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ac65be\disk1\◇横山◇\ハイデンスMM\"/>
    </mc:Choice>
  </mc:AlternateContent>
  <xr:revisionPtr revIDLastSave="0" documentId="13_ncr:1_{EDAF75A2-61F4-4705-AFD5-67129DF510E2}" xr6:coauthVersionLast="47" xr6:coauthVersionMax="47" xr10:uidLastSave="{00000000-0000-0000-0000-000000000000}"/>
  <bookViews>
    <workbookView xWindow="-120" yWindow="-120" windowWidth="29040" windowHeight="15840" activeTab="2" xr2:uid="{888B6265-2307-4426-8DCD-2E061FD781A5}"/>
  </bookViews>
  <sheets>
    <sheet name="Sheet1" sheetId="1" r:id="rId1"/>
    <sheet name="検針表" sheetId="2" r:id="rId2"/>
    <sheet name="検針入力" sheetId="3" r:id="rId3"/>
    <sheet name="ｶﾞｽ料金表" sheetId="4" r:id="rId4"/>
    <sheet name="電気Ｔ" sheetId="5" r:id="rId5"/>
    <sheet name="ガスＴ" sheetId="6" r:id="rId6"/>
    <sheet name="Sheet1 (2)" sheetId="7" r:id="rId7"/>
    <sheet name="◆◆◆." sheetId="8" r:id="rId8"/>
    <sheet name="◆◆◆" sheetId="9" r:id="rId9"/>
    <sheet name="Sheet2" sheetId="10" r:id="rId10"/>
  </sheets>
  <externalReferences>
    <externalReference r:id="rId11"/>
  </externalReferences>
  <definedNames>
    <definedName name="_xlnm._FilterDatabase" localSheetId="2" hidden="1">検針入力!$A$3:$BI$76</definedName>
    <definedName name="_xlnm.Print_Area" localSheetId="2">検針入力!$A$1:$S$76</definedName>
    <definedName name="_xlnm.Print_Area" localSheetId="1">検針表!$A$1:$N$38</definedName>
    <definedName name="入居Q">[1]Sheet3!$A$1:$J$422</definedName>
    <definedName name="部屋マスター_クエリ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1" i="3" l="1"/>
  <c r="Q10" i="3"/>
  <c r="D25" i="5"/>
  <c r="D24" i="5"/>
  <c r="D23" i="5"/>
  <c r="D22" i="5"/>
  <c r="D21" i="5"/>
  <c r="D20" i="5"/>
  <c r="H17" i="5"/>
  <c r="G17" i="5"/>
  <c r="F17" i="5"/>
  <c r="E17" i="5"/>
  <c r="D17" i="5"/>
  <c r="E15" i="5"/>
  <c r="F9" i="5"/>
  <c r="E9" i="5"/>
  <c r="D9" i="5"/>
  <c r="C9" i="5"/>
  <c r="BD76" i="3"/>
  <c r="AK75" i="3"/>
  <c r="AL75" i="3" s="1"/>
  <c r="AF75" i="3"/>
  <c r="AE75" i="3"/>
  <c r="V75" i="3"/>
  <c r="X75" i="3" s="1"/>
  <c r="Z75" i="3" s="1"/>
  <c r="N75" i="3"/>
  <c r="M75" i="3"/>
  <c r="L75" i="3"/>
  <c r="AK74" i="3"/>
  <c r="AL74" i="3" s="1"/>
  <c r="AG74" i="3"/>
  <c r="AF74" i="3"/>
  <c r="AE74" i="3"/>
  <c r="R74" i="3"/>
  <c r="Q74" i="3"/>
  <c r="N74" i="3"/>
  <c r="M74" i="3"/>
  <c r="L74" i="3"/>
  <c r="J74" i="3"/>
  <c r="D74" i="3" s="1"/>
  <c r="BA70" i="3" s="1"/>
  <c r="G74" i="3"/>
  <c r="AK73" i="3"/>
  <c r="AL73" i="3" s="1"/>
  <c r="AH73" i="3" s="1"/>
  <c r="AG73" i="3"/>
  <c r="AF73" i="3"/>
  <c r="AE73" i="3"/>
  <c r="R73" i="3"/>
  <c r="Q73" i="3"/>
  <c r="N73" i="3"/>
  <c r="M73" i="3"/>
  <c r="L73" i="3"/>
  <c r="J73" i="3"/>
  <c r="G73" i="3"/>
  <c r="D73" i="3"/>
  <c r="BA69" i="3" s="1"/>
  <c r="BD69" i="3" s="1"/>
  <c r="AL72" i="3"/>
  <c r="AH72" i="3" s="1"/>
  <c r="AK72" i="3"/>
  <c r="AG72" i="3"/>
  <c r="AF72" i="3"/>
  <c r="AE72" i="3"/>
  <c r="R72" i="3"/>
  <c r="Q72" i="3"/>
  <c r="S72" i="3" s="1"/>
  <c r="V72" i="3" s="1"/>
  <c r="N72" i="3"/>
  <c r="M72" i="3"/>
  <c r="L72" i="3"/>
  <c r="J72" i="3"/>
  <c r="G72" i="3"/>
  <c r="D72" i="3"/>
  <c r="BA68" i="3" s="1"/>
  <c r="BD68" i="3" s="1"/>
  <c r="AR71" i="3"/>
  <c r="AK71" i="3"/>
  <c r="AL71" i="3" s="1"/>
  <c r="AH71" i="3" s="1"/>
  <c r="AG71" i="3"/>
  <c r="AF71" i="3"/>
  <c r="AE71" i="3"/>
  <c r="R71" i="3"/>
  <c r="Q71" i="3"/>
  <c r="N71" i="3"/>
  <c r="M71" i="3"/>
  <c r="L71" i="3"/>
  <c r="J71" i="3"/>
  <c r="G71" i="3"/>
  <c r="D71" i="3"/>
  <c r="BA67" i="3" s="1"/>
  <c r="BD67" i="3" s="1"/>
  <c r="BD70" i="3"/>
  <c r="AQ70" i="3"/>
  <c r="AW70" i="3" s="1"/>
  <c r="AK70" i="3"/>
  <c r="AL70" i="3" s="1"/>
  <c r="AH70" i="3" s="1"/>
  <c r="AG70" i="3"/>
  <c r="AF70" i="3"/>
  <c r="AE70" i="3"/>
  <c r="R70" i="3"/>
  <c r="Q70" i="3"/>
  <c r="N70" i="3"/>
  <c r="M70" i="3"/>
  <c r="L70" i="3"/>
  <c r="J70" i="3"/>
  <c r="G70" i="3"/>
  <c r="D70" i="3"/>
  <c r="BA66" i="3" s="1"/>
  <c r="BD66" i="3" s="1"/>
  <c r="AW69" i="3"/>
  <c r="AQ69" i="3"/>
  <c r="AK69" i="3"/>
  <c r="AL69" i="3" s="1"/>
  <c r="AH69" i="3" s="1"/>
  <c r="AG69" i="3"/>
  <c r="AF69" i="3"/>
  <c r="AE69" i="3"/>
  <c r="R69" i="3"/>
  <c r="Q69" i="3"/>
  <c r="N69" i="3"/>
  <c r="M69" i="3"/>
  <c r="L69" i="3"/>
  <c r="J69" i="3"/>
  <c r="G69" i="3"/>
  <c r="D69" i="3"/>
  <c r="BA65" i="3" s="1"/>
  <c r="BD65" i="3" s="1"/>
  <c r="AQ68" i="3"/>
  <c r="AW68" i="3" s="1"/>
  <c r="AL68" i="3"/>
  <c r="AH68" i="3" s="1"/>
  <c r="AK68" i="3"/>
  <c r="AG68" i="3"/>
  <c r="AF68" i="3"/>
  <c r="AE68" i="3"/>
  <c r="R68" i="3"/>
  <c r="Q68" i="3"/>
  <c r="N68" i="3"/>
  <c r="M68" i="3"/>
  <c r="L68" i="3"/>
  <c r="J68" i="3"/>
  <c r="G68" i="3"/>
  <c r="D68" i="3"/>
  <c r="BA64" i="3" s="1"/>
  <c r="BD64" i="3" s="1"/>
  <c r="AW67" i="3"/>
  <c r="AQ67" i="3"/>
  <c r="AK67" i="3"/>
  <c r="AL67" i="3" s="1"/>
  <c r="AH67" i="3" s="1"/>
  <c r="AG67" i="3"/>
  <c r="AF67" i="3"/>
  <c r="AE67" i="3"/>
  <c r="R67" i="3"/>
  <c r="Q67" i="3"/>
  <c r="N67" i="3"/>
  <c r="M67" i="3"/>
  <c r="L67" i="3"/>
  <c r="J67" i="3"/>
  <c r="D67" i="3" s="1"/>
  <c r="BA63" i="3" s="1"/>
  <c r="BD63" i="3" s="1"/>
  <c r="G67" i="3"/>
  <c r="AQ66" i="3"/>
  <c r="AW66" i="3" s="1"/>
  <c r="AK66" i="3"/>
  <c r="AL66" i="3" s="1"/>
  <c r="AH66" i="3" s="1"/>
  <c r="AG66" i="3"/>
  <c r="AF66" i="3"/>
  <c r="AE66" i="3"/>
  <c r="R66" i="3"/>
  <c r="Q66" i="3"/>
  <c r="N66" i="3"/>
  <c r="M66" i="3"/>
  <c r="L66" i="3"/>
  <c r="J66" i="3"/>
  <c r="G66" i="3"/>
  <c r="D66" i="3"/>
  <c r="BA62" i="3" s="1"/>
  <c r="BD62" i="3" s="1"/>
  <c r="AW65" i="3"/>
  <c r="AQ65" i="3"/>
  <c r="AK65" i="3"/>
  <c r="AL65" i="3" s="1"/>
  <c r="AH65" i="3" s="1"/>
  <c r="AG65" i="3"/>
  <c r="AF65" i="3"/>
  <c r="AE65" i="3"/>
  <c r="R65" i="3"/>
  <c r="Q65" i="3"/>
  <c r="N65" i="3"/>
  <c r="M65" i="3"/>
  <c r="L65" i="3"/>
  <c r="J65" i="3"/>
  <c r="D65" i="3" s="1"/>
  <c r="BA61" i="3" s="1"/>
  <c r="G65" i="3"/>
  <c r="AQ64" i="3"/>
  <c r="AW64" i="3" s="1"/>
  <c r="AK64" i="3"/>
  <c r="AL64" i="3" s="1"/>
  <c r="AH64" i="3" s="1"/>
  <c r="AG64" i="3"/>
  <c r="AF64" i="3"/>
  <c r="AE64" i="3"/>
  <c r="R64" i="3"/>
  <c r="Q64" i="3"/>
  <c r="N64" i="3"/>
  <c r="M64" i="3"/>
  <c r="L64" i="3"/>
  <c r="J64" i="3"/>
  <c r="G64" i="3"/>
  <c r="D64" i="3"/>
  <c r="BA60" i="3" s="1"/>
  <c r="BD60" i="3" s="1"/>
  <c r="AW63" i="3"/>
  <c r="AQ63" i="3"/>
  <c r="AK63" i="3"/>
  <c r="AL63" i="3" s="1"/>
  <c r="AG63" i="3"/>
  <c r="AF63" i="3"/>
  <c r="AE63" i="3"/>
  <c r="R63" i="3"/>
  <c r="Q63" i="3"/>
  <c r="N63" i="3"/>
  <c r="M63" i="3"/>
  <c r="L63" i="3"/>
  <c r="J63" i="3"/>
  <c r="G63" i="3"/>
  <c r="D63" i="3"/>
  <c r="BA59" i="3" s="1"/>
  <c r="BD59" i="3" s="1"/>
  <c r="AQ62" i="3"/>
  <c r="AW62" i="3" s="1"/>
  <c r="AK62" i="3"/>
  <c r="AL62" i="3" s="1"/>
  <c r="AH62" i="3" s="1"/>
  <c r="AG62" i="3"/>
  <c r="AF62" i="3"/>
  <c r="AE62" i="3"/>
  <c r="R62" i="3"/>
  <c r="Q62" i="3"/>
  <c r="N62" i="3"/>
  <c r="M62" i="3"/>
  <c r="L62" i="3"/>
  <c r="J62" i="3"/>
  <c r="G62" i="3"/>
  <c r="D62" i="3"/>
  <c r="BA58" i="3" s="1"/>
  <c r="BD58" i="3" s="1"/>
  <c r="BD61" i="3"/>
  <c r="AQ61" i="3"/>
  <c r="AW61" i="3" s="1"/>
  <c r="AK61" i="3"/>
  <c r="AL61" i="3" s="1"/>
  <c r="AH61" i="3" s="1"/>
  <c r="AG61" i="3"/>
  <c r="AF61" i="3"/>
  <c r="AE61" i="3"/>
  <c r="R61" i="3"/>
  <c r="Q61" i="3"/>
  <c r="N61" i="3"/>
  <c r="M61" i="3"/>
  <c r="L61" i="3"/>
  <c r="J61" i="3"/>
  <c r="D61" i="3" s="1"/>
  <c r="BA57" i="3" s="1"/>
  <c r="BD57" i="3" s="1"/>
  <c r="G61" i="3"/>
  <c r="AQ60" i="3"/>
  <c r="AW60" i="3" s="1"/>
  <c r="AL60" i="3"/>
  <c r="AH60" i="3" s="1"/>
  <c r="AK60" i="3"/>
  <c r="AG60" i="3"/>
  <c r="AF60" i="3"/>
  <c r="AE60" i="3"/>
  <c r="R60" i="3"/>
  <c r="Q60" i="3"/>
  <c r="N60" i="3"/>
  <c r="M60" i="3"/>
  <c r="L60" i="3"/>
  <c r="J60" i="3"/>
  <c r="D60" i="3" s="1"/>
  <c r="G60" i="3"/>
  <c r="AQ59" i="3"/>
  <c r="AW59" i="3" s="1"/>
  <c r="AK59" i="3"/>
  <c r="AL59" i="3" s="1"/>
  <c r="AH59" i="3" s="1"/>
  <c r="AG59" i="3"/>
  <c r="AF59" i="3"/>
  <c r="AE59" i="3"/>
  <c r="R59" i="3"/>
  <c r="Q59" i="3"/>
  <c r="N59" i="3"/>
  <c r="M59" i="3"/>
  <c r="L59" i="3"/>
  <c r="J59" i="3"/>
  <c r="D59" i="3" s="1"/>
  <c r="G59" i="3"/>
  <c r="AQ58" i="3"/>
  <c r="AK58" i="3"/>
  <c r="AL58" i="3" s="1"/>
  <c r="AG58" i="3"/>
  <c r="AF58" i="3"/>
  <c r="AE58" i="3"/>
  <c r="U58" i="3"/>
  <c r="R58" i="3"/>
  <c r="Q58" i="3"/>
  <c r="N58" i="3"/>
  <c r="M58" i="3"/>
  <c r="L58" i="3"/>
  <c r="J58" i="3"/>
  <c r="G58" i="3"/>
  <c r="D58" i="3"/>
  <c r="BA54" i="3" s="1"/>
  <c r="BD54" i="3" s="1"/>
  <c r="AQ57" i="3"/>
  <c r="AW57" i="3" s="1"/>
  <c r="AL57" i="3"/>
  <c r="AK57" i="3"/>
  <c r="AG57" i="3"/>
  <c r="AF57" i="3"/>
  <c r="AE57" i="3"/>
  <c r="R57" i="3"/>
  <c r="Q57" i="3"/>
  <c r="N57" i="3"/>
  <c r="M57" i="3"/>
  <c r="L57" i="3"/>
  <c r="J57" i="3"/>
  <c r="D57" i="3" s="1"/>
  <c r="BA53" i="3" s="1"/>
  <c r="BD53" i="3" s="1"/>
  <c r="G57" i="3"/>
  <c r="AQ56" i="3"/>
  <c r="AW56" i="3" s="1"/>
  <c r="AK56" i="3"/>
  <c r="AL56" i="3" s="1"/>
  <c r="AH56" i="3" s="1"/>
  <c r="AG56" i="3"/>
  <c r="AF56" i="3"/>
  <c r="AE56" i="3"/>
  <c r="R56" i="3"/>
  <c r="Q56" i="3"/>
  <c r="N56" i="3"/>
  <c r="M56" i="3"/>
  <c r="L56" i="3"/>
  <c r="J56" i="3"/>
  <c r="D56" i="3" s="1"/>
  <c r="BA52" i="3" s="1"/>
  <c r="BD52" i="3" s="1"/>
  <c r="G56" i="3"/>
  <c r="BD55" i="3"/>
  <c r="AQ55" i="3"/>
  <c r="AW55" i="3" s="1"/>
  <c r="AL55" i="3"/>
  <c r="AK55" i="3"/>
  <c r="AG55" i="3"/>
  <c r="AF55" i="3"/>
  <c r="AE55" i="3"/>
  <c r="R55" i="3"/>
  <c r="Q55" i="3"/>
  <c r="N55" i="3"/>
  <c r="M55" i="3"/>
  <c r="L55" i="3"/>
  <c r="J55" i="3"/>
  <c r="D55" i="3" s="1"/>
  <c r="BA51" i="3" s="1"/>
  <c r="BD51" i="3" s="1"/>
  <c r="G55" i="3"/>
  <c r="AQ54" i="3"/>
  <c r="AW54" i="3" s="1"/>
  <c r="AK54" i="3"/>
  <c r="AL54" i="3" s="1"/>
  <c r="AH54" i="3" s="1"/>
  <c r="AG54" i="3"/>
  <c r="AF54" i="3"/>
  <c r="AE54" i="3"/>
  <c r="R54" i="3"/>
  <c r="Q54" i="3"/>
  <c r="N54" i="3"/>
  <c r="M54" i="3"/>
  <c r="L54" i="3"/>
  <c r="J54" i="3"/>
  <c r="D54" i="3" s="1"/>
  <c r="BA50" i="3" s="1"/>
  <c r="BD50" i="3" s="1"/>
  <c r="G54" i="3"/>
  <c r="AQ53" i="3"/>
  <c r="AW53" i="3" s="1"/>
  <c r="AK53" i="3"/>
  <c r="AL53" i="3" s="1"/>
  <c r="AH53" i="3" s="1"/>
  <c r="AG53" i="3"/>
  <c r="AF53" i="3"/>
  <c r="AE53" i="3"/>
  <c r="R53" i="3"/>
  <c r="Q53" i="3"/>
  <c r="S53" i="3" s="1"/>
  <c r="V53" i="3" s="1"/>
  <c r="X53" i="3" s="1"/>
  <c r="N53" i="3"/>
  <c r="M53" i="3"/>
  <c r="L53" i="3"/>
  <c r="J53" i="3"/>
  <c r="D53" i="3" s="1"/>
  <c r="BA49" i="3" s="1"/>
  <c r="BD49" i="3" s="1"/>
  <c r="G53" i="3"/>
  <c r="AQ52" i="3"/>
  <c r="AW52" i="3" s="1"/>
  <c r="AL52" i="3"/>
  <c r="AK52" i="3"/>
  <c r="AG52" i="3"/>
  <c r="AF52" i="3"/>
  <c r="AE52" i="3"/>
  <c r="R52" i="3"/>
  <c r="Q52" i="3"/>
  <c r="N52" i="3"/>
  <c r="M52" i="3"/>
  <c r="L52" i="3"/>
  <c r="J52" i="3"/>
  <c r="D52" i="3" s="1"/>
  <c r="BA48" i="3" s="1"/>
  <c r="BD48" i="3" s="1"/>
  <c r="G52" i="3"/>
  <c r="AW51" i="3"/>
  <c r="AQ51" i="3"/>
  <c r="AK51" i="3"/>
  <c r="AL51" i="3" s="1"/>
  <c r="AH51" i="3" s="1"/>
  <c r="AG51" i="3"/>
  <c r="AF51" i="3"/>
  <c r="AE51" i="3"/>
  <c r="R51" i="3"/>
  <c r="Q51" i="3"/>
  <c r="N51" i="3"/>
  <c r="M51" i="3"/>
  <c r="L51" i="3"/>
  <c r="J51" i="3"/>
  <c r="G51" i="3"/>
  <c r="AQ50" i="3"/>
  <c r="AW50" i="3" s="1"/>
  <c r="AK50" i="3"/>
  <c r="AL50" i="3" s="1"/>
  <c r="AH50" i="3" s="1"/>
  <c r="AG50" i="3"/>
  <c r="AF50" i="3"/>
  <c r="AE50" i="3"/>
  <c r="R50" i="3"/>
  <c r="Q50" i="3"/>
  <c r="N50" i="3"/>
  <c r="M50" i="3"/>
  <c r="L50" i="3"/>
  <c r="J50" i="3"/>
  <c r="G50" i="3"/>
  <c r="AQ49" i="3"/>
  <c r="AW49" i="3" s="1"/>
  <c r="AK49" i="3"/>
  <c r="AL49" i="3" s="1"/>
  <c r="AG49" i="3"/>
  <c r="AF49" i="3"/>
  <c r="AE49" i="3"/>
  <c r="R49" i="3"/>
  <c r="Q49" i="3"/>
  <c r="N49" i="3"/>
  <c r="M49" i="3"/>
  <c r="L49" i="3"/>
  <c r="J49" i="3"/>
  <c r="G49" i="3"/>
  <c r="D49" i="3"/>
  <c r="AQ48" i="3"/>
  <c r="AW48" i="3" s="1"/>
  <c r="AK48" i="3"/>
  <c r="AL48" i="3" s="1"/>
  <c r="AH48" i="3" s="1"/>
  <c r="AG48" i="3"/>
  <c r="AF48" i="3"/>
  <c r="AE48" i="3"/>
  <c r="R48" i="3"/>
  <c r="Q48" i="3"/>
  <c r="N48" i="3"/>
  <c r="M48" i="3"/>
  <c r="L48" i="3"/>
  <c r="J48" i="3"/>
  <c r="D48" i="3" s="1"/>
  <c r="BA44" i="3" s="1"/>
  <c r="BD44" i="3" s="1"/>
  <c r="G48" i="3"/>
  <c r="BA47" i="3"/>
  <c r="BD47" i="3" s="1"/>
  <c r="AQ47" i="3"/>
  <c r="AW47" i="3" s="1"/>
  <c r="AK47" i="3"/>
  <c r="AL47" i="3" s="1"/>
  <c r="AG47" i="3"/>
  <c r="AF47" i="3"/>
  <c r="AE47" i="3"/>
  <c r="R47" i="3"/>
  <c r="Q47" i="3"/>
  <c r="N47" i="3"/>
  <c r="M47" i="3"/>
  <c r="L47" i="3"/>
  <c r="J47" i="3"/>
  <c r="D47" i="3" s="1"/>
  <c r="G47" i="3"/>
  <c r="BD46" i="3"/>
  <c r="BA46" i="3"/>
  <c r="AQ46" i="3"/>
  <c r="AW46" i="3" s="1"/>
  <c r="BA45" i="3"/>
  <c r="BD45" i="3" s="1"/>
  <c r="AW45" i="3"/>
  <c r="AQ45" i="3"/>
  <c r="AC45" i="3"/>
  <c r="AA45" i="3"/>
  <c r="Y45" i="3"/>
  <c r="W45" i="3"/>
  <c r="U45" i="3"/>
  <c r="U50" i="3" s="1"/>
  <c r="T45" i="3"/>
  <c r="AQ44" i="3"/>
  <c r="AW44" i="3" s="1"/>
  <c r="I44" i="3"/>
  <c r="AQ43" i="3"/>
  <c r="AW43" i="3" s="1"/>
  <c r="AQ42" i="3"/>
  <c r="AW42" i="3" s="1"/>
  <c r="AK42" i="3"/>
  <c r="AL42" i="3" s="1"/>
  <c r="AG42" i="3"/>
  <c r="AF42" i="3"/>
  <c r="AE42" i="3"/>
  <c r="R42" i="3"/>
  <c r="Q42" i="3"/>
  <c r="N42" i="3"/>
  <c r="M42" i="3"/>
  <c r="L42" i="3"/>
  <c r="J42" i="3"/>
  <c r="D42" i="3" s="1"/>
  <c r="BA42" i="3" s="1"/>
  <c r="BD42" i="3" s="1"/>
  <c r="G42" i="3"/>
  <c r="AQ41" i="3"/>
  <c r="AW41" i="3" s="1"/>
  <c r="AK41" i="3"/>
  <c r="AL41" i="3" s="1"/>
  <c r="AH41" i="3" s="1"/>
  <c r="AG41" i="3"/>
  <c r="AF41" i="3"/>
  <c r="AE41" i="3"/>
  <c r="Q41" i="3"/>
  <c r="N41" i="3"/>
  <c r="M41" i="3"/>
  <c r="L41" i="3"/>
  <c r="J41" i="3"/>
  <c r="G41" i="3"/>
  <c r="D41" i="3"/>
  <c r="AQ40" i="3"/>
  <c r="AW40" i="3" s="1"/>
  <c r="AK40" i="3"/>
  <c r="AL40" i="3" s="1"/>
  <c r="AH40" i="3" s="1"/>
  <c r="AG40" i="3"/>
  <c r="AF40" i="3"/>
  <c r="AE40" i="3"/>
  <c r="R40" i="3"/>
  <c r="Q40" i="3"/>
  <c r="N40" i="3"/>
  <c r="M40" i="3"/>
  <c r="L40" i="3"/>
  <c r="J40" i="3"/>
  <c r="D40" i="3" s="1"/>
  <c r="BA40" i="3" s="1"/>
  <c r="BD40" i="3" s="1"/>
  <c r="G40" i="3"/>
  <c r="AQ39" i="3"/>
  <c r="AW39" i="3" s="1"/>
  <c r="AK39" i="3"/>
  <c r="AL39" i="3" s="1"/>
  <c r="AG39" i="3"/>
  <c r="AF39" i="3"/>
  <c r="AE39" i="3"/>
  <c r="R39" i="3"/>
  <c r="Q39" i="3"/>
  <c r="N39" i="3"/>
  <c r="M39" i="3"/>
  <c r="L39" i="3"/>
  <c r="J39" i="3"/>
  <c r="D39" i="3" s="1"/>
  <c r="BA39" i="3" s="1"/>
  <c r="BD39" i="3" s="1"/>
  <c r="BF39" i="3" s="1"/>
  <c r="G39" i="3"/>
  <c r="AQ38" i="3"/>
  <c r="AW38" i="3" s="1"/>
  <c r="AL38" i="3"/>
  <c r="AH38" i="3" s="1"/>
  <c r="AK38" i="3"/>
  <c r="AG38" i="3"/>
  <c r="AF38" i="3"/>
  <c r="AE38" i="3"/>
  <c r="R38" i="3"/>
  <c r="Q38" i="3"/>
  <c r="N38" i="3"/>
  <c r="M38" i="3"/>
  <c r="L38" i="3"/>
  <c r="J38" i="3"/>
  <c r="D38" i="3" s="1"/>
  <c r="G38" i="3"/>
  <c r="AW37" i="3"/>
  <c r="AQ37" i="3"/>
  <c r="AK37" i="3"/>
  <c r="AL37" i="3" s="1"/>
  <c r="AH37" i="3" s="1"/>
  <c r="AG37" i="3"/>
  <c r="AF37" i="3"/>
  <c r="AE37" i="3"/>
  <c r="R37" i="3"/>
  <c r="Q37" i="3"/>
  <c r="N37" i="3"/>
  <c r="M37" i="3"/>
  <c r="L37" i="3"/>
  <c r="J37" i="3"/>
  <c r="D37" i="3" s="1"/>
  <c r="G37" i="3"/>
  <c r="AQ36" i="3"/>
  <c r="AW36" i="3" s="1"/>
  <c r="AK36" i="3"/>
  <c r="AL36" i="3" s="1"/>
  <c r="AH36" i="3" s="1"/>
  <c r="AG36" i="3"/>
  <c r="AF36" i="3"/>
  <c r="AE36" i="3"/>
  <c r="R36" i="3"/>
  <c r="Q36" i="3"/>
  <c r="N36" i="3"/>
  <c r="M36" i="3"/>
  <c r="L36" i="3"/>
  <c r="J36" i="3"/>
  <c r="D36" i="3" s="1"/>
  <c r="BA36" i="3" s="1"/>
  <c r="BD36" i="3" s="1"/>
  <c r="G36" i="3"/>
  <c r="AQ35" i="3"/>
  <c r="AW35" i="3" s="1"/>
  <c r="AK35" i="3"/>
  <c r="AL35" i="3" s="1"/>
  <c r="AH35" i="3" s="1"/>
  <c r="AG35" i="3"/>
  <c r="AF35" i="3"/>
  <c r="AE35" i="3"/>
  <c r="R35" i="3"/>
  <c r="Q35" i="3"/>
  <c r="N35" i="3"/>
  <c r="M35" i="3"/>
  <c r="L35" i="3"/>
  <c r="J35" i="3"/>
  <c r="D35" i="3" s="1"/>
  <c r="BA35" i="3" s="1"/>
  <c r="BD35" i="3" s="1"/>
  <c r="G35" i="3"/>
  <c r="AQ34" i="3"/>
  <c r="AW34" i="3" s="1"/>
  <c r="AK34" i="3"/>
  <c r="AL34" i="3" s="1"/>
  <c r="AG34" i="3"/>
  <c r="AF34" i="3"/>
  <c r="AE34" i="3"/>
  <c r="U34" i="3"/>
  <c r="R34" i="3"/>
  <c r="Q34" i="3"/>
  <c r="S34" i="3" s="1"/>
  <c r="V34" i="3" s="1"/>
  <c r="N34" i="3"/>
  <c r="M34" i="3"/>
  <c r="L34" i="3"/>
  <c r="J34" i="3"/>
  <c r="D34" i="3" s="1"/>
  <c r="BA34" i="3" s="1"/>
  <c r="BD34" i="3" s="1"/>
  <c r="G34" i="3"/>
  <c r="AQ33" i="3"/>
  <c r="AW33" i="3" s="1"/>
  <c r="AK33" i="3"/>
  <c r="AL33" i="3" s="1"/>
  <c r="AH33" i="3" s="1"/>
  <c r="AG33" i="3"/>
  <c r="AF33" i="3"/>
  <c r="AE33" i="3"/>
  <c r="U33" i="3"/>
  <c r="R33" i="3"/>
  <c r="Q33" i="3"/>
  <c r="N33" i="3"/>
  <c r="M33" i="3"/>
  <c r="L33" i="3"/>
  <c r="J33" i="3"/>
  <c r="D33" i="3" s="1"/>
  <c r="BA33" i="3" s="1"/>
  <c r="BD33" i="3" s="1"/>
  <c r="G33" i="3"/>
  <c r="AQ32" i="3"/>
  <c r="AW32" i="3" s="1"/>
  <c r="AK32" i="3"/>
  <c r="AL32" i="3" s="1"/>
  <c r="AG32" i="3"/>
  <c r="AF32" i="3"/>
  <c r="AE32" i="3"/>
  <c r="R32" i="3"/>
  <c r="Q32" i="3"/>
  <c r="N32" i="3"/>
  <c r="M32" i="3"/>
  <c r="L32" i="3"/>
  <c r="J32" i="3"/>
  <c r="D32" i="3" s="1"/>
  <c r="BA32" i="3" s="1"/>
  <c r="BD32" i="3" s="1"/>
  <c r="G32" i="3"/>
  <c r="BA31" i="3"/>
  <c r="BD31" i="3" s="1"/>
  <c r="AQ31" i="3"/>
  <c r="AW31" i="3" s="1"/>
  <c r="AL31" i="3"/>
  <c r="AH31" i="3" s="1"/>
  <c r="AK31" i="3"/>
  <c r="AG31" i="3"/>
  <c r="AF31" i="3"/>
  <c r="R31" i="3"/>
  <c r="Q31" i="3"/>
  <c r="N31" i="3"/>
  <c r="M31" i="3"/>
  <c r="L31" i="3"/>
  <c r="J31" i="3"/>
  <c r="G31" i="3"/>
  <c r="AQ30" i="3"/>
  <c r="AW30" i="3" s="1"/>
  <c r="AK30" i="3"/>
  <c r="AL30" i="3" s="1"/>
  <c r="AG30" i="3"/>
  <c r="AF30" i="3"/>
  <c r="AE30" i="3"/>
  <c r="U30" i="3"/>
  <c r="R30" i="3"/>
  <c r="Q30" i="3"/>
  <c r="N30" i="3"/>
  <c r="M30" i="3"/>
  <c r="L30" i="3"/>
  <c r="J30" i="3"/>
  <c r="D30" i="3" s="1"/>
  <c r="BA30" i="3" s="1"/>
  <c r="BD30" i="3" s="1"/>
  <c r="G30" i="3"/>
  <c r="AQ29" i="3"/>
  <c r="AW29" i="3" s="1"/>
  <c r="AK29" i="3"/>
  <c r="AL29" i="3" s="1"/>
  <c r="AH29" i="3" s="1"/>
  <c r="AG29" i="3"/>
  <c r="AF29" i="3"/>
  <c r="AE29" i="3"/>
  <c r="R29" i="3"/>
  <c r="Q29" i="3"/>
  <c r="N29" i="3"/>
  <c r="M29" i="3"/>
  <c r="L29" i="3"/>
  <c r="J29" i="3"/>
  <c r="D29" i="3" s="1"/>
  <c r="BA29" i="3" s="1"/>
  <c r="BD29" i="3" s="1"/>
  <c r="G29" i="3"/>
  <c r="AQ28" i="3"/>
  <c r="AW28" i="3" s="1"/>
  <c r="AK28" i="3"/>
  <c r="AL28" i="3" s="1"/>
  <c r="AH28" i="3" s="1"/>
  <c r="AG28" i="3"/>
  <c r="AF28" i="3"/>
  <c r="AE28" i="3"/>
  <c r="U28" i="3"/>
  <c r="T28" i="3"/>
  <c r="R28" i="3"/>
  <c r="Q28" i="3"/>
  <c r="N28" i="3"/>
  <c r="M28" i="3"/>
  <c r="L28" i="3"/>
  <c r="J28" i="3"/>
  <c r="D28" i="3" s="1"/>
  <c r="BA28" i="3" s="1"/>
  <c r="BD28" i="3" s="1"/>
  <c r="G28" i="3"/>
  <c r="AQ27" i="3"/>
  <c r="AW27" i="3" s="1"/>
  <c r="AL27" i="3"/>
  <c r="AK27" i="3"/>
  <c r="AG27" i="3"/>
  <c r="AF27" i="3"/>
  <c r="AE27" i="3"/>
  <c r="T27" i="3"/>
  <c r="R27" i="3"/>
  <c r="Q27" i="3"/>
  <c r="N27" i="3"/>
  <c r="M27" i="3"/>
  <c r="L27" i="3"/>
  <c r="J27" i="3"/>
  <c r="G27" i="3"/>
  <c r="D27" i="3"/>
  <c r="BA27" i="3" s="1"/>
  <c r="BD27" i="3" s="1"/>
  <c r="AW26" i="3"/>
  <c r="AQ26" i="3"/>
  <c r="AK26" i="3"/>
  <c r="AL26" i="3" s="1"/>
  <c r="AH26" i="3" s="1"/>
  <c r="AG26" i="3"/>
  <c r="AF26" i="3"/>
  <c r="AE26" i="3"/>
  <c r="U26" i="3"/>
  <c r="R26" i="3"/>
  <c r="Q26" i="3"/>
  <c r="N26" i="3"/>
  <c r="M26" i="3"/>
  <c r="L26" i="3"/>
  <c r="J26" i="3"/>
  <c r="D26" i="3" s="1"/>
  <c r="BA26" i="3" s="1"/>
  <c r="BD26" i="3" s="1"/>
  <c r="G26" i="3"/>
  <c r="AW25" i="3"/>
  <c r="AQ25" i="3"/>
  <c r="AK25" i="3"/>
  <c r="AL25" i="3" s="1"/>
  <c r="AH25" i="3" s="1"/>
  <c r="AG25" i="3"/>
  <c r="AF25" i="3"/>
  <c r="AE25" i="3"/>
  <c r="T25" i="3"/>
  <c r="R25" i="3"/>
  <c r="Q25" i="3"/>
  <c r="N25" i="3"/>
  <c r="M25" i="3"/>
  <c r="L25" i="3"/>
  <c r="J25" i="3"/>
  <c r="G25" i="3"/>
  <c r="D25" i="3"/>
  <c r="BA25" i="3" s="1"/>
  <c r="BD25" i="3" s="1"/>
  <c r="BA24" i="3"/>
  <c r="BD24" i="3" s="1"/>
  <c r="AQ24" i="3"/>
  <c r="AW24" i="3" s="1"/>
  <c r="AK24" i="3"/>
  <c r="AL24" i="3" s="1"/>
  <c r="AG24" i="3"/>
  <c r="AF24" i="3"/>
  <c r="AE24" i="3"/>
  <c r="U24" i="3"/>
  <c r="R24" i="3"/>
  <c r="Q24" i="3"/>
  <c r="N24" i="3"/>
  <c r="M24" i="3"/>
  <c r="L24" i="3"/>
  <c r="J24" i="3"/>
  <c r="G24" i="3"/>
  <c r="AQ23" i="3"/>
  <c r="AW23" i="3" s="1"/>
  <c r="AK23" i="3"/>
  <c r="AL23" i="3" s="1"/>
  <c r="AG23" i="3"/>
  <c r="AF23" i="3"/>
  <c r="AE23" i="3"/>
  <c r="U23" i="3"/>
  <c r="T23" i="3"/>
  <c r="R23" i="3"/>
  <c r="Q23" i="3"/>
  <c r="N23" i="3"/>
  <c r="M23" i="3"/>
  <c r="L23" i="3"/>
  <c r="J23" i="3"/>
  <c r="G23" i="3"/>
  <c r="D23" i="3"/>
  <c r="BA23" i="3" s="1"/>
  <c r="BD23" i="3" s="1"/>
  <c r="AW22" i="3"/>
  <c r="AQ22" i="3"/>
  <c r="AL22" i="3"/>
  <c r="AH22" i="3" s="1"/>
  <c r="AK22" i="3"/>
  <c r="AG22" i="3"/>
  <c r="AF22" i="3"/>
  <c r="AE22" i="3"/>
  <c r="U22" i="3"/>
  <c r="R22" i="3"/>
  <c r="Q22" i="3"/>
  <c r="N22" i="3"/>
  <c r="M22" i="3"/>
  <c r="L22" i="3"/>
  <c r="J22" i="3"/>
  <c r="D22" i="3" s="1"/>
  <c r="G22" i="3"/>
  <c r="AQ21" i="3"/>
  <c r="AW21" i="3" s="1"/>
  <c r="AK21" i="3"/>
  <c r="AL21" i="3" s="1"/>
  <c r="AG21" i="3"/>
  <c r="AF21" i="3"/>
  <c r="AE21" i="3"/>
  <c r="U21" i="3"/>
  <c r="R21" i="3"/>
  <c r="Q21" i="3"/>
  <c r="N21" i="3"/>
  <c r="M21" i="3"/>
  <c r="L21" i="3"/>
  <c r="J21" i="3"/>
  <c r="D21" i="3" s="1"/>
  <c r="BA21" i="3" s="1"/>
  <c r="BD21" i="3" s="1"/>
  <c r="G21" i="3"/>
  <c r="AQ20" i="3"/>
  <c r="AW20" i="3" s="1"/>
  <c r="AL20" i="3"/>
  <c r="AK20" i="3"/>
  <c r="AG20" i="3"/>
  <c r="AF20" i="3"/>
  <c r="AE20" i="3"/>
  <c r="U20" i="3"/>
  <c r="T20" i="3"/>
  <c r="R20" i="3"/>
  <c r="Q20" i="3"/>
  <c r="N20" i="3"/>
  <c r="M20" i="3"/>
  <c r="L20" i="3"/>
  <c r="J20" i="3"/>
  <c r="D20" i="3" s="1"/>
  <c r="BA20" i="3" s="1"/>
  <c r="BD20" i="3" s="1"/>
  <c r="G20" i="3"/>
  <c r="AQ19" i="3"/>
  <c r="AW19" i="3" s="1"/>
  <c r="AK19" i="3"/>
  <c r="AL19" i="3" s="1"/>
  <c r="AG19" i="3"/>
  <c r="AF19" i="3"/>
  <c r="AE19" i="3"/>
  <c r="U19" i="3"/>
  <c r="R19" i="3"/>
  <c r="Q19" i="3"/>
  <c r="N19" i="3"/>
  <c r="M19" i="3"/>
  <c r="L19" i="3"/>
  <c r="J19" i="3"/>
  <c r="D19" i="3" s="1"/>
  <c r="BA19" i="3" s="1"/>
  <c r="BD19" i="3" s="1"/>
  <c r="G19" i="3"/>
  <c r="AQ18" i="3"/>
  <c r="AW18" i="3" s="1"/>
  <c r="AK18" i="3"/>
  <c r="AL18" i="3" s="1"/>
  <c r="AH18" i="3" s="1"/>
  <c r="AG18" i="3"/>
  <c r="AF18" i="3"/>
  <c r="AE18" i="3"/>
  <c r="U18" i="3"/>
  <c r="T18" i="3"/>
  <c r="R18" i="3"/>
  <c r="Q18" i="3"/>
  <c r="N18" i="3"/>
  <c r="M18" i="3"/>
  <c r="L18" i="3"/>
  <c r="J18" i="3"/>
  <c r="D18" i="3" s="1"/>
  <c r="BA18" i="3" s="1"/>
  <c r="BD18" i="3" s="1"/>
  <c r="G18" i="3"/>
  <c r="AQ17" i="3"/>
  <c r="AW17" i="3" s="1"/>
  <c r="AL17" i="3"/>
  <c r="AK17" i="3"/>
  <c r="AG17" i="3"/>
  <c r="AF17" i="3"/>
  <c r="AE17" i="3"/>
  <c r="T17" i="3"/>
  <c r="R17" i="3"/>
  <c r="Q17" i="3"/>
  <c r="N17" i="3"/>
  <c r="M17" i="3"/>
  <c r="L17" i="3"/>
  <c r="J17" i="3"/>
  <c r="G17" i="3"/>
  <c r="D17" i="3"/>
  <c r="BA17" i="3" s="1"/>
  <c r="BD17" i="3" s="1"/>
  <c r="AW16" i="3"/>
  <c r="AQ16" i="3"/>
  <c r="AK16" i="3"/>
  <c r="AL16" i="3" s="1"/>
  <c r="AH16" i="3" s="1"/>
  <c r="AG16" i="3"/>
  <c r="AF16" i="3"/>
  <c r="T16" i="3"/>
  <c r="R16" i="3"/>
  <c r="Q16" i="3"/>
  <c r="N16" i="3"/>
  <c r="M16" i="3"/>
  <c r="J16" i="3"/>
  <c r="D16" i="3" s="1"/>
  <c r="BA16" i="3" s="1"/>
  <c r="BD16" i="3" s="1"/>
  <c r="G16" i="3"/>
  <c r="AQ15" i="3"/>
  <c r="AW15" i="3" s="1"/>
  <c r="AL15" i="3"/>
  <c r="AH15" i="3" s="1"/>
  <c r="AK15" i="3"/>
  <c r="AG15" i="3"/>
  <c r="AF15" i="3"/>
  <c r="AE15" i="3"/>
  <c r="T15" i="3"/>
  <c r="R15" i="3"/>
  <c r="Q15" i="3"/>
  <c r="N15" i="3"/>
  <c r="M15" i="3"/>
  <c r="L15" i="3"/>
  <c r="J15" i="3"/>
  <c r="D15" i="3" s="1"/>
  <c r="BA15" i="3" s="1"/>
  <c r="BD15" i="3" s="1"/>
  <c r="G15" i="3"/>
  <c r="BD14" i="3"/>
  <c r="BA14" i="3"/>
  <c r="AQ14" i="3"/>
  <c r="AW14" i="3" s="1"/>
  <c r="AK14" i="3"/>
  <c r="AL14" i="3" s="1"/>
  <c r="AH14" i="3" s="1"/>
  <c r="AG14" i="3"/>
  <c r="AF14" i="3"/>
  <c r="AE14" i="3"/>
  <c r="U14" i="3"/>
  <c r="R14" i="3"/>
  <c r="Q14" i="3"/>
  <c r="N14" i="3"/>
  <c r="M14" i="3"/>
  <c r="L14" i="3"/>
  <c r="J14" i="3"/>
  <c r="G14" i="3"/>
  <c r="AW13" i="3"/>
  <c r="AQ13" i="3"/>
  <c r="AK13" i="3"/>
  <c r="AL13" i="3" s="1"/>
  <c r="AH13" i="3" s="1"/>
  <c r="AG13" i="3"/>
  <c r="AF13" i="3"/>
  <c r="AE13" i="3"/>
  <c r="U13" i="3"/>
  <c r="R13" i="3"/>
  <c r="Q13" i="3"/>
  <c r="N13" i="3"/>
  <c r="M13" i="3"/>
  <c r="L13" i="3"/>
  <c r="J13" i="3"/>
  <c r="D13" i="3" s="1"/>
  <c r="BA13" i="3" s="1"/>
  <c r="BD13" i="3" s="1"/>
  <c r="G13" i="3"/>
  <c r="AQ12" i="3"/>
  <c r="AW12" i="3" s="1"/>
  <c r="AK12" i="3"/>
  <c r="AL12" i="3" s="1"/>
  <c r="AH12" i="3" s="1"/>
  <c r="AG12" i="3"/>
  <c r="AF12" i="3"/>
  <c r="AE12" i="3"/>
  <c r="U12" i="3"/>
  <c r="R12" i="3"/>
  <c r="Q12" i="3"/>
  <c r="N12" i="3"/>
  <c r="M12" i="3"/>
  <c r="L12" i="3"/>
  <c r="J12" i="3"/>
  <c r="D12" i="3" s="1"/>
  <c r="BA12" i="3" s="1"/>
  <c r="BD12" i="3" s="1"/>
  <c r="G12" i="3"/>
  <c r="AQ11" i="3"/>
  <c r="AK11" i="3"/>
  <c r="AL11" i="3" s="1"/>
  <c r="AH11" i="3" s="1"/>
  <c r="AG11" i="3"/>
  <c r="AF11" i="3"/>
  <c r="AE11" i="3"/>
  <c r="U11" i="3"/>
  <c r="T11" i="3"/>
  <c r="R11" i="3"/>
  <c r="Q11" i="3"/>
  <c r="N11" i="3"/>
  <c r="M11" i="3"/>
  <c r="L11" i="3"/>
  <c r="J11" i="3"/>
  <c r="D11" i="3" s="1"/>
  <c r="BA11" i="3" s="1"/>
  <c r="BD11" i="3" s="1"/>
  <c r="G11" i="3"/>
  <c r="AQ10" i="3"/>
  <c r="AW10" i="3" s="1"/>
  <c r="AK10" i="3"/>
  <c r="AL10" i="3" s="1"/>
  <c r="AH10" i="3" s="1"/>
  <c r="AG10" i="3"/>
  <c r="AF10" i="3"/>
  <c r="AE10" i="3"/>
  <c r="T10" i="3"/>
  <c r="R10" i="3"/>
  <c r="N10" i="3"/>
  <c r="M10" i="3"/>
  <c r="L10" i="3"/>
  <c r="J10" i="3"/>
  <c r="D10" i="3" s="1"/>
  <c r="G10" i="3"/>
  <c r="BD9" i="3"/>
  <c r="AQ9" i="3"/>
  <c r="AW9" i="3" s="1"/>
  <c r="AL9" i="3"/>
  <c r="AH9" i="3" s="1"/>
  <c r="AK9" i="3"/>
  <c r="AG9" i="3"/>
  <c r="AF9" i="3"/>
  <c r="AE9" i="3"/>
  <c r="U9" i="3"/>
  <c r="T9" i="3"/>
  <c r="S9" i="3"/>
  <c r="V9" i="3" s="1"/>
  <c r="N9" i="3"/>
  <c r="M9" i="3"/>
  <c r="L9" i="3"/>
  <c r="H9" i="3"/>
  <c r="J9" i="3" s="1"/>
  <c r="G9" i="3"/>
  <c r="AQ8" i="3"/>
  <c r="AW8" i="3" s="1"/>
  <c r="AL8" i="3"/>
  <c r="AH8" i="3" s="1"/>
  <c r="AK8" i="3"/>
  <c r="AG8" i="3"/>
  <c r="AF8" i="3"/>
  <c r="AE8" i="3"/>
  <c r="U8" i="3"/>
  <c r="T8" i="3"/>
  <c r="R8" i="3"/>
  <c r="Q8" i="3"/>
  <c r="N8" i="3"/>
  <c r="M8" i="3"/>
  <c r="L8" i="3"/>
  <c r="F8" i="3"/>
  <c r="E8" i="3"/>
  <c r="AQ7" i="3"/>
  <c r="AW7" i="3" s="1"/>
  <c r="AL7" i="3"/>
  <c r="AH7" i="3" s="1"/>
  <c r="AK7" i="3"/>
  <c r="AG7" i="3"/>
  <c r="AF7" i="3"/>
  <c r="AE7" i="3"/>
  <c r="U7" i="3"/>
  <c r="R7" i="3"/>
  <c r="Q7" i="3"/>
  <c r="N7" i="3"/>
  <c r="M7" i="3"/>
  <c r="L7" i="3"/>
  <c r="F7" i="3"/>
  <c r="E7" i="3"/>
  <c r="AQ6" i="3"/>
  <c r="AW6" i="3" s="1"/>
  <c r="AK6" i="3"/>
  <c r="AL6" i="3" s="1"/>
  <c r="AH6" i="3" s="1"/>
  <c r="AG6" i="3"/>
  <c r="AF6" i="3"/>
  <c r="AE6" i="3"/>
  <c r="U6" i="3"/>
  <c r="R6" i="3"/>
  <c r="Q6" i="3"/>
  <c r="N6" i="3"/>
  <c r="M6" i="3"/>
  <c r="L6" i="3"/>
  <c r="F6" i="3"/>
  <c r="E6" i="3"/>
  <c r="AQ5" i="3"/>
  <c r="AW5" i="3" s="1"/>
  <c r="AK5" i="3"/>
  <c r="AL5" i="3" s="1"/>
  <c r="AG5" i="3"/>
  <c r="AF5" i="3"/>
  <c r="AE5" i="3"/>
  <c r="U5" i="3"/>
  <c r="R5" i="3"/>
  <c r="Q5" i="3"/>
  <c r="N5" i="3"/>
  <c r="M5" i="3"/>
  <c r="L5" i="3"/>
  <c r="F5" i="3"/>
  <c r="E5" i="3"/>
  <c r="AW4" i="3"/>
  <c r="AQ4" i="3"/>
  <c r="AG4" i="3"/>
  <c r="AF4" i="3"/>
  <c r="S4" i="3"/>
  <c r="V4" i="3" s="1"/>
  <c r="X4" i="3" s="1"/>
  <c r="Y4" i="3" s="1"/>
  <c r="N4" i="3"/>
  <c r="M4" i="3"/>
  <c r="L4" i="3"/>
  <c r="F4" i="3"/>
  <c r="E4" i="3"/>
  <c r="AG3" i="3"/>
  <c r="AF3" i="3"/>
  <c r="S3" i="3"/>
  <c r="N3" i="3"/>
  <c r="M3" i="3"/>
  <c r="L3" i="3"/>
  <c r="G3" i="3"/>
  <c r="I3" i="3" s="1"/>
  <c r="BD2" i="3"/>
  <c r="AC1" i="3"/>
  <c r="AA1" i="3"/>
  <c r="Y1" i="3"/>
  <c r="W1" i="3"/>
  <c r="U1" i="3"/>
  <c r="T1" i="3"/>
  <c r="G4" i="3" l="1"/>
  <c r="I4" i="3" s="1"/>
  <c r="S73" i="3"/>
  <c r="V73" i="3" s="1"/>
  <c r="X73" i="3" s="1"/>
  <c r="S71" i="3"/>
  <c r="V71" i="3" s="1"/>
  <c r="X71" i="3" s="1"/>
  <c r="S64" i="3"/>
  <c r="V64" i="3" s="1"/>
  <c r="W64" i="3" s="1"/>
  <c r="S49" i="3"/>
  <c r="V49" i="3" s="1"/>
  <c r="X49" i="3" s="1"/>
  <c r="S27" i="3"/>
  <c r="V27" i="3" s="1"/>
  <c r="X27" i="3" s="1"/>
  <c r="S17" i="3"/>
  <c r="V17" i="3" s="1"/>
  <c r="X17" i="3" s="1"/>
  <c r="S74" i="3"/>
  <c r="V74" i="3" s="1"/>
  <c r="X74" i="3" s="1"/>
  <c r="Z74" i="3" s="1"/>
  <c r="AA74" i="3" s="1"/>
  <c r="S48" i="3"/>
  <c r="V48" i="3" s="1"/>
  <c r="W48" i="3" s="1"/>
  <c r="S39" i="3"/>
  <c r="V39" i="3" s="1"/>
  <c r="W39" i="3" s="1"/>
  <c r="S59" i="3"/>
  <c r="V59" i="3" s="1"/>
  <c r="X59" i="3" s="1"/>
  <c r="S67" i="3"/>
  <c r="V67" i="3" s="1"/>
  <c r="X67" i="3" s="1"/>
  <c r="S69" i="3"/>
  <c r="V69" i="3" s="1"/>
  <c r="X69" i="3" s="1"/>
  <c r="Y69" i="3" s="1"/>
  <c r="S26" i="3"/>
  <c r="V26" i="3" s="1"/>
  <c r="X26" i="3" s="1"/>
  <c r="S31" i="3"/>
  <c r="V31" i="3" s="1"/>
  <c r="X31" i="3" s="1"/>
  <c r="S65" i="3"/>
  <c r="V65" i="3" s="1"/>
  <c r="X65" i="3" s="1"/>
  <c r="Z65" i="3" s="1"/>
  <c r="S50" i="3"/>
  <c r="V50" i="3" s="1"/>
  <c r="X50" i="3" s="1"/>
  <c r="Y50" i="3" s="1"/>
  <c r="S54" i="3"/>
  <c r="V54" i="3" s="1"/>
  <c r="X54" i="3" s="1"/>
  <c r="S55" i="3"/>
  <c r="V55" i="3" s="1"/>
  <c r="G8" i="3"/>
  <c r="H8" i="3" s="1"/>
  <c r="S8" i="3"/>
  <c r="V8" i="3" s="1"/>
  <c r="X8" i="3" s="1"/>
  <c r="S14" i="3"/>
  <c r="V14" i="3" s="1"/>
  <c r="X14" i="3" s="1"/>
  <c r="Y14" i="3" s="1"/>
  <c r="S20" i="3"/>
  <c r="V20" i="3" s="1"/>
  <c r="W20" i="3" s="1"/>
  <c r="S22" i="3"/>
  <c r="V22" i="3" s="1"/>
  <c r="X22" i="3" s="1"/>
  <c r="S47" i="3"/>
  <c r="V47" i="3" s="1"/>
  <c r="X47" i="3" s="1"/>
  <c r="Z47" i="3" s="1"/>
  <c r="S56" i="3"/>
  <c r="V56" i="3" s="1"/>
  <c r="X56" i="3" s="1"/>
  <c r="S57" i="3"/>
  <c r="V57" i="3" s="1"/>
  <c r="S63" i="3"/>
  <c r="V63" i="3" s="1"/>
  <c r="X63" i="3" s="1"/>
  <c r="Z63" i="3" s="1"/>
  <c r="S68" i="3"/>
  <c r="V68" i="3" s="1"/>
  <c r="X68" i="3" s="1"/>
  <c r="S41" i="3"/>
  <c r="V41" i="3" s="1"/>
  <c r="X41" i="3" s="1"/>
  <c r="S37" i="3"/>
  <c r="V37" i="3" s="1"/>
  <c r="W37" i="3" s="1"/>
  <c r="S38" i="3"/>
  <c r="V38" i="3" s="1"/>
  <c r="W38" i="3" s="1"/>
  <c r="S25" i="3"/>
  <c r="V25" i="3" s="1"/>
  <c r="X25" i="3" s="1"/>
  <c r="S29" i="3"/>
  <c r="V29" i="3" s="1"/>
  <c r="X29" i="3" s="1"/>
  <c r="Y29" i="3" s="1"/>
  <c r="S30" i="3"/>
  <c r="V30" i="3" s="1"/>
  <c r="X30" i="3" s="1"/>
  <c r="Y30" i="3" s="1"/>
  <c r="S16" i="3"/>
  <c r="V16" i="3" s="1"/>
  <c r="W16" i="3" s="1"/>
  <c r="S12" i="3"/>
  <c r="V12" i="3" s="1"/>
  <c r="W12" i="3" s="1"/>
  <c r="S11" i="3"/>
  <c r="V11" i="3" s="1"/>
  <c r="W11" i="3" s="1"/>
  <c r="G6" i="3"/>
  <c r="H6" i="3" s="1"/>
  <c r="I8" i="3"/>
  <c r="J8" i="3" s="1"/>
  <c r="AH43" i="3"/>
  <c r="X34" i="3"/>
  <c r="Y34" i="3" s="1"/>
  <c r="W34" i="3"/>
  <c r="S13" i="3"/>
  <c r="V13" i="3" s="1"/>
  <c r="X13" i="3" s="1"/>
  <c r="S21" i="3"/>
  <c r="V21" i="3" s="1"/>
  <c r="X21" i="3" s="1"/>
  <c r="T74" i="3"/>
  <c r="T54" i="3"/>
  <c r="T40" i="3"/>
  <c r="T38" i="3"/>
  <c r="T34" i="3"/>
  <c r="T33" i="3"/>
  <c r="T30" i="3"/>
  <c r="T26" i="3"/>
  <c r="T24" i="3"/>
  <c r="T22" i="3"/>
  <c r="T21" i="3"/>
  <c r="T19" i="3"/>
  <c r="T14" i="3"/>
  <c r="T13" i="3"/>
  <c r="T12" i="3"/>
  <c r="T7" i="3"/>
  <c r="T6" i="3"/>
  <c r="T5" i="3"/>
  <c r="T32" i="3"/>
  <c r="T37" i="3"/>
  <c r="T36" i="3"/>
  <c r="T35" i="3"/>
  <c r="T31" i="3"/>
  <c r="T29" i="3"/>
  <c r="T39" i="3"/>
  <c r="T48" i="3"/>
  <c r="S51" i="3"/>
  <c r="V51" i="3" s="1"/>
  <c r="X51" i="3" s="1"/>
  <c r="S35" i="3"/>
  <c r="V35" i="3" s="1"/>
  <c r="X35" i="3" s="1"/>
  <c r="Z35" i="3" s="1"/>
  <c r="S36" i="3"/>
  <c r="V36" i="3" s="1"/>
  <c r="X36" i="3" s="1"/>
  <c r="Z36" i="3" s="1"/>
  <c r="U41" i="3"/>
  <c r="U48" i="3"/>
  <c r="S6" i="3"/>
  <c r="V6" i="3" s="1"/>
  <c r="W6" i="3" s="1"/>
  <c r="S7" i="3"/>
  <c r="V7" i="3" s="1"/>
  <c r="X7" i="3" s="1"/>
  <c r="U10" i="3"/>
  <c r="U15" i="3"/>
  <c r="U16" i="3"/>
  <c r="U17" i="3"/>
  <c r="S18" i="3"/>
  <c r="V18" i="3" s="1"/>
  <c r="X18" i="3" s="1"/>
  <c r="Y18" i="3" s="1"/>
  <c r="S23" i="3"/>
  <c r="V23" i="3" s="1"/>
  <c r="X23" i="3" s="1"/>
  <c r="S24" i="3"/>
  <c r="V24" i="3" s="1"/>
  <c r="X24" i="3" s="1"/>
  <c r="U25" i="3"/>
  <c r="U27" i="3"/>
  <c r="S28" i="3"/>
  <c r="V28" i="3" s="1"/>
  <c r="U32" i="3"/>
  <c r="S33" i="3"/>
  <c r="V33" i="3" s="1"/>
  <c r="X33" i="3" s="1"/>
  <c r="S40" i="3"/>
  <c r="V40" i="3" s="1"/>
  <c r="X40" i="3" s="1"/>
  <c r="S42" i="3"/>
  <c r="V42" i="3" s="1"/>
  <c r="W42" i="3" s="1"/>
  <c r="S58" i="3"/>
  <c r="V58" i="3" s="1"/>
  <c r="W58" i="3" s="1"/>
  <c r="S66" i="3"/>
  <c r="V66" i="3" s="1"/>
  <c r="W66" i="3" s="1"/>
  <c r="G7" i="3"/>
  <c r="S10" i="3"/>
  <c r="V10" i="3" s="1"/>
  <c r="X10" i="3" s="1"/>
  <c r="S15" i="3"/>
  <c r="V15" i="3" s="1"/>
  <c r="W15" i="3" s="1"/>
  <c r="U29" i="3"/>
  <c r="U31" i="3"/>
  <c r="S32" i="3"/>
  <c r="V32" i="3" s="1"/>
  <c r="X32" i="3" s="1"/>
  <c r="Y32" i="3" s="1"/>
  <c r="U35" i="3"/>
  <c r="U36" i="3"/>
  <c r="U37" i="3"/>
  <c r="U42" i="3"/>
  <c r="U47" i="3"/>
  <c r="S70" i="3"/>
  <c r="V70" i="3" s="1"/>
  <c r="X70" i="3" s="1"/>
  <c r="W31" i="3"/>
  <c r="H3" i="3"/>
  <c r="J3" i="3" s="1"/>
  <c r="D3" i="3" s="1"/>
  <c r="Z4" i="3"/>
  <c r="W9" i="3"/>
  <c r="X9" i="3"/>
  <c r="V3" i="3"/>
  <c r="E76" i="3"/>
  <c r="G5" i="3"/>
  <c r="W17" i="3"/>
  <c r="W27" i="3"/>
  <c r="R76" i="3"/>
  <c r="S5" i="3"/>
  <c r="V5" i="3" s="1"/>
  <c r="X15" i="3"/>
  <c r="W4" i="3"/>
  <c r="X16" i="3"/>
  <c r="X39" i="3"/>
  <c r="X55" i="3"/>
  <c r="W55" i="3"/>
  <c r="F76" i="3"/>
  <c r="X20" i="3"/>
  <c r="Q76" i="3"/>
  <c r="S19" i="3"/>
  <c r="V19" i="3" s="1"/>
  <c r="X66" i="3"/>
  <c r="D75" i="3"/>
  <c r="BA43" i="3"/>
  <c r="BD43" i="3" s="1"/>
  <c r="W59" i="3"/>
  <c r="AH75" i="3"/>
  <c r="AH76" i="3" s="1"/>
  <c r="Z53" i="3"/>
  <c r="Y53" i="3"/>
  <c r="X72" i="3"/>
  <c r="W72" i="3"/>
  <c r="U71" i="3"/>
  <c r="U70" i="3"/>
  <c r="U69" i="3"/>
  <c r="U68" i="3"/>
  <c r="U67" i="3"/>
  <c r="U66" i="3"/>
  <c r="U65" i="3"/>
  <c r="U64" i="3"/>
  <c r="U59" i="3"/>
  <c r="U74" i="3"/>
  <c r="U72" i="3"/>
  <c r="U55" i="3"/>
  <c r="U54" i="3"/>
  <c r="U53" i="3"/>
  <c r="U73" i="3"/>
  <c r="U57" i="3"/>
  <c r="U63" i="3"/>
  <c r="U62" i="3"/>
  <c r="U61" i="3"/>
  <c r="U60" i="3"/>
  <c r="U56" i="3"/>
  <c r="U52" i="3"/>
  <c r="U49" i="3"/>
  <c r="U40" i="3"/>
  <c r="U39" i="3"/>
  <c r="U38" i="3"/>
  <c r="U51" i="3"/>
  <c r="S52" i="3"/>
  <c r="V52" i="3" s="1"/>
  <c r="W53" i="3"/>
  <c r="X57" i="3"/>
  <c r="W57" i="3"/>
  <c r="W75" i="3"/>
  <c r="Y75" i="3"/>
  <c r="Z59" i="3"/>
  <c r="Y59" i="3"/>
  <c r="T41" i="3"/>
  <c r="T76" i="3" s="1"/>
  <c r="T42" i="3"/>
  <c r="T49" i="3"/>
  <c r="T55" i="3"/>
  <c r="T56" i="3"/>
  <c r="S60" i="3"/>
  <c r="V60" i="3" s="1"/>
  <c r="S61" i="3"/>
  <c r="V61" i="3" s="1"/>
  <c r="S62" i="3"/>
  <c r="V62" i="3" s="1"/>
  <c r="AA75" i="3"/>
  <c r="AB75" i="3"/>
  <c r="AC75" i="3" s="1"/>
  <c r="T63" i="3"/>
  <c r="T62" i="3"/>
  <c r="T61" i="3"/>
  <c r="T60" i="3"/>
  <c r="T71" i="3"/>
  <c r="T70" i="3"/>
  <c r="T69" i="3"/>
  <c r="T68" i="3"/>
  <c r="T67" i="3"/>
  <c r="T66" i="3"/>
  <c r="T65" i="3"/>
  <c r="T64" i="3"/>
  <c r="T59" i="3"/>
  <c r="T52" i="3"/>
  <c r="T51" i="3"/>
  <c r="T73" i="3"/>
  <c r="T47" i="3"/>
  <c r="T50" i="3"/>
  <c r="T72" i="3"/>
  <c r="Y74" i="3"/>
  <c r="T57" i="3"/>
  <c r="AB74" i="3"/>
  <c r="AC74" i="3" s="1"/>
  <c r="T53" i="3"/>
  <c r="T58" i="3"/>
  <c r="W73" i="3" l="1"/>
  <c r="W70" i="3"/>
  <c r="W63" i="3"/>
  <c r="Y63" i="3"/>
  <c r="W49" i="3"/>
  <c r="X42" i="3"/>
  <c r="Z42" i="3" s="1"/>
  <c r="Z29" i="3"/>
  <c r="W26" i="3"/>
  <c r="W14" i="3"/>
  <c r="X11" i="3"/>
  <c r="H4" i="3"/>
  <c r="J4" i="3" s="1"/>
  <c r="D4" i="3" s="1"/>
  <c r="BA4" i="3" s="1"/>
  <c r="W54" i="3"/>
  <c r="Z14" i="3"/>
  <c r="AB14" i="3" s="1"/>
  <c r="AC14" i="3" s="1"/>
  <c r="W18" i="3"/>
  <c r="Z18" i="3"/>
  <c r="AB18" i="3" s="1"/>
  <c r="AC18" i="3" s="1"/>
  <c r="W71" i="3"/>
  <c r="Z69" i="3"/>
  <c r="AA69" i="3" s="1"/>
  <c r="W67" i="3"/>
  <c r="X64" i="3"/>
  <c r="W56" i="3"/>
  <c r="W41" i="3"/>
  <c r="Z34" i="3"/>
  <c r="AB34" i="3" s="1"/>
  <c r="AC34" i="3" s="1"/>
  <c r="W30" i="3"/>
  <c r="W22" i="3"/>
  <c r="W13" i="3"/>
  <c r="I6" i="3"/>
  <c r="J6" i="3" s="1"/>
  <c r="D6" i="3" s="1"/>
  <c r="BA6" i="3" s="1"/>
  <c r="BD6" i="3" s="1"/>
  <c r="Y65" i="3"/>
  <c r="W65" i="3"/>
  <c r="W74" i="3"/>
  <c r="W68" i="3"/>
  <c r="X58" i="3"/>
  <c r="Z58" i="3" s="1"/>
  <c r="W51" i="3"/>
  <c r="W50" i="3"/>
  <c r="X48" i="3"/>
  <c r="Y48" i="3" s="1"/>
  <c r="W47" i="3"/>
  <c r="W25" i="3"/>
  <c r="Y47" i="3"/>
  <c r="Z50" i="3"/>
  <c r="AB50" i="3" s="1"/>
  <c r="AC50" i="3" s="1"/>
  <c r="W69" i="3"/>
  <c r="W8" i="3"/>
  <c r="X12" i="3"/>
  <c r="Y12" i="3" s="1"/>
  <c r="Y36" i="3"/>
  <c r="W36" i="3"/>
  <c r="X37" i="3"/>
  <c r="X38" i="3"/>
  <c r="Z38" i="3" s="1"/>
  <c r="W35" i="3"/>
  <c r="W32" i="3"/>
  <c r="W23" i="3"/>
  <c r="W24" i="3"/>
  <c r="Y35" i="3"/>
  <c r="Z32" i="3"/>
  <c r="AA32" i="3" s="1"/>
  <c r="W33" i="3"/>
  <c r="W29" i="3"/>
  <c r="Z30" i="3"/>
  <c r="W21" i="3"/>
  <c r="W10" i="3"/>
  <c r="X6" i="3"/>
  <c r="Y6" i="3" s="1"/>
  <c r="W7" i="3"/>
  <c r="W40" i="3"/>
  <c r="H7" i="3"/>
  <c r="I7" i="3"/>
  <c r="X28" i="3"/>
  <c r="W28" i="3"/>
  <c r="AA34" i="3"/>
  <c r="AB47" i="3"/>
  <c r="AC47" i="3" s="1"/>
  <c r="AA47" i="3"/>
  <c r="U76" i="3"/>
  <c r="Z22" i="3"/>
  <c r="Y22" i="3"/>
  <c r="Z71" i="3"/>
  <c r="Y71" i="3"/>
  <c r="X62" i="3"/>
  <c r="W62" i="3"/>
  <c r="AA59" i="3"/>
  <c r="AB59" i="3"/>
  <c r="AC59" i="3" s="1"/>
  <c r="AB69" i="3"/>
  <c r="AC69" i="3" s="1"/>
  <c r="AB35" i="3"/>
  <c r="AC35" i="3" s="1"/>
  <c r="AA35" i="3"/>
  <c r="Z49" i="3"/>
  <c r="Y49" i="3"/>
  <c r="Z39" i="3"/>
  <c r="Y39" i="3"/>
  <c r="Z16" i="3"/>
  <c r="Y16" i="3"/>
  <c r="Z10" i="3"/>
  <c r="Y10" i="3"/>
  <c r="Y13" i="3"/>
  <c r="Z13" i="3"/>
  <c r="Z9" i="3"/>
  <c r="Y9" i="3"/>
  <c r="S76" i="3"/>
  <c r="X61" i="3"/>
  <c r="W61" i="3"/>
  <c r="Z57" i="3"/>
  <c r="Y57" i="3"/>
  <c r="AB29" i="3"/>
  <c r="AC29" i="3" s="1"/>
  <c r="AA29" i="3"/>
  <c r="Z68" i="3"/>
  <c r="Y68" i="3"/>
  <c r="Z70" i="3"/>
  <c r="Y70" i="3"/>
  <c r="G76" i="3"/>
  <c r="H5" i="3"/>
  <c r="I5" i="3"/>
  <c r="Z31" i="3"/>
  <c r="Y31" i="3"/>
  <c r="Z51" i="3"/>
  <c r="Y51" i="3"/>
  <c r="Z41" i="3"/>
  <c r="Y41" i="3"/>
  <c r="Z21" i="3"/>
  <c r="Y21" i="3"/>
  <c r="Y58" i="3"/>
  <c r="AA53" i="3"/>
  <c r="AB53" i="3"/>
  <c r="AC53" i="3" s="1"/>
  <c r="Y38" i="3"/>
  <c r="W52" i="3"/>
  <c r="X52" i="3"/>
  <c r="Y72" i="3"/>
  <c r="Z72" i="3"/>
  <c r="X60" i="3"/>
  <c r="W60" i="3"/>
  <c r="Z23" i="3"/>
  <c r="Y23" i="3"/>
  <c r="P74" i="3"/>
  <c r="X19" i="3"/>
  <c r="W19" i="3"/>
  <c r="X5" i="3"/>
  <c r="W5" i="3"/>
  <c r="Z8" i="3"/>
  <c r="Y8" i="3"/>
  <c r="V76" i="3"/>
  <c r="X3" i="3"/>
  <c r="W3" i="3"/>
  <c r="Z40" i="3"/>
  <c r="Y40" i="3"/>
  <c r="Z73" i="3"/>
  <c r="Y73" i="3"/>
  <c r="AB63" i="3"/>
  <c r="AC63" i="3" s="1"/>
  <c r="AA63" i="3"/>
  <c r="AA65" i="3"/>
  <c r="AB65" i="3"/>
  <c r="AC65" i="3" s="1"/>
  <c r="Y25" i="3"/>
  <c r="Z25" i="3"/>
  <c r="Y56" i="3"/>
  <c r="Z56" i="3"/>
  <c r="Y26" i="3"/>
  <c r="Z26" i="3"/>
  <c r="Y55" i="3"/>
  <c r="Z55" i="3"/>
  <c r="AB32" i="3"/>
  <c r="AC32" i="3" s="1"/>
  <c r="Z12" i="3"/>
  <c r="Z27" i="3"/>
  <c r="Y27" i="3"/>
  <c r="Z17" i="3"/>
  <c r="Y17" i="3"/>
  <c r="Y54" i="3"/>
  <c r="Z54" i="3"/>
  <c r="Z64" i="3"/>
  <c r="Y64" i="3"/>
  <c r="Z67" i="3"/>
  <c r="Y67" i="3"/>
  <c r="AB36" i="3"/>
  <c r="AC36" i="3" s="1"/>
  <c r="AA36" i="3"/>
  <c r="Z66" i="3"/>
  <c r="Y66" i="3"/>
  <c r="Z20" i="3"/>
  <c r="Y20" i="3"/>
  <c r="Z15" i="3"/>
  <c r="Y15" i="3"/>
  <c r="Z24" i="3"/>
  <c r="Y24" i="3"/>
  <c r="Z7" i="3"/>
  <c r="Y7" i="3"/>
  <c r="Z11" i="3"/>
  <c r="Y11" i="3"/>
  <c r="AB4" i="3"/>
  <c r="AC4" i="3" s="1"/>
  <c r="AA4" i="3"/>
  <c r="Z33" i="3"/>
  <c r="Y33" i="3"/>
  <c r="Y42" i="3" l="1"/>
  <c r="AA14" i="3"/>
  <c r="AA18" i="3"/>
  <c r="P18" i="3" s="1"/>
  <c r="P4" i="3"/>
  <c r="AA50" i="3"/>
  <c r="P50" i="3" s="1"/>
  <c r="Z6" i="3"/>
  <c r="AB6" i="3" s="1"/>
  <c r="AC6" i="3" s="1"/>
  <c r="P59" i="3"/>
  <c r="Z48" i="3"/>
  <c r="P53" i="3"/>
  <c r="P32" i="3"/>
  <c r="P47" i="3"/>
  <c r="P63" i="3"/>
  <c r="Z37" i="3"/>
  <c r="Y37" i="3"/>
  <c r="P29" i="3"/>
  <c r="AB30" i="3"/>
  <c r="AC30" i="3" s="1"/>
  <c r="AA30" i="3"/>
  <c r="P14" i="3"/>
  <c r="P69" i="3"/>
  <c r="J7" i="3"/>
  <c r="D7" i="3" s="1"/>
  <c r="BA7" i="3" s="1"/>
  <c r="BD7" i="3" s="1"/>
  <c r="P65" i="3"/>
  <c r="I76" i="3"/>
  <c r="P34" i="3"/>
  <c r="Z28" i="3"/>
  <c r="Y28" i="3"/>
  <c r="X76" i="3"/>
  <c r="Z3" i="3"/>
  <c r="Y3" i="3"/>
  <c r="AB48" i="3"/>
  <c r="AC48" i="3" s="1"/>
  <c r="AA48" i="3"/>
  <c r="AA12" i="3"/>
  <c r="AB12" i="3"/>
  <c r="AC12" i="3" s="1"/>
  <c r="Y19" i="3"/>
  <c r="Z19" i="3"/>
  <c r="AA70" i="3"/>
  <c r="AB70" i="3"/>
  <c r="AC70" i="3" s="1"/>
  <c r="AB49" i="3"/>
  <c r="AC49" i="3" s="1"/>
  <c r="AA49" i="3"/>
  <c r="AB24" i="3"/>
  <c r="AC24" i="3" s="1"/>
  <c r="AA24" i="3"/>
  <c r="P36" i="3"/>
  <c r="AA17" i="3"/>
  <c r="AB17" i="3"/>
  <c r="AC17" i="3" s="1"/>
  <c r="P17" i="3" s="1"/>
  <c r="AB55" i="3"/>
  <c r="AC55" i="3" s="1"/>
  <c r="AA55" i="3"/>
  <c r="P55" i="3" s="1"/>
  <c r="AA25" i="3"/>
  <c r="AB25" i="3"/>
  <c r="AC25" i="3" s="1"/>
  <c r="AB8" i="3"/>
  <c r="AC8" i="3" s="1"/>
  <c r="AA8" i="3"/>
  <c r="AB41" i="3"/>
  <c r="AC41" i="3" s="1"/>
  <c r="AA41" i="3"/>
  <c r="H76" i="3"/>
  <c r="J5" i="3"/>
  <c r="AA13" i="3"/>
  <c r="AB13" i="3"/>
  <c r="AC13" i="3" s="1"/>
  <c r="P13" i="3" s="1"/>
  <c r="AA16" i="3"/>
  <c r="AB16" i="3"/>
  <c r="AC16" i="3" s="1"/>
  <c r="P35" i="3"/>
  <c r="Z62" i="3"/>
  <c r="Y62" i="3"/>
  <c r="AA73" i="3"/>
  <c r="AB73" i="3"/>
  <c r="AC73" i="3" s="1"/>
  <c r="Z52" i="3"/>
  <c r="Y52" i="3"/>
  <c r="AA21" i="3"/>
  <c r="AB21" i="3"/>
  <c r="AC21" i="3" s="1"/>
  <c r="AB10" i="3"/>
  <c r="AC10" i="3" s="1"/>
  <c r="AA10" i="3"/>
  <c r="AA22" i="3"/>
  <c r="AB22" i="3"/>
  <c r="AC22" i="3" s="1"/>
  <c r="BD4" i="3"/>
  <c r="AA40" i="3"/>
  <c r="AB40" i="3"/>
  <c r="AC40" i="3" s="1"/>
  <c r="Z60" i="3"/>
  <c r="Y60" i="3"/>
  <c r="AA38" i="3"/>
  <c r="AB38" i="3"/>
  <c r="AC38" i="3" s="1"/>
  <c r="AA68" i="3"/>
  <c r="AB68" i="3"/>
  <c r="AC68" i="3" s="1"/>
  <c r="AB57" i="3"/>
  <c r="AC57" i="3" s="1"/>
  <c r="AA57" i="3"/>
  <c r="AA66" i="3"/>
  <c r="AB66" i="3"/>
  <c r="AC66" i="3" s="1"/>
  <c r="AA54" i="3"/>
  <c r="AB54" i="3"/>
  <c r="AC54" i="3" s="1"/>
  <c r="AB9" i="3"/>
  <c r="AC9" i="3" s="1"/>
  <c r="AA9" i="3"/>
  <c r="AB7" i="3"/>
  <c r="AC7" i="3" s="1"/>
  <c r="AA7" i="3"/>
  <c r="AA23" i="3"/>
  <c r="AB23" i="3"/>
  <c r="AC23" i="3" s="1"/>
  <c r="AA31" i="3"/>
  <c r="AB31" i="3"/>
  <c r="AC31" i="3" s="1"/>
  <c r="AB42" i="3"/>
  <c r="AC42" i="3" s="1"/>
  <c r="AA42" i="3"/>
  <c r="AB58" i="3"/>
  <c r="AC58" i="3" s="1"/>
  <c r="AA58" i="3"/>
  <c r="P58" i="3" s="1"/>
  <c r="AB20" i="3"/>
  <c r="AC20" i="3" s="1"/>
  <c r="AA20" i="3"/>
  <c r="AA11" i="3"/>
  <c r="AB11" i="3"/>
  <c r="AC11" i="3" s="1"/>
  <c r="AA64" i="3"/>
  <c r="AB64" i="3"/>
  <c r="AC64" i="3" s="1"/>
  <c r="AA27" i="3"/>
  <c r="AB27" i="3"/>
  <c r="AC27" i="3" s="1"/>
  <c r="AA26" i="3"/>
  <c r="AB26" i="3"/>
  <c r="AC26" i="3" s="1"/>
  <c r="W76" i="3"/>
  <c r="Z5" i="3"/>
  <c r="AB5" i="3" s="1"/>
  <c r="AC5" i="3" s="1"/>
  <c r="Y5" i="3"/>
  <c r="AB72" i="3"/>
  <c r="AC72" i="3" s="1"/>
  <c r="AA72" i="3"/>
  <c r="AA51" i="3"/>
  <c r="AB51" i="3"/>
  <c r="AC51" i="3" s="1"/>
  <c r="P9" i="3"/>
  <c r="AA39" i="3"/>
  <c r="AB39" i="3"/>
  <c r="AC39" i="3" s="1"/>
  <c r="AA71" i="3"/>
  <c r="AB71" i="3"/>
  <c r="AC71" i="3" s="1"/>
  <c r="AB15" i="3"/>
  <c r="AC15" i="3" s="1"/>
  <c r="AA15" i="3"/>
  <c r="AA67" i="3"/>
  <c r="AB67" i="3"/>
  <c r="AC67" i="3" s="1"/>
  <c r="Z61" i="3"/>
  <c r="Y61" i="3"/>
  <c r="AB33" i="3"/>
  <c r="AC33" i="3" s="1"/>
  <c r="AA33" i="3"/>
  <c r="P33" i="3" s="1"/>
  <c r="AB56" i="3"/>
  <c r="AC56" i="3" s="1"/>
  <c r="AA56" i="3"/>
  <c r="P64" i="3" l="1"/>
  <c r="AA6" i="3"/>
  <c r="P6" i="3" s="1"/>
  <c r="P73" i="3"/>
  <c r="P72" i="3"/>
  <c r="P67" i="3"/>
  <c r="P71" i="3"/>
  <c r="P51" i="3"/>
  <c r="P5" i="3"/>
  <c r="P68" i="3"/>
  <c r="P49" i="3"/>
  <c r="AB37" i="3"/>
  <c r="AC37" i="3" s="1"/>
  <c r="AA37" i="3"/>
  <c r="P38" i="3"/>
  <c r="O38" i="3" s="1"/>
  <c r="BA38" i="3" s="1"/>
  <c r="BD38" i="3" s="1"/>
  <c r="P42" i="3"/>
  <c r="P27" i="3"/>
  <c r="P24" i="3"/>
  <c r="P23" i="3"/>
  <c r="P30" i="3"/>
  <c r="P22" i="3"/>
  <c r="O22" i="3" s="1"/>
  <c r="BA22" i="3" s="1"/>
  <c r="BD22" i="3" s="1"/>
  <c r="P10" i="3"/>
  <c r="O10" i="3" s="1"/>
  <c r="BA10" i="3" s="1"/>
  <c r="BD10" i="3" s="1"/>
  <c r="P7" i="3"/>
  <c r="P8" i="3"/>
  <c r="O8" i="3" s="1"/>
  <c r="BA8" i="3" s="1"/>
  <c r="BD8" i="3" s="1"/>
  <c r="AB28" i="3"/>
  <c r="AC28" i="3" s="1"/>
  <c r="AA28" i="3"/>
  <c r="P11" i="3"/>
  <c r="P31" i="3"/>
  <c r="P54" i="3"/>
  <c r="P16" i="3"/>
  <c r="P25" i="3"/>
  <c r="P26" i="3"/>
  <c r="P70" i="3"/>
  <c r="P12" i="3"/>
  <c r="P56" i="3"/>
  <c r="P15" i="3"/>
  <c r="P20" i="3"/>
  <c r="P66" i="3"/>
  <c r="P21" i="3"/>
  <c r="P41" i="3"/>
  <c r="O41" i="3" s="1"/>
  <c r="BA41" i="3" s="1"/>
  <c r="BD41" i="3" s="1"/>
  <c r="P48" i="3"/>
  <c r="AB61" i="3"/>
  <c r="AC61" i="3" s="1"/>
  <c r="AA61" i="3"/>
  <c r="P40" i="3"/>
  <c r="AB52" i="3"/>
  <c r="AC52" i="3" s="1"/>
  <c r="AA52" i="3"/>
  <c r="J76" i="3"/>
  <c r="D5" i="3"/>
  <c r="P39" i="3"/>
  <c r="P57" i="3"/>
  <c r="AB19" i="3"/>
  <c r="AC19" i="3" s="1"/>
  <c r="AA19" i="3"/>
  <c r="AB60" i="3"/>
  <c r="AC60" i="3" s="1"/>
  <c r="AA60" i="3"/>
  <c r="Z76" i="3"/>
  <c r="AA3" i="3"/>
  <c r="AB3" i="3"/>
  <c r="Y76" i="3"/>
  <c r="AB62" i="3"/>
  <c r="AC62" i="3" s="1"/>
  <c r="AA62" i="3"/>
  <c r="P62" i="3" l="1"/>
  <c r="P60" i="3"/>
  <c r="O60" i="3" s="1"/>
  <c r="O75" i="3" s="1"/>
  <c r="P37" i="3"/>
  <c r="O37" i="3" s="1"/>
  <c r="BA37" i="3" s="1"/>
  <c r="BD37" i="3" s="1"/>
  <c r="P61" i="3"/>
  <c r="O43" i="3"/>
  <c r="P19" i="3"/>
  <c r="P28" i="3"/>
  <c r="AB76" i="3"/>
  <c r="AC3" i="3"/>
  <c r="AA76" i="3"/>
  <c r="BA5" i="3"/>
  <c r="D43" i="3"/>
  <c r="D76" i="3" s="1"/>
  <c r="P52" i="3"/>
  <c r="BA56" i="3" l="1"/>
  <c r="BD56" i="3" s="1"/>
  <c r="O76" i="3"/>
  <c r="BD5" i="3"/>
  <c r="BA71" i="3"/>
  <c r="AC76" i="3"/>
  <c r="P3" i="3"/>
  <c r="P76" i="3" l="1"/>
  <c r="O3" i="3"/>
  <c r="BD78" i="3"/>
  <c r="BD71" i="3"/>
  <c r="BD72" i="3" s="1"/>
  <c r="BD74" i="3" s="1"/>
  <c r="BE7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Office</author>
    <author>横山</author>
    <author xml:space="preserve"> </author>
    <author>FJ-USER</author>
    <author>井利元</author>
  </authors>
  <commentList>
    <comment ref="A2" authorId="0" shapeId="0" xr:uid="{0A770A85-A89F-4DFC-9022-AFFB3BF80E15}">
      <text>
        <r>
          <rPr>
            <b/>
            <sz val="9"/>
            <color indexed="81"/>
            <rFont val="ＭＳ Ｐゴシック"/>
            <family val="3"/>
            <charset val="128"/>
          </rPr>
          <t>Office:</t>
        </r>
        <r>
          <rPr>
            <sz val="9"/>
            <color indexed="81"/>
            <rFont val="ＭＳ Ｐゴシック"/>
            <family val="3"/>
            <charset val="128"/>
          </rPr>
          <t xml:space="preserve">
空室：0
入居：1</t>
        </r>
      </text>
    </comment>
    <comment ref="O4" authorId="1" shapeId="0" xr:uid="{1000DDC8-DE11-4B07-834D-CA8105A330A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横山:
</t>
        </r>
        <r>
          <rPr>
            <sz val="9"/>
            <color indexed="81"/>
            <rFont val="ＭＳ Ｐゴシック"/>
            <family val="3"/>
            <charset val="128"/>
          </rPr>
          <t>水色定額
今後店舗水道請求しない</t>
        </r>
      </text>
    </comment>
    <comment ref="BG4" authorId="2" shapeId="0" xr:uid="{33F74A55-FB37-4A0A-80CA-C13C95C0246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三和契約分は一括して￥5000円</t>
        </r>
      </text>
    </comment>
    <comment ref="C5" authorId="2" shapeId="0" xr:uid="{5ED5B4E3-0640-419A-A546-284FE762D67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㈱三和　公共料金
電気・ガス・水道料については、未使用の部屋は基本料金も請求しなくてよい。</t>
        </r>
      </text>
    </comment>
    <comment ref="AH5" authorId="1" shapeId="0" xr:uid="{3BC2CE64-AD2C-41A0-AA2E-028A7C2F8544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K5" authorId="2" shapeId="0" xr:uid="{D7358641-D46A-4496-964D-048F1B0AE86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6"/>
            <color indexed="81"/>
            <rFont val="ＭＳ Ｐゴシック"/>
            <family val="3"/>
            <charset val="128"/>
          </rPr>
          <t>ガス開栓済</t>
        </r>
      </text>
    </comment>
    <comment ref="C6" authorId="3" shapeId="0" xr:uid="{AB98C561-0715-4582-BD54-0402B060B44D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４月分家賃より請求する
電機・水道代
入居者名入力</t>
        </r>
      </text>
    </comment>
    <comment ref="O8" authorId="2" shapeId="0" xr:uid="{E073016D-D325-4B08-83BB-91C2FB619FE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使用料少なくても￥2500円以下にしないこと</t>
        </r>
      </text>
    </comment>
    <comment ref="B13" authorId="3" shapeId="0" xr:uid="{519E98AC-D283-4A9B-A745-D5E4D6FCC1D7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2012/11/1～入居</t>
        </r>
      </text>
    </comment>
    <comment ref="B14" authorId="3" shapeId="0" xr:uid="{BB497FF8-4CB1-460C-A608-34F52F581B1D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2012/12/3～5ヶ月間入院　4月3日迄</t>
        </r>
      </text>
    </comment>
    <comment ref="AH17" authorId="1" shapeId="0" xr:uid="{AC8AAFEC-64BD-4B2F-99D7-6220A88C6828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ガス閉栓請求しない</t>
        </r>
      </text>
    </comment>
    <comment ref="B19" authorId="2" shapeId="0" xr:uid="{528C1651-1C26-4893-A5B3-B867974DC95D}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 </t>
        </r>
        <r>
          <rPr>
            <sz val="11"/>
            <color indexed="81"/>
            <rFont val="ＭＳ Ｐゴシック"/>
            <family val="3"/>
            <charset val="128"/>
          </rPr>
          <t>:ﾘｸﾙｰﾄ
ｶﾞｽ・電気代のみ請求。1月分賃料請求時より請求開始。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O19" authorId="2" shapeId="0" xr:uid="{12F9CC6A-EF1E-4A5D-86F3-F19AF7FEDC6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Ｐゴシック"/>
            <family val="3"/>
            <charset val="128"/>
          </rPr>
          <t>水道料家賃に込み
￥0</t>
        </r>
      </text>
    </comment>
    <comment ref="AH20" authorId="1" shapeId="0" xr:uid="{F6B53861-DACF-4F23-B25E-97961BDC8326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23" authorId="1" shapeId="0" xr:uid="{459B463D-ED55-43D8-95FA-CF9202B56DB3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24" authorId="1" shapeId="0" xr:uid="{72C9A31F-E2CE-40B0-8455-720E9C629F48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B26" authorId="3" shapeId="0" xr:uid="{3552AB98-8734-4310-8D4F-3AAA9BE691D5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2012/8/1～入居
請求は9月分から</t>
        </r>
      </text>
    </comment>
    <comment ref="AH27" authorId="1" shapeId="0" xr:uid="{B6CE9922-FAEE-4D80-AF4B-00192D176253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B28" authorId="3" shapeId="0" xr:uid="{10236454-68AD-4363-8CEF-F6C3430CE3D5}">
      <text>
        <r>
          <rPr>
            <b/>
            <sz val="9"/>
            <color indexed="81"/>
            <rFont val="ＭＳ Ｐゴシック"/>
            <family val="3"/>
            <charset val="128"/>
          </rPr>
          <t>FJ-USER:</t>
        </r>
        <r>
          <rPr>
            <sz val="9"/>
            <color indexed="81"/>
            <rFont val="ＭＳ Ｐゴシック"/>
            <family val="3"/>
            <charset val="128"/>
          </rPr>
          <t xml:space="preserve">
西川　2012/7末退去</t>
        </r>
      </text>
    </comment>
    <comment ref="AH30" authorId="1" shapeId="0" xr:uid="{D883A43B-8F11-4F4B-84B3-D52562632286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B32" authorId="2" shapeId="0" xr:uid="{AAFF8602-9F3D-43C7-B0DF-AAC98E9587BF}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 </t>
        </r>
        <r>
          <rPr>
            <sz val="11"/>
            <color indexed="81"/>
            <rFont val="ＭＳ Ｐゴシック"/>
            <family val="3"/>
            <charset val="128"/>
          </rPr>
          <t>:ﾘｸﾙｰﾄ
ｶﾞｽ・電気代のみ請求。1月分賃料請求時より請求開始。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O32" authorId="2" shapeId="0" xr:uid="{5B504AB4-4B58-4704-80E3-CE68AC11A94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Ｐゴシック"/>
            <family val="3"/>
            <charset val="128"/>
          </rPr>
          <t>水道料家賃に込み
￥0</t>
        </r>
      </text>
    </comment>
    <comment ref="AH34" authorId="1" shapeId="0" xr:uid="{0F855B03-C4BF-4BD7-B1B1-4C023F539951}">
      <text>
        <r>
          <rPr>
            <b/>
            <sz val="9"/>
            <color indexed="81"/>
            <rFont val="ＭＳ Ｐゴシック"/>
            <family val="3"/>
            <charset val="128"/>
          </rPr>
          <t>横山:
ガス閉栓</t>
        </r>
      </text>
    </comment>
    <comment ref="BB38" authorId="2" shapeId="0" xr:uid="{6AADCA8C-E5B6-4A11-8E86-80CD4DAD51D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4"/>
            <color indexed="81"/>
            <rFont val="ＭＳ Ｐゴシック"/>
            <family val="3"/>
            <charset val="128"/>
          </rPr>
          <t>H21.12月分（H22.2月請求分）まで基本料￥1,785円請求。</t>
        </r>
        <r>
          <rPr>
            <sz val="14"/>
            <color indexed="10"/>
            <rFont val="ＭＳ Ｐゴシック"/>
            <family val="3"/>
            <charset val="128"/>
          </rPr>
          <t>H22.3月請求より請求しない。</t>
        </r>
      </text>
    </comment>
    <comment ref="AH39" authorId="1" shapeId="0" xr:uid="{E41458B7-5D2F-4D41-9302-2C4320CC9F1E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B42" authorId="2" shapeId="0" xr:uid="{C143AB00-F9DE-4931-B0AA-D5554FC29084}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 </t>
        </r>
        <r>
          <rPr>
            <sz val="11"/>
            <color indexed="81"/>
            <rFont val="ＭＳ Ｐゴシック"/>
            <family val="3"/>
            <charset val="128"/>
          </rPr>
          <t>:ﾘｸﾙｰﾄ
ｶﾞｽ・電気代のみ請求。1月分賃料請求時より請求開始。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O42" authorId="2" shapeId="0" xr:uid="{C4B75A93-CA28-42BC-B0D3-82337B0B65C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Ｐゴシック"/>
            <family val="3"/>
            <charset val="128"/>
          </rPr>
          <t>水道料家賃に込み
￥0</t>
        </r>
      </text>
    </comment>
    <comment ref="AH47" authorId="1" shapeId="0" xr:uid="{6E209B7C-3719-49C8-86E5-AEB1CC0DE4CC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49" authorId="1" shapeId="0" xr:uid="{F170CA2F-7847-4219-9BC7-B7CB546576F7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ガス閉栓済</t>
        </r>
      </text>
    </comment>
    <comment ref="AH52" authorId="1" shapeId="0" xr:uid="{F0C9E15B-C0A9-4E16-9203-3A9FC4B6927F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55" authorId="4" shapeId="0" xr:uid="{FDE80B07-6722-4CFB-B820-45A53CEFBB25}">
      <text>
        <r>
          <rPr>
            <b/>
            <sz val="9"/>
            <color indexed="81"/>
            <rFont val="ＭＳ Ｐゴシック"/>
            <family val="3"/>
            <charset val="128"/>
          </rPr>
          <t>井利元: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1"/>
            <color indexed="81"/>
            <rFont val="ＭＳ Ｐゴシック"/>
            <family val="3"/>
            <charset val="128"/>
          </rPr>
          <t>H22.8.3でガス閉栓のため、今後は請求しないで！</t>
        </r>
      </text>
    </comment>
    <comment ref="AH57" authorId="1" shapeId="0" xr:uid="{F53F9B4F-3E8D-479A-91ED-9C5CC39DBA78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58" authorId="4" shapeId="0" xr:uid="{287B721F-AB97-4B50-A496-23C5AD2EB4BE}">
      <text>
        <r>
          <rPr>
            <b/>
            <sz val="9"/>
            <color indexed="81"/>
            <rFont val="ＭＳ Ｐゴシック"/>
            <family val="3"/>
            <charset val="128"/>
          </rPr>
          <t>井利元: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1"/>
            <color indexed="81"/>
            <rFont val="ＭＳ Ｐゴシック"/>
            <family val="3"/>
            <charset val="128"/>
          </rPr>
          <t>ガス閉栓中のため、今後は請求しないで！</t>
        </r>
      </text>
    </comment>
    <comment ref="AH63" authorId="1" shapeId="0" xr:uid="{D8ADF2EB-AC84-498E-8EBF-49E77F8AE082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  <comment ref="AH74" authorId="1" shapeId="0" xr:uid="{13532939-AD5E-47C8-809C-D4BFF8CF490E}">
      <text>
        <r>
          <rPr>
            <b/>
            <sz val="9"/>
            <color indexed="81"/>
            <rFont val="ＭＳ Ｐゴシック"/>
            <family val="3"/>
            <charset val="128"/>
          </rPr>
          <t>横山:</t>
        </r>
        <r>
          <rPr>
            <sz val="9"/>
            <color indexed="81"/>
            <rFont val="ＭＳ Ｐゴシック"/>
            <family val="3"/>
            <charset val="128"/>
          </rPr>
          <t xml:space="preserve">
ガス閉栓</t>
        </r>
      </text>
    </comment>
  </commentList>
</comments>
</file>

<file path=xl/sharedStrings.xml><?xml version="1.0" encoding="utf-8"?>
<sst xmlns="http://schemas.openxmlformats.org/spreadsheetml/2006/main" count="430" uniqueCount="192">
  <si>
    <t>ハイデンスＭＭ豊平　引継</t>
    <rPh sb="5" eb="9">
      <t>mmトヨヒラ</t>
    </rPh>
    <rPh sb="10" eb="12">
      <t>ヒキツギ</t>
    </rPh>
    <phoneticPr fontId="1"/>
  </si>
  <si>
    <t>・</t>
    <phoneticPr fontId="1"/>
  </si>
  <si>
    <t>212号室　吉原　忠弘　様</t>
    <rPh sb="3" eb="5">
      <t>ゴウシツ</t>
    </rPh>
    <rPh sb="6" eb="8">
      <t>ヨシハラ</t>
    </rPh>
    <rPh sb="9" eb="11">
      <t>タダヒロ</t>
    </rPh>
    <rPh sb="12" eb="13">
      <t>サマ</t>
    </rPh>
    <phoneticPr fontId="1"/>
  </si>
  <si>
    <t>オリコフォレントインシュア利用</t>
    <rPh sb="13" eb="15">
      <t>リヨウ</t>
    </rPh>
    <phoneticPr fontId="1"/>
  </si>
  <si>
    <t>承認番号：49305874</t>
    <rPh sb="0" eb="4">
      <t>ショウニンバンゴウ</t>
    </rPh>
    <phoneticPr fontId="1"/>
  </si>
  <si>
    <t>水道検針</t>
    <rPh sb="0" eb="4">
      <t>スイドウケンシン</t>
    </rPh>
    <phoneticPr fontId="1"/>
  </si>
  <si>
    <t>電気検針</t>
    <rPh sb="0" eb="2">
      <t>デンキ</t>
    </rPh>
    <rPh sb="2" eb="4">
      <t>ケンシン</t>
    </rPh>
    <phoneticPr fontId="1"/>
  </si>
  <si>
    <t>請求書発行日　毎月5日頃</t>
    <rPh sb="0" eb="3">
      <t>セイキュウショ</t>
    </rPh>
    <rPh sb="3" eb="6">
      <t>ハッコウビ</t>
    </rPh>
    <rPh sb="7" eb="9">
      <t>マイツキ</t>
    </rPh>
    <rPh sb="10" eb="12">
      <t>ニチコロ</t>
    </rPh>
    <phoneticPr fontId="1"/>
  </si>
  <si>
    <t>407号室　佐藤　健太　様</t>
    <rPh sb="3" eb="5">
      <t>ゴウシツ</t>
    </rPh>
    <rPh sb="6" eb="8">
      <t>サトウ</t>
    </rPh>
    <rPh sb="9" eb="11">
      <t>ケンタ</t>
    </rPh>
    <rPh sb="12" eb="13">
      <t>サマ</t>
    </rPh>
    <phoneticPr fontId="1"/>
  </si>
  <si>
    <t>〒073-0011</t>
    <phoneticPr fontId="1"/>
  </si>
  <si>
    <t>滝川市黄金町西2-6-24</t>
    <rPh sb="0" eb="3">
      <t>タキカワシ</t>
    </rPh>
    <rPh sb="3" eb="5">
      <t>コガネ</t>
    </rPh>
    <rPh sb="5" eb="6">
      <t>チョウ</t>
    </rPh>
    <rPh sb="6" eb="7">
      <t>ニシ</t>
    </rPh>
    <phoneticPr fontId="1"/>
  </si>
  <si>
    <t>佐藤　栄　様</t>
    <rPh sb="0" eb="2">
      <t>サトウ</t>
    </rPh>
    <rPh sb="3" eb="4">
      <t>サカエ</t>
    </rPh>
    <rPh sb="5" eb="6">
      <t>サマ</t>
    </rPh>
    <phoneticPr fontId="1"/>
  </si>
  <si>
    <t>請求書の郵送場所が違う入居者</t>
    <rPh sb="0" eb="3">
      <t>セイキュウショ</t>
    </rPh>
    <phoneticPr fontId="1"/>
  </si>
  <si>
    <t>水道料金は札幌市水道局の計算方法と同じ</t>
    <phoneticPr fontId="1"/>
  </si>
  <si>
    <t>毎月末に検針</t>
    <rPh sb="0" eb="2">
      <t>マイツキ</t>
    </rPh>
    <rPh sb="2" eb="3">
      <t>マツ</t>
    </rPh>
    <rPh sb="4" eb="6">
      <t>ケンシン</t>
    </rPh>
    <phoneticPr fontId="1"/>
  </si>
  <si>
    <t>草刈りについて</t>
    <rPh sb="0" eb="2">
      <t>クサカ</t>
    </rPh>
    <phoneticPr fontId="1"/>
  </si>
  <si>
    <t>検針の際は、鏡と懐中電灯が必要</t>
    <rPh sb="0" eb="2">
      <t>ケンシン</t>
    </rPh>
    <rPh sb="3" eb="4">
      <t>サイ</t>
    </rPh>
    <rPh sb="6" eb="7">
      <t>カガミ</t>
    </rPh>
    <rPh sb="8" eb="12">
      <t>カイチュウデントウ</t>
    </rPh>
    <rPh sb="13" eb="15">
      <t>ヒツヨウ</t>
    </rPh>
    <phoneticPr fontId="1"/>
  </si>
  <si>
    <t>乾燥機下部のホコリ掃除について</t>
    <rPh sb="0" eb="3">
      <t>カンソウキ</t>
    </rPh>
    <rPh sb="3" eb="5">
      <t>カブ</t>
    </rPh>
    <rPh sb="9" eb="11">
      <t>ソウジ</t>
    </rPh>
    <phoneticPr fontId="1"/>
  </si>
  <si>
    <t>・</t>
    <phoneticPr fontId="1"/>
  </si>
  <si>
    <t>608号室　友松　勝仁様　唯一部屋に固定電話がついており毎月基本料を請求していた</t>
    <rPh sb="3" eb="5">
      <t>ゴウシツ</t>
    </rPh>
    <rPh sb="11" eb="12">
      <t>サマ</t>
    </rPh>
    <rPh sb="13" eb="15">
      <t>ユイイツ</t>
    </rPh>
    <rPh sb="15" eb="17">
      <t>ヘヤ</t>
    </rPh>
    <rPh sb="18" eb="20">
      <t>コテイ</t>
    </rPh>
    <rPh sb="20" eb="22">
      <t>デンワ</t>
    </rPh>
    <rPh sb="28" eb="30">
      <t>マイツキ</t>
    </rPh>
    <rPh sb="30" eb="33">
      <t>キホンリョウ</t>
    </rPh>
    <rPh sb="34" eb="36">
      <t>セイキュウ</t>
    </rPh>
    <phoneticPr fontId="1"/>
  </si>
  <si>
    <t>経緯については不明（過去の担当者が退職の為、真意はわかりません。）</t>
    <rPh sb="0" eb="2">
      <t>ケイイ</t>
    </rPh>
    <rPh sb="7" eb="9">
      <t>フメイ</t>
    </rPh>
    <rPh sb="10" eb="12">
      <t>カコ</t>
    </rPh>
    <rPh sb="13" eb="16">
      <t>タントウシャ</t>
    </rPh>
    <rPh sb="17" eb="19">
      <t>タイショク</t>
    </rPh>
    <rPh sb="20" eb="21">
      <t>タメ</t>
    </rPh>
    <rPh sb="22" eb="24">
      <t>シンイ</t>
    </rPh>
    <phoneticPr fontId="1"/>
  </si>
  <si>
    <t>２０２１年４月　電話を発信はできるが着信がこないとのことでNTTに調査を依頼</t>
    <rPh sb="4" eb="5">
      <t>ネン</t>
    </rPh>
    <rPh sb="6" eb="7">
      <t>ガツ</t>
    </rPh>
    <rPh sb="8" eb="10">
      <t>デンワ</t>
    </rPh>
    <rPh sb="11" eb="13">
      <t>ハッシン</t>
    </rPh>
    <rPh sb="18" eb="20">
      <t>チャクシン</t>
    </rPh>
    <rPh sb="33" eb="35">
      <t>チョウサ</t>
    </rPh>
    <rPh sb="36" eb="38">
      <t>イライ</t>
    </rPh>
    <phoneticPr fontId="1"/>
  </si>
  <si>
    <t>変換機がイワツーの物でNTTは作業できないとのこと。変換機の故障かもとの事で</t>
    <rPh sb="0" eb="3">
      <t>ヘンカンキ</t>
    </rPh>
    <rPh sb="9" eb="10">
      <t>モノ</t>
    </rPh>
    <rPh sb="15" eb="17">
      <t>サギョウ</t>
    </rPh>
    <rPh sb="26" eb="29">
      <t>ヘンカンキ</t>
    </rPh>
    <rPh sb="30" eb="32">
      <t>コショウ</t>
    </rPh>
    <rPh sb="36" eb="37">
      <t>コト</t>
    </rPh>
    <phoneticPr fontId="1"/>
  </si>
  <si>
    <t>オーナーの許可をもらいイワツーへまずは見積もりをお願いするも連絡無く、</t>
    <rPh sb="5" eb="7">
      <t>キョカ</t>
    </rPh>
    <rPh sb="19" eb="21">
      <t>ミツ</t>
    </rPh>
    <rPh sb="25" eb="26">
      <t>ネガ</t>
    </rPh>
    <rPh sb="30" eb="33">
      <t>レンラクナ</t>
    </rPh>
    <phoneticPr fontId="1"/>
  </si>
  <si>
    <t>本人よりもクレームもない。イワツーへ連絡するも担当者捕まらず。</t>
    <rPh sb="0" eb="2">
      <t>ホンニン</t>
    </rPh>
    <rPh sb="18" eb="20">
      <t>レンラク</t>
    </rPh>
    <rPh sb="23" eb="26">
      <t>タントウシャ</t>
    </rPh>
    <rPh sb="26" eb="27">
      <t>ツカ</t>
    </rPh>
    <phoneticPr fontId="1"/>
  </si>
  <si>
    <t>小型…2021年7月に新しく入替済み（タニコウさんにて）</t>
    <rPh sb="0" eb="2">
      <t>コガタ</t>
    </rPh>
    <rPh sb="7" eb="8">
      <t>ネン</t>
    </rPh>
    <rPh sb="9" eb="10">
      <t>ガツ</t>
    </rPh>
    <rPh sb="11" eb="12">
      <t>アタラ</t>
    </rPh>
    <rPh sb="14" eb="16">
      <t>イレカエ</t>
    </rPh>
    <rPh sb="16" eb="17">
      <t>ズ</t>
    </rPh>
    <phoneticPr fontId="1"/>
  </si>
  <si>
    <t>２～３週間ごとに掃除をしないと動かなくなります</t>
    <rPh sb="3" eb="5">
      <t>シュウカン</t>
    </rPh>
    <rPh sb="8" eb="10">
      <t>ソウジ</t>
    </rPh>
    <rPh sb="15" eb="16">
      <t>ウゴ</t>
    </rPh>
    <phoneticPr fontId="1"/>
  </si>
  <si>
    <t>修理業者：パナソニック産機</t>
    <rPh sb="0" eb="4">
      <t>シュウリギョウシャ</t>
    </rPh>
    <rPh sb="11" eb="13">
      <t>サンキ</t>
    </rPh>
    <phoneticPr fontId="1"/>
  </si>
  <si>
    <t>TEL：211-0538</t>
    <phoneticPr fontId="1"/>
  </si>
  <si>
    <t>コインランドリーの集金について</t>
    <rPh sb="9" eb="11">
      <t>シュウキン</t>
    </rPh>
    <phoneticPr fontId="1"/>
  </si>
  <si>
    <t>洗濯機２台と乾燥機の集金は、中悠介氏が行います</t>
    <rPh sb="0" eb="3">
      <t>センタクキ</t>
    </rPh>
    <rPh sb="4" eb="5">
      <t>ダイ</t>
    </rPh>
    <rPh sb="6" eb="9">
      <t>カンソウキ</t>
    </rPh>
    <rPh sb="10" eb="12">
      <t>シュウキン</t>
    </rPh>
    <rPh sb="14" eb="15">
      <t>ナカ</t>
    </rPh>
    <rPh sb="15" eb="17">
      <t>ユウスケ</t>
    </rPh>
    <rPh sb="17" eb="18">
      <t>シ</t>
    </rPh>
    <rPh sb="19" eb="20">
      <t>オコナ</t>
    </rPh>
    <phoneticPr fontId="1"/>
  </si>
  <si>
    <t>毎年秋頃に敷地内の草刈り又は除草剤散布をする</t>
    <rPh sb="0" eb="2">
      <t>マイトシ</t>
    </rPh>
    <rPh sb="2" eb="4">
      <t>アキコロ</t>
    </rPh>
    <rPh sb="5" eb="8">
      <t>シキチナイ</t>
    </rPh>
    <rPh sb="9" eb="11">
      <t>クサカ</t>
    </rPh>
    <rPh sb="12" eb="13">
      <t>マタ</t>
    </rPh>
    <rPh sb="14" eb="17">
      <t>ジョソウザイ</t>
    </rPh>
    <rPh sb="17" eb="19">
      <t>サンプ</t>
    </rPh>
    <phoneticPr fontId="1"/>
  </si>
  <si>
    <t>左隣のマンションの管理人からも依頼あり</t>
    <rPh sb="0" eb="2">
      <t>ヒダリドナリ</t>
    </rPh>
    <rPh sb="9" eb="12">
      <t>カンリニン</t>
    </rPh>
    <rPh sb="15" eb="17">
      <t>イライ</t>
    </rPh>
    <phoneticPr fontId="1"/>
  </si>
  <si>
    <t>洗濯機について</t>
    <rPh sb="0" eb="3">
      <t>センタクキ</t>
    </rPh>
    <phoneticPr fontId="1"/>
  </si>
  <si>
    <t>大型…たまに不具合あり</t>
    <rPh sb="0" eb="2">
      <t>オオガタ</t>
    </rPh>
    <rPh sb="6" eb="9">
      <t>フグアイ</t>
    </rPh>
    <phoneticPr fontId="1"/>
  </si>
  <si>
    <t>　　　お金を入れても動かず、お金を返してほしいなど</t>
    <phoneticPr fontId="1"/>
  </si>
  <si>
    <t>205号室澤田　勝也様・605号室 関口　泰弘様　両２名の方が北洋システム開発様を</t>
    <rPh sb="3" eb="5">
      <t>ゴウシツ</t>
    </rPh>
    <rPh sb="10" eb="11">
      <t>サマ</t>
    </rPh>
    <rPh sb="15" eb="17">
      <t>ゴウシツ</t>
    </rPh>
    <rPh sb="23" eb="24">
      <t>サマ</t>
    </rPh>
    <rPh sb="25" eb="26">
      <t>リョウ</t>
    </rPh>
    <rPh sb="27" eb="28">
      <t>メイ</t>
    </rPh>
    <rPh sb="29" eb="30">
      <t>カタ</t>
    </rPh>
    <rPh sb="31" eb="33">
      <t>ホクヨウ</t>
    </rPh>
    <rPh sb="37" eb="39">
      <t>カイハツ</t>
    </rPh>
    <rPh sb="39" eb="40">
      <t>サマ</t>
    </rPh>
    <phoneticPr fontId="1"/>
  </si>
  <si>
    <t>ご利用し自動引き落としを行っております</t>
    <rPh sb="4" eb="7">
      <t>ジドウヒ</t>
    </rPh>
    <rPh sb="8" eb="9">
      <t>オ</t>
    </rPh>
    <rPh sb="12" eb="13">
      <t>オコナ</t>
    </rPh>
    <phoneticPr fontId="1"/>
  </si>
  <si>
    <t>※毎月末日検針</t>
    <rPh sb="1" eb="3">
      <t>マイツキ</t>
    </rPh>
    <rPh sb="3" eb="7">
      <t>マツジツケンシン</t>
    </rPh>
    <phoneticPr fontId="5"/>
  </si>
  <si>
    <t>検針日　　　月     　日</t>
    <rPh sb="0" eb="3">
      <t>ケンシンビ</t>
    </rPh>
    <rPh sb="6" eb="7">
      <t>ツキ</t>
    </rPh>
    <rPh sb="13" eb="14">
      <t>ヒ</t>
    </rPh>
    <phoneticPr fontId="5"/>
  </si>
  <si>
    <t>電気</t>
    <rPh sb="0" eb="2">
      <t>デンキ</t>
    </rPh>
    <phoneticPr fontId="5"/>
  </si>
  <si>
    <t>水道</t>
    <rPh sb="0" eb="2">
      <t>スイドウ</t>
    </rPh>
    <phoneticPr fontId="5"/>
  </si>
  <si>
    <t>号室</t>
  </si>
  <si>
    <t>入居者</t>
  </si>
  <si>
    <t>当月</t>
    <phoneticPr fontId="5"/>
  </si>
  <si>
    <t>前月</t>
    <phoneticPr fontId="5"/>
  </si>
  <si>
    <t>共用</t>
    <rPh sb="0" eb="2">
      <t>キョウヨウ</t>
    </rPh>
    <phoneticPr fontId="5"/>
  </si>
  <si>
    <t>立花恵子</t>
    <rPh sb="0" eb="2">
      <t>タチバナ</t>
    </rPh>
    <rPh sb="2" eb="4">
      <t>ケイコ</t>
    </rPh>
    <phoneticPr fontId="11"/>
  </si>
  <si>
    <t>㈱三和</t>
    <rPh sb="1" eb="3">
      <t>サンワ</t>
    </rPh>
    <phoneticPr fontId="11"/>
  </si>
  <si>
    <t>店舗</t>
    <rPh sb="0" eb="2">
      <t>テンポ</t>
    </rPh>
    <phoneticPr fontId="5"/>
  </si>
  <si>
    <t>澤田勝也</t>
    <rPh sb="0" eb="2">
      <t>サワダ</t>
    </rPh>
    <rPh sb="2" eb="3">
      <t>カツ</t>
    </rPh>
    <rPh sb="3" eb="4">
      <t>ヤ</t>
    </rPh>
    <phoneticPr fontId="11"/>
  </si>
  <si>
    <t>空室</t>
    <rPh sb="0" eb="2">
      <t>クウシツ</t>
    </rPh>
    <phoneticPr fontId="11"/>
  </si>
  <si>
    <t>定額</t>
    <rPh sb="0" eb="2">
      <t>テイガク</t>
    </rPh>
    <phoneticPr fontId="5"/>
  </si>
  <si>
    <t>関口泰弘</t>
    <rPh sb="0" eb="2">
      <t>セキグチ</t>
    </rPh>
    <rPh sb="2" eb="3">
      <t>タイ</t>
    </rPh>
    <rPh sb="3" eb="4">
      <t>ヒロ</t>
    </rPh>
    <phoneticPr fontId="11"/>
  </si>
  <si>
    <t>石岡勇樹</t>
    <rPh sb="0" eb="2">
      <t>イシオカ</t>
    </rPh>
    <rPh sb="2" eb="3">
      <t>ユウ</t>
    </rPh>
    <rPh sb="3" eb="4">
      <t>キ</t>
    </rPh>
    <phoneticPr fontId="11"/>
  </si>
  <si>
    <t>吉原忠弘</t>
    <rPh sb="0" eb="2">
      <t>ヨシハラ</t>
    </rPh>
    <rPh sb="2" eb="4">
      <t>タダヒロ</t>
    </rPh>
    <phoneticPr fontId="5"/>
  </si>
  <si>
    <t>友松勝仁</t>
    <rPh sb="0" eb="2">
      <t>トモマツ</t>
    </rPh>
    <rPh sb="2" eb="3">
      <t>カツ</t>
    </rPh>
    <rPh sb="3" eb="4">
      <t>ジン</t>
    </rPh>
    <phoneticPr fontId="11"/>
  </si>
  <si>
    <t>高吉可奈子</t>
    <rPh sb="0" eb="1">
      <t>タカ</t>
    </rPh>
    <rPh sb="1" eb="2">
      <t>キチ</t>
    </rPh>
    <phoneticPr fontId="11"/>
  </si>
  <si>
    <t>渡辺　豊</t>
    <rPh sb="0" eb="2">
      <t>ワタナベ</t>
    </rPh>
    <rPh sb="3" eb="4">
      <t>ユタ</t>
    </rPh>
    <phoneticPr fontId="5"/>
  </si>
  <si>
    <t>森　英夫</t>
    <rPh sb="0" eb="1">
      <t>モリ</t>
    </rPh>
    <rPh sb="2" eb="4">
      <t>ヒデオ</t>
    </rPh>
    <phoneticPr fontId="11"/>
  </si>
  <si>
    <t>佐藤健太</t>
    <rPh sb="0" eb="2">
      <t>サトウ</t>
    </rPh>
    <rPh sb="2" eb="4">
      <t>ケンタ</t>
    </rPh>
    <phoneticPr fontId="11"/>
  </si>
  <si>
    <t>電気</t>
    <rPh sb="0" eb="2">
      <t>デンキ</t>
    </rPh>
    <phoneticPr fontId="13"/>
  </si>
  <si>
    <t>水道</t>
  </si>
  <si>
    <t>ガス</t>
  </si>
  <si>
    <t>有無</t>
  </si>
  <si>
    <t>税込請求額</t>
    <rPh sb="0" eb="1">
      <t>ゼイ</t>
    </rPh>
    <rPh sb="1" eb="2">
      <t>コ</t>
    </rPh>
    <rPh sb="2" eb="4">
      <t>セイキュウ</t>
    </rPh>
    <rPh sb="4" eb="5">
      <t>ガク</t>
    </rPh>
    <phoneticPr fontId="5"/>
  </si>
  <si>
    <t>使用量</t>
  </si>
  <si>
    <t>使用料金</t>
    <rPh sb="3" eb="4">
      <t>キン</t>
    </rPh>
    <phoneticPr fontId="5"/>
  </si>
  <si>
    <t>請求金額</t>
    <rPh sb="0" eb="2">
      <t>セイキュウ</t>
    </rPh>
    <rPh sb="2" eb="4">
      <t>キンガク</t>
    </rPh>
    <phoneticPr fontId="5"/>
  </si>
  <si>
    <t>小計</t>
  </si>
  <si>
    <t>税込請求額</t>
    <rPh sb="1" eb="2">
      <t>コ</t>
    </rPh>
    <phoneticPr fontId="5"/>
  </si>
  <si>
    <t>税抜請求額</t>
  </si>
  <si>
    <t>基本料金</t>
  </si>
  <si>
    <t>掛1</t>
  </si>
  <si>
    <t>使用１</t>
  </si>
  <si>
    <t>掛2</t>
  </si>
  <si>
    <t>使用2</t>
  </si>
  <si>
    <t>掛3</t>
  </si>
  <si>
    <t>使用3</t>
  </si>
  <si>
    <t>掛4</t>
  </si>
  <si>
    <t>使用4</t>
  </si>
  <si>
    <t>滞納</t>
    <rPh sb="0" eb="2">
      <t>タイノウ</t>
    </rPh>
    <phoneticPr fontId="5"/>
  </si>
  <si>
    <t>黄色箇所入力必須</t>
    <rPh sb="0" eb="2">
      <t>キイロ</t>
    </rPh>
    <rPh sb="2" eb="4">
      <t>カショ</t>
    </rPh>
    <rPh sb="4" eb="6">
      <t>ニュウリョク</t>
    </rPh>
    <rPh sb="6" eb="8">
      <t>ヒッス</t>
    </rPh>
    <phoneticPr fontId="5"/>
  </si>
  <si>
    <t>請求家賃月</t>
    <rPh sb="0" eb="2">
      <t>セイキュウ</t>
    </rPh>
    <rPh sb="2" eb="4">
      <t>ヤチン</t>
    </rPh>
    <rPh sb="4" eb="5">
      <t>ツキ</t>
    </rPh>
    <phoneticPr fontId="11"/>
  </si>
  <si>
    <t>家賃</t>
    <rPh sb="0" eb="2">
      <t>ヤチン</t>
    </rPh>
    <phoneticPr fontId="5"/>
  </si>
  <si>
    <t>管理費</t>
    <rPh sb="0" eb="3">
      <t>カンリヒ</t>
    </rPh>
    <phoneticPr fontId="5"/>
  </si>
  <si>
    <t>町内会費</t>
    <rPh sb="0" eb="2">
      <t>チョウナイ</t>
    </rPh>
    <rPh sb="2" eb="4">
      <t>カイヒ</t>
    </rPh>
    <phoneticPr fontId="5"/>
  </si>
  <si>
    <t>光熱費</t>
    <rPh sb="0" eb="3">
      <t>コウネツヒ</t>
    </rPh>
    <phoneticPr fontId="5"/>
  </si>
  <si>
    <t>電話基本料金</t>
    <rPh sb="0" eb="2">
      <t>デンワ</t>
    </rPh>
    <rPh sb="2" eb="4">
      <t>キホン</t>
    </rPh>
    <rPh sb="4" eb="6">
      <t>リョウキン</t>
    </rPh>
    <phoneticPr fontId="5"/>
  </si>
  <si>
    <t>通話料</t>
    <rPh sb="0" eb="3">
      <t>ツウワリョウ</t>
    </rPh>
    <phoneticPr fontId="5"/>
  </si>
  <si>
    <t>合計</t>
    <rPh sb="0" eb="2">
      <t>ゴウケイ</t>
    </rPh>
    <phoneticPr fontId="5"/>
  </si>
  <si>
    <t>三和空室</t>
    <rPh sb="0" eb="2">
      <t>サンワ</t>
    </rPh>
    <rPh sb="2" eb="4">
      <t>クウシツ</t>
    </rPh>
    <phoneticPr fontId="5"/>
  </si>
  <si>
    <t>24ｈ</t>
    <phoneticPr fontId="5"/>
  </si>
  <si>
    <t>使用月</t>
    <rPh sb="0" eb="2">
      <t>シヨウ</t>
    </rPh>
    <rPh sb="2" eb="3">
      <t>ツキ</t>
    </rPh>
    <phoneticPr fontId="11"/>
  </si>
  <si>
    <t>検針日</t>
    <rPh sb="0" eb="3">
      <t>ケンシンビ</t>
    </rPh>
    <phoneticPr fontId="11"/>
  </si>
  <si>
    <t>↓ｶﾞｽ</t>
    <phoneticPr fontId="11"/>
  </si>
  <si>
    <t>↓電気・水道</t>
    <rPh sb="1" eb="3">
      <t>デンキ</t>
    </rPh>
    <rPh sb="4" eb="6">
      <t>スイドウ</t>
    </rPh>
    <phoneticPr fontId="11"/>
  </si>
  <si>
    <r>
      <t>(振込期日9</t>
    </r>
    <r>
      <rPr>
        <sz val="11"/>
        <color indexed="8"/>
        <rFont val="ＭＳ Ｐゴシック"/>
        <family val="3"/>
        <charset val="128"/>
      </rPr>
      <t>月</t>
    </r>
    <r>
      <rPr>
        <sz val="11"/>
        <color indexed="8"/>
        <rFont val="ＭＳ Ｐゴシック"/>
        <family val="3"/>
        <charset val="128"/>
      </rPr>
      <t>30</t>
    </r>
    <r>
      <rPr>
        <sz val="11"/>
        <color indexed="8"/>
        <rFont val="ＭＳ Ｐゴシック"/>
        <family val="3"/>
        <charset val="128"/>
      </rPr>
      <t>日)</t>
    </r>
    <rPh sb="6" eb="7">
      <t>ガツ</t>
    </rPh>
    <rPh sb="9" eb="10">
      <t>ニチ</t>
    </rPh>
    <phoneticPr fontId="5"/>
  </si>
  <si>
    <t>請求家賃年</t>
    <rPh sb="0" eb="2">
      <t>セイキュウ</t>
    </rPh>
    <rPh sb="2" eb="4">
      <t>ヤチン</t>
    </rPh>
    <rPh sb="4" eb="5">
      <t>ネン</t>
    </rPh>
    <phoneticPr fontId="5"/>
  </si>
  <si>
    <t>2020年</t>
    <rPh sb="4" eb="5">
      <t>ネン</t>
    </rPh>
    <phoneticPr fontId="5"/>
  </si>
  <si>
    <t>水道・電気請求年</t>
    <rPh sb="0" eb="2">
      <t>スイドウ</t>
    </rPh>
    <rPh sb="3" eb="5">
      <t>デンキ</t>
    </rPh>
    <rPh sb="5" eb="7">
      <t>セイキュウ</t>
    </rPh>
    <rPh sb="7" eb="8">
      <t>ネン</t>
    </rPh>
    <phoneticPr fontId="5"/>
  </si>
  <si>
    <t>2020年</t>
    <rPh sb="4" eb="5">
      <t>ネン</t>
    </rPh>
    <phoneticPr fontId="5"/>
  </si>
  <si>
    <t>立花　恵子</t>
    <rPh sb="0" eb="2">
      <t>タチバナ</t>
    </rPh>
    <rPh sb="3" eb="5">
      <t>ケイコ</t>
    </rPh>
    <phoneticPr fontId="11"/>
  </si>
  <si>
    <t>口振引落日</t>
    <rPh sb="0" eb="1">
      <t>クチ</t>
    </rPh>
    <rPh sb="1" eb="2">
      <t>フ</t>
    </rPh>
    <rPh sb="2" eb="4">
      <t>ヒキオトシ</t>
    </rPh>
    <rPh sb="4" eb="5">
      <t>ビ</t>
    </rPh>
    <phoneticPr fontId="5"/>
  </si>
  <si>
    <t>㈱三和</t>
    <phoneticPr fontId="5"/>
  </si>
  <si>
    <t>澤田　勝也</t>
    <rPh sb="0" eb="2">
      <t>サワダ</t>
    </rPh>
    <rPh sb="3" eb="4">
      <t>カツ</t>
    </rPh>
    <rPh sb="4" eb="5">
      <t>ナリ</t>
    </rPh>
    <phoneticPr fontId="5"/>
  </si>
  <si>
    <t>石岡　勇樹</t>
    <rPh sb="0" eb="2">
      <t>イシオカ</t>
    </rPh>
    <rPh sb="3" eb="4">
      <t>ユウ</t>
    </rPh>
    <rPh sb="4" eb="5">
      <t>キ</t>
    </rPh>
    <phoneticPr fontId="11"/>
  </si>
  <si>
    <t>吉原　忠弘</t>
    <rPh sb="0" eb="2">
      <t>ヨシハラ</t>
    </rPh>
    <rPh sb="3" eb="5">
      <t>タダヒロ</t>
    </rPh>
    <phoneticPr fontId="5"/>
  </si>
  <si>
    <t>㈱三和</t>
    <rPh sb="1" eb="3">
      <t>サンワ</t>
    </rPh>
    <phoneticPr fontId="5"/>
  </si>
  <si>
    <t>高吉　可奈子</t>
    <rPh sb="0" eb="1">
      <t>タカ</t>
    </rPh>
    <rPh sb="1" eb="2">
      <t>キチ</t>
    </rPh>
    <phoneticPr fontId="11"/>
  </si>
  <si>
    <t>森　　英夫</t>
    <rPh sb="0" eb="1">
      <t>モリ</t>
    </rPh>
    <rPh sb="3" eb="5">
      <t>ヒデオ</t>
    </rPh>
    <phoneticPr fontId="11"/>
  </si>
  <si>
    <t>佐藤　健太</t>
    <rPh sb="0" eb="2">
      <t>サトウ</t>
    </rPh>
    <rPh sb="3" eb="5">
      <t>ケンタ</t>
    </rPh>
    <phoneticPr fontId="11"/>
  </si>
  <si>
    <t>小計</t>
    <rPh sb="0" eb="2">
      <t>ショウケイ</t>
    </rPh>
    <phoneticPr fontId="5"/>
  </si>
  <si>
    <t>当月ﾒｰﾀｰ</t>
  </si>
  <si>
    <t>前月ﾒｰﾀｰ</t>
  </si>
  <si>
    <t>使用料</t>
  </si>
  <si>
    <t>基本＋共用</t>
    <phoneticPr fontId="5"/>
  </si>
  <si>
    <t>関口　泰弘</t>
    <rPh sb="0" eb="2">
      <t>セキグチ</t>
    </rPh>
    <rPh sb="3" eb="4">
      <t>タイ</t>
    </rPh>
    <rPh sb="4" eb="5">
      <t>ヒロ</t>
    </rPh>
    <phoneticPr fontId="5"/>
  </si>
  <si>
    <t>友松　勝仁</t>
    <rPh sb="0" eb="2">
      <t>トモマツ</t>
    </rPh>
    <rPh sb="3" eb="4">
      <t>カツ</t>
    </rPh>
    <rPh sb="4" eb="5">
      <t>ジン</t>
    </rPh>
    <phoneticPr fontId="11"/>
  </si>
  <si>
    <t>全体⇒</t>
    <rPh sb="0" eb="2">
      <t>ゼンタイ</t>
    </rPh>
    <phoneticPr fontId="5"/>
  </si>
  <si>
    <t>コインランドリー</t>
  </si>
  <si>
    <t>手打ち</t>
    <rPh sb="0" eb="2">
      <t>テウ</t>
    </rPh>
    <phoneticPr fontId="5"/>
  </si>
  <si>
    <t>合計</t>
  </si>
  <si>
    <t>ﾘｸﾙｰﾄ分</t>
    <phoneticPr fontId="5"/>
  </si>
  <si>
    <t>三和合計⇒</t>
    <rPh sb="0" eb="2">
      <t>サンワ</t>
    </rPh>
    <rPh sb="2" eb="4">
      <t>ゴウケイ</t>
    </rPh>
    <phoneticPr fontId="5"/>
  </si>
  <si>
    <t>基本料金</t>
    <rPh sb="0" eb="2">
      <t>キホン</t>
    </rPh>
    <rPh sb="2" eb="4">
      <t>リョウキン</t>
    </rPh>
    <phoneticPr fontId="11"/>
  </si>
  <si>
    <t>征　量　料　金</t>
    <rPh sb="0" eb="1">
      <t>セイ</t>
    </rPh>
    <rPh sb="2" eb="3">
      <t>リョウ</t>
    </rPh>
    <rPh sb="4" eb="5">
      <t>リョウ</t>
    </rPh>
    <rPh sb="6" eb="7">
      <t>カネ</t>
    </rPh>
    <phoneticPr fontId="11"/>
  </si>
  <si>
    <t>0～10</t>
    <phoneticPr fontId="11"/>
  </si>
  <si>
    <t>10～20</t>
    <phoneticPr fontId="11"/>
  </si>
  <si>
    <t>20～30</t>
    <phoneticPr fontId="11"/>
  </si>
  <si>
    <t>30～</t>
    <phoneticPr fontId="11"/>
  </si>
  <si>
    <t>1,850円</t>
    <rPh sb="5" eb="6">
      <t>エン</t>
    </rPh>
    <phoneticPr fontId="11"/>
  </si>
  <si>
    <t>620円</t>
    <rPh sb="3" eb="4">
      <t>エン</t>
    </rPh>
    <phoneticPr fontId="11"/>
  </si>
  <si>
    <t>580円</t>
    <rPh sb="3" eb="4">
      <t>エン</t>
    </rPh>
    <phoneticPr fontId="11"/>
  </si>
  <si>
    <t>550円</t>
    <rPh sb="3" eb="4">
      <t>エン</t>
    </rPh>
    <phoneticPr fontId="11"/>
  </si>
  <si>
    <t>520円</t>
    <rPh sb="3" eb="4">
      <t>エン</t>
    </rPh>
    <phoneticPr fontId="11"/>
  </si>
  <si>
    <t>0.0</t>
    <phoneticPr fontId="11"/>
  </si>
  <si>
    <t>0.1</t>
    <phoneticPr fontId="11"/>
  </si>
  <si>
    <t>0.2</t>
    <phoneticPr fontId="11"/>
  </si>
  <si>
    <t>0.3</t>
    <phoneticPr fontId="11"/>
  </si>
  <si>
    <t>0.4</t>
    <phoneticPr fontId="11"/>
  </si>
  <si>
    <t>0.5</t>
    <phoneticPr fontId="11"/>
  </si>
  <si>
    <t>0.6</t>
    <phoneticPr fontId="11"/>
  </si>
  <si>
    <t>0.7</t>
    <phoneticPr fontId="11"/>
  </si>
  <si>
    <t>0.8</t>
    <phoneticPr fontId="11"/>
  </si>
  <si>
    <t>0.9</t>
    <phoneticPr fontId="11"/>
  </si>
  <si>
    <t>５１～{(使用量-５０)×５２０+２９７５０}×１．０５</t>
    <rPh sb="5" eb="7">
      <t>シヨウ</t>
    </rPh>
    <rPh sb="7" eb="8">
      <t>リョウ</t>
    </rPh>
    <phoneticPr fontId="11"/>
  </si>
  <si>
    <t>料金表には５％相当の消費税が含まれています。</t>
    <rPh sb="0" eb="2">
      <t>リョウキン</t>
    </rPh>
    <rPh sb="2" eb="3">
      <t>ヒョウ</t>
    </rPh>
    <rPh sb="7" eb="9">
      <t>ソウトウ</t>
    </rPh>
    <rPh sb="10" eb="13">
      <t>ショウヒゼイ</t>
    </rPh>
    <rPh sb="14" eb="15">
      <t>フク</t>
    </rPh>
    <phoneticPr fontId="11"/>
  </si>
  <si>
    <t>単価テーブル</t>
  </si>
  <si>
    <t>第一</t>
  </si>
  <si>
    <t>第二</t>
  </si>
  <si>
    <t>第三</t>
  </si>
  <si>
    <t>電気料プラス</t>
    <rPh sb="0" eb="2">
      <t>デンキ</t>
    </rPh>
    <rPh sb="2" eb="3">
      <t>リョウ</t>
    </rPh>
    <phoneticPr fontId="11"/>
  </si>
  <si>
    <t>範囲</t>
  </si>
  <si>
    <t>0～120</t>
  </si>
  <si>
    <t>121～280</t>
    <phoneticPr fontId="52"/>
  </si>
  <si>
    <t>281～</t>
    <phoneticPr fontId="52"/>
  </si>
  <si>
    <t>単価</t>
  </si>
  <si>
    <t>共用テーブル</t>
  </si>
  <si>
    <t>第四</t>
  </si>
  <si>
    <t>水道料プラス</t>
    <rPh sb="0" eb="2">
      <t>スイドウ</t>
    </rPh>
    <rPh sb="2" eb="3">
      <t>リョウ</t>
    </rPh>
    <phoneticPr fontId="11"/>
  </si>
  <si>
    <r>
      <t>0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55</t>
    </r>
  </si>
  <si>
    <r>
      <t>56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85</t>
    </r>
  </si>
  <si>
    <r>
      <t>86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135</t>
    </r>
  </si>
  <si>
    <r>
      <t>136</t>
    </r>
    <r>
      <rPr>
        <sz val="10"/>
        <color indexed="8"/>
        <rFont val="ＭＳ Ｐゴシック"/>
        <family val="3"/>
        <charset val="128"/>
      </rPr>
      <t>～</t>
    </r>
  </si>
  <si>
    <t>光熱費で減額分上乗せ</t>
    <rPh sb="0" eb="2">
      <t>コウネツ</t>
    </rPh>
    <rPh sb="2" eb="3">
      <t>ヒ</t>
    </rPh>
    <rPh sb="4" eb="6">
      <t>ゲンガク</t>
    </rPh>
    <rPh sb="6" eb="7">
      <t>ブン</t>
    </rPh>
    <rPh sb="7" eb="9">
      <t>ウワノ</t>
    </rPh>
    <phoneticPr fontId="11"/>
  </si>
  <si>
    <t>三和側に内密</t>
    <rPh sb="0" eb="2">
      <t>サンワ</t>
    </rPh>
    <rPh sb="2" eb="3">
      <t>ガワ</t>
    </rPh>
    <rPh sb="4" eb="6">
      <t>ナイミツ</t>
    </rPh>
    <phoneticPr fontId="59"/>
  </si>
  <si>
    <t>燃料費調整</t>
  </si>
  <si>
    <t>単価で調整済み</t>
  </si>
  <si>
    <t>電気</t>
  </si>
  <si>
    <t>家事</t>
  </si>
  <si>
    <r>
      <t>0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10</t>
    </r>
  </si>
  <si>
    <r>
      <t>11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20</t>
    </r>
  </si>
  <si>
    <r>
      <t>21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30</t>
    </r>
  </si>
  <si>
    <r>
      <t>31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100</t>
    </r>
  </si>
  <si>
    <r>
      <t>101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200</t>
    </r>
  </si>
  <si>
    <r>
      <t>201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MS UI Gothic"/>
        <family val="3"/>
        <charset val="128"/>
      </rPr>
      <t>500</t>
    </r>
  </si>
  <si>
    <t>水道</t>
    <rPh sb="0" eb="2">
      <t>スイドウ</t>
    </rPh>
    <phoneticPr fontId="59"/>
  </si>
  <si>
    <t>テナント</t>
    <phoneticPr fontId="11"/>
  </si>
  <si>
    <t>ガステーブル</t>
    <phoneticPr fontId="11"/>
  </si>
  <si>
    <t>基本料</t>
    <rPh sb="0" eb="3">
      <t>キホンリョウ</t>
    </rPh>
    <phoneticPr fontId="11"/>
  </si>
  <si>
    <t>使用量</t>
    <rPh sb="0" eb="3">
      <t>シヨウリョウ</t>
    </rPh>
    <phoneticPr fontId="11"/>
  </si>
  <si>
    <t>0.0～9.9</t>
    <phoneticPr fontId="11"/>
  </si>
  <si>
    <t>10.0～19.9</t>
    <phoneticPr fontId="11"/>
  </si>
  <si>
    <t>20.0～29.9</t>
    <phoneticPr fontId="11"/>
  </si>
  <si>
    <t>30.0～</t>
    <phoneticPr fontId="11"/>
  </si>
  <si>
    <t>単価</t>
    <rPh sb="0" eb="2">
      <t>タンカ</t>
    </rPh>
    <phoneticPr fontId="11"/>
  </si>
  <si>
    <t>105号室のみ計算方法が違います（別シート参照）</t>
    <rPh sb="3" eb="5">
      <t>ゴウシツ</t>
    </rPh>
    <rPh sb="7" eb="11">
      <t>ケイサンホウホウ</t>
    </rPh>
    <rPh sb="12" eb="13">
      <t>チガ</t>
    </rPh>
    <rPh sb="17" eb="18">
      <t>ベツ</t>
    </rPh>
    <rPh sb="21" eb="23">
      <t>サンショウ</t>
    </rPh>
    <phoneticPr fontId="1"/>
  </si>
  <si>
    <t>特殊な計算方法のため、別シート参照</t>
    <rPh sb="0" eb="2">
      <t>トクシュ</t>
    </rPh>
    <rPh sb="3" eb="7">
      <t>ケイサンホウホウ</t>
    </rPh>
    <rPh sb="11" eb="12">
      <t>ベツ</t>
    </rPh>
    <rPh sb="15" eb="17">
      <t>サンショウ</t>
    </rPh>
    <phoneticPr fontId="1"/>
  </si>
  <si>
    <t>（前回検針日　2021/9/30）</t>
    <rPh sb="1" eb="3">
      <t>ゼンカイ</t>
    </rPh>
    <rPh sb="3" eb="6">
      <t>ケンシンビ</t>
    </rPh>
    <phoneticPr fontId="5"/>
  </si>
  <si>
    <t>ハイデンスＭＭ豊平　2021.10月分検針票</t>
    <rPh sb="7" eb="9">
      <t>トヨヒラ</t>
    </rPh>
    <rPh sb="17" eb="18">
      <t>ガツ</t>
    </rPh>
    <rPh sb="18" eb="19">
      <t>ブン</t>
    </rPh>
    <rPh sb="19" eb="22">
      <t>ケンシンヒョウ</t>
    </rPh>
    <phoneticPr fontId="5"/>
  </si>
  <si>
    <t>R3.10月分光熱費</t>
    <rPh sb="5" eb="6">
      <t>ガツ</t>
    </rPh>
    <rPh sb="6" eb="7">
      <t>ブン</t>
    </rPh>
    <rPh sb="7" eb="10">
      <t>コウネツヒ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</si>
</sst>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176" formatCode="#"/>
    <numFmt numFmtId="177" formatCode="0;[Red]0"/>
    <numFmt numFmtId="178" formatCode="yyyy&quot;年&quot;m&quot;月&quot;;@"/>
    <numFmt numFmtId="179" formatCode="0.0_);[Red]\(0.0\)"/>
    <numFmt numFmtId="180" formatCode="#,##0.0"/>
    <numFmt numFmtId="181" formatCode="#,##0;[Red]#,##0"/>
    <numFmt numFmtId="182" formatCode="0_ "/>
    <numFmt numFmtId="183" formatCode="yy/mm/dd"/>
  </numFmts>
  <fonts count="6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63"/>
      <name val="ＭＳ ゴシック"/>
      <family val="3"/>
      <charset val="128"/>
    </font>
    <font>
      <u/>
      <sz val="10"/>
      <color indexed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1"/>
      <color indexed="63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b/>
      <sz val="7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6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MS UI Gothic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MS UI Gothic"/>
      <family val="3"/>
      <charset val="128"/>
    </font>
    <font>
      <sz val="12"/>
      <color indexed="8"/>
      <name val="MS UI Gothic"/>
      <family val="3"/>
      <charset val="128"/>
    </font>
    <font>
      <b/>
      <sz val="10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indexed="8"/>
      <name val="MS UI Gothic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MS UI Gothic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4"/>
        <bgColor indexed="43"/>
      </patternFill>
    </fill>
    <fill>
      <patternFill patternType="solid">
        <fgColor indexed="13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49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shrinkToFit="1"/>
    </xf>
    <xf numFmtId="0" fontId="9" fillId="0" borderId="12" xfId="1" applyFont="1" applyBorder="1" applyAlignment="1" applyProtection="1">
      <alignment horizontal="center" vertical="center" shrinkToFit="1"/>
      <protection locked="0"/>
    </xf>
    <xf numFmtId="0" fontId="9" fillId="0" borderId="13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37" fontId="10" fillId="0" borderId="0" xfId="1" applyNumberFormat="1" applyFont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9" fillId="0" borderId="16" xfId="1" applyFont="1" applyBorder="1" applyAlignment="1" applyProtection="1">
      <alignment horizontal="center" vertical="center"/>
      <protection locked="0"/>
    </xf>
    <xf numFmtId="0" fontId="9" fillId="0" borderId="17" xfId="1" applyFont="1" applyBorder="1" applyAlignment="1" applyProtection="1">
      <alignment horizontal="center" vertical="center"/>
      <protection locked="0"/>
    </xf>
    <xf numFmtId="37" fontId="9" fillId="0" borderId="0" xfId="1" applyNumberFormat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9" fillId="0" borderId="18" xfId="1" applyFont="1" applyBorder="1" applyAlignment="1">
      <alignment horizontal="center" vertical="center"/>
    </xf>
    <xf numFmtId="0" fontId="12" fillId="0" borderId="19" xfId="1" applyFont="1" applyBorder="1" applyAlignment="1" applyProtection="1">
      <alignment horizontal="center" vertical="center" shrinkToFit="1"/>
      <protection locked="0"/>
    </xf>
    <xf numFmtId="0" fontId="9" fillId="0" borderId="20" xfId="1" applyFont="1" applyBorder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19" xfId="1" applyFont="1" applyBorder="1" applyAlignment="1" applyProtection="1">
      <alignment horizontal="center" vertical="center" shrinkToFit="1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center" vertical="center" shrinkToFit="1"/>
      <protection locked="0"/>
    </xf>
    <xf numFmtId="0" fontId="12" fillId="4" borderId="19" xfId="1" applyFont="1" applyFill="1" applyBorder="1" applyAlignment="1" applyProtection="1">
      <alignment horizontal="center" vertical="center" shrinkToFit="1"/>
      <protection locked="0"/>
    </xf>
    <xf numFmtId="0" fontId="9" fillId="0" borderId="23" xfId="1" applyFont="1" applyBorder="1" applyAlignment="1">
      <alignment horizontal="center" vertical="center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9" fillId="0" borderId="26" xfId="1" applyFont="1" applyBorder="1" applyAlignment="1" applyProtection="1">
      <alignment horizontal="center" vertical="center" shrinkToFit="1"/>
      <protection locked="0"/>
    </xf>
    <xf numFmtId="0" fontId="9" fillId="0" borderId="26" xfId="1" applyFont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shrinkToFit="1"/>
      <protection locked="0"/>
    </xf>
    <xf numFmtId="0" fontId="9" fillId="0" borderId="28" xfId="1" applyFont="1" applyBorder="1" applyAlignment="1">
      <alignment horizontal="center" vertical="center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9" fillId="0" borderId="29" xfId="1" applyFont="1" applyBorder="1" applyAlignment="1" applyProtection="1">
      <alignment horizontal="center" vertical="center"/>
      <protection locked="0"/>
    </xf>
    <xf numFmtId="0" fontId="9" fillId="0" borderId="30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vertical="center"/>
    </xf>
    <xf numFmtId="0" fontId="6" fillId="0" borderId="31" xfId="1" applyFont="1" applyBorder="1" applyAlignment="1" applyProtection="1">
      <alignment horizontal="center" vertical="center" shrinkToFit="1"/>
      <protection locked="0"/>
    </xf>
    <xf numFmtId="0" fontId="6" fillId="0" borderId="32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6" fillId="0" borderId="22" xfId="1" applyFont="1" applyBorder="1" applyAlignment="1" applyProtection="1">
      <alignment horizontal="center" vertical="center" shrinkToFit="1"/>
      <protection locked="0"/>
    </xf>
    <xf numFmtId="0" fontId="9" fillId="0" borderId="34" xfId="1" applyFont="1" applyBorder="1" applyAlignment="1" applyProtection="1">
      <alignment horizontal="center" vertical="center" shrinkToFit="1"/>
      <protection locked="0"/>
    </xf>
    <xf numFmtId="0" fontId="12" fillId="0" borderId="20" xfId="1" applyFont="1" applyBorder="1" applyAlignment="1" applyProtection="1">
      <alignment horizontal="center" vertical="center" shrinkToFit="1"/>
      <protection locked="0"/>
    </xf>
    <xf numFmtId="0" fontId="9" fillId="0" borderId="35" xfId="1" applyFont="1" applyBorder="1" applyAlignment="1" applyProtection="1">
      <alignment horizontal="center" vertical="center"/>
      <protection locked="0"/>
    </xf>
    <xf numFmtId="0" fontId="9" fillId="0" borderId="36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horizontal="center" vertical="center" shrinkToFit="1"/>
      <protection locked="0"/>
    </xf>
    <xf numFmtId="0" fontId="9" fillId="0" borderId="37" xfId="1" applyFont="1" applyBorder="1" applyAlignment="1">
      <alignment horizontal="center" vertical="center"/>
    </xf>
    <xf numFmtId="0" fontId="6" fillId="0" borderId="26" xfId="1" applyFont="1" applyBorder="1" applyAlignment="1" applyProtection="1">
      <alignment horizontal="center" vertical="center" shrinkToFit="1"/>
      <protection locked="0"/>
    </xf>
    <xf numFmtId="0" fontId="9" fillId="0" borderId="31" xfId="1" applyFont="1" applyBorder="1" applyAlignment="1" applyProtection="1">
      <alignment horizontal="center" vertical="center"/>
      <protection locked="0"/>
    </xf>
    <xf numFmtId="0" fontId="9" fillId="0" borderId="38" xfId="1" applyFont="1" applyBorder="1" applyAlignment="1" applyProtection="1">
      <alignment horizontal="center" vertical="center"/>
      <protection locked="0"/>
    </xf>
    <xf numFmtId="0" fontId="6" fillId="0" borderId="39" xfId="1" applyFont="1" applyBorder="1" applyAlignment="1" applyProtection="1">
      <alignment horizontal="center" vertical="center" shrinkToFit="1"/>
      <protection locked="0"/>
    </xf>
    <xf numFmtId="0" fontId="6" fillId="0" borderId="40" xfId="1" applyFont="1" applyBorder="1" applyAlignment="1" applyProtection="1">
      <alignment horizontal="center" vertical="center" shrinkToFit="1"/>
      <protection locked="0"/>
    </xf>
    <xf numFmtId="0" fontId="9" fillId="0" borderId="41" xfId="1" applyFont="1" applyBorder="1" applyAlignment="1" applyProtection="1">
      <alignment horizontal="center" vertical="center" shrinkToFit="1"/>
      <protection locked="0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 shrinkToFit="1"/>
    </xf>
    <xf numFmtId="0" fontId="9" fillId="0" borderId="0" xfId="1" applyFont="1" applyAlignment="1">
      <alignment horizontal="center" vertical="center" shrinkToFit="1"/>
    </xf>
    <xf numFmtId="0" fontId="12" fillId="0" borderId="0" xfId="1" applyFont="1" applyAlignment="1" applyProtection="1">
      <alignment horizontal="center" vertical="center" shrinkToFit="1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9" fillId="0" borderId="40" xfId="1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37" fontId="7" fillId="0" borderId="0" xfId="1" applyNumberFormat="1" applyFont="1" applyAlignment="1">
      <alignment horizontal="center" vertical="center"/>
    </xf>
    <xf numFmtId="37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177" fontId="9" fillId="0" borderId="0" xfId="1" applyNumberFormat="1" applyFont="1" applyAlignment="1">
      <alignment horizontal="center" vertical="center" shrinkToFit="1"/>
    </xf>
    <xf numFmtId="0" fontId="3" fillId="0" borderId="43" xfId="1" applyBorder="1" applyAlignment="1">
      <alignment horizontal="center" vertical="center"/>
    </xf>
    <xf numFmtId="0" fontId="3" fillId="0" borderId="22" xfId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 applyProtection="1">
      <alignment horizontal="center" vertical="center"/>
      <protection locked="0"/>
    </xf>
    <xf numFmtId="0" fontId="16" fillId="0" borderId="31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16" fillId="0" borderId="38" xfId="1" applyFont="1" applyBorder="1" applyAlignment="1">
      <alignment horizontal="center" vertical="center" wrapText="1"/>
    </xf>
    <xf numFmtId="0" fontId="16" fillId="0" borderId="45" xfId="1" applyFont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center" vertical="center" wrapText="1"/>
    </xf>
    <xf numFmtId="0" fontId="16" fillId="0" borderId="43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0" fillId="0" borderId="29" xfId="1" applyFont="1" applyBorder="1" applyAlignment="1">
      <alignment horizontal="center" vertical="center" wrapText="1"/>
    </xf>
    <xf numFmtId="0" fontId="16" fillId="0" borderId="47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21" fillId="6" borderId="0" xfId="1" applyFont="1" applyFill="1" applyAlignment="1">
      <alignment horizontal="center" vertical="center"/>
    </xf>
    <xf numFmtId="0" fontId="16" fillId="0" borderId="0" xfId="1" applyFont="1" applyAlignment="1" applyProtection="1">
      <alignment horizontal="center" vertical="center"/>
      <protection locked="0"/>
    </xf>
    <xf numFmtId="0" fontId="23" fillId="0" borderId="0" xfId="1" applyFont="1" applyAlignment="1">
      <alignment horizontal="center" vertical="center"/>
    </xf>
    <xf numFmtId="0" fontId="24" fillId="0" borderId="11" xfId="1" applyFont="1" applyBorder="1" applyAlignment="1" applyProtection="1">
      <alignment horizontal="center" vertical="center"/>
      <protection locked="0"/>
    </xf>
    <xf numFmtId="0" fontId="24" fillId="0" borderId="16" xfId="1" applyFont="1" applyBorder="1" applyAlignment="1">
      <alignment horizontal="center" vertical="center"/>
    </xf>
    <xf numFmtId="0" fontId="25" fillId="0" borderId="12" xfId="1" applyFont="1" applyBorder="1" applyAlignment="1" applyProtection="1">
      <alignment horizontal="center" vertical="center" shrinkToFit="1"/>
      <protection locked="0"/>
    </xf>
    <xf numFmtId="37" fontId="26" fillId="0" borderId="48" xfId="1" applyNumberFormat="1" applyFont="1" applyBorder="1" applyAlignment="1">
      <alignment horizontal="center" vertical="center"/>
    </xf>
    <xf numFmtId="0" fontId="24" fillId="0" borderId="49" xfId="1" applyFont="1" applyBorder="1" applyAlignment="1" applyProtection="1">
      <alignment horizontal="center" vertical="center"/>
      <protection locked="0"/>
    </xf>
    <xf numFmtId="37" fontId="24" fillId="0" borderId="17" xfId="1" applyNumberFormat="1" applyFont="1" applyBorder="1" applyAlignment="1">
      <alignment horizontal="center" vertical="center"/>
    </xf>
    <xf numFmtId="37" fontId="25" fillId="0" borderId="50" xfId="1" applyNumberFormat="1" applyFont="1" applyBorder="1" applyAlignment="1">
      <alignment horizontal="center" vertical="center"/>
    </xf>
    <xf numFmtId="37" fontId="25" fillId="0" borderId="16" xfId="1" applyNumberFormat="1" applyFont="1" applyBorder="1" applyAlignment="1">
      <alignment horizontal="center" vertical="center"/>
    </xf>
    <xf numFmtId="37" fontId="26" fillId="0" borderId="46" xfId="1" applyNumberFormat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176" fontId="25" fillId="0" borderId="22" xfId="1" applyNumberFormat="1" applyFont="1" applyBorder="1" applyAlignment="1">
      <alignment horizontal="center" vertical="center"/>
    </xf>
    <xf numFmtId="37" fontId="26" fillId="0" borderId="22" xfId="1" applyNumberFormat="1" applyFont="1" applyBorder="1" applyAlignment="1">
      <alignment horizontal="center" vertical="center"/>
    </xf>
    <xf numFmtId="37" fontId="24" fillId="0" borderId="22" xfId="1" applyNumberFormat="1" applyFont="1" applyBorder="1" applyAlignment="1">
      <alignment horizontal="center" vertical="center"/>
    </xf>
    <xf numFmtId="0" fontId="24" fillId="0" borderId="22" xfId="1" applyFont="1" applyBorder="1" applyAlignment="1" applyProtection="1">
      <alignment horizontal="center" vertical="center"/>
      <protection locked="0"/>
    </xf>
    <xf numFmtId="0" fontId="24" fillId="0" borderId="21" xfId="1" applyFont="1" applyBorder="1" applyAlignment="1">
      <alignment horizontal="center" vertical="center"/>
    </xf>
    <xf numFmtId="37" fontId="25" fillId="0" borderId="43" xfId="1" applyNumberFormat="1" applyFont="1" applyBorder="1" applyAlignment="1">
      <alignment horizontal="center" vertical="center"/>
    </xf>
    <xf numFmtId="37" fontId="25" fillId="0" borderId="22" xfId="1" applyNumberFormat="1" applyFont="1" applyBorder="1" applyAlignment="1">
      <alignment horizontal="center" vertical="center"/>
    </xf>
    <xf numFmtId="37" fontId="25" fillId="0" borderId="20" xfId="1" applyNumberFormat="1" applyFont="1" applyBorder="1" applyAlignment="1">
      <alignment horizontal="center" vertical="center"/>
    </xf>
    <xf numFmtId="37" fontId="25" fillId="0" borderId="0" xfId="1" applyNumberFormat="1" applyFont="1" applyAlignment="1">
      <alignment horizontal="center" vertical="center"/>
    </xf>
    <xf numFmtId="0" fontId="27" fillId="0" borderId="22" xfId="1" applyFont="1" applyBorder="1" applyAlignment="1" applyProtection="1">
      <alignment horizontal="center" vertical="center"/>
      <protection locked="0"/>
    </xf>
    <xf numFmtId="0" fontId="27" fillId="0" borderId="22" xfId="1" applyFont="1" applyBorder="1" applyAlignment="1">
      <alignment horizontal="center" vertical="center"/>
    </xf>
    <xf numFmtId="0" fontId="27" fillId="0" borderId="21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 shrinkToFit="1"/>
    </xf>
    <xf numFmtId="0" fontId="25" fillId="0" borderId="7" xfId="1" applyFont="1" applyBorder="1" applyAlignment="1" applyProtection="1">
      <alignment horizontal="center" vertical="center" shrinkToFit="1"/>
      <protection locked="0"/>
    </xf>
    <xf numFmtId="0" fontId="28" fillId="0" borderId="51" xfId="1" applyFont="1" applyBorder="1" applyAlignment="1">
      <alignment vertical="center" shrinkToFit="1"/>
    </xf>
    <xf numFmtId="0" fontId="28" fillId="7" borderId="22" xfId="1" applyFont="1" applyFill="1" applyBorder="1" applyAlignment="1" applyProtection="1">
      <alignment horizontal="center" vertical="center" shrinkToFit="1"/>
      <protection locked="0"/>
    </xf>
    <xf numFmtId="0" fontId="27" fillId="3" borderId="16" xfId="1" applyFont="1" applyFill="1" applyBorder="1" applyAlignment="1" applyProtection="1">
      <alignment horizontal="center" vertical="center"/>
      <protection locked="0"/>
    </xf>
    <xf numFmtId="0" fontId="27" fillId="3" borderId="16" xfId="1" applyFont="1" applyFill="1" applyBorder="1" applyAlignment="1">
      <alignment horizontal="center" vertical="center"/>
    </xf>
    <xf numFmtId="0" fontId="25" fillId="3" borderId="16" xfId="1" applyFont="1" applyFill="1" applyBorder="1" applyAlignment="1">
      <alignment horizontal="center" vertical="center"/>
    </xf>
    <xf numFmtId="0" fontId="27" fillId="3" borderId="17" xfId="1" applyFont="1" applyFill="1" applyBorder="1" applyAlignment="1">
      <alignment horizontal="center" vertical="center"/>
    </xf>
    <xf numFmtId="0" fontId="3" fillId="0" borderId="52" xfId="1" applyBorder="1" applyAlignment="1">
      <alignment horizontal="center" vertical="center"/>
    </xf>
    <xf numFmtId="0" fontId="27" fillId="3" borderId="12" xfId="1" applyFont="1" applyFill="1" applyBorder="1" applyAlignment="1">
      <alignment horizontal="center" vertical="center"/>
    </xf>
    <xf numFmtId="0" fontId="24" fillId="0" borderId="18" xfId="1" applyFont="1" applyBorder="1" applyAlignment="1" applyProtection="1">
      <alignment horizontal="center" vertical="center"/>
      <protection locked="0"/>
    </xf>
    <xf numFmtId="0" fontId="29" fillId="0" borderId="19" xfId="1" applyFont="1" applyBorder="1" applyAlignment="1" applyProtection="1">
      <alignment horizontal="center" vertical="center" shrinkToFit="1"/>
      <protection locked="0"/>
    </xf>
    <xf numFmtId="37" fontId="26" fillId="0" borderId="53" xfId="1" applyNumberFormat="1" applyFont="1" applyBorder="1" applyAlignment="1">
      <alignment horizontal="center" vertical="center"/>
    </xf>
    <xf numFmtId="37" fontId="24" fillId="0" borderId="21" xfId="1" applyNumberFormat="1" applyFont="1" applyBorder="1" applyAlignment="1">
      <alignment horizontal="center" vertical="center"/>
    </xf>
    <xf numFmtId="37" fontId="25" fillId="0" borderId="29" xfId="1" applyNumberFormat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 shrinkToFit="1"/>
    </xf>
    <xf numFmtId="3" fontId="9" fillId="0" borderId="17" xfId="1" applyNumberFormat="1" applyFont="1" applyBorder="1" applyAlignment="1" applyProtection="1">
      <alignment horizontal="center" vertical="center" shrinkToFit="1"/>
      <protection locked="0"/>
    </xf>
    <xf numFmtId="0" fontId="28" fillId="0" borderId="54" xfId="1" applyFont="1" applyBorder="1" applyAlignment="1">
      <alignment vertical="center" shrinkToFit="1"/>
    </xf>
    <xf numFmtId="178" fontId="28" fillId="7" borderId="22" xfId="1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1" applyNumberFormat="1" applyFont="1" applyBorder="1" applyAlignment="1" applyProtection="1">
      <alignment horizontal="center" vertical="center"/>
      <protection locked="0"/>
    </xf>
    <xf numFmtId="37" fontId="27" fillId="8" borderId="22" xfId="1" applyNumberFormat="1" applyFont="1" applyFill="1" applyBorder="1" applyAlignment="1">
      <alignment horizontal="center" vertical="center"/>
    </xf>
    <xf numFmtId="37" fontId="27" fillId="0" borderId="22" xfId="1" applyNumberFormat="1" applyFont="1" applyBorder="1" applyAlignment="1">
      <alignment horizontal="center" vertical="center"/>
    </xf>
    <xf numFmtId="3" fontId="27" fillId="2" borderId="21" xfId="1" applyNumberFormat="1" applyFont="1" applyFill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7" fontId="27" fillId="0" borderId="20" xfId="1" applyNumberFormat="1" applyFont="1" applyBorder="1" applyAlignment="1">
      <alignment horizontal="center" vertical="center"/>
    </xf>
    <xf numFmtId="0" fontId="30" fillId="0" borderId="19" xfId="1" applyFont="1" applyBorder="1" applyAlignment="1" applyProtection="1">
      <alignment horizontal="center" vertical="center" shrinkToFit="1"/>
      <protection locked="0"/>
    </xf>
    <xf numFmtId="179" fontId="6" fillId="0" borderId="22" xfId="1" applyNumberFormat="1" applyFont="1" applyBorder="1" applyAlignment="1">
      <alignment horizontal="right" vertical="center"/>
    </xf>
    <xf numFmtId="180" fontId="6" fillId="0" borderId="55" xfId="1" applyNumberFormat="1" applyFont="1" applyBorder="1" applyAlignment="1">
      <alignment horizontal="right" vertical="center" shrinkToFit="1"/>
    </xf>
    <xf numFmtId="3" fontId="6" fillId="0" borderId="21" xfId="1" applyNumberFormat="1" applyFont="1" applyBorder="1" applyAlignment="1">
      <alignment horizontal="right" vertical="center" shrinkToFit="1"/>
    </xf>
    <xf numFmtId="0" fontId="30" fillId="0" borderId="22" xfId="1" applyFont="1" applyBorder="1" applyAlignment="1">
      <alignment horizontal="center" vertical="center" shrinkToFit="1"/>
    </xf>
    <xf numFmtId="3" fontId="9" fillId="0" borderId="21" xfId="1" applyNumberFormat="1" applyFont="1" applyBorder="1" applyAlignment="1" applyProtection="1">
      <alignment horizontal="center" vertical="center" shrinkToFit="1"/>
      <protection locked="0"/>
    </xf>
    <xf numFmtId="0" fontId="28" fillId="0" borderId="45" xfId="1" applyFont="1" applyBorder="1" applyAlignment="1">
      <alignment vertical="center" shrinkToFit="1"/>
    </xf>
    <xf numFmtId="0" fontId="31" fillId="9" borderId="43" xfId="1" applyFont="1" applyFill="1" applyBorder="1" applyAlignment="1">
      <alignment horizontal="center" vertical="center" shrinkToFit="1"/>
    </xf>
    <xf numFmtId="0" fontId="28" fillId="0" borderId="20" xfId="1" applyFont="1" applyBorder="1" applyAlignment="1">
      <alignment horizontal="center" vertical="center" shrinkToFit="1"/>
    </xf>
    <xf numFmtId="3" fontId="27" fillId="0" borderId="21" xfId="1" applyNumberFormat="1" applyFont="1" applyBorder="1" applyAlignment="1">
      <alignment horizontal="center" vertical="center"/>
    </xf>
    <xf numFmtId="0" fontId="9" fillId="0" borderId="21" xfId="1" applyFont="1" applyBorder="1" applyAlignment="1" applyProtection="1">
      <alignment horizontal="center" vertical="center" shrinkToFit="1"/>
      <protection locked="0"/>
    </xf>
    <xf numFmtId="0" fontId="27" fillId="0" borderId="56" xfId="1" applyFont="1" applyBorder="1" applyAlignment="1">
      <alignment horizontal="center" vertical="center"/>
    </xf>
    <xf numFmtId="14" fontId="32" fillId="9" borderId="45" xfId="1" applyNumberFormat="1" applyFont="1" applyFill="1" applyBorder="1" applyAlignment="1" applyProtection="1">
      <alignment horizontal="center" vertical="center" shrinkToFit="1"/>
      <protection locked="0"/>
    </xf>
    <xf numFmtId="14" fontId="6" fillId="7" borderId="44" xfId="1" applyNumberFormat="1" applyFont="1" applyFill="1" applyBorder="1" applyAlignment="1" applyProtection="1">
      <alignment horizontal="center" vertical="center" shrinkToFit="1"/>
      <protection locked="0"/>
    </xf>
    <xf numFmtId="0" fontId="21" fillId="4" borderId="22" xfId="1" applyFont="1" applyFill="1" applyBorder="1" applyAlignment="1">
      <alignment horizontal="center" vertical="center"/>
    </xf>
    <xf numFmtId="0" fontId="33" fillId="4" borderId="19" xfId="1" applyFont="1" applyFill="1" applyBorder="1" applyAlignment="1" applyProtection="1">
      <alignment horizontal="center" vertical="center" shrinkToFit="1"/>
      <protection locked="0"/>
    </xf>
    <xf numFmtId="3" fontId="27" fillId="0" borderId="0" xfId="1" applyNumberFormat="1" applyFont="1" applyAlignment="1">
      <alignment horizontal="center" vertical="center"/>
    </xf>
    <xf numFmtId="0" fontId="27" fillId="0" borderId="43" xfId="1" applyFont="1" applyBorder="1" applyAlignment="1">
      <alignment horizontal="center" vertical="center" shrinkToFit="1"/>
    </xf>
    <xf numFmtId="0" fontId="34" fillId="7" borderId="51" xfId="1" applyFont="1" applyFill="1" applyBorder="1" applyAlignment="1" applyProtection="1">
      <alignment vertical="center"/>
      <protection locked="0"/>
    </xf>
    <xf numFmtId="0" fontId="27" fillId="0" borderId="20" xfId="1" applyFont="1" applyBorder="1" applyAlignment="1">
      <alignment horizontal="center" vertical="center"/>
    </xf>
    <xf numFmtId="0" fontId="24" fillId="0" borderId="23" xfId="1" applyFont="1" applyBorder="1" applyAlignment="1" applyProtection="1">
      <alignment horizontal="center" vertical="center"/>
      <protection locked="0"/>
    </xf>
    <xf numFmtId="0" fontId="24" fillId="0" borderId="26" xfId="1" applyFont="1" applyBorder="1" applyAlignment="1">
      <alignment horizontal="center" vertical="center"/>
    </xf>
    <xf numFmtId="0" fontId="30" fillId="0" borderId="24" xfId="1" applyFont="1" applyBorder="1" applyAlignment="1" applyProtection="1">
      <alignment horizontal="center" vertical="center" shrinkToFit="1"/>
      <protection locked="0"/>
    </xf>
    <xf numFmtId="37" fontId="26" fillId="0" borderId="23" xfId="1" applyNumberFormat="1" applyFont="1" applyBorder="1" applyAlignment="1">
      <alignment horizontal="center" vertical="center"/>
    </xf>
    <xf numFmtId="0" fontId="24" fillId="0" borderId="26" xfId="1" applyFont="1" applyBorder="1" applyAlignment="1" applyProtection="1">
      <alignment horizontal="center" vertical="center"/>
      <protection locked="0"/>
    </xf>
    <xf numFmtId="37" fontId="24" fillId="0" borderId="27" xfId="1" applyNumberFormat="1" applyFont="1" applyBorder="1" applyAlignment="1">
      <alignment horizontal="center" vertical="center"/>
    </xf>
    <xf numFmtId="37" fontId="25" fillId="0" borderId="57" xfId="1" applyNumberFormat="1" applyFont="1" applyBorder="1" applyAlignment="1">
      <alignment horizontal="center" vertical="center"/>
    </xf>
    <xf numFmtId="37" fontId="25" fillId="0" borderId="27" xfId="1" applyNumberFormat="1" applyFont="1" applyBorder="1" applyAlignment="1">
      <alignment horizontal="center" vertical="center"/>
    </xf>
    <xf numFmtId="0" fontId="24" fillId="0" borderId="23" xfId="1" applyFont="1" applyBorder="1" applyAlignment="1">
      <alignment horizontal="center" vertical="center"/>
    </xf>
    <xf numFmtId="176" fontId="25" fillId="0" borderId="26" xfId="1" applyNumberFormat="1" applyFont="1" applyBorder="1" applyAlignment="1">
      <alignment horizontal="center" vertical="center"/>
    </xf>
    <xf numFmtId="37" fontId="26" fillId="0" borderId="26" xfId="1" applyNumberFormat="1" applyFont="1" applyBorder="1" applyAlignment="1">
      <alignment horizontal="center" vertical="center"/>
    </xf>
    <xf numFmtId="37" fontId="24" fillId="0" borderId="26" xfId="1" applyNumberFormat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37" fontId="25" fillId="0" borderId="26" xfId="1" applyNumberFormat="1" applyFont="1" applyBorder="1" applyAlignment="1">
      <alignment horizontal="center" vertical="center"/>
    </xf>
    <xf numFmtId="37" fontId="25" fillId="0" borderId="24" xfId="1" applyNumberFormat="1" applyFont="1" applyBorder="1" applyAlignment="1">
      <alignment horizontal="center" vertical="center"/>
    </xf>
    <xf numFmtId="37" fontId="26" fillId="0" borderId="31" xfId="1" applyNumberFormat="1" applyFont="1" applyBorder="1" applyAlignment="1">
      <alignment horizontal="center" vertical="center"/>
    </xf>
    <xf numFmtId="179" fontId="6" fillId="0" borderId="31" xfId="1" applyNumberFormat="1" applyFont="1" applyBorder="1" applyAlignment="1">
      <alignment horizontal="right" vertical="center"/>
    </xf>
    <xf numFmtId="180" fontId="6" fillId="0" borderId="58" xfId="1" applyNumberFormat="1" applyFont="1" applyBorder="1" applyAlignment="1">
      <alignment horizontal="right" vertical="center" shrinkToFit="1"/>
    </xf>
    <xf numFmtId="0" fontId="30" fillId="0" borderId="26" xfId="1" applyFont="1" applyBorder="1" applyAlignment="1">
      <alignment horizontal="center" vertical="center" shrinkToFit="1"/>
    </xf>
    <xf numFmtId="0" fontId="9" fillId="0" borderId="27" xfId="1" applyFont="1" applyBorder="1" applyAlignment="1" applyProtection="1">
      <alignment horizontal="center" vertical="center" shrinkToFit="1"/>
      <protection locked="0"/>
    </xf>
    <xf numFmtId="0" fontId="27" fillId="0" borderId="0" xfId="1" applyFont="1" applyAlignment="1">
      <alignment horizontal="center" vertical="center" shrinkToFit="1"/>
    </xf>
    <xf numFmtId="0" fontId="27" fillId="7" borderId="22" xfId="1" applyFont="1" applyFill="1" applyBorder="1" applyAlignment="1">
      <alignment horizontal="left" vertical="center"/>
    </xf>
    <xf numFmtId="3" fontId="29" fillId="0" borderId="26" xfId="1" applyNumberFormat="1" applyFont="1" applyBorder="1" applyAlignment="1" applyProtection="1">
      <alignment horizontal="center" vertical="center"/>
      <protection locked="0"/>
    </xf>
    <xf numFmtId="37" fontId="27" fillId="0" borderId="26" xfId="1" applyNumberFormat="1" applyFont="1" applyBorder="1" applyAlignment="1">
      <alignment horizontal="center" vertical="center"/>
    </xf>
    <xf numFmtId="3" fontId="27" fillId="2" borderId="27" xfId="1" applyNumberFormat="1" applyFont="1" applyFill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7" fontId="3" fillId="0" borderId="24" xfId="1" applyNumberFormat="1" applyBorder="1" applyAlignment="1">
      <alignment horizontal="center" vertical="center"/>
    </xf>
    <xf numFmtId="0" fontId="24" fillId="0" borderId="29" xfId="1" applyFont="1" applyBorder="1" applyAlignment="1" applyProtection="1">
      <alignment horizontal="center" vertical="center"/>
      <protection locked="0"/>
    </xf>
    <xf numFmtId="0" fontId="24" fillId="0" borderId="29" xfId="1" applyFont="1" applyBorder="1" applyAlignment="1">
      <alignment horizontal="center" vertical="center"/>
    </xf>
    <xf numFmtId="0" fontId="30" fillId="0" borderId="39" xfId="1" applyFont="1" applyBorder="1" applyAlignment="1" applyProtection="1">
      <alignment horizontal="center" vertical="center" shrinkToFit="1"/>
      <protection locked="0"/>
    </xf>
    <xf numFmtId="37" fontId="24" fillId="0" borderId="30" xfId="1" applyNumberFormat="1" applyFont="1" applyBorder="1" applyAlignment="1" applyProtection="1">
      <alignment horizontal="center" vertical="center"/>
      <protection locked="0"/>
    </xf>
    <xf numFmtId="37" fontId="25" fillId="0" borderId="56" xfId="1" applyNumberFormat="1" applyFont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176" fontId="25" fillId="0" borderId="29" xfId="1" applyNumberFormat="1" applyFont="1" applyBorder="1" applyAlignment="1">
      <alignment horizontal="center" vertical="center"/>
    </xf>
    <xf numFmtId="37" fontId="26" fillId="10" borderId="29" xfId="1" applyNumberFormat="1" applyFont="1" applyFill="1" applyBorder="1" applyAlignment="1">
      <alignment horizontal="center" vertical="center"/>
    </xf>
    <xf numFmtId="37" fontId="24" fillId="0" borderId="29" xfId="1" applyNumberFormat="1" applyFont="1" applyBorder="1" applyAlignment="1">
      <alignment horizontal="center" vertical="center"/>
    </xf>
    <xf numFmtId="0" fontId="24" fillId="10" borderId="30" xfId="1" applyFont="1" applyFill="1" applyBorder="1" applyAlignment="1">
      <alignment horizontal="center" vertical="center"/>
    </xf>
    <xf numFmtId="37" fontId="25" fillId="0" borderId="59" xfId="1" applyNumberFormat="1" applyFont="1" applyBorder="1" applyAlignment="1">
      <alignment horizontal="center" vertical="center"/>
    </xf>
    <xf numFmtId="37" fontId="26" fillId="0" borderId="16" xfId="1" applyNumberFormat="1" applyFont="1" applyBorder="1" applyAlignment="1">
      <alignment horizontal="center" vertical="center"/>
    </xf>
    <xf numFmtId="179" fontId="6" fillId="0" borderId="16" xfId="1" applyNumberFormat="1" applyFont="1" applyBorder="1" applyAlignment="1">
      <alignment horizontal="right" vertical="center"/>
    </xf>
    <xf numFmtId="180" fontId="6" fillId="0" borderId="60" xfId="1" applyNumberFormat="1" applyFont="1" applyBorder="1" applyAlignment="1">
      <alignment horizontal="right" vertical="center" shrinkToFit="1"/>
    </xf>
    <xf numFmtId="0" fontId="27" fillId="0" borderId="18" xfId="1" applyFont="1" applyBorder="1" applyAlignment="1">
      <alignment horizontal="center" vertical="center" shrinkToFit="1"/>
    </xf>
    <xf numFmtId="56" fontId="27" fillId="7" borderId="22" xfId="1" applyNumberFormat="1" applyFont="1" applyFill="1" applyBorder="1" applyAlignment="1">
      <alignment horizontal="center" vertical="center"/>
    </xf>
    <xf numFmtId="0" fontId="30" fillId="0" borderId="29" xfId="1" applyFont="1" applyBorder="1" applyAlignment="1">
      <alignment horizontal="center" vertical="center" shrinkToFit="1"/>
    </xf>
    <xf numFmtId="3" fontId="29" fillId="0" borderId="29" xfId="1" applyNumberFormat="1" applyFont="1" applyBorder="1" applyAlignment="1" applyProtection="1">
      <alignment horizontal="center" vertical="center"/>
      <protection locked="0"/>
    </xf>
    <xf numFmtId="37" fontId="27" fillId="0" borderId="29" xfId="1" applyNumberFormat="1" applyFont="1" applyBorder="1" applyAlignment="1">
      <alignment horizontal="center" vertical="center"/>
    </xf>
    <xf numFmtId="3" fontId="27" fillId="2" borderId="30" xfId="1" applyNumberFormat="1" applyFont="1" applyFill="1" applyBorder="1" applyAlignment="1">
      <alignment horizontal="center" vertical="center"/>
    </xf>
    <xf numFmtId="37" fontId="3" fillId="0" borderId="59" xfId="1" applyNumberFormat="1" applyBorder="1" applyAlignment="1">
      <alignment horizontal="center" vertical="center"/>
    </xf>
    <xf numFmtId="37" fontId="24" fillId="0" borderId="21" xfId="1" applyNumberFormat="1" applyFont="1" applyBorder="1" applyAlignment="1" applyProtection="1">
      <alignment horizontal="center" vertical="center"/>
      <protection locked="0"/>
    </xf>
    <xf numFmtId="37" fontId="3" fillId="0" borderId="20" xfId="1" applyNumberFormat="1" applyBorder="1" applyAlignment="1">
      <alignment horizontal="center" vertical="center"/>
    </xf>
    <xf numFmtId="0" fontId="30" fillId="4" borderId="19" xfId="1" applyFont="1" applyFill="1" applyBorder="1" applyAlignment="1" applyProtection="1">
      <alignment horizontal="center" vertical="center" shrinkToFit="1"/>
      <protection locked="0"/>
    </xf>
    <xf numFmtId="0" fontId="29" fillId="0" borderId="22" xfId="1" applyFont="1" applyBorder="1" applyAlignment="1">
      <alignment horizontal="center" vertical="center" shrinkToFit="1"/>
    </xf>
    <xf numFmtId="0" fontId="33" fillId="0" borderId="19" xfId="1" applyFont="1" applyBorder="1" applyAlignment="1" applyProtection="1">
      <alignment horizontal="center" vertical="center" shrinkToFit="1"/>
      <protection locked="0"/>
    </xf>
    <xf numFmtId="0" fontId="24" fillId="10" borderId="21" xfId="1" applyFont="1" applyFill="1" applyBorder="1" applyAlignment="1">
      <alignment horizontal="center" vertical="center"/>
    </xf>
    <xf numFmtId="0" fontId="24" fillId="4" borderId="18" xfId="1" applyFont="1" applyFill="1" applyBorder="1" applyAlignment="1">
      <alignment horizontal="center" vertical="center"/>
    </xf>
    <xf numFmtId="0" fontId="30" fillId="4" borderId="22" xfId="1" applyFont="1" applyFill="1" applyBorder="1" applyAlignment="1">
      <alignment horizontal="center" vertical="center" shrinkToFit="1"/>
    </xf>
    <xf numFmtId="0" fontId="24" fillId="11" borderId="18" xfId="1" applyFont="1" applyFill="1" applyBorder="1" applyAlignment="1">
      <alignment horizontal="center" vertical="center"/>
    </xf>
    <xf numFmtId="0" fontId="24" fillId="4" borderId="22" xfId="1" applyFont="1" applyFill="1" applyBorder="1" applyAlignment="1">
      <alignment horizontal="center" vertical="center"/>
    </xf>
    <xf numFmtId="0" fontId="24" fillId="0" borderId="31" xfId="1" applyFont="1" applyBorder="1" applyAlignment="1" applyProtection="1">
      <alignment horizontal="center" vertical="center"/>
      <protection locked="0"/>
    </xf>
    <xf numFmtId="0" fontId="24" fillId="0" borderId="31" xfId="1" applyFont="1" applyBorder="1" applyAlignment="1">
      <alignment horizontal="center" vertical="center"/>
    </xf>
    <xf numFmtId="37" fontId="26" fillId="0" borderId="61" xfId="1" applyNumberFormat="1" applyFont="1" applyBorder="1" applyAlignment="1">
      <alignment horizontal="center" vertical="center"/>
    </xf>
    <xf numFmtId="37" fontId="25" fillId="0" borderId="31" xfId="1" applyNumberFormat="1" applyFont="1" applyBorder="1" applyAlignment="1">
      <alignment horizontal="center" vertical="center"/>
    </xf>
    <xf numFmtId="37" fontId="26" fillId="10" borderId="31" xfId="1" applyNumberFormat="1" applyFont="1" applyFill="1" applyBorder="1" applyAlignment="1">
      <alignment horizontal="center" vertical="center"/>
    </xf>
    <xf numFmtId="37" fontId="24" fillId="0" borderId="31" xfId="1" applyNumberFormat="1" applyFont="1" applyBorder="1" applyAlignment="1">
      <alignment horizontal="center" vertical="center"/>
    </xf>
    <xf numFmtId="0" fontId="24" fillId="0" borderId="38" xfId="1" applyFont="1" applyBorder="1" applyAlignment="1">
      <alignment horizontal="center" vertical="center"/>
    </xf>
    <xf numFmtId="0" fontId="9" fillId="0" borderId="17" xfId="1" applyFont="1" applyBorder="1" applyAlignment="1" applyProtection="1">
      <alignment horizontal="center" vertical="center" shrinkToFit="1"/>
      <protection locked="0"/>
    </xf>
    <xf numFmtId="0" fontId="24" fillId="0" borderId="22" xfId="1" quotePrefix="1" applyFont="1" applyBorder="1" applyAlignment="1" applyProtection="1">
      <alignment horizontal="center" vertical="center"/>
      <protection locked="0"/>
    </xf>
    <xf numFmtId="0" fontId="29" fillId="4" borderId="19" xfId="1" applyFont="1" applyFill="1" applyBorder="1" applyAlignment="1" applyProtection="1">
      <alignment horizontal="center" vertical="center" shrinkToFit="1"/>
      <protection locked="0"/>
    </xf>
    <xf numFmtId="0" fontId="24" fillId="4" borderId="29" xfId="1" applyFont="1" applyFill="1" applyBorder="1" applyAlignment="1">
      <alignment horizontal="center" vertical="center"/>
    </xf>
    <xf numFmtId="0" fontId="30" fillId="4" borderId="39" xfId="1" applyFont="1" applyFill="1" applyBorder="1" applyAlignment="1" applyProtection="1">
      <alignment horizontal="center" vertical="center" shrinkToFit="1"/>
      <protection locked="0"/>
    </xf>
    <xf numFmtId="37" fontId="26" fillId="0" borderId="29" xfId="1" applyNumberFormat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179" fontId="6" fillId="0" borderId="29" xfId="1" applyNumberFormat="1" applyFont="1" applyBorder="1" applyAlignment="1">
      <alignment horizontal="right" vertical="center"/>
    </xf>
    <xf numFmtId="180" fontId="6" fillId="0" borderId="62" xfId="1" applyNumberFormat="1" applyFont="1" applyBorder="1" applyAlignment="1">
      <alignment horizontal="right" vertical="center" shrinkToFit="1"/>
    </xf>
    <xf numFmtId="37" fontId="26" fillId="10" borderId="22" xfId="1" applyNumberFormat="1" applyFont="1" applyFill="1" applyBorder="1" applyAlignment="1">
      <alignment horizontal="center" vertical="center"/>
    </xf>
    <xf numFmtId="37" fontId="27" fillId="7" borderId="22" xfId="1" applyNumberFormat="1" applyFont="1" applyFill="1" applyBorder="1" applyAlignment="1">
      <alignment horizontal="center" vertical="center"/>
    </xf>
    <xf numFmtId="37" fontId="27" fillId="7" borderId="22" xfId="1" applyNumberFormat="1" applyFont="1" applyFill="1" applyBorder="1" applyAlignment="1" applyProtection="1">
      <alignment horizontal="center" vertical="center"/>
      <protection locked="0"/>
    </xf>
    <xf numFmtId="37" fontId="3" fillId="0" borderId="20" xfId="1" applyNumberFormat="1" applyBorder="1" applyAlignment="1" applyProtection="1">
      <alignment horizontal="center" vertical="center"/>
      <protection locked="0"/>
    </xf>
    <xf numFmtId="179" fontId="6" fillId="0" borderId="63" xfId="1" applyNumberFormat="1" applyFont="1" applyBorder="1" applyAlignment="1">
      <alignment horizontal="right" vertical="center"/>
    </xf>
    <xf numFmtId="3" fontId="9" fillId="0" borderId="27" xfId="1" applyNumberFormat="1" applyFont="1" applyBorder="1" applyAlignment="1" applyProtection="1">
      <alignment horizontal="center" vertical="center" shrinkToFit="1"/>
      <protection locked="0"/>
    </xf>
    <xf numFmtId="0" fontId="24" fillId="11" borderId="23" xfId="1" applyFont="1" applyFill="1" applyBorder="1" applyAlignment="1">
      <alignment horizontal="center" vertical="center"/>
    </xf>
    <xf numFmtId="37" fontId="24" fillId="0" borderId="52" xfId="1" applyNumberFormat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7" fillId="0" borderId="46" xfId="1" applyFont="1" applyBorder="1" applyAlignment="1">
      <alignment horizontal="center" vertical="center"/>
    </xf>
    <xf numFmtId="37" fontId="27" fillId="0" borderId="52" xfId="1" applyNumberFormat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27" fillId="0" borderId="64" xfId="1" applyFont="1" applyBorder="1" applyAlignment="1">
      <alignment horizontal="center" vertical="center"/>
    </xf>
    <xf numFmtId="37" fontId="35" fillId="0" borderId="0" xfId="1" applyNumberFormat="1" applyFont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27" fillId="0" borderId="42" xfId="1" applyFont="1" applyBorder="1" applyAlignment="1">
      <alignment horizontal="center" vertical="center"/>
    </xf>
    <xf numFmtId="0" fontId="27" fillId="0" borderId="51" xfId="1" applyFont="1" applyBorder="1" applyAlignment="1">
      <alignment horizontal="center" vertical="center"/>
    </xf>
    <xf numFmtId="0" fontId="27" fillId="0" borderId="65" xfId="1" applyFont="1" applyBorder="1" applyAlignment="1">
      <alignment horizontal="center" vertical="center"/>
    </xf>
    <xf numFmtId="0" fontId="26" fillId="0" borderId="46" xfId="1" applyFont="1" applyBorder="1" applyAlignment="1">
      <alignment horizontal="center" vertical="center"/>
    </xf>
    <xf numFmtId="0" fontId="27" fillId="0" borderId="43" xfId="1" applyFont="1" applyBorder="1" applyAlignment="1">
      <alignment horizontal="center" vertical="center"/>
    </xf>
    <xf numFmtId="0" fontId="25" fillId="0" borderId="22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3" fillId="2" borderId="21" xfId="1" applyNumberFormat="1" applyFill="1" applyBorder="1" applyAlignment="1">
      <alignment horizontal="center" vertical="center"/>
    </xf>
    <xf numFmtId="0" fontId="36" fillId="0" borderId="22" xfId="1" applyFont="1" applyBorder="1" applyAlignment="1">
      <alignment horizontal="center" vertical="center" wrapText="1"/>
    </xf>
    <xf numFmtId="0" fontId="36" fillId="0" borderId="20" xfId="1" applyFont="1" applyBorder="1" applyAlignment="1">
      <alignment horizontal="center" vertical="center" wrapText="1"/>
    </xf>
    <xf numFmtId="0" fontId="37" fillId="0" borderId="28" xfId="1" applyFont="1" applyBorder="1" applyAlignment="1">
      <alignment horizontal="center" vertical="center" wrapText="1"/>
    </xf>
    <xf numFmtId="0" fontId="36" fillId="0" borderId="47" xfId="1" applyFont="1" applyBorder="1" applyAlignment="1">
      <alignment horizontal="center" vertical="center" wrapText="1"/>
    </xf>
    <xf numFmtId="0" fontId="36" fillId="0" borderId="29" xfId="1" applyFont="1" applyBorder="1" applyAlignment="1">
      <alignment horizontal="center" vertical="center" wrapText="1"/>
    </xf>
    <xf numFmtId="0" fontId="36" fillId="0" borderId="30" xfId="1" applyFont="1" applyBorder="1" applyAlignment="1">
      <alignment horizontal="center" vertical="center" wrapText="1"/>
    </xf>
    <xf numFmtId="0" fontId="36" fillId="0" borderId="43" xfId="1" applyFont="1" applyBorder="1" applyAlignment="1">
      <alignment horizontal="center" vertical="center" wrapText="1"/>
    </xf>
    <xf numFmtId="0" fontId="26" fillId="0" borderId="46" xfId="1" applyFont="1" applyBorder="1" applyAlignment="1">
      <alignment horizontal="center" vertical="center" wrapText="1"/>
    </xf>
    <xf numFmtId="0" fontId="36" fillId="0" borderId="28" xfId="1" applyFont="1" applyBorder="1" applyAlignment="1">
      <alignment horizontal="center" vertical="center" wrapText="1"/>
    </xf>
    <xf numFmtId="0" fontId="37" fillId="0" borderId="29" xfId="1" applyFont="1" applyBorder="1" applyAlignment="1">
      <alignment horizontal="center" vertical="center" wrapText="1"/>
    </xf>
    <xf numFmtId="0" fontId="36" fillId="0" borderId="56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66" xfId="1" applyFont="1" applyBorder="1" applyAlignment="1">
      <alignment horizontal="center" vertical="center" wrapText="1"/>
    </xf>
    <xf numFmtId="0" fontId="16" fillId="0" borderId="60" xfId="1" applyFont="1" applyBorder="1" applyAlignment="1">
      <alignment horizontal="center" vertical="center" wrapText="1"/>
    </xf>
    <xf numFmtId="0" fontId="16" fillId="0" borderId="67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/>
    </xf>
    <xf numFmtId="0" fontId="36" fillId="0" borderId="22" xfId="1" applyFont="1" applyBorder="1" applyAlignment="1">
      <alignment horizontal="center" vertical="center"/>
    </xf>
    <xf numFmtId="3" fontId="9" fillId="0" borderId="21" xfId="1" applyNumberFormat="1" applyFont="1" applyBorder="1" applyAlignment="1" applyProtection="1">
      <alignment horizontal="center" vertical="center"/>
      <protection locked="0"/>
    </xf>
    <xf numFmtId="0" fontId="6" fillId="0" borderId="22" xfId="1" applyFont="1" applyBorder="1" applyAlignment="1" applyProtection="1">
      <alignment horizontal="center" vertical="center"/>
      <protection locked="0"/>
    </xf>
    <xf numFmtId="179" fontId="6" fillId="0" borderId="68" xfId="1" applyNumberFormat="1" applyFont="1" applyBorder="1" applyAlignment="1">
      <alignment horizontal="right" vertical="center"/>
    </xf>
    <xf numFmtId="38" fontId="9" fillId="0" borderId="17" xfId="2" applyFont="1" applyBorder="1" applyAlignment="1" applyProtection="1">
      <alignment horizontal="center" vertical="center"/>
      <protection locked="0"/>
    </xf>
    <xf numFmtId="3" fontId="9" fillId="6" borderId="27" xfId="1" applyNumberFormat="1" applyFont="1" applyFill="1" applyBorder="1" applyAlignment="1" applyProtection="1">
      <alignment horizontal="center" vertical="center"/>
      <protection locked="0"/>
    </xf>
    <xf numFmtId="37" fontId="27" fillId="2" borderId="22" xfId="1" applyNumberFormat="1" applyFont="1" applyFill="1" applyBorder="1" applyAlignment="1">
      <alignment horizontal="center" vertical="center"/>
    </xf>
    <xf numFmtId="3" fontId="27" fillId="4" borderId="21" xfId="1" applyNumberFormat="1" applyFont="1" applyFill="1" applyBorder="1" applyAlignment="1">
      <alignment horizontal="center" vertical="center"/>
    </xf>
    <xf numFmtId="37" fontId="27" fillId="8" borderId="26" xfId="1" applyNumberFormat="1" applyFont="1" applyFill="1" applyBorder="1" applyAlignment="1">
      <alignment horizontal="center" vertical="center"/>
    </xf>
    <xf numFmtId="37" fontId="27" fillId="0" borderId="24" xfId="1" applyNumberFormat="1" applyFont="1" applyBorder="1" applyAlignment="1">
      <alignment horizontal="center" vertical="center"/>
    </xf>
    <xf numFmtId="181" fontId="9" fillId="0" borderId="0" xfId="1" applyNumberFormat="1" applyFont="1" applyAlignment="1">
      <alignment horizontal="center" vertical="center"/>
    </xf>
    <xf numFmtId="0" fontId="27" fillId="0" borderId="0" xfId="1" applyFont="1" applyAlignment="1" applyProtection="1">
      <alignment horizontal="center" vertical="center"/>
      <protection locked="0"/>
    </xf>
    <xf numFmtId="37" fontId="27" fillId="8" borderId="0" xfId="1" applyNumberFormat="1" applyFont="1" applyFill="1" applyAlignment="1">
      <alignment horizontal="center" vertical="center"/>
    </xf>
    <xf numFmtId="179" fontId="6" fillId="0" borderId="69" xfId="1" applyNumberFormat="1" applyFont="1" applyBorder="1" applyAlignment="1">
      <alignment horizontal="right" vertical="center"/>
    </xf>
    <xf numFmtId="0" fontId="24" fillId="0" borderId="43" xfId="1" applyFont="1" applyBorder="1" applyAlignment="1">
      <alignment horizontal="center" vertical="center"/>
    </xf>
    <xf numFmtId="0" fontId="25" fillId="0" borderId="43" xfId="1" applyFont="1" applyBorder="1" applyAlignment="1">
      <alignment horizontal="center" vertical="center"/>
    </xf>
    <xf numFmtId="0" fontId="25" fillId="0" borderId="18" xfId="1" applyFont="1" applyBorder="1" applyAlignment="1">
      <alignment horizontal="center" vertical="center"/>
    </xf>
    <xf numFmtId="176" fontId="25" fillId="0" borderId="20" xfId="1" applyNumberFormat="1" applyFont="1" applyBorder="1" applyAlignment="1">
      <alignment horizontal="center" vertical="center"/>
    </xf>
    <xf numFmtId="37" fontId="24" fillId="0" borderId="43" xfId="1" applyNumberFormat="1" applyFont="1" applyBorder="1" applyAlignment="1">
      <alignment horizontal="center" vertical="center"/>
    </xf>
    <xf numFmtId="176" fontId="24" fillId="0" borderId="22" xfId="1" applyNumberFormat="1" applyFont="1" applyBorder="1" applyAlignment="1">
      <alignment horizontal="center" vertical="center"/>
    </xf>
    <xf numFmtId="37" fontId="25" fillId="0" borderId="52" xfId="1" applyNumberFormat="1" applyFont="1" applyBorder="1" applyAlignment="1">
      <alignment horizontal="center" vertical="center"/>
    </xf>
    <xf numFmtId="180" fontId="6" fillId="0" borderId="22" xfId="1" applyNumberFormat="1" applyFont="1" applyBorder="1" applyAlignment="1">
      <alignment horizontal="right" vertical="center" shrinkToFit="1"/>
    </xf>
    <xf numFmtId="180" fontId="6" fillId="0" borderId="45" xfId="1" applyNumberFormat="1" applyFont="1" applyBorder="1" applyAlignment="1">
      <alignment horizontal="right" vertical="center" shrinkToFit="1"/>
    </xf>
    <xf numFmtId="3" fontId="6" fillId="0" borderId="38" xfId="1" applyNumberFormat="1" applyFont="1" applyBorder="1" applyAlignment="1">
      <alignment horizontal="right" vertical="center" shrinkToFit="1"/>
    </xf>
    <xf numFmtId="37" fontId="26" fillId="0" borderId="52" xfId="1" applyNumberFormat="1" applyFont="1" applyBorder="1" applyAlignment="1" applyProtection="1">
      <alignment horizontal="center" vertical="center" shrinkToFit="1"/>
      <protection locked="0"/>
    </xf>
    <xf numFmtId="0" fontId="24" fillId="0" borderId="57" xfId="1" applyFont="1" applyBorder="1" applyAlignment="1">
      <alignment horizontal="center" vertical="center" shrinkToFit="1"/>
    </xf>
    <xf numFmtId="182" fontId="24" fillId="0" borderId="26" xfId="1" applyNumberFormat="1" applyFont="1" applyBorder="1" applyAlignment="1">
      <alignment horizontal="center" vertical="center" shrinkToFit="1"/>
    </xf>
    <xf numFmtId="0" fontId="24" fillId="0" borderId="26" xfId="1" applyFont="1" applyBorder="1" applyAlignment="1">
      <alignment horizontal="center" vertical="center" shrinkToFit="1"/>
    </xf>
    <xf numFmtId="37" fontId="24" fillId="0" borderId="27" xfId="1" applyNumberFormat="1" applyFont="1" applyBorder="1" applyAlignment="1">
      <alignment horizontal="center" vertical="center" shrinkToFit="1"/>
    </xf>
    <xf numFmtId="37" fontId="25" fillId="0" borderId="43" xfId="1" applyNumberFormat="1" applyFont="1" applyBorder="1" applyAlignment="1">
      <alignment horizontal="center" vertical="center" shrinkToFit="1"/>
    </xf>
    <xf numFmtId="0" fontId="25" fillId="0" borderId="22" xfId="1" applyFont="1" applyBorder="1" applyAlignment="1">
      <alignment horizontal="center" vertical="center" shrinkToFit="1"/>
    </xf>
    <xf numFmtId="0" fontId="26" fillId="0" borderId="46" xfId="1" applyFont="1" applyBorder="1" applyAlignment="1">
      <alignment horizontal="center" vertical="center" shrinkToFit="1"/>
    </xf>
    <xf numFmtId="0" fontId="24" fillId="0" borderId="23" xfId="1" applyFont="1" applyBorder="1" applyAlignment="1">
      <alignment horizontal="center" vertical="center" shrinkToFit="1"/>
    </xf>
    <xf numFmtId="37" fontId="26" fillId="0" borderId="52" xfId="1" applyNumberFormat="1" applyFont="1" applyBorder="1" applyAlignment="1">
      <alignment horizontal="center" vertical="center" shrinkToFit="1"/>
    </xf>
    <xf numFmtId="37" fontId="24" fillId="0" borderId="57" xfId="1" applyNumberFormat="1" applyFont="1" applyBorder="1" applyAlignment="1">
      <alignment horizontal="center" vertical="center" shrinkToFit="1"/>
    </xf>
    <xf numFmtId="182" fontId="24" fillId="0" borderId="57" xfId="1" applyNumberFormat="1" applyFont="1" applyBorder="1" applyAlignment="1">
      <alignment horizontal="center" vertical="center" shrinkToFit="1"/>
    </xf>
    <xf numFmtId="0" fontId="24" fillId="0" borderId="27" xfId="1" applyFont="1" applyBorder="1" applyAlignment="1">
      <alignment horizontal="center" vertical="center" shrinkToFit="1"/>
    </xf>
    <xf numFmtId="0" fontId="25" fillId="0" borderId="43" xfId="1" applyFont="1" applyBorder="1" applyAlignment="1">
      <alignment horizontal="center" vertical="center" shrinkToFit="1"/>
    </xf>
    <xf numFmtId="177" fontId="25" fillId="0" borderId="22" xfId="1" applyNumberFormat="1" applyFont="1" applyBorder="1" applyAlignment="1">
      <alignment horizontal="center" vertical="center" shrinkToFit="1"/>
    </xf>
    <xf numFmtId="177" fontId="25" fillId="0" borderId="20" xfId="1" applyNumberFormat="1" applyFont="1" applyBorder="1" applyAlignment="1">
      <alignment horizontal="center" vertical="center" shrinkToFit="1"/>
    </xf>
    <xf numFmtId="177" fontId="25" fillId="0" borderId="0" xfId="1" applyNumberFormat="1" applyFont="1" applyAlignment="1">
      <alignment horizontal="center" vertical="center" shrinkToFit="1"/>
    </xf>
    <xf numFmtId="37" fontId="26" fillId="0" borderId="63" xfId="1" applyNumberFormat="1" applyFont="1" applyBorder="1" applyAlignment="1">
      <alignment horizontal="center" vertical="center" shrinkToFit="1"/>
    </xf>
    <xf numFmtId="0" fontId="27" fillId="0" borderId="26" xfId="1" applyFont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3" fontId="3" fillId="8" borderId="0" xfId="1" applyNumberFormat="1" applyFill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37" fontId="38" fillId="0" borderId="0" xfId="1" applyNumberFormat="1" applyFont="1" applyAlignment="1">
      <alignment horizontal="center" vertical="center"/>
    </xf>
    <xf numFmtId="3" fontId="3" fillId="0" borderId="0" xfId="1" applyNumberFormat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" fillId="0" borderId="0" xfId="1"/>
    <xf numFmtId="0" fontId="3" fillId="0" borderId="22" xfId="1" applyBorder="1" applyAlignment="1">
      <alignment horizontal="center"/>
    </xf>
    <xf numFmtId="0" fontId="3" fillId="0" borderId="22" xfId="1" applyBorder="1"/>
    <xf numFmtId="49" fontId="3" fillId="0" borderId="22" xfId="1" applyNumberFormat="1" applyBorder="1" applyAlignment="1">
      <alignment horizontal="right"/>
    </xf>
    <xf numFmtId="0" fontId="3" fillId="0" borderId="31" xfId="1" applyBorder="1"/>
    <xf numFmtId="181" fontId="3" fillId="0" borderId="54" xfId="1" applyNumberFormat="1" applyBorder="1"/>
    <xf numFmtId="181" fontId="3" fillId="0" borderId="31" xfId="1" applyNumberFormat="1" applyBorder="1"/>
    <xf numFmtId="181" fontId="3" fillId="0" borderId="45" xfId="1" applyNumberFormat="1" applyBorder="1"/>
    <xf numFmtId="0" fontId="3" fillId="0" borderId="72" xfId="1" applyBorder="1"/>
    <xf numFmtId="181" fontId="3" fillId="0" borderId="73" xfId="1" applyNumberFormat="1" applyBorder="1"/>
    <xf numFmtId="181" fontId="3" fillId="0" borderId="72" xfId="1" applyNumberFormat="1" applyBorder="1"/>
    <xf numFmtId="181" fontId="3" fillId="0" borderId="74" xfId="1" applyNumberFormat="1" applyBorder="1"/>
    <xf numFmtId="0" fontId="3" fillId="0" borderId="29" xfId="1" applyBorder="1"/>
    <xf numFmtId="181" fontId="3" fillId="0" borderId="42" xfId="1" applyNumberFormat="1" applyBorder="1"/>
    <xf numFmtId="181" fontId="3" fillId="0" borderId="29" xfId="1" applyNumberFormat="1" applyBorder="1"/>
    <xf numFmtId="181" fontId="3" fillId="0" borderId="56" xfId="1" applyNumberFormat="1" applyBorder="1"/>
    <xf numFmtId="0" fontId="34" fillId="12" borderId="75" xfId="1" applyFont="1" applyFill="1" applyBorder="1" applyAlignment="1">
      <alignment horizontal="center" vertical="center"/>
    </xf>
    <xf numFmtId="0" fontId="34" fillId="12" borderId="76" xfId="1" applyFont="1" applyFill="1" applyBorder="1" applyAlignment="1">
      <alignment horizontal="center" vertical="center"/>
    </xf>
    <xf numFmtId="0" fontId="34" fillId="12" borderId="77" xfId="1" applyFont="1" applyFill="1" applyBorder="1" applyAlignment="1">
      <alignment horizontal="center" vertical="center"/>
    </xf>
    <xf numFmtId="0" fontId="49" fillId="0" borderId="78" xfId="1" applyFont="1" applyBorder="1"/>
    <xf numFmtId="0" fontId="50" fillId="0" borderId="79" xfId="1" applyFont="1" applyBorder="1"/>
    <xf numFmtId="0" fontId="51" fillId="0" borderId="0" xfId="1" applyFont="1"/>
    <xf numFmtId="0" fontId="34" fillId="12" borderId="80" xfId="1" applyFont="1" applyFill="1" applyBorder="1" applyAlignment="1">
      <alignment horizontal="center" vertical="center"/>
    </xf>
    <xf numFmtId="0" fontId="34" fillId="12" borderId="81" xfId="1" applyFont="1" applyFill="1" applyBorder="1" applyAlignment="1">
      <alignment horizontal="center" vertical="center"/>
    </xf>
    <xf numFmtId="0" fontId="34" fillId="12" borderId="82" xfId="1" applyFont="1" applyFill="1" applyBorder="1" applyAlignment="1">
      <alignment horizontal="center" vertical="center"/>
    </xf>
    <xf numFmtId="0" fontId="49" fillId="0" borderId="0" xfId="1" applyFont="1"/>
    <xf numFmtId="0" fontId="50" fillId="0" borderId="64" xfId="1" applyFont="1" applyBorder="1"/>
    <xf numFmtId="0" fontId="34" fillId="12" borderId="83" xfId="1" applyFont="1" applyFill="1" applyBorder="1" applyAlignment="1">
      <alignment horizontal="center" vertical="center"/>
    </xf>
    <xf numFmtId="0" fontId="53" fillId="12" borderId="84" xfId="1" applyFont="1" applyFill="1" applyBorder="1" applyAlignment="1">
      <alignment horizontal="center" vertical="center"/>
    </xf>
    <xf numFmtId="0" fontId="53" fillId="12" borderId="85" xfId="1" applyFont="1" applyFill="1" applyBorder="1" applyAlignment="1">
      <alignment horizontal="center" vertical="center"/>
    </xf>
    <xf numFmtId="0" fontId="49" fillId="0" borderId="46" xfId="1" applyFont="1" applyBorder="1"/>
    <xf numFmtId="0" fontId="34" fillId="12" borderId="86" xfId="1" applyFont="1" applyFill="1" applyBorder="1" applyAlignment="1">
      <alignment horizontal="center" vertical="center"/>
    </xf>
    <xf numFmtId="0" fontId="34" fillId="12" borderId="87" xfId="1" applyFont="1" applyFill="1" applyBorder="1" applyAlignment="1">
      <alignment horizontal="center" vertical="center"/>
    </xf>
    <xf numFmtId="0" fontId="34" fillId="12" borderId="88" xfId="1" applyFont="1" applyFill="1" applyBorder="1" applyAlignment="1">
      <alignment horizontal="center" vertical="center"/>
    </xf>
    <xf numFmtId="0" fontId="50" fillId="0" borderId="89" xfId="1" applyFont="1" applyBorder="1"/>
    <xf numFmtId="0" fontId="25" fillId="12" borderId="80" xfId="1" applyFont="1" applyFill="1" applyBorder="1" applyAlignment="1">
      <alignment horizontal="center" vertical="center"/>
    </xf>
    <xf numFmtId="0" fontId="54" fillId="12" borderId="81" xfId="1" applyFont="1" applyFill="1" applyBorder="1" applyAlignment="1">
      <alignment horizontal="center" vertical="center"/>
    </xf>
    <xf numFmtId="0" fontId="54" fillId="12" borderId="82" xfId="1" applyFont="1" applyFill="1" applyBorder="1" applyAlignment="1">
      <alignment horizontal="center" vertical="center"/>
    </xf>
    <xf numFmtId="0" fontId="55" fillId="0" borderId="89" xfId="1" applyFont="1" applyBorder="1"/>
    <xf numFmtId="0" fontId="52" fillId="0" borderId="0" xfId="1" applyFont="1"/>
    <xf numFmtId="0" fontId="25" fillId="12" borderId="83" xfId="1" applyFont="1" applyFill="1" applyBorder="1" applyAlignment="1">
      <alignment horizontal="center" vertical="center"/>
    </xf>
    <xf numFmtId="0" fontId="56" fillId="12" borderId="84" xfId="1" applyFont="1" applyFill="1" applyBorder="1" applyAlignment="1">
      <alignment horizontal="center" vertical="center"/>
    </xf>
    <xf numFmtId="0" fontId="56" fillId="12" borderId="85" xfId="1" applyFont="1" applyFill="1" applyBorder="1" applyAlignment="1">
      <alignment horizontal="center" vertical="center"/>
    </xf>
    <xf numFmtId="0" fontId="57" fillId="0" borderId="46" xfId="1" applyFont="1" applyBorder="1"/>
    <xf numFmtId="0" fontId="57" fillId="0" borderId="0" xfId="1" applyFont="1"/>
    <xf numFmtId="0" fontId="55" fillId="0" borderId="64" xfId="1" applyFont="1" applyBorder="1"/>
    <xf numFmtId="0" fontId="58" fillId="0" borderId="0" xfId="1" applyFont="1"/>
    <xf numFmtId="0" fontId="25" fillId="12" borderId="86" xfId="1" applyFont="1" applyFill="1" applyBorder="1" applyAlignment="1">
      <alignment horizontal="center" vertical="center"/>
    </xf>
    <xf numFmtId="183" fontId="54" fillId="12" borderId="88" xfId="1" applyNumberFormat="1" applyFont="1" applyFill="1" applyBorder="1" applyAlignment="1">
      <alignment horizontal="center" vertical="center"/>
    </xf>
    <xf numFmtId="0" fontId="60" fillId="0" borderId="0" xfId="1" applyFont="1"/>
    <xf numFmtId="0" fontId="24" fillId="0" borderId="64" xfId="1" applyFont="1" applyBorder="1"/>
    <xf numFmtId="0" fontId="55" fillId="0" borderId="90" xfId="1" applyFont="1" applyBorder="1"/>
    <xf numFmtId="0" fontId="55" fillId="0" borderId="1" xfId="1" applyFont="1" applyBorder="1"/>
    <xf numFmtId="0" fontId="55" fillId="0" borderId="91" xfId="1" applyFont="1" applyBorder="1"/>
    <xf numFmtId="0" fontId="25" fillId="12" borderId="92" xfId="1" applyFont="1" applyFill="1" applyBorder="1" applyAlignment="1">
      <alignment horizontal="center" vertical="center"/>
    </xf>
    <xf numFmtId="0" fontId="3" fillId="0" borderId="78" xfId="1" applyBorder="1"/>
    <xf numFmtId="0" fontId="52" fillId="0" borderId="78" xfId="1" applyFont="1" applyBorder="1"/>
    <xf numFmtId="0" fontId="52" fillId="0" borderId="79" xfId="1" applyFont="1" applyBorder="1"/>
    <xf numFmtId="0" fontId="25" fillId="12" borderId="18" xfId="1" applyFont="1" applyFill="1" applyBorder="1" applyAlignment="1">
      <alignment horizontal="center" vertical="center"/>
    </xf>
    <xf numFmtId="0" fontId="54" fillId="12" borderId="22" xfId="1" applyFont="1" applyFill="1" applyBorder="1" applyAlignment="1">
      <alignment horizontal="center" vertical="center"/>
    </xf>
    <xf numFmtId="0" fontId="54" fillId="12" borderId="21" xfId="1" applyFont="1" applyFill="1" applyBorder="1" applyAlignment="1">
      <alignment horizontal="center" vertical="center"/>
    </xf>
    <xf numFmtId="0" fontId="25" fillId="12" borderId="93" xfId="1" applyFont="1" applyFill="1" applyBorder="1" applyAlignment="1">
      <alignment horizontal="center" vertical="center"/>
    </xf>
    <xf numFmtId="0" fontId="56" fillId="12" borderId="94" xfId="1" applyFont="1" applyFill="1" applyBorder="1" applyAlignment="1">
      <alignment horizontal="center" vertical="center"/>
    </xf>
    <xf numFmtId="0" fontId="56" fillId="12" borderId="67" xfId="1" applyFont="1" applyFill="1" applyBorder="1" applyAlignment="1">
      <alignment horizontal="center" vertical="center"/>
    </xf>
    <xf numFmtId="0" fontId="52" fillId="0" borderId="46" xfId="1" applyFont="1" applyBorder="1"/>
    <xf numFmtId="0" fontId="52" fillId="0" borderId="64" xfId="1" applyFont="1" applyBorder="1"/>
    <xf numFmtId="0" fontId="25" fillId="12" borderId="22" xfId="1" applyFont="1" applyFill="1" applyBorder="1" applyAlignment="1">
      <alignment horizontal="center" vertical="center"/>
    </xf>
    <xf numFmtId="0" fontId="54" fillId="12" borderId="18" xfId="1" applyFont="1" applyFill="1" applyBorder="1" applyAlignment="1">
      <alignment horizontal="center" vertical="center"/>
    </xf>
    <xf numFmtId="0" fontId="56" fillId="12" borderId="22" xfId="1" applyFont="1" applyFill="1" applyBorder="1" applyAlignment="1">
      <alignment horizontal="center" vertical="center"/>
    </xf>
    <xf numFmtId="0" fontId="61" fillId="0" borderId="64" xfId="1" applyFont="1" applyBorder="1"/>
    <xf numFmtId="0" fontId="54" fillId="12" borderId="23" xfId="1" applyFont="1" applyFill="1" applyBorder="1" applyAlignment="1">
      <alignment horizontal="center" vertical="center"/>
    </xf>
    <xf numFmtId="0" fontId="56" fillId="12" borderId="26" xfId="1" applyFont="1" applyFill="1" applyBorder="1" applyAlignment="1">
      <alignment horizontal="center" vertical="center"/>
    </xf>
    <xf numFmtId="0" fontId="52" fillId="0" borderId="1" xfId="1" applyFont="1" applyBorder="1"/>
    <xf numFmtId="0" fontId="52" fillId="0" borderId="91" xfId="1" applyFont="1" applyBorder="1"/>
    <xf numFmtId="0" fontId="3" fillId="13" borderId="0" xfId="1" applyFill="1" applyAlignment="1">
      <alignment horizontal="center"/>
    </xf>
    <xf numFmtId="42" fontId="3" fillId="13" borderId="22" xfId="1" applyNumberFormat="1" applyFill="1" applyBorder="1"/>
    <xf numFmtId="42" fontId="3" fillId="13" borderId="21" xfId="1" applyNumberFormat="1" applyFill="1" applyBorder="1"/>
    <xf numFmtId="0" fontId="3" fillId="13" borderId="46" xfId="1" applyFill="1" applyBorder="1" applyAlignment="1">
      <alignment horizontal="center"/>
    </xf>
    <xf numFmtId="42" fontId="3" fillId="2" borderId="22" xfId="1" applyNumberFormat="1" applyFill="1" applyBorder="1"/>
    <xf numFmtId="42" fontId="3" fillId="2" borderId="21" xfId="1" applyNumberFormat="1" applyFill="1" applyBorder="1"/>
    <xf numFmtId="0" fontId="6" fillId="13" borderId="18" xfId="1" applyFont="1" applyFill="1" applyBorder="1" applyAlignment="1">
      <alignment horizontal="center" vertical="center" shrinkToFit="1"/>
    </xf>
    <xf numFmtId="0" fontId="6" fillId="13" borderId="22" xfId="1" applyFont="1" applyFill="1" applyBorder="1" applyAlignment="1">
      <alignment horizontal="center" vertical="center" shrinkToFit="1"/>
    </xf>
    <xf numFmtId="0" fontId="6" fillId="13" borderId="21" xfId="1" applyFont="1" applyFill="1" applyBorder="1" applyAlignment="1">
      <alignment horizontal="center" vertical="center" shrinkToFit="1"/>
    </xf>
    <xf numFmtId="0" fontId="6" fillId="13" borderId="23" xfId="1" applyFont="1" applyFill="1" applyBorder="1" applyAlignment="1">
      <alignment horizontal="center" vertical="center" shrinkToFit="1"/>
    </xf>
    <xf numFmtId="42" fontId="6" fillId="13" borderId="26" xfId="1" applyNumberFormat="1" applyFont="1" applyFill="1" applyBorder="1" applyAlignment="1">
      <alignment horizontal="center" vertical="center" shrinkToFit="1"/>
    </xf>
    <xf numFmtId="42" fontId="6" fillId="13" borderId="27" xfId="1" applyNumberFormat="1" applyFont="1" applyFill="1" applyBorder="1" applyAlignment="1">
      <alignment horizontal="center" vertical="center" shrinkToFit="1"/>
    </xf>
    <xf numFmtId="42" fontId="6" fillId="2" borderId="27" xfId="1" applyNumberFormat="1" applyFont="1" applyFill="1" applyBorder="1" applyAlignment="1">
      <alignment horizontal="center" vertical="center" shrinkToFit="1"/>
    </xf>
    <xf numFmtId="42" fontId="32" fillId="0" borderId="78" xfId="1" applyNumberFormat="1" applyFont="1" applyBorder="1" applyAlignment="1">
      <alignment horizontal="center" vertical="center" shrinkToFit="1"/>
    </xf>
    <xf numFmtId="42" fontId="32" fillId="0" borderId="0" xfId="1" applyNumberFormat="1" applyFont="1" applyAlignment="1">
      <alignment horizontal="center" vertical="center" shrinkToFit="1"/>
    </xf>
    <xf numFmtId="14" fontId="6" fillId="0" borderId="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6" fillId="2" borderId="3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9" fillId="0" borderId="24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shrinkToFit="1"/>
    </xf>
    <xf numFmtId="0" fontId="27" fillId="7" borderId="42" xfId="1" applyFont="1" applyFill="1" applyBorder="1" applyAlignment="1" applyProtection="1">
      <alignment horizontal="center" vertical="center"/>
      <protection locked="0"/>
    </xf>
    <xf numFmtId="0" fontId="27" fillId="7" borderId="51" xfId="1" applyFont="1" applyFill="1" applyBorder="1" applyAlignment="1" applyProtection="1">
      <alignment horizontal="center" vertical="center"/>
      <protection locked="0"/>
    </xf>
    <xf numFmtId="0" fontId="3" fillId="0" borderId="42" xfId="1" applyBorder="1" applyAlignment="1" applyProtection="1">
      <alignment horizontal="center" vertical="center"/>
      <protection locked="0"/>
    </xf>
    <xf numFmtId="0" fontId="3" fillId="2" borderId="11" xfId="1" applyFill="1" applyBorder="1" applyAlignment="1">
      <alignment horizontal="center" vertical="center"/>
    </xf>
    <xf numFmtId="0" fontId="3" fillId="2" borderId="16" xfId="1" applyFill="1" applyBorder="1" applyAlignment="1">
      <alignment horizontal="center" vertical="center"/>
    </xf>
    <xf numFmtId="0" fontId="3" fillId="2" borderId="17" xfId="1" applyFill="1" applyBorder="1" applyAlignment="1">
      <alignment horizontal="center" vertical="center"/>
    </xf>
    <xf numFmtId="0" fontId="3" fillId="5" borderId="8" xfId="1" applyFill="1" applyBorder="1" applyAlignment="1">
      <alignment horizontal="center" vertical="center"/>
    </xf>
    <xf numFmtId="0" fontId="3" fillId="5" borderId="9" xfId="1" applyFill="1" applyBorder="1" applyAlignment="1">
      <alignment horizontal="center" vertical="center"/>
    </xf>
    <xf numFmtId="0" fontId="3" fillId="5" borderId="10" xfId="1" applyFill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22" fillId="7" borderId="42" xfId="1" applyFont="1" applyFill="1" applyBorder="1" applyAlignment="1">
      <alignment horizontal="center" vertical="center"/>
    </xf>
    <xf numFmtId="0" fontId="27" fillId="0" borderId="20" xfId="1" applyFont="1" applyBorder="1" applyAlignment="1">
      <alignment horizontal="center" vertical="center"/>
    </xf>
    <xf numFmtId="0" fontId="27" fillId="0" borderId="51" xfId="1" applyFont="1" applyBorder="1" applyAlignment="1">
      <alignment horizontal="center" vertical="center"/>
    </xf>
    <xf numFmtId="58" fontId="34" fillId="0" borderId="22" xfId="1" applyNumberFormat="1" applyFont="1" applyBorder="1" applyAlignment="1">
      <alignment horizontal="center" vertical="center"/>
    </xf>
    <xf numFmtId="58" fontId="31" fillId="0" borderId="22" xfId="1" applyNumberFormat="1" applyFont="1" applyBorder="1" applyAlignment="1">
      <alignment horizontal="center" vertical="center"/>
    </xf>
    <xf numFmtId="0" fontId="3" fillId="2" borderId="8" xfId="1" applyFill="1" applyBorder="1" applyAlignment="1">
      <alignment horizontal="center" vertical="center"/>
    </xf>
    <xf numFmtId="0" fontId="3" fillId="2" borderId="9" xfId="1" applyFill="1" applyBorder="1" applyAlignment="1">
      <alignment horizontal="center" vertical="center"/>
    </xf>
    <xf numFmtId="0" fontId="3" fillId="2" borderId="10" xfId="1" applyFill="1" applyBorder="1" applyAlignment="1">
      <alignment horizontal="center" vertical="center"/>
    </xf>
    <xf numFmtId="0" fontId="27" fillId="5" borderId="2" xfId="1" applyFont="1" applyFill="1" applyBorder="1" applyAlignment="1">
      <alignment horizontal="center" vertical="center"/>
    </xf>
    <xf numFmtId="0" fontId="27" fillId="5" borderId="3" xfId="1" applyFont="1" applyFill="1" applyBorder="1" applyAlignment="1">
      <alignment horizontal="center" vertical="center"/>
    </xf>
    <xf numFmtId="0" fontId="27" fillId="5" borderId="4" xfId="1" applyFont="1" applyFill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24" fillId="0" borderId="44" xfId="1" applyFont="1" applyBorder="1" applyAlignment="1">
      <alignment horizontal="center" vertical="center"/>
    </xf>
    <xf numFmtId="0" fontId="24" fillId="0" borderId="54" xfId="1" applyFont="1" applyBorder="1" applyAlignment="1">
      <alignment horizontal="center" vertical="center"/>
    </xf>
    <xf numFmtId="0" fontId="24" fillId="0" borderId="70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 shrinkToFit="1"/>
    </xf>
    <xf numFmtId="0" fontId="24" fillId="0" borderId="3" xfId="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24" fillId="0" borderId="24" xfId="1" applyFont="1" applyBorder="1" applyAlignment="1">
      <alignment horizontal="center" vertical="center" shrinkToFit="1"/>
    </xf>
    <xf numFmtId="0" fontId="24" fillId="0" borderId="71" xfId="1" applyFont="1" applyBorder="1" applyAlignment="1">
      <alignment horizontal="center" vertical="center" shrinkToFit="1"/>
    </xf>
    <xf numFmtId="0" fontId="24" fillId="0" borderId="26" xfId="1" applyFont="1" applyBorder="1" applyAlignment="1">
      <alignment horizontal="center" vertical="center" shrinkToFit="1"/>
    </xf>
    <xf numFmtId="0" fontId="3" fillId="0" borderId="22" xfId="1" applyBorder="1" applyAlignment="1">
      <alignment horizontal="center"/>
    </xf>
    <xf numFmtId="0" fontId="3" fillId="0" borderId="22" xfId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6" fillId="13" borderId="11" xfId="1" applyFont="1" applyFill="1" applyBorder="1" applyAlignment="1">
      <alignment horizontal="center" vertical="center" shrinkToFit="1"/>
    </xf>
    <xf numFmtId="0" fontId="6" fillId="13" borderId="16" xfId="1" applyFont="1" applyFill="1" applyBorder="1" applyAlignment="1">
      <alignment horizontal="center" vertical="center" shrinkToFit="1"/>
    </xf>
    <xf numFmtId="0" fontId="6" fillId="13" borderId="17" xfId="1" applyFont="1" applyFill="1" applyBorder="1" applyAlignment="1">
      <alignment horizontal="center" vertical="center" shrinkToFit="1"/>
    </xf>
  </cellXfs>
  <cellStyles count="3">
    <cellStyle name="桁区切り 2" xfId="2" xr:uid="{6DF04DA0-F454-4C7C-8553-1F0D9250834E}"/>
    <cellStyle name="標準" xfId="0" builtinId="0"/>
    <cellStyle name="標準 2" xfId="1" xr:uid="{09CCFAFF-DCFB-41E0-947E-EB2A019AACCF}"/>
  </cellStyles>
  <dxfs count="64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21\shareddocs\Documents%20and%20Settings\&#12463;&#12524;&#12473;&#12488;\Local%20Settings\Temporary%20Internet%20Files\Content.IE5\CE0RJLG9\GS_Sall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田勝敏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953D-BE57-41B0-B6CE-8C6F19516FCC}">
  <dimension ref="A1:E60"/>
  <sheetViews>
    <sheetView topLeftCell="A13" workbookViewId="0">
      <selection activeCell="B21" sqref="B21"/>
    </sheetView>
  </sheetViews>
  <sheetFormatPr defaultRowHeight="18.75" x14ac:dyDescent="0.4"/>
  <cols>
    <col min="4" max="4" width="12.75" customWidth="1"/>
  </cols>
  <sheetData>
    <row r="1" spans="1:5" ht="25.5" x14ac:dyDescent="0.4">
      <c r="A1" s="1" t="s">
        <v>0</v>
      </c>
    </row>
    <row r="4" spans="1:5" x14ac:dyDescent="0.4">
      <c r="A4" s="2" t="s">
        <v>1</v>
      </c>
      <c r="B4" t="s">
        <v>2</v>
      </c>
    </row>
    <row r="5" spans="1:5" x14ac:dyDescent="0.4">
      <c r="B5" t="s">
        <v>3</v>
      </c>
    </row>
    <row r="6" spans="1:5" x14ac:dyDescent="0.4">
      <c r="B6" t="s">
        <v>4</v>
      </c>
    </row>
    <row r="9" spans="1:5" x14ac:dyDescent="0.4">
      <c r="A9" s="2" t="s">
        <v>1</v>
      </c>
      <c r="B9" t="s">
        <v>7</v>
      </c>
    </row>
    <row r="10" spans="1:5" x14ac:dyDescent="0.4">
      <c r="A10" s="2"/>
    </row>
    <row r="11" spans="1:5" x14ac:dyDescent="0.4">
      <c r="A11" s="2"/>
    </row>
    <row r="12" spans="1:5" x14ac:dyDescent="0.4">
      <c r="A12" s="2" t="s">
        <v>1</v>
      </c>
      <c r="B12" t="s">
        <v>12</v>
      </c>
      <c r="E12" t="s">
        <v>8</v>
      </c>
    </row>
    <row r="13" spans="1:5" x14ac:dyDescent="0.4">
      <c r="E13" t="s">
        <v>9</v>
      </c>
    </row>
    <row r="14" spans="1:5" x14ac:dyDescent="0.4">
      <c r="E14" t="s">
        <v>10</v>
      </c>
    </row>
    <row r="15" spans="1:5" x14ac:dyDescent="0.4">
      <c r="E15" t="s">
        <v>11</v>
      </c>
    </row>
    <row r="18" spans="1:2" x14ac:dyDescent="0.4">
      <c r="A18" s="2" t="s">
        <v>1</v>
      </c>
      <c r="B18" t="s">
        <v>5</v>
      </c>
    </row>
    <row r="19" spans="1:2" x14ac:dyDescent="0.4">
      <c r="B19" t="s">
        <v>14</v>
      </c>
    </row>
    <row r="20" spans="1:2" x14ac:dyDescent="0.4">
      <c r="B20" t="s">
        <v>16</v>
      </c>
    </row>
    <row r="21" spans="1:2" x14ac:dyDescent="0.4">
      <c r="B21" t="s">
        <v>13</v>
      </c>
    </row>
    <row r="22" spans="1:2" x14ac:dyDescent="0.4">
      <c r="B22" t="s">
        <v>187</v>
      </c>
    </row>
    <row r="24" spans="1:2" x14ac:dyDescent="0.4">
      <c r="B24" t="s">
        <v>6</v>
      </c>
    </row>
    <row r="25" spans="1:2" x14ac:dyDescent="0.4">
      <c r="B25" t="s">
        <v>14</v>
      </c>
    </row>
    <row r="26" spans="1:2" x14ac:dyDescent="0.4">
      <c r="B26" t="s">
        <v>188</v>
      </c>
    </row>
    <row r="29" spans="1:2" x14ac:dyDescent="0.4">
      <c r="A29" s="2" t="s">
        <v>1</v>
      </c>
      <c r="B29" t="s">
        <v>33</v>
      </c>
    </row>
    <row r="30" spans="1:2" x14ac:dyDescent="0.4">
      <c r="A30" s="2"/>
      <c r="B30" t="s">
        <v>34</v>
      </c>
    </row>
    <row r="31" spans="1:2" x14ac:dyDescent="0.4">
      <c r="A31" s="2"/>
      <c r="B31" t="s">
        <v>35</v>
      </c>
    </row>
    <row r="32" spans="1:2" x14ac:dyDescent="0.4">
      <c r="A32" s="2"/>
      <c r="B32" t="s">
        <v>25</v>
      </c>
    </row>
    <row r="33" spans="1:2" x14ac:dyDescent="0.4">
      <c r="A33" s="2"/>
    </row>
    <row r="35" spans="1:2" x14ac:dyDescent="0.4">
      <c r="A35" s="2" t="s">
        <v>1</v>
      </c>
      <c r="B35" t="s">
        <v>17</v>
      </c>
    </row>
    <row r="36" spans="1:2" x14ac:dyDescent="0.4">
      <c r="A36" s="2"/>
      <c r="B36" t="s">
        <v>26</v>
      </c>
    </row>
    <row r="37" spans="1:2" x14ac:dyDescent="0.4">
      <c r="A37" s="2"/>
    </row>
    <row r="38" spans="1:2" x14ac:dyDescent="0.4">
      <c r="A38" s="2"/>
      <c r="B38" t="s">
        <v>27</v>
      </c>
    </row>
    <row r="39" spans="1:2" x14ac:dyDescent="0.4">
      <c r="A39" s="2"/>
      <c r="B39" t="s">
        <v>28</v>
      </c>
    </row>
    <row r="40" spans="1:2" x14ac:dyDescent="0.4">
      <c r="A40" s="2"/>
    </row>
    <row r="41" spans="1:2" x14ac:dyDescent="0.4">
      <c r="A41" s="2"/>
    </row>
    <row r="42" spans="1:2" x14ac:dyDescent="0.4">
      <c r="A42" s="2" t="s">
        <v>1</v>
      </c>
      <c r="B42" t="s">
        <v>29</v>
      </c>
    </row>
    <row r="43" spans="1:2" x14ac:dyDescent="0.4">
      <c r="A43" s="2"/>
      <c r="B43" t="s">
        <v>30</v>
      </c>
    </row>
    <row r="44" spans="1:2" x14ac:dyDescent="0.4">
      <c r="A44" s="2"/>
    </row>
    <row r="46" spans="1:2" x14ac:dyDescent="0.4">
      <c r="A46" s="2" t="s">
        <v>1</v>
      </c>
      <c r="B46" t="s">
        <v>15</v>
      </c>
    </row>
    <row r="47" spans="1:2" x14ac:dyDescent="0.4">
      <c r="A47" s="2"/>
      <c r="B47" t="s">
        <v>31</v>
      </c>
    </row>
    <row r="48" spans="1:2" x14ac:dyDescent="0.4">
      <c r="A48" s="2"/>
      <c r="B48" t="s">
        <v>32</v>
      </c>
    </row>
    <row r="49" spans="1:2" x14ac:dyDescent="0.4">
      <c r="A49" s="2"/>
    </row>
    <row r="51" spans="1:2" x14ac:dyDescent="0.4">
      <c r="A51" s="2" t="s">
        <v>18</v>
      </c>
      <c r="B51" t="s">
        <v>19</v>
      </c>
    </row>
    <row r="52" spans="1:2" x14ac:dyDescent="0.4">
      <c r="B52" t="s">
        <v>20</v>
      </c>
    </row>
    <row r="53" spans="1:2" x14ac:dyDescent="0.4">
      <c r="B53" t="s">
        <v>21</v>
      </c>
    </row>
    <row r="54" spans="1:2" x14ac:dyDescent="0.4">
      <c r="B54" t="s">
        <v>22</v>
      </c>
    </row>
    <row r="55" spans="1:2" x14ac:dyDescent="0.4">
      <c r="B55" t="s">
        <v>23</v>
      </c>
    </row>
    <row r="56" spans="1:2" x14ac:dyDescent="0.4">
      <c r="B56" t="s">
        <v>24</v>
      </c>
    </row>
    <row r="59" spans="1:2" x14ac:dyDescent="0.4">
      <c r="A59" s="2" t="s">
        <v>18</v>
      </c>
      <c r="B59" t="s">
        <v>36</v>
      </c>
    </row>
    <row r="60" spans="1:2" x14ac:dyDescent="0.4">
      <c r="B60" t="s">
        <v>37</v>
      </c>
    </row>
  </sheetData>
  <phoneticPr fontId="1"/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2B8E-7B1D-445F-ABC3-6B09B6117486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0296-CB1A-4060-AA86-8FD5A7E3C2A2}">
  <dimension ref="A1:T90"/>
  <sheetViews>
    <sheetView zoomScale="85" zoomScaleNormal="85" zoomScaleSheetLayoutView="100" workbookViewId="0">
      <selection activeCell="N34" sqref="N34"/>
    </sheetView>
  </sheetViews>
  <sheetFormatPr defaultColWidth="10.625" defaultRowHeight="36" customHeight="1" x14ac:dyDescent="0.4"/>
  <cols>
    <col min="1" max="1" width="6.625" style="4" customWidth="1"/>
    <col min="2" max="3" width="10.625" style="4" customWidth="1"/>
    <col min="4" max="4" width="8.625" style="4" customWidth="1"/>
    <col min="5" max="5" width="3.625" style="5" customWidth="1"/>
    <col min="6" max="6" width="5.625" style="4" customWidth="1"/>
    <col min="7" max="8" width="10.625" style="4" customWidth="1"/>
    <col min="9" max="9" width="8.625" style="4" customWidth="1"/>
    <col min="10" max="10" width="3.625" style="4" customWidth="1"/>
    <col min="11" max="11" width="5.625" style="4" customWidth="1"/>
    <col min="12" max="13" width="10.625" style="4" customWidth="1"/>
    <col min="14" max="14" width="8.625" style="4" customWidth="1"/>
    <col min="15" max="256" width="10.625" style="4"/>
    <col min="257" max="257" width="6.625" style="4" customWidth="1"/>
    <col min="258" max="259" width="10.625" style="4"/>
    <col min="260" max="260" width="8.625" style="4" customWidth="1"/>
    <col min="261" max="261" width="3.625" style="4" customWidth="1"/>
    <col min="262" max="262" width="5.625" style="4" customWidth="1"/>
    <col min="263" max="264" width="10.625" style="4"/>
    <col min="265" max="265" width="8.625" style="4" customWidth="1"/>
    <col min="266" max="266" width="3.625" style="4" customWidth="1"/>
    <col min="267" max="267" width="5.625" style="4" customWidth="1"/>
    <col min="268" max="269" width="10.625" style="4"/>
    <col min="270" max="270" width="8.625" style="4" customWidth="1"/>
    <col min="271" max="512" width="10.625" style="4"/>
    <col min="513" max="513" width="6.625" style="4" customWidth="1"/>
    <col min="514" max="515" width="10.625" style="4"/>
    <col min="516" max="516" width="8.625" style="4" customWidth="1"/>
    <col min="517" max="517" width="3.625" style="4" customWidth="1"/>
    <col min="518" max="518" width="5.625" style="4" customWidth="1"/>
    <col min="519" max="520" width="10.625" style="4"/>
    <col min="521" max="521" width="8.625" style="4" customWidth="1"/>
    <col min="522" max="522" width="3.625" style="4" customWidth="1"/>
    <col min="523" max="523" width="5.625" style="4" customWidth="1"/>
    <col min="524" max="525" width="10.625" style="4"/>
    <col min="526" max="526" width="8.625" style="4" customWidth="1"/>
    <col min="527" max="768" width="10.625" style="4"/>
    <col min="769" max="769" width="6.625" style="4" customWidth="1"/>
    <col min="770" max="771" width="10.625" style="4"/>
    <col min="772" max="772" width="8.625" style="4" customWidth="1"/>
    <col min="773" max="773" width="3.625" style="4" customWidth="1"/>
    <col min="774" max="774" width="5.625" style="4" customWidth="1"/>
    <col min="775" max="776" width="10.625" style="4"/>
    <col min="777" max="777" width="8.625" style="4" customWidth="1"/>
    <col min="778" max="778" width="3.625" style="4" customWidth="1"/>
    <col min="779" max="779" width="5.625" style="4" customWidth="1"/>
    <col min="780" max="781" width="10.625" style="4"/>
    <col min="782" max="782" width="8.625" style="4" customWidth="1"/>
    <col min="783" max="1024" width="10.625" style="4"/>
    <col min="1025" max="1025" width="6.625" style="4" customWidth="1"/>
    <col min="1026" max="1027" width="10.625" style="4"/>
    <col min="1028" max="1028" width="8.625" style="4" customWidth="1"/>
    <col min="1029" max="1029" width="3.625" style="4" customWidth="1"/>
    <col min="1030" max="1030" width="5.625" style="4" customWidth="1"/>
    <col min="1031" max="1032" width="10.625" style="4"/>
    <col min="1033" max="1033" width="8.625" style="4" customWidth="1"/>
    <col min="1034" max="1034" width="3.625" style="4" customWidth="1"/>
    <col min="1035" max="1035" width="5.625" style="4" customWidth="1"/>
    <col min="1036" max="1037" width="10.625" style="4"/>
    <col min="1038" max="1038" width="8.625" style="4" customWidth="1"/>
    <col min="1039" max="1280" width="10.625" style="4"/>
    <col min="1281" max="1281" width="6.625" style="4" customWidth="1"/>
    <col min="1282" max="1283" width="10.625" style="4"/>
    <col min="1284" max="1284" width="8.625" style="4" customWidth="1"/>
    <col min="1285" max="1285" width="3.625" style="4" customWidth="1"/>
    <col min="1286" max="1286" width="5.625" style="4" customWidth="1"/>
    <col min="1287" max="1288" width="10.625" style="4"/>
    <col min="1289" max="1289" width="8.625" style="4" customWidth="1"/>
    <col min="1290" max="1290" width="3.625" style="4" customWidth="1"/>
    <col min="1291" max="1291" width="5.625" style="4" customWidth="1"/>
    <col min="1292" max="1293" width="10.625" style="4"/>
    <col min="1294" max="1294" width="8.625" style="4" customWidth="1"/>
    <col min="1295" max="1536" width="10.625" style="4"/>
    <col min="1537" max="1537" width="6.625" style="4" customWidth="1"/>
    <col min="1538" max="1539" width="10.625" style="4"/>
    <col min="1540" max="1540" width="8.625" style="4" customWidth="1"/>
    <col min="1541" max="1541" width="3.625" style="4" customWidth="1"/>
    <col min="1542" max="1542" width="5.625" style="4" customWidth="1"/>
    <col min="1543" max="1544" width="10.625" style="4"/>
    <col min="1545" max="1545" width="8.625" style="4" customWidth="1"/>
    <col min="1546" max="1546" width="3.625" style="4" customWidth="1"/>
    <col min="1547" max="1547" width="5.625" style="4" customWidth="1"/>
    <col min="1548" max="1549" width="10.625" style="4"/>
    <col min="1550" max="1550" width="8.625" style="4" customWidth="1"/>
    <col min="1551" max="1792" width="10.625" style="4"/>
    <col min="1793" max="1793" width="6.625" style="4" customWidth="1"/>
    <col min="1794" max="1795" width="10.625" style="4"/>
    <col min="1796" max="1796" width="8.625" style="4" customWidth="1"/>
    <col min="1797" max="1797" width="3.625" style="4" customWidth="1"/>
    <col min="1798" max="1798" width="5.625" style="4" customWidth="1"/>
    <col min="1799" max="1800" width="10.625" style="4"/>
    <col min="1801" max="1801" width="8.625" style="4" customWidth="1"/>
    <col min="1802" max="1802" width="3.625" style="4" customWidth="1"/>
    <col min="1803" max="1803" width="5.625" style="4" customWidth="1"/>
    <col min="1804" max="1805" width="10.625" style="4"/>
    <col min="1806" max="1806" width="8.625" style="4" customWidth="1"/>
    <col min="1807" max="2048" width="10.625" style="4"/>
    <col min="2049" max="2049" width="6.625" style="4" customWidth="1"/>
    <col min="2050" max="2051" width="10.625" style="4"/>
    <col min="2052" max="2052" width="8.625" style="4" customWidth="1"/>
    <col min="2053" max="2053" width="3.625" style="4" customWidth="1"/>
    <col min="2054" max="2054" width="5.625" style="4" customWidth="1"/>
    <col min="2055" max="2056" width="10.625" style="4"/>
    <col min="2057" max="2057" width="8.625" style="4" customWidth="1"/>
    <col min="2058" max="2058" width="3.625" style="4" customWidth="1"/>
    <col min="2059" max="2059" width="5.625" style="4" customWidth="1"/>
    <col min="2060" max="2061" width="10.625" style="4"/>
    <col min="2062" max="2062" width="8.625" style="4" customWidth="1"/>
    <col min="2063" max="2304" width="10.625" style="4"/>
    <col min="2305" max="2305" width="6.625" style="4" customWidth="1"/>
    <col min="2306" max="2307" width="10.625" style="4"/>
    <col min="2308" max="2308" width="8.625" style="4" customWidth="1"/>
    <col min="2309" max="2309" width="3.625" style="4" customWidth="1"/>
    <col min="2310" max="2310" width="5.625" style="4" customWidth="1"/>
    <col min="2311" max="2312" width="10.625" style="4"/>
    <col min="2313" max="2313" width="8.625" style="4" customWidth="1"/>
    <col min="2314" max="2314" width="3.625" style="4" customWidth="1"/>
    <col min="2315" max="2315" width="5.625" style="4" customWidth="1"/>
    <col min="2316" max="2317" width="10.625" style="4"/>
    <col min="2318" max="2318" width="8.625" style="4" customWidth="1"/>
    <col min="2319" max="2560" width="10.625" style="4"/>
    <col min="2561" max="2561" width="6.625" style="4" customWidth="1"/>
    <col min="2562" max="2563" width="10.625" style="4"/>
    <col min="2564" max="2564" width="8.625" style="4" customWidth="1"/>
    <col min="2565" max="2565" width="3.625" style="4" customWidth="1"/>
    <col min="2566" max="2566" width="5.625" style="4" customWidth="1"/>
    <col min="2567" max="2568" width="10.625" style="4"/>
    <col min="2569" max="2569" width="8.625" style="4" customWidth="1"/>
    <col min="2570" max="2570" width="3.625" style="4" customWidth="1"/>
    <col min="2571" max="2571" width="5.625" style="4" customWidth="1"/>
    <col min="2572" max="2573" width="10.625" style="4"/>
    <col min="2574" max="2574" width="8.625" style="4" customWidth="1"/>
    <col min="2575" max="2816" width="10.625" style="4"/>
    <col min="2817" max="2817" width="6.625" style="4" customWidth="1"/>
    <col min="2818" max="2819" width="10.625" style="4"/>
    <col min="2820" max="2820" width="8.625" style="4" customWidth="1"/>
    <col min="2821" max="2821" width="3.625" style="4" customWidth="1"/>
    <col min="2822" max="2822" width="5.625" style="4" customWidth="1"/>
    <col min="2823" max="2824" width="10.625" style="4"/>
    <col min="2825" max="2825" width="8.625" style="4" customWidth="1"/>
    <col min="2826" max="2826" width="3.625" style="4" customWidth="1"/>
    <col min="2827" max="2827" width="5.625" style="4" customWidth="1"/>
    <col min="2828" max="2829" width="10.625" style="4"/>
    <col min="2830" max="2830" width="8.625" style="4" customWidth="1"/>
    <col min="2831" max="3072" width="10.625" style="4"/>
    <col min="3073" max="3073" width="6.625" style="4" customWidth="1"/>
    <col min="3074" max="3075" width="10.625" style="4"/>
    <col min="3076" max="3076" width="8.625" style="4" customWidth="1"/>
    <col min="3077" max="3077" width="3.625" style="4" customWidth="1"/>
    <col min="3078" max="3078" width="5.625" style="4" customWidth="1"/>
    <col min="3079" max="3080" width="10.625" style="4"/>
    <col min="3081" max="3081" width="8.625" style="4" customWidth="1"/>
    <col min="3082" max="3082" width="3.625" style="4" customWidth="1"/>
    <col min="3083" max="3083" width="5.625" style="4" customWidth="1"/>
    <col min="3084" max="3085" width="10.625" style="4"/>
    <col min="3086" max="3086" width="8.625" style="4" customWidth="1"/>
    <col min="3087" max="3328" width="10.625" style="4"/>
    <col min="3329" max="3329" width="6.625" style="4" customWidth="1"/>
    <col min="3330" max="3331" width="10.625" style="4"/>
    <col min="3332" max="3332" width="8.625" style="4" customWidth="1"/>
    <col min="3333" max="3333" width="3.625" style="4" customWidth="1"/>
    <col min="3334" max="3334" width="5.625" style="4" customWidth="1"/>
    <col min="3335" max="3336" width="10.625" style="4"/>
    <col min="3337" max="3337" width="8.625" style="4" customWidth="1"/>
    <col min="3338" max="3338" width="3.625" style="4" customWidth="1"/>
    <col min="3339" max="3339" width="5.625" style="4" customWidth="1"/>
    <col min="3340" max="3341" width="10.625" style="4"/>
    <col min="3342" max="3342" width="8.625" style="4" customWidth="1"/>
    <col min="3343" max="3584" width="10.625" style="4"/>
    <col min="3585" max="3585" width="6.625" style="4" customWidth="1"/>
    <col min="3586" max="3587" width="10.625" style="4"/>
    <col min="3588" max="3588" width="8.625" style="4" customWidth="1"/>
    <col min="3589" max="3589" width="3.625" style="4" customWidth="1"/>
    <col min="3590" max="3590" width="5.625" style="4" customWidth="1"/>
    <col min="3591" max="3592" width="10.625" style="4"/>
    <col min="3593" max="3593" width="8.625" style="4" customWidth="1"/>
    <col min="3594" max="3594" width="3.625" style="4" customWidth="1"/>
    <col min="3595" max="3595" width="5.625" style="4" customWidth="1"/>
    <col min="3596" max="3597" width="10.625" style="4"/>
    <col min="3598" max="3598" width="8.625" style="4" customWidth="1"/>
    <col min="3599" max="3840" width="10.625" style="4"/>
    <col min="3841" max="3841" width="6.625" style="4" customWidth="1"/>
    <col min="3842" max="3843" width="10.625" style="4"/>
    <col min="3844" max="3844" width="8.625" style="4" customWidth="1"/>
    <col min="3845" max="3845" width="3.625" style="4" customWidth="1"/>
    <col min="3846" max="3846" width="5.625" style="4" customWidth="1"/>
    <col min="3847" max="3848" width="10.625" style="4"/>
    <col min="3849" max="3849" width="8.625" style="4" customWidth="1"/>
    <col min="3850" max="3850" width="3.625" style="4" customWidth="1"/>
    <col min="3851" max="3851" width="5.625" style="4" customWidth="1"/>
    <col min="3852" max="3853" width="10.625" style="4"/>
    <col min="3854" max="3854" width="8.625" style="4" customWidth="1"/>
    <col min="3855" max="4096" width="10.625" style="4"/>
    <col min="4097" max="4097" width="6.625" style="4" customWidth="1"/>
    <col min="4098" max="4099" width="10.625" style="4"/>
    <col min="4100" max="4100" width="8.625" style="4" customWidth="1"/>
    <col min="4101" max="4101" width="3.625" style="4" customWidth="1"/>
    <col min="4102" max="4102" width="5.625" style="4" customWidth="1"/>
    <col min="4103" max="4104" width="10.625" style="4"/>
    <col min="4105" max="4105" width="8.625" style="4" customWidth="1"/>
    <col min="4106" max="4106" width="3.625" style="4" customWidth="1"/>
    <col min="4107" max="4107" width="5.625" style="4" customWidth="1"/>
    <col min="4108" max="4109" width="10.625" style="4"/>
    <col min="4110" max="4110" width="8.625" style="4" customWidth="1"/>
    <col min="4111" max="4352" width="10.625" style="4"/>
    <col min="4353" max="4353" width="6.625" style="4" customWidth="1"/>
    <col min="4354" max="4355" width="10.625" style="4"/>
    <col min="4356" max="4356" width="8.625" style="4" customWidth="1"/>
    <col min="4357" max="4357" width="3.625" style="4" customWidth="1"/>
    <col min="4358" max="4358" width="5.625" style="4" customWidth="1"/>
    <col min="4359" max="4360" width="10.625" style="4"/>
    <col min="4361" max="4361" width="8.625" style="4" customWidth="1"/>
    <col min="4362" max="4362" width="3.625" style="4" customWidth="1"/>
    <col min="4363" max="4363" width="5.625" style="4" customWidth="1"/>
    <col min="4364" max="4365" width="10.625" style="4"/>
    <col min="4366" max="4366" width="8.625" style="4" customWidth="1"/>
    <col min="4367" max="4608" width="10.625" style="4"/>
    <col min="4609" max="4609" width="6.625" style="4" customWidth="1"/>
    <col min="4610" max="4611" width="10.625" style="4"/>
    <col min="4612" max="4612" width="8.625" style="4" customWidth="1"/>
    <col min="4613" max="4613" width="3.625" style="4" customWidth="1"/>
    <col min="4614" max="4614" width="5.625" style="4" customWidth="1"/>
    <col min="4615" max="4616" width="10.625" style="4"/>
    <col min="4617" max="4617" width="8.625" style="4" customWidth="1"/>
    <col min="4618" max="4618" width="3.625" style="4" customWidth="1"/>
    <col min="4619" max="4619" width="5.625" style="4" customWidth="1"/>
    <col min="4620" max="4621" width="10.625" style="4"/>
    <col min="4622" max="4622" width="8.625" style="4" customWidth="1"/>
    <col min="4623" max="4864" width="10.625" style="4"/>
    <col min="4865" max="4865" width="6.625" style="4" customWidth="1"/>
    <col min="4866" max="4867" width="10.625" style="4"/>
    <col min="4868" max="4868" width="8.625" style="4" customWidth="1"/>
    <col min="4869" max="4869" width="3.625" style="4" customWidth="1"/>
    <col min="4870" max="4870" width="5.625" style="4" customWidth="1"/>
    <col min="4871" max="4872" width="10.625" style="4"/>
    <col min="4873" max="4873" width="8.625" style="4" customWidth="1"/>
    <col min="4874" max="4874" width="3.625" style="4" customWidth="1"/>
    <col min="4875" max="4875" width="5.625" style="4" customWidth="1"/>
    <col min="4876" max="4877" width="10.625" style="4"/>
    <col min="4878" max="4878" width="8.625" style="4" customWidth="1"/>
    <col min="4879" max="5120" width="10.625" style="4"/>
    <col min="5121" max="5121" width="6.625" style="4" customWidth="1"/>
    <col min="5122" max="5123" width="10.625" style="4"/>
    <col min="5124" max="5124" width="8.625" style="4" customWidth="1"/>
    <col min="5125" max="5125" width="3.625" style="4" customWidth="1"/>
    <col min="5126" max="5126" width="5.625" style="4" customWidth="1"/>
    <col min="5127" max="5128" width="10.625" style="4"/>
    <col min="5129" max="5129" width="8.625" style="4" customWidth="1"/>
    <col min="5130" max="5130" width="3.625" style="4" customWidth="1"/>
    <col min="5131" max="5131" width="5.625" style="4" customWidth="1"/>
    <col min="5132" max="5133" width="10.625" style="4"/>
    <col min="5134" max="5134" width="8.625" style="4" customWidth="1"/>
    <col min="5135" max="5376" width="10.625" style="4"/>
    <col min="5377" max="5377" width="6.625" style="4" customWidth="1"/>
    <col min="5378" max="5379" width="10.625" style="4"/>
    <col min="5380" max="5380" width="8.625" style="4" customWidth="1"/>
    <col min="5381" max="5381" width="3.625" style="4" customWidth="1"/>
    <col min="5382" max="5382" width="5.625" style="4" customWidth="1"/>
    <col min="5383" max="5384" width="10.625" style="4"/>
    <col min="5385" max="5385" width="8.625" style="4" customWidth="1"/>
    <col min="5386" max="5386" width="3.625" style="4" customWidth="1"/>
    <col min="5387" max="5387" width="5.625" style="4" customWidth="1"/>
    <col min="5388" max="5389" width="10.625" style="4"/>
    <col min="5390" max="5390" width="8.625" style="4" customWidth="1"/>
    <col min="5391" max="5632" width="10.625" style="4"/>
    <col min="5633" max="5633" width="6.625" style="4" customWidth="1"/>
    <col min="5634" max="5635" width="10.625" style="4"/>
    <col min="5636" max="5636" width="8.625" style="4" customWidth="1"/>
    <col min="5637" max="5637" width="3.625" style="4" customWidth="1"/>
    <col min="5638" max="5638" width="5.625" style="4" customWidth="1"/>
    <col min="5639" max="5640" width="10.625" style="4"/>
    <col min="5641" max="5641" width="8.625" style="4" customWidth="1"/>
    <col min="5642" max="5642" width="3.625" style="4" customWidth="1"/>
    <col min="5643" max="5643" width="5.625" style="4" customWidth="1"/>
    <col min="5644" max="5645" width="10.625" style="4"/>
    <col min="5646" max="5646" width="8.625" style="4" customWidth="1"/>
    <col min="5647" max="5888" width="10.625" style="4"/>
    <col min="5889" max="5889" width="6.625" style="4" customWidth="1"/>
    <col min="5890" max="5891" width="10.625" style="4"/>
    <col min="5892" max="5892" width="8.625" style="4" customWidth="1"/>
    <col min="5893" max="5893" width="3.625" style="4" customWidth="1"/>
    <col min="5894" max="5894" width="5.625" style="4" customWidth="1"/>
    <col min="5895" max="5896" width="10.625" style="4"/>
    <col min="5897" max="5897" width="8.625" style="4" customWidth="1"/>
    <col min="5898" max="5898" width="3.625" style="4" customWidth="1"/>
    <col min="5899" max="5899" width="5.625" style="4" customWidth="1"/>
    <col min="5900" max="5901" width="10.625" style="4"/>
    <col min="5902" max="5902" width="8.625" style="4" customWidth="1"/>
    <col min="5903" max="6144" width="10.625" style="4"/>
    <col min="6145" max="6145" width="6.625" style="4" customWidth="1"/>
    <col min="6146" max="6147" width="10.625" style="4"/>
    <col min="6148" max="6148" width="8.625" style="4" customWidth="1"/>
    <col min="6149" max="6149" width="3.625" style="4" customWidth="1"/>
    <col min="6150" max="6150" width="5.625" style="4" customWidth="1"/>
    <col min="6151" max="6152" width="10.625" style="4"/>
    <col min="6153" max="6153" width="8.625" style="4" customWidth="1"/>
    <col min="6154" max="6154" width="3.625" style="4" customWidth="1"/>
    <col min="6155" max="6155" width="5.625" style="4" customWidth="1"/>
    <col min="6156" max="6157" width="10.625" style="4"/>
    <col min="6158" max="6158" width="8.625" style="4" customWidth="1"/>
    <col min="6159" max="6400" width="10.625" style="4"/>
    <col min="6401" max="6401" width="6.625" style="4" customWidth="1"/>
    <col min="6402" max="6403" width="10.625" style="4"/>
    <col min="6404" max="6404" width="8.625" style="4" customWidth="1"/>
    <col min="6405" max="6405" width="3.625" style="4" customWidth="1"/>
    <col min="6406" max="6406" width="5.625" style="4" customWidth="1"/>
    <col min="6407" max="6408" width="10.625" style="4"/>
    <col min="6409" max="6409" width="8.625" style="4" customWidth="1"/>
    <col min="6410" max="6410" width="3.625" style="4" customWidth="1"/>
    <col min="6411" max="6411" width="5.625" style="4" customWidth="1"/>
    <col min="6412" max="6413" width="10.625" style="4"/>
    <col min="6414" max="6414" width="8.625" style="4" customWidth="1"/>
    <col min="6415" max="6656" width="10.625" style="4"/>
    <col min="6657" max="6657" width="6.625" style="4" customWidth="1"/>
    <col min="6658" max="6659" width="10.625" style="4"/>
    <col min="6660" max="6660" width="8.625" style="4" customWidth="1"/>
    <col min="6661" max="6661" width="3.625" style="4" customWidth="1"/>
    <col min="6662" max="6662" width="5.625" style="4" customWidth="1"/>
    <col min="6663" max="6664" width="10.625" style="4"/>
    <col min="6665" max="6665" width="8.625" style="4" customWidth="1"/>
    <col min="6666" max="6666" width="3.625" style="4" customWidth="1"/>
    <col min="6667" max="6667" width="5.625" style="4" customWidth="1"/>
    <col min="6668" max="6669" width="10.625" style="4"/>
    <col min="6670" max="6670" width="8.625" style="4" customWidth="1"/>
    <col min="6671" max="6912" width="10.625" style="4"/>
    <col min="6913" max="6913" width="6.625" style="4" customWidth="1"/>
    <col min="6914" max="6915" width="10.625" style="4"/>
    <col min="6916" max="6916" width="8.625" style="4" customWidth="1"/>
    <col min="6917" max="6917" width="3.625" style="4" customWidth="1"/>
    <col min="6918" max="6918" width="5.625" style="4" customWidth="1"/>
    <col min="6919" max="6920" width="10.625" style="4"/>
    <col min="6921" max="6921" width="8.625" style="4" customWidth="1"/>
    <col min="6922" max="6922" width="3.625" style="4" customWidth="1"/>
    <col min="6923" max="6923" width="5.625" style="4" customWidth="1"/>
    <col min="6924" max="6925" width="10.625" style="4"/>
    <col min="6926" max="6926" width="8.625" style="4" customWidth="1"/>
    <col min="6927" max="7168" width="10.625" style="4"/>
    <col min="7169" max="7169" width="6.625" style="4" customWidth="1"/>
    <col min="7170" max="7171" width="10.625" style="4"/>
    <col min="7172" max="7172" width="8.625" style="4" customWidth="1"/>
    <col min="7173" max="7173" width="3.625" style="4" customWidth="1"/>
    <col min="7174" max="7174" width="5.625" style="4" customWidth="1"/>
    <col min="7175" max="7176" width="10.625" style="4"/>
    <col min="7177" max="7177" width="8.625" style="4" customWidth="1"/>
    <col min="7178" max="7178" width="3.625" style="4" customWidth="1"/>
    <col min="7179" max="7179" width="5.625" style="4" customWidth="1"/>
    <col min="7180" max="7181" width="10.625" style="4"/>
    <col min="7182" max="7182" width="8.625" style="4" customWidth="1"/>
    <col min="7183" max="7424" width="10.625" style="4"/>
    <col min="7425" max="7425" width="6.625" style="4" customWidth="1"/>
    <col min="7426" max="7427" width="10.625" style="4"/>
    <col min="7428" max="7428" width="8.625" style="4" customWidth="1"/>
    <col min="7429" max="7429" width="3.625" style="4" customWidth="1"/>
    <col min="7430" max="7430" width="5.625" style="4" customWidth="1"/>
    <col min="7431" max="7432" width="10.625" style="4"/>
    <col min="7433" max="7433" width="8.625" style="4" customWidth="1"/>
    <col min="7434" max="7434" width="3.625" style="4" customWidth="1"/>
    <col min="7435" max="7435" width="5.625" style="4" customWidth="1"/>
    <col min="7436" max="7437" width="10.625" style="4"/>
    <col min="7438" max="7438" width="8.625" style="4" customWidth="1"/>
    <col min="7439" max="7680" width="10.625" style="4"/>
    <col min="7681" max="7681" width="6.625" style="4" customWidth="1"/>
    <col min="7682" max="7683" width="10.625" style="4"/>
    <col min="7684" max="7684" width="8.625" style="4" customWidth="1"/>
    <col min="7685" max="7685" width="3.625" style="4" customWidth="1"/>
    <col min="7686" max="7686" width="5.625" style="4" customWidth="1"/>
    <col min="7687" max="7688" width="10.625" style="4"/>
    <col min="7689" max="7689" width="8.625" style="4" customWidth="1"/>
    <col min="7690" max="7690" width="3.625" style="4" customWidth="1"/>
    <col min="7691" max="7691" width="5.625" style="4" customWidth="1"/>
    <col min="7692" max="7693" width="10.625" style="4"/>
    <col min="7694" max="7694" width="8.625" style="4" customWidth="1"/>
    <col min="7695" max="7936" width="10.625" style="4"/>
    <col min="7937" max="7937" width="6.625" style="4" customWidth="1"/>
    <col min="7938" max="7939" width="10.625" style="4"/>
    <col min="7940" max="7940" width="8.625" style="4" customWidth="1"/>
    <col min="7941" max="7941" width="3.625" style="4" customWidth="1"/>
    <col min="7942" max="7942" width="5.625" style="4" customWidth="1"/>
    <col min="7943" max="7944" width="10.625" style="4"/>
    <col min="7945" max="7945" width="8.625" style="4" customWidth="1"/>
    <col min="7946" max="7946" width="3.625" style="4" customWidth="1"/>
    <col min="7947" max="7947" width="5.625" style="4" customWidth="1"/>
    <col min="7948" max="7949" width="10.625" style="4"/>
    <col min="7950" max="7950" width="8.625" style="4" customWidth="1"/>
    <col min="7951" max="8192" width="10.625" style="4"/>
    <col min="8193" max="8193" width="6.625" style="4" customWidth="1"/>
    <col min="8194" max="8195" width="10.625" style="4"/>
    <col min="8196" max="8196" width="8.625" style="4" customWidth="1"/>
    <col min="8197" max="8197" width="3.625" style="4" customWidth="1"/>
    <col min="8198" max="8198" width="5.625" style="4" customWidth="1"/>
    <col min="8199" max="8200" width="10.625" style="4"/>
    <col min="8201" max="8201" width="8.625" style="4" customWidth="1"/>
    <col min="8202" max="8202" width="3.625" style="4" customWidth="1"/>
    <col min="8203" max="8203" width="5.625" style="4" customWidth="1"/>
    <col min="8204" max="8205" width="10.625" style="4"/>
    <col min="8206" max="8206" width="8.625" style="4" customWidth="1"/>
    <col min="8207" max="8448" width="10.625" style="4"/>
    <col min="8449" max="8449" width="6.625" style="4" customWidth="1"/>
    <col min="8450" max="8451" width="10.625" style="4"/>
    <col min="8452" max="8452" width="8.625" style="4" customWidth="1"/>
    <col min="8453" max="8453" width="3.625" style="4" customWidth="1"/>
    <col min="8454" max="8454" width="5.625" style="4" customWidth="1"/>
    <col min="8455" max="8456" width="10.625" style="4"/>
    <col min="8457" max="8457" width="8.625" style="4" customWidth="1"/>
    <col min="8458" max="8458" width="3.625" style="4" customWidth="1"/>
    <col min="8459" max="8459" width="5.625" style="4" customWidth="1"/>
    <col min="8460" max="8461" width="10.625" style="4"/>
    <col min="8462" max="8462" width="8.625" style="4" customWidth="1"/>
    <col min="8463" max="8704" width="10.625" style="4"/>
    <col min="8705" max="8705" width="6.625" style="4" customWidth="1"/>
    <col min="8706" max="8707" width="10.625" style="4"/>
    <col min="8708" max="8708" width="8.625" style="4" customWidth="1"/>
    <col min="8709" max="8709" width="3.625" style="4" customWidth="1"/>
    <col min="8710" max="8710" width="5.625" style="4" customWidth="1"/>
    <col min="8711" max="8712" width="10.625" style="4"/>
    <col min="8713" max="8713" width="8.625" style="4" customWidth="1"/>
    <col min="8714" max="8714" width="3.625" style="4" customWidth="1"/>
    <col min="8715" max="8715" width="5.625" style="4" customWidth="1"/>
    <col min="8716" max="8717" width="10.625" style="4"/>
    <col min="8718" max="8718" width="8.625" style="4" customWidth="1"/>
    <col min="8719" max="8960" width="10.625" style="4"/>
    <col min="8961" max="8961" width="6.625" style="4" customWidth="1"/>
    <col min="8962" max="8963" width="10.625" style="4"/>
    <col min="8964" max="8964" width="8.625" style="4" customWidth="1"/>
    <col min="8965" max="8965" width="3.625" style="4" customWidth="1"/>
    <col min="8966" max="8966" width="5.625" style="4" customWidth="1"/>
    <col min="8967" max="8968" width="10.625" style="4"/>
    <col min="8969" max="8969" width="8.625" style="4" customWidth="1"/>
    <col min="8970" max="8970" width="3.625" style="4" customWidth="1"/>
    <col min="8971" max="8971" width="5.625" style="4" customWidth="1"/>
    <col min="8972" max="8973" width="10.625" style="4"/>
    <col min="8974" max="8974" width="8.625" style="4" customWidth="1"/>
    <col min="8975" max="9216" width="10.625" style="4"/>
    <col min="9217" max="9217" width="6.625" style="4" customWidth="1"/>
    <col min="9218" max="9219" width="10.625" style="4"/>
    <col min="9220" max="9220" width="8.625" style="4" customWidth="1"/>
    <col min="9221" max="9221" width="3.625" style="4" customWidth="1"/>
    <col min="9222" max="9222" width="5.625" style="4" customWidth="1"/>
    <col min="9223" max="9224" width="10.625" style="4"/>
    <col min="9225" max="9225" width="8.625" style="4" customWidth="1"/>
    <col min="9226" max="9226" width="3.625" style="4" customWidth="1"/>
    <col min="9227" max="9227" width="5.625" style="4" customWidth="1"/>
    <col min="9228" max="9229" width="10.625" style="4"/>
    <col min="9230" max="9230" width="8.625" style="4" customWidth="1"/>
    <col min="9231" max="9472" width="10.625" style="4"/>
    <col min="9473" max="9473" width="6.625" style="4" customWidth="1"/>
    <col min="9474" max="9475" width="10.625" style="4"/>
    <col min="9476" max="9476" width="8.625" style="4" customWidth="1"/>
    <col min="9477" max="9477" width="3.625" style="4" customWidth="1"/>
    <col min="9478" max="9478" width="5.625" style="4" customWidth="1"/>
    <col min="9479" max="9480" width="10.625" style="4"/>
    <col min="9481" max="9481" width="8.625" style="4" customWidth="1"/>
    <col min="9482" max="9482" width="3.625" style="4" customWidth="1"/>
    <col min="9483" max="9483" width="5.625" style="4" customWidth="1"/>
    <col min="9484" max="9485" width="10.625" style="4"/>
    <col min="9486" max="9486" width="8.625" style="4" customWidth="1"/>
    <col min="9487" max="9728" width="10.625" style="4"/>
    <col min="9729" max="9729" width="6.625" style="4" customWidth="1"/>
    <col min="9730" max="9731" width="10.625" style="4"/>
    <col min="9732" max="9732" width="8.625" style="4" customWidth="1"/>
    <col min="9733" max="9733" width="3.625" style="4" customWidth="1"/>
    <col min="9734" max="9734" width="5.625" style="4" customWidth="1"/>
    <col min="9735" max="9736" width="10.625" style="4"/>
    <col min="9737" max="9737" width="8.625" style="4" customWidth="1"/>
    <col min="9738" max="9738" width="3.625" style="4" customWidth="1"/>
    <col min="9739" max="9739" width="5.625" style="4" customWidth="1"/>
    <col min="9740" max="9741" width="10.625" style="4"/>
    <col min="9742" max="9742" width="8.625" style="4" customWidth="1"/>
    <col min="9743" max="9984" width="10.625" style="4"/>
    <col min="9985" max="9985" width="6.625" style="4" customWidth="1"/>
    <col min="9986" max="9987" width="10.625" style="4"/>
    <col min="9988" max="9988" width="8.625" style="4" customWidth="1"/>
    <col min="9989" max="9989" width="3.625" style="4" customWidth="1"/>
    <col min="9990" max="9990" width="5.625" style="4" customWidth="1"/>
    <col min="9991" max="9992" width="10.625" style="4"/>
    <col min="9993" max="9993" width="8.625" style="4" customWidth="1"/>
    <col min="9994" max="9994" width="3.625" style="4" customWidth="1"/>
    <col min="9995" max="9995" width="5.625" style="4" customWidth="1"/>
    <col min="9996" max="9997" width="10.625" style="4"/>
    <col min="9998" max="9998" width="8.625" style="4" customWidth="1"/>
    <col min="9999" max="10240" width="10.625" style="4"/>
    <col min="10241" max="10241" width="6.625" style="4" customWidth="1"/>
    <col min="10242" max="10243" width="10.625" style="4"/>
    <col min="10244" max="10244" width="8.625" style="4" customWidth="1"/>
    <col min="10245" max="10245" width="3.625" style="4" customWidth="1"/>
    <col min="10246" max="10246" width="5.625" style="4" customWidth="1"/>
    <col min="10247" max="10248" width="10.625" style="4"/>
    <col min="10249" max="10249" width="8.625" style="4" customWidth="1"/>
    <col min="10250" max="10250" width="3.625" style="4" customWidth="1"/>
    <col min="10251" max="10251" width="5.625" style="4" customWidth="1"/>
    <col min="10252" max="10253" width="10.625" style="4"/>
    <col min="10254" max="10254" width="8.625" style="4" customWidth="1"/>
    <col min="10255" max="10496" width="10.625" style="4"/>
    <col min="10497" max="10497" width="6.625" style="4" customWidth="1"/>
    <col min="10498" max="10499" width="10.625" style="4"/>
    <col min="10500" max="10500" width="8.625" style="4" customWidth="1"/>
    <col min="10501" max="10501" width="3.625" style="4" customWidth="1"/>
    <col min="10502" max="10502" width="5.625" style="4" customWidth="1"/>
    <col min="10503" max="10504" width="10.625" style="4"/>
    <col min="10505" max="10505" width="8.625" style="4" customWidth="1"/>
    <col min="10506" max="10506" width="3.625" style="4" customWidth="1"/>
    <col min="10507" max="10507" width="5.625" style="4" customWidth="1"/>
    <col min="10508" max="10509" width="10.625" style="4"/>
    <col min="10510" max="10510" width="8.625" style="4" customWidth="1"/>
    <col min="10511" max="10752" width="10.625" style="4"/>
    <col min="10753" max="10753" width="6.625" style="4" customWidth="1"/>
    <col min="10754" max="10755" width="10.625" style="4"/>
    <col min="10756" max="10756" width="8.625" style="4" customWidth="1"/>
    <col min="10757" max="10757" width="3.625" style="4" customWidth="1"/>
    <col min="10758" max="10758" width="5.625" style="4" customWidth="1"/>
    <col min="10759" max="10760" width="10.625" style="4"/>
    <col min="10761" max="10761" width="8.625" style="4" customWidth="1"/>
    <col min="10762" max="10762" width="3.625" style="4" customWidth="1"/>
    <col min="10763" max="10763" width="5.625" style="4" customWidth="1"/>
    <col min="10764" max="10765" width="10.625" style="4"/>
    <col min="10766" max="10766" width="8.625" style="4" customWidth="1"/>
    <col min="10767" max="11008" width="10.625" style="4"/>
    <col min="11009" max="11009" width="6.625" style="4" customWidth="1"/>
    <col min="11010" max="11011" width="10.625" style="4"/>
    <col min="11012" max="11012" width="8.625" style="4" customWidth="1"/>
    <col min="11013" max="11013" width="3.625" style="4" customWidth="1"/>
    <col min="11014" max="11014" width="5.625" style="4" customWidth="1"/>
    <col min="11015" max="11016" width="10.625" style="4"/>
    <col min="11017" max="11017" width="8.625" style="4" customWidth="1"/>
    <col min="11018" max="11018" width="3.625" style="4" customWidth="1"/>
    <col min="11019" max="11019" width="5.625" style="4" customWidth="1"/>
    <col min="11020" max="11021" width="10.625" style="4"/>
    <col min="11022" max="11022" width="8.625" style="4" customWidth="1"/>
    <col min="11023" max="11264" width="10.625" style="4"/>
    <col min="11265" max="11265" width="6.625" style="4" customWidth="1"/>
    <col min="11266" max="11267" width="10.625" style="4"/>
    <col min="11268" max="11268" width="8.625" style="4" customWidth="1"/>
    <col min="11269" max="11269" width="3.625" style="4" customWidth="1"/>
    <col min="11270" max="11270" width="5.625" style="4" customWidth="1"/>
    <col min="11271" max="11272" width="10.625" style="4"/>
    <col min="11273" max="11273" width="8.625" style="4" customWidth="1"/>
    <col min="11274" max="11274" width="3.625" style="4" customWidth="1"/>
    <col min="11275" max="11275" width="5.625" style="4" customWidth="1"/>
    <col min="11276" max="11277" width="10.625" style="4"/>
    <col min="11278" max="11278" width="8.625" style="4" customWidth="1"/>
    <col min="11279" max="11520" width="10.625" style="4"/>
    <col min="11521" max="11521" width="6.625" style="4" customWidth="1"/>
    <col min="11522" max="11523" width="10.625" style="4"/>
    <col min="11524" max="11524" width="8.625" style="4" customWidth="1"/>
    <col min="11525" max="11525" width="3.625" style="4" customWidth="1"/>
    <col min="11526" max="11526" width="5.625" style="4" customWidth="1"/>
    <col min="11527" max="11528" width="10.625" style="4"/>
    <col min="11529" max="11529" width="8.625" style="4" customWidth="1"/>
    <col min="11530" max="11530" width="3.625" style="4" customWidth="1"/>
    <col min="11531" max="11531" width="5.625" style="4" customWidth="1"/>
    <col min="11532" max="11533" width="10.625" style="4"/>
    <col min="11534" max="11534" width="8.625" style="4" customWidth="1"/>
    <col min="11535" max="11776" width="10.625" style="4"/>
    <col min="11777" max="11777" width="6.625" style="4" customWidth="1"/>
    <col min="11778" max="11779" width="10.625" style="4"/>
    <col min="11780" max="11780" width="8.625" style="4" customWidth="1"/>
    <col min="11781" max="11781" width="3.625" style="4" customWidth="1"/>
    <col min="11782" max="11782" width="5.625" style="4" customWidth="1"/>
    <col min="11783" max="11784" width="10.625" style="4"/>
    <col min="11785" max="11785" width="8.625" style="4" customWidth="1"/>
    <col min="11786" max="11786" width="3.625" style="4" customWidth="1"/>
    <col min="11787" max="11787" width="5.625" style="4" customWidth="1"/>
    <col min="11788" max="11789" width="10.625" style="4"/>
    <col min="11790" max="11790" width="8.625" style="4" customWidth="1"/>
    <col min="11791" max="12032" width="10.625" style="4"/>
    <col min="12033" max="12033" width="6.625" style="4" customWidth="1"/>
    <col min="12034" max="12035" width="10.625" style="4"/>
    <col min="12036" max="12036" width="8.625" style="4" customWidth="1"/>
    <col min="12037" max="12037" width="3.625" style="4" customWidth="1"/>
    <col min="12038" max="12038" width="5.625" style="4" customWidth="1"/>
    <col min="12039" max="12040" width="10.625" style="4"/>
    <col min="12041" max="12041" width="8.625" style="4" customWidth="1"/>
    <col min="12042" max="12042" width="3.625" style="4" customWidth="1"/>
    <col min="12043" max="12043" width="5.625" style="4" customWidth="1"/>
    <col min="12044" max="12045" width="10.625" style="4"/>
    <col min="12046" max="12046" width="8.625" style="4" customWidth="1"/>
    <col min="12047" max="12288" width="10.625" style="4"/>
    <col min="12289" max="12289" width="6.625" style="4" customWidth="1"/>
    <col min="12290" max="12291" width="10.625" style="4"/>
    <col min="12292" max="12292" width="8.625" style="4" customWidth="1"/>
    <col min="12293" max="12293" width="3.625" style="4" customWidth="1"/>
    <col min="12294" max="12294" width="5.625" style="4" customWidth="1"/>
    <col min="12295" max="12296" width="10.625" style="4"/>
    <col min="12297" max="12297" width="8.625" style="4" customWidth="1"/>
    <col min="12298" max="12298" width="3.625" style="4" customWidth="1"/>
    <col min="12299" max="12299" width="5.625" style="4" customWidth="1"/>
    <col min="12300" max="12301" width="10.625" style="4"/>
    <col min="12302" max="12302" width="8.625" style="4" customWidth="1"/>
    <col min="12303" max="12544" width="10.625" style="4"/>
    <col min="12545" max="12545" width="6.625" style="4" customWidth="1"/>
    <col min="12546" max="12547" width="10.625" style="4"/>
    <col min="12548" max="12548" width="8.625" style="4" customWidth="1"/>
    <col min="12549" max="12549" width="3.625" style="4" customWidth="1"/>
    <col min="12550" max="12550" width="5.625" style="4" customWidth="1"/>
    <col min="12551" max="12552" width="10.625" style="4"/>
    <col min="12553" max="12553" width="8.625" style="4" customWidth="1"/>
    <col min="12554" max="12554" width="3.625" style="4" customWidth="1"/>
    <col min="12555" max="12555" width="5.625" style="4" customWidth="1"/>
    <col min="12556" max="12557" width="10.625" style="4"/>
    <col min="12558" max="12558" width="8.625" style="4" customWidth="1"/>
    <col min="12559" max="12800" width="10.625" style="4"/>
    <col min="12801" max="12801" width="6.625" style="4" customWidth="1"/>
    <col min="12802" max="12803" width="10.625" style="4"/>
    <col min="12804" max="12804" width="8.625" style="4" customWidth="1"/>
    <col min="12805" max="12805" width="3.625" style="4" customWidth="1"/>
    <col min="12806" max="12806" width="5.625" style="4" customWidth="1"/>
    <col min="12807" max="12808" width="10.625" style="4"/>
    <col min="12809" max="12809" width="8.625" style="4" customWidth="1"/>
    <col min="12810" max="12810" width="3.625" style="4" customWidth="1"/>
    <col min="12811" max="12811" width="5.625" style="4" customWidth="1"/>
    <col min="12812" max="12813" width="10.625" style="4"/>
    <col min="12814" max="12814" width="8.625" style="4" customWidth="1"/>
    <col min="12815" max="13056" width="10.625" style="4"/>
    <col min="13057" max="13057" width="6.625" style="4" customWidth="1"/>
    <col min="13058" max="13059" width="10.625" style="4"/>
    <col min="13060" max="13060" width="8.625" style="4" customWidth="1"/>
    <col min="13061" max="13061" width="3.625" style="4" customWidth="1"/>
    <col min="13062" max="13062" width="5.625" style="4" customWidth="1"/>
    <col min="13063" max="13064" width="10.625" style="4"/>
    <col min="13065" max="13065" width="8.625" style="4" customWidth="1"/>
    <col min="13066" max="13066" width="3.625" style="4" customWidth="1"/>
    <col min="13067" max="13067" width="5.625" style="4" customWidth="1"/>
    <col min="13068" max="13069" width="10.625" style="4"/>
    <col min="13070" max="13070" width="8.625" style="4" customWidth="1"/>
    <col min="13071" max="13312" width="10.625" style="4"/>
    <col min="13313" max="13313" width="6.625" style="4" customWidth="1"/>
    <col min="13314" max="13315" width="10.625" style="4"/>
    <col min="13316" max="13316" width="8.625" style="4" customWidth="1"/>
    <col min="13317" max="13317" width="3.625" style="4" customWidth="1"/>
    <col min="13318" max="13318" width="5.625" style="4" customWidth="1"/>
    <col min="13319" max="13320" width="10.625" style="4"/>
    <col min="13321" max="13321" width="8.625" style="4" customWidth="1"/>
    <col min="13322" max="13322" width="3.625" style="4" customWidth="1"/>
    <col min="13323" max="13323" width="5.625" style="4" customWidth="1"/>
    <col min="13324" max="13325" width="10.625" style="4"/>
    <col min="13326" max="13326" width="8.625" style="4" customWidth="1"/>
    <col min="13327" max="13568" width="10.625" style="4"/>
    <col min="13569" max="13569" width="6.625" style="4" customWidth="1"/>
    <col min="13570" max="13571" width="10.625" style="4"/>
    <col min="13572" max="13572" width="8.625" style="4" customWidth="1"/>
    <col min="13573" max="13573" width="3.625" style="4" customWidth="1"/>
    <col min="13574" max="13574" width="5.625" style="4" customWidth="1"/>
    <col min="13575" max="13576" width="10.625" style="4"/>
    <col min="13577" max="13577" width="8.625" style="4" customWidth="1"/>
    <col min="13578" max="13578" width="3.625" style="4" customWidth="1"/>
    <col min="13579" max="13579" width="5.625" style="4" customWidth="1"/>
    <col min="13580" max="13581" width="10.625" style="4"/>
    <col min="13582" max="13582" width="8.625" style="4" customWidth="1"/>
    <col min="13583" max="13824" width="10.625" style="4"/>
    <col min="13825" max="13825" width="6.625" style="4" customWidth="1"/>
    <col min="13826" max="13827" width="10.625" style="4"/>
    <col min="13828" max="13828" width="8.625" style="4" customWidth="1"/>
    <col min="13829" max="13829" width="3.625" style="4" customWidth="1"/>
    <col min="13830" max="13830" width="5.625" style="4" customWidth="1"/>
    <col min="13831" max="13832" width="10.625" style="4"/>
    <col min="13833" max="13833" width="8.625" style="4" customWidth="1"/>
    <col min="13834" max="13834" width="3.625" style="4" customWidth="1"/>
    <col min="13835" max="13835" width="5.625" style="4" customWidth="1"/>
    <col min="13836" max="13837" width="10.625" style="4"/>
    <col min="13838" max="13838" width="8.625" style="4" customWidth="1"/>
    <col min="13839" max="14080" width="10.625" style="4"/>
    <col min="14081" max="14081" width="6.625" style="4" customWidth="1"/>
    <col min="14082" max="14083" width="10.625" style="4"/>
    <col min="14084" max="14084" width="8.625" style="4" customWidth="1"/>
    <col min="14085" max="14085" width="3.625" style="4" customWidth="1"/>
    <col min="14086" max="14086" width="5.625" style="4" customWidth="1"/>
    <col min="14087" max="14088" width="10.625" style="4"/>
    <col min="14089" max="14089" width="8.625" style="4" customWidth="1"/>
    <col min="14090" max="14090" width="3.625" style="4" customWidth="1"/>
    <col min="14091" max="14091" width="5.625" style="4" customWidth="1"/>
    <col min="14092" max="14093" width="10.625" style="4"/>
    <col min="14094" max="14094" width="8.625" style="4" customWidth="1"/>
    <col min="14095" max="14336" width="10.625" style="4"/>
    <col min="14337" max="14337" width="6.625" style="4" customWidth="1"/>
    <col min="14338" max="14339" width="10.625" style="4"/>
    <col min="14340" max="14340" width="8.625" style="4" customWidth="1"/>
    <col min="14341" max="14341" width="3.625" style="4" customWidth="1"/>
    <col min="14342" max="14342" width="5.625" style="4" customWidth="1"/>
    <col min="14343" max="14344" width="10.625" style="4"/>
    <col min="14345" max="14345" width="8.625" style="4" customWidth="1"/>
    <col min="14346" max="14346" width="3.625" style="4" customWidth="1"/>
    <col min="14347" max="14347" width="5.625" style="4" customWidth="1"/>
    <col min="14348" max="14349" width="10.625" style="4"/>
    <col min="14350" max="14350" width="8.625" style="4" customWidth="1"/>
    <col min="14351" max="14592" width="10.625" style="4"/>
    <col min="14593" max="14593" width="6.625" style="4" customWidth="1"/>
    <col min="14594" max="14595" width="10.625" style="4"/>
    <col min="14596" max="14596" width="8.625" style="4" customWidth="1"/>
    <col min="14597" max="14597" width="3.625" style="4" customWidth="1"/>
    <col min="14598" max="14598" width="5.625" style="4" customWidth="1"/>
    <col min="14599" max="14600" width="10.625" style="4"/>
    <col min="14601" max="14601" width="8.625" style="4" customWidth="1"/>
    <col min="14602" max="14602" width="3.625" style="4" customWidth="1"/>
    <col min="14603" max="14603" width="5.625" style="4" customWidth="1"/>
    <col min="14604" max="14605" width="10.625" style="4"/>
    <col min="14606" max="14606" width="8.625" style="4" customWidth="1"/>
    <col min="14607" max="14848" width="10.625" style="4"/>
    <col min="14849" max="14849" width="6.625" style="4" customWidth="1"/>
    <col min="14850" max="14851" width="10.625" style="4"/>
    <col min="14852" max="14852" width="8.625" style="4" customWidth="1"/>
    <col min="14853" max="14853" width="3.625" style="4" customWidth="1"/>
    <col min="14854" max="14854" width="5.625" style="4" customWidth="1"/>
    <col min="14855" max="14856" width="10.625" style="4"/>
    <col min="14857" max="14857" width="8.625" style="4" customWidth="1"/>
    <col min="14858" max="14858" width="3.625" style="4" customWidth="1"/>
    <col min="14859" max="14859" width="5.625" style="4" customWidth="1"/>
    <col min="14860" max="14861" width="10.625" style="4"/>
    <col min="14862" max="14862" width="8.625" style="4" customWidth="1"/>
    <col min="14863" max="15104" width="10.625" style="4"/>
    <col min="15105" max="15105" width="6.625" style="4" customWidth="1"/>
    <col min="15106" max="15107" width="10.625" style="4"/>
    <col min="15108" max="15108" width="8.625" style="4" customWidth="1"/>
    <col min="15109" max="15109" width="3.625" style="4" customWidth="1"/>
    <col min="15110" max="15110" width="5.625" style="4" customWidth="1"/>
    <col min="15111" max="15112" width="10.625" style="4"/>
    <col min="15113" max="15113" width="8.625" style="4" customWidth="1"/>
    <col min="15114" max="15114" width="3.625" style="4" customWidth="1"/>
    <col min="15115" max="15115" width="5.625" style="4" customWidth="1"/>
    <col min="15116" max="15117" width="10.625" style="4"/>
    <col min="15118" max="15118" width="8.625" style="4" customWidth="1"/>
    <col min="15119" max="15360" width="10.625" style="4"/>
    <col min="15361" max="15361" width="6.625" style="4" customWidth="1"/>
    <col min="15362" max="15363" width="10.625" style="4"/>
    <col min="15364" max="15364" width="8.625" style="4" customWidth="1"/>
    <col min="15365" max="15365" width="3.625" style="4" customWidth="1"/>
    <col min="15366" max="15366" width="5.625" style="4" customWidth="1"/>
    <col min="15367" max="15368" width="10.625" style="4"/>
    <col min="15369" max="15369" width="8.625" style="4" customWidth="1"/>
    <col min="15370" max="15370" width="3.625" style="4" customWidth="1"/>
    <col min="15371" max="15371" width="5.625" style="4" customWidth="1"/>
    <col min="15372" max="15373" width="10.625" style="4"/>
    <col min="15374" max="15374" width="8.625" style="4" customWidth="1"/>
    <col min="15375" max="15616" width="10.625" style="4"/>
    <col min="15617" max="15617" width="6.625" style="4" customWidth="1"/>
    <col min="15618" max="15619" width="10.625" style="4"/>
    <col min="15620" max="15620" width="8.625" style="4" customWidth="1"/>
    <col min="15621" max="15621" width="3.625" style="4" customWidth="1"/>
    <col min="15622" max="15622" width="5.625" style="4" customWidth="1"/>
    <col min="15623" max="15624" width="10.625" style="4"/>
    <col min="15625" max="15625" width="8.625" style="4" customWidth="1"/>
    <col min="15626" max="15626" width="3.625" style="4" customWidth="1"/>
    <col min="15627" max="15627" width="5.625" style="4" customWidth="1"/>
    <col min="15628" max="15629" width="10.625" style="4"/>
    <col min="15630" max="15630" width="8.625" style="4" customWidth="1"/>
    <col min="15631" max="15872" width="10.625" style="4"/>
    <col min="15873" max="15873" width="6.625" style="4" customWidth="1"/>
    <col min="15874" max="15875" width="10.625" style="4"/>
    <col min="15876" max="15876" width="8.625" style="4" customWidth="1"/>
    <col min="15877" max="15877" width="3.625" style="4" customWidth="1"/>
    <col min="15878" max="15878" width="5.625" style="4" customWidth="1"/>
    <col min="15879" max="15880" width="10.625" style="4"/>
    <col min="15881" max="15881" width="8.625" style="4" customWidth="1"/>
    <col min="15882" max="15882" width="3.625" style="4" customWidth="1"/>
    <col min="15883" max="15883" width="5.625" style="4" customWidth="1"/>
    <col min="15884" max="15885" width="10.625" style="4"/>
    <col min="15886" max="15886" width="8.625" style="4" customWidth="1"/>
    <col min="15887" max="16128" width="10.625" style="4"/>
    <col min="16129" max="16129" width="6.625" style="4" customWidth="1"/>
    <col min="16130" max="16131" width="10.625" style="4"/>
    <col min="16132" max="16132" width="8.625" style="4" customWidth="1"/>
    <col min="16133" max="16133" width="3.625" style="4" customWidth="1"/>
    <col min="16134" max="16134" width="5.625" style="4" customWidth="1"/>
    <col min="16135" max="16136" width="10.625" style="4"/>
    <col min="16137" max="16137" width="8.625" style="4" customWidth="1"/>
    <col min="16138" max="16138" width="3.625" style="4" customWidth="1"/>
    <col min="16139" max="16139" width="5.625" style="4" customWidth="1"/>
    <col min="16140" max="16141" width="10.625" style="4"/>
    <col min="16142" max="16142" width="8.625" style="4" customWidth="1"/>
    <col min="16143" max="16384" width="10.625" style="4"/>
  </cols>
  <sheetData>
    <row r="1" spans="1:20" ht="20.100000000000001" customHeight="1" x14ac:dyDescent="0.4">
      <c r="A1" s="3" t="s">
        <v>190</v>
      </c>
      <c r="H1" s="6" t="s">
        <v>189</v>
      </c>
      <c r="L1" s="7" t="s">
        <v>38</v>
      </c>
    </row>
    <row r="2" spans="1:20" ht="20.100000000000001" customHeight="1" thickBot="1" x14ac:dyDescent="0.45">
      <c r="A2" s="8"/>
      <c r="F2" s="6"/>
      <c r="I2" s="7"/>
    </row>
    <row r="3" spans="1:20" ht="20.100000000000001" customHeight="1" thickBot="1" x14ac:dyDescent="0.45">
      <c r="A3" s="9" t="s">
        <v>39</v>
      </c>
      <c r="B3" s="441"/>
      <c r="C3" s="442"/>
      <c r="D3" s="443"/>
    </row>
    <row r="4" spans="1:20" ht="24.95" customHeight="1" thickBot="1" x14ac:dyDescent="0.45">
      <c r="A4" s="444" t="s">
        <v>40</v>
      </c>
      <c r="B4" s="445"/>
      <c r="C4" s="445"/>
      <c r="D4" s="446"/>
      <c r="F4" s="447" t="s">
        <v>41</v>
      </c>
      <c r="G4" s="448"/>
      <c r="H4" s="448"/>
      <c r="I4" s="449"/>
      <c r="K4" s="447" t="s">
        <v>41</v>
      </c>
      <c r="L4" s="448"/>
      <c r="M4" s="448"/>
      <c r="N4" s="449"/>
    </row>
    <row r="5" spans="1:20" ht="24.95" customHeight="1" thickBot="1" x14ac:dyDescent="0.45">
      <c r="A5" s="10" t="s">
        <v>42</v>
      </c>
      <c r="B5" s="11" t="s">
        <v>43</v>
      </c>
      <c r="C5" s="12" t="s">
        <v>44</v>
      </c>
      <c r="D5" s="13" t="s">
        <v>45</v>
      </c>
      <c r="E5" s="14"/>
      <c r="F5" s="15" t="s">
        <v>42</v>
      </c>
      <c r="G5" s="12" t="s">
        <v>43</v>
      </c>
      <c r="H5" s="12" t="s">
        <v>44</v>
      </c>
      <c r="I5" s="16" t="s">
        <v>45</v>
      </c>
      <c r="J5" s="14"/>
      <c r="K5" s="15" t="s">
        <v>42</v>
      </c>
      <c r="L5" s="12" t="s">
        <v>43</v>
      </c>
      <c r="M5" s="12" t="s">
        <v>44</v>
      </c>
      <c r="N5" s="16" t="s">
        <v>45</v>
      </c>
    </row>
    <row r="6" spans="1:20" s="30" customFormat="1" ht="24.95" customHeight="1" x14ac:dyDescent="0.4">
      <c r="A6" s="17" t="s">
        <v>46</v>
      </c>
      <c r="B6" s="18">
        <v>6481</v>
      </c>
      <c r="C6" s="19"/>
      <c r="D6" s="20"/>
      <c r="E6" s="21"/>
      <c r="F6" s="22">
        <v>201</v>
      </c>
      <c r="G6" s="23" t="s">
        <v>47</v>
      </c>
      <c r="H6" s="24">
        <v>904</v>
      </c>
      <c r="I6" s="25">
        <v>888</v>
      </c>
      <c r="J6" s="26"/>
      <c r="K6" s="27">
        <v>501</v>
      </c>
      <c r="L6" s="23" t="s">
        <v>48</v>
      </c>
      <c r="M6" s="28">
        <v>152</v>
      </c>
      <c r="N6" s="29">
        <v>147</v>
      </c>
      <c r="P6" s="31"/>
      <c r="R6" s="31"/>
      <c r="T6" s="32"/>
    </row>
    <row r="7" spans="1:20" s="30" customFormat="1" ht="24.95" customHeight="1" x14ac:dyDescent="0.4">
      <c r="A7" s="33" t="s">
        <v>49</v>
      </c>
      <c r="B7" s="34" t="s">
        <v>48</v>
      </c>
      <c r="C7" s="35">
        <v>100803</v>
      </c>
      <c r="D7" s="36">
        <v>98762</v>
      </c>
      <c r="E7" s="21"/>
      <c r="F7" s="33">
        <v>202</v>
      </c>
      <c r="G7" s="37" t="s">
        <v>48</v>
      </c>
      <c r="H7" s="38">
        <v>341</v>
      </c>
      <c r="I7" s="36">
        <v>340</v>
      </c>
      <c r="J7" s="26"/>
      <c r="K7" s="33">
        <v>502</v>
      </c>
      <c r="L7" s="39" t="s">
        <v>48</v>
      </c>
      <c r="M7" s="38">
        <v>811</v>
      </c>
      <c r="N7" s="36">
        <v>808</v>
      </c>
      <c r="P7" s="31"/>
      <c r="R7" s="31"/>
      <c r="T7" s="31"/>
    </row>
    <row r="8" spans="1:20" s="30" customFormat="1" ht="24.95" customHeight="1" x14ac:dyDescent="0.4">
      <c r="A8" s="33">
        <v>101</v>
      </c>
      <c r="B8" s="37" t="s">
        <v>48</v>
      </c>
      <c r="C8" s="35">
        <v>6517</v>
      </c>
      <c r="D8" s="36">
        <v>6470</v>
      </c>
      <c r="E8" s="21"/>
      <c r="F8" s="33">
        <v>203</v>
      </c>
      <c r="G8" s="39" t="s">
        <v>48</v>
      </c>
      <c r="H8" s="38">
        <v>786</v>
      </c>
      <c r="I8" s="36">
        <v>780</v>
      </c>
      <c r="J8" s="26"/>
      <c r="K8" s="33">
        <v>503</v>
      </c>
      <c r="L8" s="37" t="s">
        <v>48</v>
      </c>
      <c r="M8" s="38">
        <v>217</v>
      </c>
      <c r="N8" s="36">
        <v>216</v>
      </c>
      <c r="P8" s="31"/>
      <c r="R8" s="31"/>
      <c r="T8" s="31"/>
    </row>
    <row r="9" spans="1:20" s="30" customFormat="1" ht="24.95" customHeight="1" x14ac:dyDescent="0.4">
      <c r="A9" s="33">
        <v>102</v>
      </c>
      <c r="B9" s="37" t="s">
        <v>48</v>
      </c>
      <c r="C9" s="35">
        <v>7851</v>
      </c>
      <c r="D9" s="36">
        <v>7765</v>
      </c>
      <c r="E9" s="21"/>
      <c r="F9" s="33">
        <v>205</v>
      </c>
      <c r="G9" s="39" t="s">
        <v>50</v>
      </c>
      <c r="H9" s="38">
        <v>124</v>
      </c>
      <c r="I9" s="36">
        <v>120</v>
      </c>
      <c r="J9" s="26"/>
      <c r="K9" s="33">
        <v>505</v>
      </c>
      <c r="L9" s="37" t="s">
        <v>48</v>
      </c>
      <c r="M9" s="38">
        <v>509</v>
      </c>
      <c r="N9" s="36">
        <v>504</v>
      </c>
      <c r="P9" s="31"/>
      <c r="R9" s="31"/>
      <c r="T9" s="31"/>
    </row>
    <row r="10" spans="1:20" s="30" customFormat="1" ht="24.95" customHeight="1" x14ac:dyDescent="0.4">
      <c r="A10" s="33">
        <v>103</v>
      </c>
      <c r="B10" s="40" t="s">
        <v>48</v>
      </c>
      <c r="C10" s="35">
        <v>7058</v>
      </c>
      <c r="D10" s="36">
        <v>6989</v>
      </c>
      <c r="E10" s="21"/>
      <c r="F10" s="33">
        <v>206</v>
      </c>
      <c r="G10" s="34" t="s">
        <v>48</v>
      </c>
      <c r="H10" s="38">
        <v>169</v>
      </c>
      <c r="I10" s="36">
        <v>160</v>
      </c>
      <c r="J10" s="26"/>
      <c r="K10" s="33">
        <v>506</v>
      </c>
      <c r="L10" s="37" t="s">
        <v>48</v>
      </c>
      <c r="M10" s="38">
        <v>182</v>
      </c>
      <c r="N10" s="36">
        <v>179</v>
      </c>
      <c r="P10" s="31"/>
      <c r="R10" s="31"/>
      <c r="T10" s="31"/>
    </row>
    <row r="11" spans="1:20" s="30" customFormat="1" ht="24.95" customHeight="1" x14ac:dyDescent="0.4">
      <c r="A11" s="33">
        <v>105</v>
      </c>
      <c r="B11" s="34" t="s">
        <v>48</v>
      </c>
      <c r="C11" s="35">
        <v>1</v>
      </c>
      <c r="D11" s="36">
        <v>1</v>
      </c>
      <c r="E11" s="21"/>
      <c r="F11" s="33">
        <v>207</v>
      </c>
      <c r="G11" s="34" t="s">
        <v>48</v>
      </c>
      <c r="H11" s="38">
        <v>138</v>
      </c>
      <c r="I11" s="36">
        <v>126</v>
      </c>
      <c r="J11" s="26"/>
      <c r="K11" s="33">
        <v>507</v>
      </c>
      <c r="L11" s="39" t="s">
        <v>48</v>
      </c>
      <c r="M11" s="38">
        <v>115</v>
      </c>
      <c r="N11" s="36">
        <v>111</v>
      </c>
      <c r="R11" s="31"/>
      <c r="T11" s="31"/>
    </row>
    <row r="12" spans="1:20" s="30" customFormat="1" ht="24.95" customHeight="1" thickBot="1" x14ac:dyDescent="0.45">
      <c r="A12" s="41">
        <v>106</v>
      </c>
      <c r="B12" s="42" t="s">
        <v>51</v>
      </c>
      <c r="C12" s="450" t="s">
        <v>52</v>
      </c>
      <c r="D12" s="451"/>
      <c r="E12" s="21"/>
      <c r="F12" s="33">
        <v>208</v>
      </c>
      <c r="G12" s="34" t="s">
        <v>48</v>
      </c>
      <c r="H12" s="38">
        <v>129</v>
      </c>
      <c r="I12" s="36">
        <v>126</v>
      </c>
      <c r="J12" s="26"/>
      <c r="K12" s="41">
        <v>508</v>
      </c>
      <c r="L12" s="43" t="s">
        <v>48</v>
      </c>
      <c r="M12" s="44">
        <v>244</v>
      </c>
      <c r="N12" s="45">
        <v>241</v>
      </c>
      <c r="R12" s="31"/>
      <c r="T12" s="31"/>
    </row>
    <row r="13" spans="1:20" s="30" customFormat="1" ht="24.95" customHeight="1" thickBot="1" x14ac:dyDescent="0.45">
      <c r="B13" s="46"/>
      <c r="C13" s="31"/>
      <c r="D13" s="31"/>
      <c r="E13" s="21"/>
      <c r="F13" s="33">
        <v>210</v>
      </c>
      <c r="G13" s="34" t="s">
        <v>48</v>
      </c>
      <c r="H13" s="38">
        <v>513</v>
      </c>
      <c r="I13" s="36">
        <v>513</v>
      </c>
      <c r="J13" s="26"/>
      <c r="K13" s="47">
        <v>601</v>
      </c>
      <c r="L13" s="48" t="s">
        <v>53</v>
      </c>
      <c r="M13" s="49">
        <v>129</v>
      </c>
      <c r="N13" s="50">
        <v>121</v>
      </c>
      <c r="P13" s="31"/>
      <c r="R13" s="31"/>
      <c r="T13" s="31"/>
    </row>
    <row r="14" spans="1:20" s="30" customFormat="1" ht="24.95" customHeight="1" thickBot="1" x14ac:dyDescent="0.45">
      <c r="A14" s="51" t="s">
        <v>39</v>
      </c>
      <c r="B14" s="441"/>
      <c r="C14" s="442"/>
      <c r="D14" s="443"/>
      <c r="E14" s="21"/>
      <c r="F14" s="33">
        <v>211</v>
      </c>
      <c r="G14" s="39" t="s">
        <v>54</v>
      </c>
      <c r="H14" s="38">
        <v>113</v>
      </c>
      <c r="I14" s="36">
        <v>87</v>
      </c>
      <c r="J14" s="26"/>
      <c r="K14" s="33">
        <v>602</v>
      </c>
      <c r="L14" s="39" t="s">
        <v>48</v>
      </c>
      <c r="M14" s="38">
        <v>982</v>
      </c>
      <c r="N14" s="36">
        <v>980</v>
      </c>
      <c r="P14" s="31"/>
      <c r="R14" s="31"/>
      <c r="T14" s="31"/>
    </row>
    <row r="15" spans="1:20" s="30" customFormat="1" ht="24.95" customHeight="1" thickBot="1" x14ac:dyDescent="0.45">
      <c r="A15" s="452" t="s">
        <v>41</v>
      </c>
      <c r="B15" s="453"/>
      <c r="C15" s="453"/>
      <c r="D15" s="454"/>
      <c r="E15" s="21"/>
      <c r="F15" s="33">
        <v>212</v>
      </c>
      <c r="G15" s="34" t="s">
        <v>55</v>
      </c>
      <c r="H15" s="38">
        <v>171</v>
      </c>
      <c r="I15" s="36">
        <v>162</v>
      </c>
      <c r="J15" s="26"/>
      <c r="K15" s="33">
        <v>603</v>
      </c>
      <c r="L15" s="52" t="s">
        <v>48</v>
      </c>
      <c r="M15" s="38">
        <v>868</v>
      </c>
      <c r="N15" s="36">
        <v>854</v>
      </c>
      <c r="P15" s="31"/>
      <c r="R15" s="31"/>
      <c r="T15" s="31"/>
    </row>
    <row r="16" spans="1:20" s="30" customFormat="1" ht="24.95" customHeight="1" thickBot="1" x14ac:dyDescent="0.45">
      <c r="A16" s="53" t="s">
        <v>42</v>
      </c>
      <c r="B16" s="54" t="s">
        <v>43</v>
      </c>
      <c r="C16" s="12" t="s">
        <v>44</v>
      </c>
      <c r="D16" s="55" t="s">
        <v>45</v>
      </c>
      <c r="E16" s="21"/>
      <c r="F16" s="33">
        <v>213</v>
      </c>
      <c r="G16" s="40" t="s">
        <v>48</v>
      </c>
      <c r="H16" s="38">
        <v>374</v>
      </c>
      <c r="I16" s="36">
        <v>370</v>
      </c>
      <c r="J16" s="26"/>
      <c r="K16" s="33">
        <v>605</v>
      </c>
      <c r="L16" s="56" t="s">
        <v>48</v>
      </c>
      <c r="M16" s="38">
        <v>355</v>
      </c>
      <c r="N16" s="36">
        <v>346</v>
      </c>
      <c r="P16" s="31"/>
      <c r="R16" s="31"/>
      <c r="T16" s="31"/>
    </row>
    <row r="17" spans="1:20" s="30" customFormat="1" ht="24.95" customHeight="1" x14ac:dyDescent="0.4">
      <c r="A17" s="17" t="s">
        <v>46</v>
      </c>
      <c r="B17" s="57"/>
      <c r="C17" s="19"/>
      <c r="D17" s="20"/>
      <c r="E17" s="21"/>
      <c r="F17" s="33">
        <v>215</v>
      </c>
      <c r="G17" s="39" t="s">
        <v>48</v>
      </c>
      <c r="H17" s="38">
        <v>458</v>
      </c>
      <c r="I17" s="36">
        <v>450</v>
      </c>
      <c r="J17" s="26"/>
      <c r="K17" s="33">
        <v>606</v>
      </c>
      <c r="L17" s="39" t="s">
        <v>48</v>
      </c>
      <c r="M17" s="38">
        <v>934</v>
      </c>
      <c r="N17" s="36">
        <v>934</v>
      </c>
      <c r="R17" s="31"/>
      <c r="T17" s="31"/>
    </row>
    <row r="18" spans="1:20" s="30" customFormat="1" ht="24.95" customHeight="1" thickBot="1" x14ac:dyDescent="0.45">
      <c r="A18" s="47" t="s">
        <v>49</v>
      </c>
      <c r="B18" s="58" t="s">
        <v>48</v>
      </c>
      <c r="C18" s="59"/>
      <c r="D18" s="60"/>
      <c r="E18" s="21"/>
      <c r="F18" s="41">
        <v>216</v>
      </c>
      <c r="G18" s="39" t="s">
        <v>51</v>
      </c>
      <c r="H18" s="44">
        <v>580</v>
      </c>
      <c r="I18" s="45">
        <v>580</v>
      </c>
      <c r="J18" s="26"/>
      <c r="K18" s="33">
        <v>607</v>
      </c>
      <c r="L18" s="39" t="s">
        <v>48</v>
      </c>
      <c r="M18" s="38">
        <v>700</v>
      </c>
      <c r="N18" s="36">
        <v>694</v>
      </c>
      <c r="R18" s="31"/>
      <c r="T18" s="31"/>
    </row>
    <row r="19" spans="1:20" s="30" customFormat="1" ht="24.95" customHeight="1" thickBot="1" x14ac:dyDescent="0.45">
      <c r="A19" s="33">
        <v>101</v>
      </c>
      <c r="B19" s="37" t="s">
        <v>48</v>
      </c>
      <c r="C19" s="38">
        <v>856</v>
      </c>
      <c r="D19" s="36">
        <v>853</v>
      </c>
      <c r="E19" s="21"/>
      <c r="F19" s="22">
        <v>301</v>
      </c>
      <c r="G19" s="61" t="s">
        <v>48</v>
      </c>
      <c r="H19" s="24">
        <v>167</v>
      </c>
      <c r="I19" s="25">
        <v>163</v>
      </c>
      <c r="J19" s="26"/>
      <c r="K19" s="62">
        <v>608</v>
      </c>
      <c r="L19" s="63" t="s">
        <v>56</v>
      </c>
      <c r="M19" s="64">
        <v>440</v>
      </c>
      <c r="N19" s="65">
        <v>431</v>
      </c>
      <c r="R19" s="31"/>
      <c r="T19" s="31"/>
    </row>
    <row r="20" spans="1:20" s="30" customFormat="1" ht="24.95" customHeight="1" x14ac:dyDescent="0.4">
      <c r="A20" s="33">
        <v>102</v>
      </c>
      <c r="B20" s="37" t="s">
        <v>48</v>
      </c>
      <c r="C20" s="38">
        <v>198</v>
      </c>
      <c r="D20" s="36">
        <v>195</v>
      </c>
      <c r="E20" s="21"/>
      <c r="F20" s="33">
        <v>302</v>
      </c>
      <c r="G20" s="39" t="s">
        <v>57</v>
      </c>
      <c r="H20" s="38">
        <v>118</v>
      </c>
      <c r="I20" s="36">
        <v>116</v>
      </c>
      <c r="J20" s="26"/>
      <c r="K20" s="22">
        <v>701</v>
      </c>
      <c r="L20" s="66" t="s">
        <v>48</v>
      </c>
      <c r="M20" s="24">
        <v>129</v>
      </c>
      <c r="N20" s="25">
        <v>128</v>
      </c>
      <c r="R20" s="31"/>
      <c r="T20" s="31"/>
    </row>
    <row r="21" spans="1:20" s="30" customFormat="1" ht="24.95" customHeight="1" x14ac:dyDescent="0.4">
      <c r="A21" s="33">
        <v>103</v>
      </c>
      <c r="B21" s="40" t="s">
        <v>48</v>
      </c>
      <c r="C21" s="38">
        <v>231</v>
      </c>
      <c r="D21" s="36">
        <v>231</v>
      </c>
      <c r="E21" s="21"/>
      <c r="F21" s="33">
        <v>303</v>
      </c>
      <c r="G21" s="39" t="s">
        <v>48</v>
      </c>
      <c r="H21" s="38">
        <v>722</v>
      </c>
      <c r="I21" s="36">
        <v>722</v>
      </c>
      <c r="J21" s="26"/>
      <c r="K21" s="33">
        <v>702</v>
      </c>
      <c r="L21" s="37" t="s">
        <v>48</v>
      </c>
      <c r="M21" s="38">
        <v>175</v>
      </c>
      <c r="N21" s="36">
        <v>171</v>
      </c>
      <c r="R21" s="31"/>
      <c r="T21" s="31"/>
    </row>
    <row r="22" spans="1:20" s="30" customFormat="1" ht="24.95" customHeight="1" x14ac:dyDescent="0.4">
      <c r="A22" s="33">
        <v>105</v>
      </c>
      <c r="B22" s="34" t="s">
        <v>48</v>
      </c>
      <c r="C22" s="38">
        <v>289</v>
      </c>
      <c r="D22" s="36">
        <v>237</v>
      </c>
      <c r="E22" s="21"/>
      <c r="F22" s="33">
        <v>305</v>
      </c>
      <c r="G22" s="39" t="s">
        <v>48</v>
      </c>
      <c r="H22" s="38">
        <v>1056</v>
      </c>
      <c r="I22" s="36">
        <v>1043</v>
      </c>
      <c r="J22" s="26"/>
      <c r="K22" s="33">
        <v>703</v>
      </c>
      <c r="L22" s="37" t="s">
        <v>48</v>
      </c>
      <c r="M22" s="38">
        <v>728</v>
      </c>
      <c r="N22" s="36">
        <v>725</v>
      </c>
      <c r="R22" s="31"/>
      <c r="T22" s="31"/>
    </row>
    <row r="23" spans="1:20" s="30" customFormat="1" ht="24.95" customHeight="1" thickBot="1" x14ac:dyDescent="0.45">
      <c r="A23" s="41">
        <v>106</v>
      </c>
      <c r="B23" s="42" t="s">
        <v>51</v>
      </c>
      <c r="C23" s="450" t="s">
        <v>52</v>
      </c>
      <c r="D23" s="451"/>
      <c r="E23" s="21"/>
      <c r="F23" s="33">
        <v>306</v>
      </c>
      <c r="G23" s="40" t="s">
        <v>48</v>
      </c>
      <c r="H23" s="38">
        <v>709</v>
      </c>
      <c r="I23" s="36">
        <v>709</v>
      </c>
      <c r="J23" s="26"/>
      <c r="K23" s="33">
        <v>705</v>
      </c>
      <c r="L23" s="39" t="s">
        <v>48</v>
      </c>
      <c r="M23" s="38">
        <v>201</v>
      </c>
      <c r="N23" s="36">
        <v>193</v>
      </c>
      <c r="R23" s="31"/>
      <c r="T23" s="31"/>
    </row>
    <row r="24" spans="1:20" s="30" customFormat="1" ht="24.95" customHeight="1" x14ac:dyDescent="0.4">
      <c r="E24" s="21"/>
      <c r="F24" s="33">
        <v>307</v>
      </c>
      <c r="G24" s="37" t="s">
        <v>48</v>
      </c>
      <c r="H24" s="38">
        <v>785</v>
      </c>
      <c r="I24" s="36">
        <v>780</v>
      </c>
      <c r="J24" s="26"/>
      <c r="K24" s="33">
        <v>706</v>
      </c>
      <c r="L24" s="37" t="s">
        <v>48</v>
      </c>
      <c r="M24" s="38">
        <v>20</v>
      </c>
      <c r="N24" s="36">
        <v>14</v>
      </c>
      <c r="R24" s="31"/>
      <c r="T24" s="31"/>
    </row>
    <row r="25" spans="1:20" s="30" customFormat="1" ht="24.95" customHeight="1" x14ac:dyDescent="0.4">
      <c r="E25" s="21"/>
      <c r="F25" s="33">
        <v>308</v>
      </c>
      <c r="G25" s="39" t="s">
        <v>48</v>
      </c>
      <c r="H25" s="38">
        <v>823</v>
      </c>
      <c r="I25" s="36">
        <v>815</v>
      </c>
      <c r="J25" s="26"/>
      <c r="K25" s="33">
        <v>707</v>
      </c>
      <c r="L25" s="39" t="s">
        <v>58</v>
      </c>
      <c r="M25" s="38">
        <v>943</v>
      </c>
      <c r="N25" s="36">
        <v>935</v>
      </c>
      <c r="R25" s="31"/>
      <c r="T25" s="31"/>
    </row>
    <row r="26" spans="1:20" s="30" customFormat="1" ht="24.95" customHeight="1" thickBot="1" x14ac:dyDescent="0.45">
      <c r="E26" s="21"/>
      <c r="F26" s="33">
        <v>310</v>
      </c>
      <c r="G26" s="34" t="s">
        <v>48</v>
      </c>
      <c r="H26" s="38">
        <v>132</v>
      </c>
      <c r="I26" s="36">
        <v>130</v>
      </c>
      <c r="J26" s="26"/>
      <c r="K26" s="41">
        <v>708</v>
      </c>
      <c r="L26" s="67" t="s">
        <v>48</v>
      </c>
      <c r="M26" s="44">
        <v>484</v>
      </c>
      <c r="N26" s="45">
        <v>484</v>
      </c>
      <c r="R26" s="31"/>
      <c r="T26" s="31"/>
    </row>
    <row r="27" spans="1:20" s="30" customFormat="1" ht="24.95" customHeight="1" x14ac:dyDescent="0.4">
      <c r="E27" s="21"/>
      <c r="F27" s="33">
        <v>311</v>
      </c>
      <c r="G27" s="34" t="s">
        <v>48</v>
      </c>
      <c r="H27" s="38">
        <v>585</v>
      </c>
      <c r="I27" s="36">
        <v>581</v>
      </c>
      <c r="J27" s="26"/>
      <c r="K27" s="22">
        <v>801</v>
      </c>
      <c r="L27" s="61" t="s">
        <v>48</v>
      </c>
      <c r="M27" s="24">
        <v>231</v>
      </c>
      <c r="N27" s="25">
        <v>209</v>
      </c>
      <c r="R27" s="31"/>
      <c r="T27" s="31"/>
    </row>
    <row r="28" spans="1:20" s="30" customFormat="1" ht="24.95" customHeight="1" x14ac:dyDescent="0.4">
      <c r="E28" s="21"/>
      <c r="F28" s="33">
        <v>312</v>
      </c>
      <c r="G28" s="34" t="s">
        <v>48</v>
      </c>
      <c r="H28" s="38">
        <v>661</v>
      </c>
      <c r="I28" s="36">
        <v>661</v>
      </c>
      <c r="J28" s="26"/>
      <c r="K28" s="33">
        <v>802</v>
      </c>
      <c r="L28" s="39" t="s">
        <v>48</v>
      </c>
      <c r="M28" s="38">
        <v>185</v>
      </c>
      <c r="N28" s="36">
        <v>178</v>
      </c>
      <c r="R28" s="31"/>
      <c r="T28" s="31"/>
    </row>
    <row r="29" spans="1:20" s="30" customFormat="1" ht="24.95" customHeight="1" x14ac:dyDescent="0.4">
      <c r="E29" s="21"/>
      <c r="F29" s="33">
        <v>313</v>
      </c>
      <c r="G29" s="34" t="s">
        <v>48</v>
      </c>
      <c r="H29" s="38">
        <v>597</v>
      </c>
      <c r="I29" s="36">
        <v>592</v>
      </c>
      <c r="J29" s="26"/>
      <c r="K29" s="33">
        <v>803</v>
      </c>
      <c r="L29" s="39" t="s">
        <v>48</v>
      </c>
      <c r="M29" s="38">
        <v>18</v>
      </c>
      <c r="N29" s="36">
        <v>14</v>
      </c>
      <c r="R29" s="31"/>
      <c r="T29" s="31"/>
    </row>
    <row r="30" spans="1:20" s="30" customFormat="1" ht="24.95" customHeight="1" x14ac:dyDescent="0.4">
      <c r="E30" s="21"/>
      <c r="F30" s="33">
        <v>315</v>
      </c>
      <c r="G30" s="40" t="s">
        <v>48</v>
      </c>
      <c r="H30" s="38">
        <v>284</v>
      </c>
      <c r="I30" s="36">
        <v>284</v>
      </c>
      <c r="J30" s="26"/>
      <c r="K30" s="33">
        <v>805</v>
      </c>
      <c r="L30" s="37" t="s">
        <v>48</v>
      </c>
      <c r="M30" s="38">
        <v>7</v>
      </c>
      <c r="N30" s="36">
        <v>4</v>
      </c>
      <c r="R30" s="31"/>
      <c r="T30" s="31"/>
    </row>
    <row r="31" spans="1:20" s="30" customFormat="1" ht="24.95" customHeight="1" thickBot="1" x14ac:dyDescent="0.45">
      <c r="E31" s="21"/>
      <c r="F31" s="62">
        <v>316</v>
      </c>
      <c r="G31" s="68" t="s">
        <v>48</v>
      </c>
      <c r="H31" s="64">
        <v>774</v>
      </c>
      <c r="I31" s="65">
        <v>768</v>
      </c>
      <c r="J31" s="26"/>
      <c r="K31" s="33">
        <v>806</v>
      </c>
      <c r="L31" s="39" t="s">
        <v>48</v>
      </c>
      <c r="M31" s="38">
        <v>264</v>
      </c>
      <c r="N31" s="36">
        <v>261</v>
      </c>
      <c r="R31" s="31"/>
      <c r="T31" s="31"/>
    </row>
    <row r="32" spans="1:20" s="30" customFormat="1" ht="24.95" customHeight="1" x14ac:dyDescent="0.4">
      <c r="E32" s="21"/>
      <c r="F32" s="22">
        <v>401</v>
      </c>
      <c r="G32" s="61" t="s">
        <v>48</v>
      </c>
      <c r="H32" s="24">
        <v>691</v>
      </c>
      <c r="I32" s="25">
        <v>692</v>
      </c>
      <c r="J32" s="26"/>
      <c r="K32" s="33">
        <v>807</v>
      </c>
      <c r="L32" s="39" t="s">
        <v>48</v>
      </c>
      <c r="M32" s="38">
        <v>603</v>
      </c>
      <c r="N32" s="36">
        <v>600</v>
      </c>
      <c r="R32" s="31"/>
      <c r="T32" s="31"/>
    </row>
    <row r="33" spans="1:20" s="30" customFormat="1" ht="24.95" customHeight="1" thickBot="1" x14ac:dyDescent="0.45">
      <c r="E33" s="21"/>
      <c r="F33" s="33">
        <v>402</v>
      </c>
      <c r="G33" s="42" t="s">
        <v>51</v>
      </c>
      <c r="H33" s="38">
        <v>385</v>
      </c>
      <c r="I33" s="36">
        <v>385</v>
      </c>
      <c r="J33" s="26"/>
      <c r="K33" s="41">
        <v>808</v>
      </c>
      <c r="L33" s="63" t="s">
        <v>48</v>
      </c>
      <c r="M33" s="44">
        <v>816</v>
      </c>
      <c r="N33" s="45">
        <v>810</v>
      </c>
      <c r="R33" s="31"/>
      <c r="T33" s="31"/>
    </row>
    <row r="34" spans="1:20" s="30" customFormat="1" ht="24.95" customHeight="1" x14ac:dyDescent="0.4">
      <c r="E34" s="21"/>
      <c r="F34" s="33">
        <v>403</v>
      </c>
      <c r="G34" s="34" t="s">
        <v>59</v>
      </c>
      <c r="H34" s="38">
        <v>551</v>
      </c>
      <c r="I34" s="36">
        <v>543</v>
      </c>
      <c r="J34" s="26"/>
      <c r="L34" s="69"/>
      <c r="R34" s="31"/>
    </row>
    <row r="35" spans="1:20" s="30" customFormat="1" ht="24.95" customHeight="1" x14ac:dyDescent="0.4">
      <c r="E35" s="21"/>
      <c r="F35" s="33">
        <v>405</v>
      </c>
      <c r="G35" s="37" t="s">
        <v>48</v>
      </c>
      <c r="H35" s="38">
        <v>914</v>
      </c>
      <c r="I35" s="36">
        <v>911</v>
      </c>
      <c r="J35" s="26"/>
      <c r="K35" s="70"/>
      <c r="L35" s="70"/>
      <c r="M35" s="71"/>
      <c r="N35" s="71"/>
      <c r="R35" s="31"/>
    </row>
    <row r="36" spans="1:20" s="30" customFormat="1" ht="24.95" customHeight="1" x14ac:dyDescent="0.4">
      <c r="E36" s="21"/>
      <c r="F36" s="33">
        <v>406</v>
      </c>
      <c r="G36" s="39" t="s">
        <v>48</v>
      </c>
      <c r="H36" s="38">
        <v>916</v>
      </c>
      <c r="I36" s="36">
        <v>916</v>
      </c>
      <c r="J36" s="26"/>
      <c r="R36" s="31"/>
    </row>
    <row r="37" spans="1:20" s="30" customFormat="1" ht="24.95" customHeight="1" x14ac:dyDescent="0.4">
      <c r="B37" s="72"/>
      <c r="C37" s="31"/>
      <c r="D37" s="31"/>
      <c r="E37" s="21"/>
      <c r="F37" s="33">
        <v>407</v>
      </c>
      <c r="G37" s="39" t="s">
        <v>60</v>
      </c>
      <c r="H37" s="38">
        <v>40</v>
      </c>
      <c r="I37" s="36">
        <v>36</v>
      </c>
      <c r="J37" s="26"/>
      <c r="R37" s="31"/>
    </row>
    <row r="38" spans="1:20" s="30" customFormat="1" ht="24.95" customHeight="1" thickBot="1" x14ac:dyDescent="0.45">
      <c r="B38" s="73"/>
      <c r="C38" s="31"/>
      <c r="D38" s="31"/>
      <c r="E38" s="21"/>
      <c r="F38" s="41">
        <v>408</v>
      </c>
      <c r="G38" s="74" t="s">
        <v>48</v>
      </c>
      <c r="H38" s="44">
        <v>198</v>
      </c>
      <c r="I38" s="45">
        <v>196</v>
      </c>
      <c r="J38" s="26"/>
      <c r="R38" s="31"/>
    </row>
    <row r="39" spans="1:20" s="30" customFormat="1" ht="36" customHeight="1" x14ac:dyDescent="0.4">
      <c r="B39" s="73"/>
      <c r="C39" s="31"/>
      <c r="D39" s="31"/>
      <c r="E39" s="21"/>
      <c r="J39" s="26"/>
    </row>
    <row r="40" spans="1:20" s="30" customFormat="1" ht="36" customHeight="1" x14ac:dyDescent="0.4">
      <c r="B40" s="72"/>
      <c r="C40" s="31"/>
      <c r="D40" s="31"/>
      <c r="E40" s="21"/>
      <c r="J40" s="26"/>
    </row>
    <row r="41" spans="1:20" s="30" customFormat="1" ht="36" customHeight="1" x14ac:dyDescent="0.4">
      <c r="B41" s="72"/>
      <c r="C41" s="31"/>
      <c r="D41" s="31"/>
      <c r="E41" s="21"/>
      <c r="J41" s="26"/>
    </row>
    <row r="42" spans="1:20" s="30" customFormat="1" ht="36" customHeight="1" x14ac:dyDescent="0.4">
      <c r="B42" s="73"/>
      <c r="C42" s="31"/>
      <c r="D42" s="31"/>
      <c r="E42" s="21"/>
      <c r="J42" s="26"/>
    </row>
    <row r="43" spans="1:20" s="30" customFormat="1" ht="36" customHeight="1" x14ac:dyDescent="0.4">
      <c r="B43" s="46"/>
      <c r="C43" s="31"/>
      <c r="D43" s="31"/>
      <c r="E43" s="21"/>
      <c r="J43" s="26"/>
    </row>
    <row r="44" spans="1:20" s="30" customFormat="1" ht="36" customHeight="1" x14ac:dyDescent="0.4">
      <c r="B44" s="46"/>
      <c r="C44" s="31"/>
      <c r="D44" s="31"/>
      <c r="E44" s="21"/>
      <c r="J44" s="26"/>
    </row>
    <row r="45" spans="1:20" s="30" customFormat="1" ht="36" customHeight="1" x14ac:dyDescent="0.4">
      <c r="B45" s="46"/>
      <c r="C45" s="31"/>
      <c r="D45" s="31"/>
      <c r="E45" s="21"/>
      <c r="J45" s="26"/>
    </row>
    <row r="46" spans="1:20" s="30" customFormat="1" ht="36" customHeight="1" x14ac:dyDescent="0.4">
      <c r="A46" s="455"/>
      <c r="B46" s="455"/>
      <c r="C46" s="455"/>
      <c r="D46" s="455"/>
      <c r="E46" s="5"/>
      <c r="J46" s="4"/>
    </row>
    <row r="47" spans="1:20" s="30" customFormat="1" ht="36" customHeight="1" x14ac:dyDescent="0.4">
      <c r="A47" s="75"/>
      <c r="B47" s="75"/>
      <c r="C47" s="75"/>
      <c r="D47" s="75"/>
      <c r="E47" s="76"/>
      <c r="J47" s="75"/>
    </row>
    <row r="48" spans="1:20" s="30" customFormat="1" ht="36" customHeight="1" x14ac:dyDescent="0.4">
      <c r="B48" s="46"/>
      <c r="C48" s="32"/>
      <c r="D48" s="31"/>
      <c r="E48" s="77"/>
      <c r="J48" s="78"/>
    </row>
    <row r="49" spans="2:10" s="30" customFormat="1" ht="36" customHeight="1" x14ac:dyDescent="0.4">
      <c r="B49" s="46"/>
      <c r="C49" s="31"/>
      <c r="D49" s="31"/>
      <c r="E49" s="21"/>
      <c r="J49" s="26"/>
    </row>
    <row r="50" spans="2:10" s="30" customFormat="1" ht="36" customHeight="1" x14ac:dyDescent="0.4">
      <c r="B50" s="73"/>
      <c r="C50" s="31"/>
      <c r="D50" s="31"/>
      <c r="E50" s="21"/>
      <c r="J50" s="26"/>
    </row>
    <row r="51" spans="2:10" s="30" customFormat="1" ht="36" customHeight="1" x14ac:dyDescent="0.4">
      <c r="B51" s="46"/>
      <c r="C51" s="31"/>
      <c r="D51" s="31"/>
      <c r="E51" s="21"/>
      <c r="J51" s="26"/>
    </row>
    <row r="52" spans="2:10" s="30" customFormat="1" ht="36" customHeight="1" x14ac:dyDescent="0.4">
      <c r="B52" s="46"/>
      <c r="C52" s="31"/>
      <c r="D52" s="31"/>
      <c r="E52" s="21"/>
      <c r="J52" s="26"/>
    </row>
    <row r="53" spans="2:10" s="30" customFormat="1" ht="36" customHeight="1" x14ac:dyDescent="0.4">
      <c r="B53" s="46"/>
      <c r="C53" s="31"/>
      <c r="D53" s="31"/>
      <c r="E53" s="21"/>
      <c r="J53" s="26"/>
    </row>
    <row r="54" spans="2:10" s="30" customFormat="1" ht="36" customHeight="1" x14ac:dyDescent="0.4">
      <c r="B54" s="73"/>
      <c r="C54" s="31"/>
      <c r="D54" s="31"/>
      <c r="E54" s="21"/>
      <c r="J54" s="26"/>
    </row>
    <row r="55" spans="2:10" s="30" customFormat="1" ht="36" customHeight="1" x14ac:dyDescent="0.4">
      <c r="B55" s="46"/>
      <c r="C55" s="31"/>
      <c r="D55" s="31"/>
      <c r="E55" s="21"/>
      <c r="J55" s="26"/>
    </row>
    <row r="56" spans="2:10" s="30" customFormat="1" ht="36" customHeight="1" x14ac:dyDescent="0.4">
      <c r="B56" s="46"/>
      <c r="C56" s="31"/>
      <c r="D56" s="31"/>
      <c r="E56" s="21"/>
      <c r="J56" s="26"/>
    </row>
    <row r="57" spans="2:10" s="30" customFormat="1" ht="36" customHeight="1" x14ac:dyDescent="0.4">
      <c r="B57" s="46"/>
      <c r="C57" s="31"/>
      <c r="D57" s="31"/>
      <c r="E57" s="21"/>
      <c r="J57" s="26"/>
    </row>
    <row r="58" spans="2:10" s="30" customFormat="1" ht="36" customHeight="1" x14ac:dyDescent="0.4">
      <c r="B58" s="46"/>
      <c r="C58" s="31"/>
      <c r="D58" s="31"/>
      <c r="E58" s="21"/>
      <c r="J58" s="26"/>
    </row>
    <row r="59" spans="2:10" s="30" customFormat="1" ht="36" customHeight="1" x14ac:dyDescent="0.4">
      <c r="B59" s="46"/>
      <c r="C59" s="31"/>
      <c r="D59" s="31"/>
      <c r="E59" s="21"/>
      <c r="J59" s="26"/>
    </row>
    <row r="60" spans="2:10" s="30" customFormat="1" ht="36" customHeight="1" x14ac:dyDescent="0.4">
      <c r="B60" s="46"/>
      <c r="C60" s="31"/>
      <c r="D60" s="31"/>
      <c r="E60" s="21"/>
      <c r="J60" s="26"/>
    </row>
    <row r="61" spans="2:10" s="30" customFormat="1" ht="36" customHeight="1" x14ac:dyDescent="0.4">
      <c r="B61" s="46"/>
      <c r="C61" s="31"/>
      <c r="D61" s="31"/>
      <c r="E61" s="21"/>
      <c r="J61" s="26"/>
    </row>
    <row r="62" spans="2:10" s="30" customFormat="1" ht="36" customHeight="1" x14ac:dyDescent="0.4">
      <c r="B62" s="73"/>
      <c r="C62" s="31"/>
      <c r="D62" s="31"/>
      <c r="E62" s="21"/>
      <c r="J62" s="26"/>
    </row>
    <row r="63" spans="2:10" s="30" customFormat="1" ht="36" customHeight="1" x14ac:dyDescent="0.4">
      <c r="B63" s="73"/>
      <c r="C63" s="31"/>
      <c r="D63" s="31"/>
      <c r="E63" s="21"/>
      <c r="J63" s="26"/>
    </row>
    <row r="64" spans="2:10" s="30" customFormat="1" ht="36" customHeight="1" x14ac:dyDescent="0.4">
      <c r="B64" s="73"/>
      <c r="C64" s="31"/>
      <c r="D64" s="31"/>
      <c r="E64" s="21"/>
      <c r="J64" s="26"/>
    </row>
    <row r="65" spans="1:14" s="30" customFormat="1" ht="36" customHeight="1" x14ac:dyDescent="0.4">
      <c r="B65" s="46"/>
      <c r="C65" s="31"/>
      <c r="D65" s="31"/>
      <c r="E65" s="21"/>
      <c r="J65" s="26"/>
    </row>
    <row r="66" spans="1:14" s="30" customFormat="1" ht="36" customHeight="1" x14ac:dyDescent="0.4">
      <c r="B66" s="73"/>
      <c r="C66" s="31"/>
      <c r="D66" s="31"/>
      <c r="E66" s="21"/>
      <c r="J66" s="26"/>
    </row>
    <row r="67" spans="1:14" s="30" customFormat="1" ht="36" customHeight="1" x14ac:dyDescent="0.4">
      <c r="B67" s="46"/>
      <c r="C67" s="31"/>
      <c r="D67" s="31"/>
      <c r="E67" s="21"/>
      <c r="J67" s="26"/>
    </row>
    <row r="68" spans="1:14" s="30" customFormat="1" ht="36" customHeight="1" x14ac:dyDescent="0.4">
      <c r="B68" s="46"/>
      <c r="C68" s="31"/>
      <c r="D68" s="31"/>
      <c r="E68" s="21"/>
      <c r="J68" s="26"/>
    </row>
    <row r="69" spans="1:14" s="30" customFormat="1" ht="36" customHeight="1" x14ac:dyDescent="0.4">
      <c r="B69" s="73"/>
      <c r="C69" s="31"/>
      <c r="D69" s="31"/>
      <c r="E69" s="21"/>
      <c r="J69" s="26"/>
    </row>
    <row r="70" spans="1:14" s="30" customFormat="1" ht="36" customHeight="1" x14ac:dyDescent="0.4">
      <c r="B70" s="46"/>
      <c r="C70" s="31"/>
      <c r="D70" s="31"/>
      <c r="E70" s="21"/>
      <c r="J70" s="26"/>
    </row>
    <row r="71" spans="1:14" s="30" customFormat="1" ht="36" customHeight="1" x14ac:dyDescent="0.4">
      <c r="B71" s="46"/>
      <c r="C71" s="31"/>
      <c r="D71" s="31"/>
      <c r="E71" s="21"/>
      <c r="J71" s="26"/>
    </row>
    <row r="72" spans="1:14" s="30" customFormat="1" ht="36" customHeight="1" x14ac:dyDescent="0.4">
      <c r="B72" s="73"/>
      <c r="C72" s="31"/>
      <c r="D72" s="31"/>
      <c r="E72" s="21"/>
      <c r="J72" s="26"/>
    </row>
    <row r="73" spans="1:14" s="30" customFormat="1" ht="36" customHeight="1" x14ac:dyDescent="0.4">
      <c r="B73" s="46"/>
      <c r="C73" s="31"/>
      <c r="D73" s="31"/>
      <c r="E73" s="21"/>
      <c r="J73" s="26"/>
    </row>
    <row r="74" spans="1:14" s="30" customFormat="1" ht="36" customHeight="1" x14ac:dyDescent="0.4">
      <c r="B74" s="46"/>
      <c r="C74" s="31"/>
      <c r="D74" s="31"/>
      <c r="E74" s="21"/>
      <c r="J74" s="26"/>
    </row>
    <row r="75" spans="1:14" s="30" customFormat="1" ht="36" customHeight="1" x14ac:dyDescent="0.4">
      <c r="B75" s="46"/>
      <c r="C75" s="31"/>
      <c r="D75" s="31"/>
      <c r="E75" s="21"/>
      <c r="J75" s="26"/>
    </row>
    <row r="76" spans="1:14" s="30" customFormat="1" ht="36" customHeight="1" x14ac:dyDescent="0.4">
      <c r="A76" s="456"/>
      <c r="B76" s="456"/>
      <c r="J76" s="26"/>
    </row>
    <row r="77" spans="1:14" s="30" customFormat="1" ht="36" customHeight="1" x14ac:dyDescent="0.4">
      <c r="A77" s="457"/>
      <c r="B77" s="457"/>
      <c r="C77" s="71"/>
      <c r="D77" s="71"/>
      <c r="E77" s="79"/>
      <c r="J77" s="80"/>
    </row>
    <row r="78" spans="1:14" ht="36" customHeight="1" x14ac:dyDescent="0.4">
      <c r="F78" s="30"/>
      <c r="G78" s="30"/>
      <c r="H78" s="30"/>
      <c r="I78" s="30"/>
      <c r="K78" s="30"/>
      <c r="L78" s="30"/>
      <c r="M78" s="30"/>
      <c r="N78" s="30"/>
    </row>
    <row r="79" spans="1:14" ht="36" customHeight="1" x14ac:dyDescent="0.4">
      <c r="F79" s="30"/>
      <c r="G79" s="30"/>
      <c r="H79" s="30"/>
      <c r="I79" s="30"/>
      <c r="K79" s="30"/>
      <c r="L79" s="30"/>
      <c r="M79" s="30"/>
      <c r="N79" s="30"/>
    </row>
    <row r="80" spans="1:14" ht="36" customHeight="1" x14ac:dyDescent="0.4">
      <c r="F80" s="30"/>
      <c r="G80" s="30"/>
      <c r="H80" s="30"/>
      <c r="I80" s="30"/>
      <c r="K80" s="30"/>
      <c r="L80" s="30"/>
      <c r="M80" s="30"/>
      <c r="N80" s="30"/>
    </row>
    <row r="81" spans="6:14" ht="36" customHeight="1" x14ac:dyDescent="0.4">
      <c r="F81" s="30"/>
      <c r="G81" s="30"/>
      <c r="H81" s="30"/>
      <c r="I81" s="30"/>
      <c r="K81" s="30"/>
      <c r="L81" s="30"/>
      <c r="M81" s="30"/>
      <c r="N81" s="30"/>
    </row>
    <row r="82" spans="6:14" ht="36" customHeight="1" x14ac:dyDescent="0.4">
      <c r="F82" s="30"/>
      <c r="G82" s="30"/>
      <c r="H82" s="30"/>
      <c r="I82" s="30"/>
      <c r="K82" s="30"/>
      <c r="L82" s="30"/>
      <c r="M82" s="30"/>
      <c r="N82" s="30"/>
    </row>
    <row r="83" spans="6:14" ht="36" customHeight="1" x14ac:dyDescent="0.4">
      <c r="F83" s="30"/>
      <c r="G83" s="30"/>
      <c r="H83" s="30"/>
      <c r="I83" s="30"/>
      <c r="K83" s="30"/>
      <c r="L83" s="30"/>
      <c r="M83" s="30"/>
      <c r="N83" s="30"/>
    </row>
    <row r="84" spans="6:14" ht="36" customHeight="1" x14ac:dyDescent="0.4">
      <c r="F84" s="30"/>
      <c r="G84" s="30"/>
      <c r="H84" s="30"/>
      <c r="I84" s="30"/>
      <c r="K84" s="30"/>
      <c r="L84" s="30"/>
      <c r="M84" s="30"/>
      <c r="N84" s="30"/>
    </row>
    <row r="85" spans="6:14" ht="36" customHeight="1" x14ac:dyDescent="0.4">
      <c r="F85" s="30"/>
      <c r="G85" s="30"/>
      <c r="H85" s="30"/>
      <c r="I85" s="30"/>
    </row>
    <row r="86" spans="6:14" ht="36" customHeight="1" x14ac:dyDescent="0.4">
      <c r="F86" s="30"/>
      <c r="G86" s="30"/>
      <c r="H86" s="30"/>
      <c r="I86" s="30"/>
    </row>
    <row r="87" spans="6:14" ht="36" customHeight="1" x14ac:dyDescent="0.4">
      <c r="F87" s="30"/>
      <c r="G87" s="30"/>
      <c r="H87" s="30"/>
      <c r="I87" s="30"/>
    </row>
    <row r="88" spans="6:14" ht="36" customHeight="1" x14ac:dyDescent="0.4">
      <c r="F88" s="30"/>
      <c r="G88" s="30"/>
      <c r="H88" s="30"/>
      <c r="I88" s="30"/>
    </row>
    <row r="89" spans="6:14" ht="36" customHeight="1" x14ac:dyDescent="0.4">
      <c r="F89" s="30"/>
      <c r="G89" s="30"/>
      <c r="H89" s="30"/>
      <c r="I89" s="30"/>
    </row>
    <row r="90" spans="6:14" ht="36" customHeight="1" x14ac:dyDescent="0.4">
      <c r="F90" s="30"/>
      <c r="G90" s="30"/>
      <c r="H90" s="30"/>
      <c r="I90" s="30"/>
    </row>
  </sheetData>
  <mergeCells count="11">
    <mergeCell ref="A15:D15"/>
    <mergeCell ref="C23:D23"/>
    <mergeCell ref="A46:D46"/>
    <mergeCell ref="A76:B76"/>
    <mergeCell ref="A77:B77"/>
    <mergeCell ref="B14:D14"/>
    <mergeCell ref="B3:D3"/>
    <mergeCell ref="A4:D4"/>
    <mergeCell ref="F4:I4"/>
    <mergeCell ref="K4:N4"/>
    <mergeCell ref="C12:D12"/>
  </mergeCells>
  <phoneticPr fontId="1"/>
  <conditionalFormatting sqref="A78:B65536 C47:D47 A5:D5 C76:D65536 C48:C75 A47:B75 A6:C6 F91:I65536 A37:C45 A15:D16 J36:J65536 K43:N65536 A17:B17 P11:P35 R1:IO65536 O36:Q65536 Q1:Q35 P1:P5 A7:B13 C13 A23:B23 E3:E65536 I2 K1:O2 A18:D22 F6:I38 J3:O35">
    <cfRule type="cellIs" dxfId="63" priority="37" stopIfTrue="1" operator="equal">
      <formula>"空室"</formula>
    </cfRule>
  </conditionalFormatting>
  <conditionalFormatting sqref="D6">
    <cfRule type="cellIs" dxfId="62" priority="36" stopIfTrue="1" operator="equal">
      <formula>"空室"</formula>
    </cfRule>
  </conditionalFormatting>
  <conditionalFormatting sqref="D13 D37:D45">
    <cfRule type="cellIs" dxfId="61" priority="35" stopIfTrue="1" operator="equal">
      <formula>"空室"</formula>
    </cfRule>
  </conditionalFormatting>
  <conditionalFormatting sqref="D48:D75">
    <cfRule type="cellIs" dxfId="60" priority="34" stopIfTrue="1" operator="equal">
      <formula>"空室"</formula>
    </cfRule>
  </conditionalFormatting>
  <conditionalFormatting sqref="D13 D37:D45">
    <cfRule type="cellIs" dxfId="59" priority="33" stopIfTrue="1" operator="equal">
      <formula>"空室"</formula>
    </cfRule>
  </conditionalFormatting>
  <conditionalFormatting sqref="D48:D75">
    <cfRule type="cellIs" dxfId="58" priority="32" stopIfTrue="1" operator="equal">
      <formula>"空室"</formula>
    </cfRule>
  </conditionalFormatting>
  <conditionalFormatting sqref="D13 D37:D45">
    <cfRule type="cellIs" dxfId="57" priority="31" stopIfTrue="1" operator="equal">
      <formula>"空室"</formula>
    </cfRule>
  </conditionalFormatting>
  <conditionalFormatting sqref="D48:D75">
    <cfRule type="cellIs" dxfId="56" priority="30" stopIfTrue="1" operator="equal">
      <formula>"空室"</formula>
    </cfRule>
  </conditionalFormatting>
  <conditionalFormatting sqref="D13 D37:D45">
    <cfRule type="cellIs" dxfId="55" priority="29" stopIfTrue="1" operator="equal">
      <formula>"空室"</formula>
    </cfRule>
  </conditionalFormatting>
  <conditionalFormatting sqref="D48:D75">
    <cfRule type="cellIs" dxfId="54" priority="28" stopIfTrue="1" operator="equal">
      <formula>"空室"</formula>
    </cfRule>
  </conditionalFormatting>
  <conditionalFormatting sqref="F4:I4 F5:G5">
    <cfRule type="cellIs" dxfId="53" priority="27" stopIfTrue="1" operator="equal">
      <formula>"空室"</formula>
    </cfRule>
  </conditionalFormatting>
  <conditionalFormatting sqref="C23 C12">
    <cfRule type="cellIs" dxfId="52" priority="26" stopIfTrue="1" operator="equal">
      <formula>"空室"</formula>
    </cfRule>
  </conditionalFormatting>
  <conditionalFormatting sqref="C17">
    <cfRule type="cellIs" dxfId="51" priority="25" stopIfTrue="1" operator="equal">
      <formula>"空室"</formula>
    </cfRule>
  </conditionalFormatting>
  <conditionalFormatting sqref="D17">
    <cfRule type="cellIs" dxfId="50" priority="24" stopIfTrue="1" operator="equal">
      <formula>"空室"</formula>
    </cfRule>
  </conditionalFormatting>
  <conditionalFormatting sqref="H5:I5">
    <cfRule type="cellIs" dxfId="49" priority="23" stopIfTrue="1" operator="equal">
      <formula>"空室"</formula>
    </cfRule>
  </conditionalFormatting>
  <conditionalFormatting sqref="P6:P10 C7:D11">
    <cfRule type="cellIs" dxfId="48" priority="22" stopIfTrue="1" operator="equal">
      <formula>"空室"</formula>
    </cfRule>
  </conditionalFormatting>
  <conditionalFormatting sqref="C7:C11">
    <cfRule type="cellIs" dxfId="47" priority="21" stopIfTrue="1" operator="equal">
      <formula>"空室"</formula>
    </cfRule>
  </conditionalFormatting>
  <conditionalFormatting sqref="C7:C11">
    <cfRule type="cellIs" dxfId="46" priority="20" stopIfTrue="1" operator="equal">
      <formula>"空室"</formula>
    </cfRule>
  </conditionalFormatting>
  <conditionalFormatting sqref="C7:C11">
    <cfRule type="cellIs" dxfId="45" priority="19" stopIfTrue="1" operator="equal">
      <formula>"空室"</formula>
    </cfRule>
  </conditionalFormatting>
  <conditionalFormatting sqref="D7:D11">
    <cfRule type="cellIs" dxfId="44" priority="18" stopIfTrue="1" operator="equal">
      <formula>"空室"</formula>
    </cfRule>
  </conditionalFormatting>
  <conditionalFormatting sqref="D7:D11">
    <cfRule type="cellIs" dxfId="43" priority="17" stopIfTrue="1" operator="equal">
      <formula>"空室"</formula>
    </cfRule>
  </conditionalFormatting>
  <conditionalFormatting sqref="D7:D11">
    <cfRule type="cellIs" dxfId="42" priority="16" stopIfTrue="1" operator="equal">
      <formula>"空室"</formula>
    </cfRule>
  </conditionalFormatting>
  <conditionalFormatting sqref="D7:D11">
    <cfRule type="cellIs" dxfId="41" priority="15" stopIfTrue="1" operator="equal">
      <formula>"空室"</formula>
    </cfRule>
  </conditionalFormatting>
  <conditionalFormatting sqref="D7:D11">
    <cfRule type="cellIs" dxfId="40" priority="14" stopIfTrue="1" operator="equal">
      <formula>"空室"</formula>
    </cfRule>
  </conditionalFormatting>
  <conditionalFormatting sqref="D7:D11">
    <cfRule type="cellIs" dxfId="39" priority="13" stopIfTrue="1" operator="equal">
      <formula>"空室"</formula>
    </cfRule>
  </conditionalFormatting>
  <conditionalFormatting sqref="D7:D11">
    <cfRule type="cellIs" dxfId="38" priority="12" stopIfTrue="1" operator="equal">
      <formula>"空室"</formula>
    </cfRule>
  </conditionalFormatting>
  <conditionalFormatting sqref="D7:D11">
    <cfRule type="cellIs" dxfId="37" priority="11" stopIfTrue="1" operator="equal">
      <formula>"空室"</formula>
    </cfRule>
  </conditionalFormatting>
  <conditionalFormatting sqref="D7:D11">
    <cfRule type="cellIs" dxfId="36" priority="10" stopIfTrue="1" operator="equal">
      <formula>"空室"</formula>
    </cfRule>
  </conditionalFormatting>
  <conditionalFormatting sqref="D7:D11">
    <cfRule type="cellIs" dxfId="35" priority="9" stopIfTrue="1" operator="equal">
      <formula>"空室"</formula>
    </cfRule>
  </conditionalFormatting>
  <conditionalFormatting sqref="D7:D11">
    <cfRule type="cellIs" dxfId="34" priority="8" stopIfTrue="1" operator="equal">
      <formula>"空室"</formula>
    </cfRule>
  </conditionalFormatting>
  <conditionalFormatting sqref="D7:D11">
    <cfRule type="cellIs" dxfId="33" priority="7" stopIfTrue="1" operator="equal">
      <formula>"空室"</formula>
    </cfRule>
  </conditionalFormatting>
  <conditionalFormatting sqref="D7:D11">
    <cfRule type="cellIs" dxfId="32" priority="6" stopIfTrue="1" operator="equal">
      <formula>"空室"</formula>
    </cfRule>
  </conditionalFormatting>
  <conditionalFormatting sqref="D7:D11">
    <cfRule type="cellIs" dxfId="31" priority="5" stopIfTrue="1" operator="equal">
      <formula>"空室"</formula>
    </cfRule>
  </conditionalFormatting>
  <conditionalFormatting sqref="D7:D11">
    <cfRule type="cellIs" dxfId="30" priority="4" stopIfTrue="1" operator="equal">
      <formula>"空室"</formula>
    </cfRule>
  </conditionalFormatting>
  <conditionalFormatting sqref="D7:D11">
    <cfRule type="cellIs" dxfId="29" priority="3" stopIfTrue="1" operator="equal">
      <formula>"空室"</formula>
    </cfRule>
  </conditionalFormatting>
  <conditionalFormatting sqref="D7:D11">
    <cfRule type="cellIs" dxfId="28" priority="2" stopIfTrue="1" operator="equal">
      <formula>"空室"</formula>
    </cfRule>
  </conditionalFormatting>
  <conditionalFormatting sqref="D7:D11">
    <cfRule type="cellIs" dxfId="27" priority="1" stopIfTrue="1" operator="equal">
      <formula>"空室"</formula>
    </cfRule>
  </conditionalFormatting>
  <printOptions horizontalCentered="1"/>
  <pageMargins left="0.39370078740157483" right="0.19685039370078741" top="0.39370078740157483" bottom="0.19685039370078741" header="0.27559055118110237" footer="0.19685039370078741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C0C9-523C-42AA-875E-61A49A380392}">
  <dimension ref="A1:BI83"/>
  <sheetViews>
    <sheetView tabSelected="1" zoomScale="85" zoomScaleNormal="85" workbookViewId="0">
      <pane xSplit="3" ySplit="2" topLeftCell="D15" activePane="bottomRight" state="frozen"/>
      <selection activeCell="D21" sqref="D21"/>
      <selection pane="topRight" activeCell="D21" sqref="D21"/>
      <selection pane="bottomLeft" activeCell="D21" sqref="D21"/>
      <selection pane="bottomRight" activeCell="O18" sqref="O18"/>
    </sheetView>
  </sheetViews>
  <sheetFormatPr defaultColWidth="10.625" defaultRowHeight="21" customHeight="1" x14ac:dyDescent="0.4"/>
  <cols>
    <col min="1" max="1" width="3.75" style="87" customWidth="1"/>
    <col min="2" max="2" width="6.25" style="87" customWidth="1"/>
    <col min="3" max="3" width="12.875" style="87" customWidth="1"/>
    <col min="4" max="4" width="12.625" style="347" customWidth="1"/>
    <col min="5" max="7" width="9.125" style="87" customWidth="1"/>
    <col min="8" max="8" width="10" style="87" customWidth="1"/>
    <col min="9" max="9" width="5.5" style="87" customWidth="1"/>
    <col min="10" max="10" width="9.75" style="87" customWidth="1"/>
    <col min="11" max="11" width="3" style="83" customWidth="1"/>
    <col min="12" max="12" width="4" style="87" hidden="1" customWidth="1"/>
    <col min="13" max="13" width="6.125" style="87" hidden="1" customWidth="1"/>
    <col min="14" max="14" width="10.25" style="87" hidden="1" customWidth="1"/>
    <col min="15" max="15" width="12.625" style="348" customWidth="1"/>
    <col min="16" max="16" width="7.75" style="87" customWidth="1"/>
    <col min="17" max="19" width="9.125" style="87" customWidth="1"/>
    <col min="20" max="21" width="8.125" style="87" customWidth="1"/>
    <col min="22" max="22" width="4.75" style="87" customWidth="1"/>
    <col min="23" max="23" width="6.75" style="87" customWidth="1"/>
    <col min="24" max="24" width="3.5" style="87" customWidth="1"/>
    <col min="25" max="25" width="5.5" style="87" customWidth="1"/>
    <col min="26" max="26" width="4.375" style="87" customWidth="1"/>
    <col min="27" max="27" width="5.375" style="87" customWidth="1"/>
    <col min="28" max="28" width="3.375" style="87" customWidth="1"/>
    <col min="29" max="29" width="2" style="87" customWidth="1"/>
    <col min="30" max="30" width="3.375" style="87" customWidth="1"/>
    <col min="31" max="31" width="3.875" style="87" customWidth="1"/>
    <col min="32" max="32" width="6.125" style="87" customWidth="1"/>
    <col min="33" max="33" width="11.5" style="87" customWidth="1"/>
    <col min="34" max="34" width="12.625" style="347" customWidth="1"/>
    <col min="35" max="36" width="9.125" style="87" customWidth="1"/>
    <col min="37" max="37" width="9.625" style="87" customWidth="1"/>
    <col min="38" max="40" width="9.625" style="87" hidden="1" customWidth="1"/>
    <col min="41" max="41" width="5.625" style="87" customWidth="1"/>
    <col min="42" max="42" width="5.5" style="87" customWidth="1"/>
    <col min="43" max="43" width="9.875" style="87" customWidth="1"/>
    <col min="44" max="44" width="8.875" style="87" customWidth="1"/>
    <col min="45" max="45" width="9.625" style="87" customWidth="1"/>
    <col min="46" max="46" width="10.625" style="87" customWidth="1"/>
    <col min="47" max="47" width="9" style="87" customWidth="1"/>
    <col min="48" max="49" width="10.625" style="87"/>
    <col min="50" max="52" width="10.625" style="88"/>
    <col min="53" max="54" width="10.625" style="87"/>
    <col min="55" max="55" width="8" style="87" customWidth="1"/>
    <col min="56" max="58" width="10.625" style="87"/>
    <col min="59" max="59" width="8" style="87" customWidth="1"/>
    <col min="60" max="256" width="10.625" style="87"/>
    <col min="257" max="257" width="3.75" style="87" customWidth="1"/>
    <col min="258" max="258" width="6.25" style="87" customWidth="1"/>
    <col min="259" max="259" width="12.875" style="87" customWidth="1"/>
    <col min="260" max="260" width="12.625" style="87" customWidth="1"/>
    <col min="261" max="263" width="9.125" style="87" customWidth="1"/>
    <col min="264" max="264" width="10" style="87" customWidth="1"/>
    <col min="265" max="265" width="5.5" style="87" customWidth="1"/>
    <col min="266" max="266" width="9.75" style="87" customWidth="1"/>
    <col min="267" max="267" width="3" style="87" customWidth="1"/>
    <col min="268" max="270" width="0" style="87" hidden="1" customWidth="1"/>
    <col min="271" max="271" width="12.625" style="87" customWidth="1"/>
    <col min="272" max="272" width="7.75" style="87" customWidth="1"/>
    <col min="273" max="275" width="9.125" style="87" customWidth="1"/>
    <col min="276" max="277" width="8.125" style="87" customWidth="1"/>
    <col min="278" max="278" width="4.75" style="87" customWidth="1"/>
    <col min="279" max="279" width="6.75" style="87" customWidth="1"/>
    <col min="280" max="280" width="3.5" style="87" customWidth="1"/>
    <col min="281" max="281" width="5.5" style="87" customWidth="1"/>
    <col min="282" max="282" width="4.375" style="87" customWidth="1"/>
    <col min="283" max="283" width="5.375" style="87" customWidth="1"/>
    <col min="284" max="284" width="3.375" style="87" customWidth="1"/>
    <col min="285" max="285" width="2" style="87" customWidth="1"/>
    <col min="286" max="286" width="3.375" style="87" customWidth="1"/>
    <col min="287" max="287" width="3.875" style="87" customWidth="1"/>
    <col min="288" max="288" width="6.125" style="87" customWidth="1"/>
    <col min="289" max="289" width="11.5" style="87" customWidth="1"/>
    <col min="290" max="290" width="12.625" style="87" customWidth="1"/>
    <col min="291" max="292" width="9.125" style="87" customWidth="1"/>
    <col min="293" max="293" width="9.625" style="87" customWidth="1"/>
    <col min="294" max="296" width="0" style="87" hidden="1" customWidth="1"/>
    <col min="297" max="297" width="5.625" style="87" customWidth="1"/>
    <col min="298" max="298" width="5.5" style="87" customWidth="1"/>
    <col min="299" max="299" width="9.875" style="87" customWidth="1"/>
    <col min="300" max="300" width="8.875" style="87" customWidth="1"/>
    <col min="301" max="301" width="9.625" style="87" customWidth="1"/>
    <col min="302" max="302" width="10.625" style="87"/>
    <col min="303" max="303" width="9" style="87" customWidth="1"/>
    <col min="304" max="310" width="10.625" style="87"/>
    <col min="311" max="311" width="8" style="87" customWidth="1"/>
    <col min="312" max="314" width="10.625" style="87"/>
    <col min="315" max="315" width="8" style="87" customWidth="1"/>
    <col min="316" max="512" width="10.625" style="87"/>
    <col min="513" max="513" width="3.75" style="87" customWidth="1"/>
    <col min="514" max="514" width="6.25" style="87" customWidth="1"/>
    <col min="515" max="515" width="12.875" style="87" customWidth="1"/>
    <col min="516" max="516" width="12.625" style="87" customWidth="1"/>
    <col min="517" max="519" width="9.125" style="87" customWidth="1"/>
    <col min="520" max="520" width="10" style="87" customWidth="1"/>
    <col min="521" max="521" width="5.5" style="87" customWidth="1"/>
    <col min="522" max="522" width="9.75" style="87" customWidth="1"/>
    <col min="523" max="523" width="3" style="87" customWidth="1"/>
    <col min="524" max="526" width="0" style="87" hidden="1" customWidth="1"/>
    <col min="527" max="527" width="12.625" style="87" customWidth="1"/>
    <col min="528" max="528" width="7.75" style="87" customWidth="1"/>
    <col min="529" max="531" width="9.125" style="87" customWidth="1"/>
    <col min="532" max="533" width="8.125" style="87" customWidth="1"/>
    <col min="534" max="534" width="4.75" style="87" customWidth="1"/>
    <col min="535" max="535" width="6.75" style="87" customWidth="1"/>
    <col min="536" max="536" width="3.5" style="87" customWidth="1"/>
    <col min="537" max="537" width="5.5" style="87" customWidth="1"/>
    <col min="538" max="538" width="4.375" style="87" customWidth="1"/>
    <col min="539" max="539" width="5.375" style="87" customWidth="1"/>
    <col min="540" max="540" width="3.375" style="87" customWidth="1"/>
    <col min="541" max="541" width="2" style="87" customWidth="1"/>
    <col min="542" max="542" width="3.375" style="87" customWidth="1"/>
    <col min="543" max="543" width="3.875" style="87" customWidth="1"/>
    <col min="544" max="544" width="6.125" style="87" customWidth="1"/>
    <col min="545" max="545" width="11.5" style="87" customWidth="1"/>
    <col min="546" max="546" width="12.625" style="87" customWidth="1"/>
    <col min="547" max="548" width="9.125" style="87" customWidth="1"/>
    <col min="549" max="549" width="9.625" style="87" customWidth="1"/>
    <col min="550" max="552" width="0" style="87" hidden="1" customWidth="1"/>
    <col min="553" max="553" width="5.625" style="87" customWidth="1"/>
    <col min="554" max="554" width="5.5" style="87" customWidth="1"/>
    <col min="555" max="555" width="9.875" style="87" customWidth="1"/>
    <col min="556" max="556" width="8.875" style="87" customWidth="1"/>
    <col min="557" max="557" width="9.625" style="87" customWidth="1"/>
    <col min="558" max="558" width="10.625" style="87"/>
    <col min="559" max="559" width="9" style="87" customWidth="1"/>
    <col min="560" max="566" width="10.625" style="87"/>
    <col min="567" max="567" width="8" style="87" customWidth="1"/>
    <col min="568" max="570" width="10.625" style="87"/>
    <col min="571" max="571" width="8" style="87" customWidth="1"/>
    <col min="572" max="768" width="10.625" style="87"/>
    <col min="769" max="769" width="3.75" style="87" customWidth="1"/>
    <col min="770" max="770" width="6.25" style="87" customWidth="1"/>
    <col min="771" max="771" width="12.875" style="87" customWidth="1"/>
    <col min="772" max="772" width="12.625" style="87" customWidth="1"/>
    <col min="773" max="775" width="9.125" style="87" customWidth="1"/>
    <col min="776" max="776" width="10" style="87" customWidth="1"/>
    <col min="777" max="777" width="5.5" style="87" customWidth="1"/>
    <col min="778" max="778" width="9.75" style="87" customWidth="1"/>
    <col min="779" max="779" width="3" style="87" customWidth="1"/>
    <col min="780" max="782" width="0" style="87" hidden="1" customWidth="1"/>
    <col min="783" max="783" width="12.625" style="87" customWidth="1"/>
    <col min="784" max="784" width="7.75" style="87" customWidth="1"/>
    <col min="785" max="787" width="9.125" style="87" customWidth="1"/>
    <col min="788" max="789" width="8.125" style="87" customWidth="1"/>
    <col min="790" max="790" width="4.75" style="87" customWidth="1"/>
    <col min="791" max="791" width="6.75" style="87" customWidth="1"/>
    <col min="792" max="792" width="3.5" style="87" customWidth="1"/>
    <col min="793" max="793" width="5.5" style="87" customWidth="1"/>
    <col min="794" max="794" width="4.375" style="87" customWidth="1"/>
    <col min="795" max="795" width="5.375" style="87" customWidth="1"/>
    <col min="796" max="796" width="3.375" style="87" customWidth="1"/>
    <col min="797" max="797" width="2" style="87" customWidth="1"/>
    <col min="798" max="798" width="3.375" style="87" customWidth="1"/>
    <col min="799" max="799" width="3.875" style="87" customWidth="1"/>
    <col min="800" max="800" width="6.125" style="87" customWidth="1"/>
    <col min="801" max="801" width="11.5" style="87" customWidth="1"/>
    <col min="802" max="802" width="12.625" style="87" customWidth="1"/>
    <col min="803" max="804" width="9.125" style="87" customWidth="1"/>
    <col min="805" max="805" width="9.625" style="87" customWidth="1"/>
    <col min="806" max="808" width="0" style="87" hidden="1" customWidth="1"/>
    <col min="809" max="809" width="5.625" style="87" customWidth="1"/>
    <col min="810" max="810" width="5.5" style="87" customWidth="1"/>
    <col min="811" max="811" width="9.875" style="87" customWidth="1"/>
    <col min="812" max="812" width="8.875" style="87" customWidth="1"/>
    <col min="813" max="813" width="9.625" style="87" customWidth="1"/>
    <col min="814" max="814" width="10.625" style="87"/>
    <col min="815" max="815" width="9" style="87" customWidth="1"/>
    <col min="816" max="822" width="10.625" style="87"/>
    <col min="823" max="823" width="8" style="87" customWidth="1"/>
    <col min="824" max="826" width="10.625" style="87"/>
    <col min="827" max="827" width="8" style="87" customWidth="1"/>
    <col min="828" max="1024" width="10.625" style="87"/>
    <col min="1025" max="1025" width="3.75" style="87" customWidth="1"/>
    <col min="1026" max="1026" width="6.25" style="87" customWidth="1"/>
    <col min="1027" max="1027" width="12.875" style="87" customWidth="1"/>
    <col min="1028" max="1028" width="12.625" style="87" customWidth="1"/>
    <col min="1029" max="1031" width="9.125" style="87" customWidth="1"/>
    <col min="1032" max="1032" width="10" style="87" customWidth="1"/>
    <col min="1033" max="1033" width="5.5" style="87" customWidth="1"/>
    <col min="1034" max="1034" width="9.75" style="87" customWidth="1"/>
    <col min="1035" max="1035" width="3" style="87" customWidth="1"/>
    <col min="1036" max="1038" width="0" style="87" hidden="1" customWidth="1"/>
    <col min="1039" max="1039" width="12.625" style="87" customWidth="1"/>
    <col min="1040" max="1040" width="7.75" style="87" customWidth="1"/>
    <col min="1041" max="1043" width="9.125" style="87" customWidth="1"/>
    <col min="1044" max="1045" width="8.125" style="87" customWidth="1"/>
    <col min="1046" max="1046" width="4.75" style="87" customWidth="1"/>
    <col min="1047" max="1047" width="6.75" style="87" customWidth="1"/>
    <col min="1048" max="1048" width="3.5" style="87" customWidth="1"/>
    <col min="1049" max="1049" width="5.5" style="87" customWidth="1"/>
    <col min="1050" max="1050" width="4.375" style="87" customWidth="1"/>
    <col min="1051" max="1051" width="5.375" style="87" customWidth="1"/>
    <col min="1052" max="1052" width="3.375" style="87" customWidth="1"/>
    <col min="1053" max="1053" width="2" style="87" customWidth="1"/>
    <col min="1054" max="1054" width="3.375" style="87" customWidth="1"/>
    <col min="1055" max="1055" width="3.875" style="87" customWidth="1"/>
    <col min="1056" max="1056" width="6.125" style="87" customWidth="1"/>
    <col min="1057" max="1057" width="11.5" style="87" customWidth="1"/>
    <col min="1058" max="1058" width="12.625" style="87" customWidth="1"/>
    <col min="1059" max="1060" width="9.125" style="87" customWidth="1"/>
    <col min="1061" max="1061" width="9.625" style="87" customWidth="1"/>
    <col min="1062" max="1064" width="0" style="87" hidden="1" customWidth="1"/>
    <col min="1065" max="1065" width="5.625" style="87" customWidth="1"/>
    <col min="1066" max="1066" width="5.5" style="87" customWidth="1"/>
    <col min="1067" max="1067" width="9.875" style="87" customWidth="1"/>
    <col min="1068" max="1068" width="8.875" style="87" customWidth="1"/>
    <col min="1069" max="1069" width="9.625" style="87" customWidth="1"/>
    <col min="1070" max="1070" width="10.625" style="87"/>
    <col min="1071" max="1071" width="9" style="87" customWidth="1"/>
    <col min="1072" max="1078" width="10.625" style="87"/>
    <col min="1079" max="1079" width="8" style="87" customWidth="1"/>
    <col min="1080" max="1082" width="10.625" style="87"/>
    <col min="1083" max="1083" width="8" style="87" customWidth="1"/>
    <col min="1084" max="1280" width="10.625" style="87"/>
    <col min="1281" max="1281" width="3.75" style="87" customWidth="1"/>
    <col min="1282" max="1282" width="6.25" style="87" customWidth="1"/>
    <col min="1283" max="1283" width="12.875" style="87" customWidth="1"/>
    <col min="1284" max="1284" width="12.625" style="87" customWidth="1"/>
    <col min="1285" max="1287" width="9.125" style="87" customWidth="1"/>
    <col min="1288" max="1288" width="10" style="87" customWidth="1"/>
    <col min="1289" max="1289" width="5.5" style="87" customWidth="1"/>
    <col min="1290" max="1290" width="9.75" style="87" customWidth="1"/>
    <col min="1291" max="1291" width="3" style="87" customWidth="1"/>
    <col min="1292" max="1294" width="0" style="87" hidden="1" customWidth="1"/>
    <col min="1295" max="1295" width="12.625" style="87" customWidth="1"/>
    <col min="1296" max="1296" width="7.75" style="87" customWidth="1"/>
    <col min="1297" max="1299" width="9.125" style="87" customWidth="1"/>
    <col min="1300" max="1301" width="8.125" style="87" customWidth="1"/>
    <col min="1302" max="1302" width="4.75" style="87" customWidth="1"/>
    <col min="1303" max="1303" width="6.75" style="87" customWidth="1"/>
    <col min="1304" max="1304" width="3.5" style="87" customWidth="1"/>
    <col min="1305" max="1305" width="5.5" style="87" customWidth="1"/>
    <col min="1306" max="1306" width="4.375" style="87" customWidth="1"/>
    <col min="1307" max="1307" width="5.375" style="87" customWidth="1"/>
    <col min="1308" max="1308" width="3.375" style="87" customWidth="1"/>
    <col min="1309" max="1309" width="2" style="87" customWidth="1"/>
    <col min="1310" max="1310" width="3.375" style="87" customWidth="1"/>
    <col min="1311" max="1311" width="3.875" style="87" customWidth="1"/>
    <col min="1312" max="1312" width="6.125" style="87" customWidth="1"/>
    <col min="1313" max="1313" width="11.5" style="87" customWidth="1"/>
    <col min="1314" max="1314" width="12.625" style="87" customWidth="1"/>
    <col min="1315" max="1316" width="9.125" style="87" customWidth="1"/>
    <col min="1317" max="1317" width="9.625" style="87" customWidth="1"/>
    <col min="1318" max="1320" width="0" style="87" hidden="1" customWidth="1"/>
    <col min="1321" max="1321" width="5.625" style="87" customWidth="1"/>
    <col min="1322" max="1322" width="5.5" style="87" customWidth="1"/>
    <col min="1323" max="1323" width="9.875" style="87" customWidth="1"/>
    <col min="1324" max="1324" width="8.875" style="87" customWidth="1"/>
    <col min="1325" max="1325" width="9.625" style="87" customWidth="1"/>
    <col min="1326" max="1326" width="10.625" style="87"/>
    <col min="1327" max="1327" width="9" style="87" customWidth="1"/>
    <col min="1328" max="1334" width="10.625" style="87"/>
    <col min="1335" max="1335" width="8" style="87" customWidth="1"/>
    <col min="1336" max="1338" width="10.625" style="87"/>
    <col min="1339" max="1339" width="8" style="87" customWidth="1"/>
    <col min="1340" max="1536" width="10.625" style="87"/>
    <col min="1537" max="1537" width="3.75" style="87" customWidth="1"/>
    <col min="1538" max="1538" width="6.25" style="87" customWidth="1"/>
    <col min="1539" max="1539" width="12.875" style="87" customWidth="1"/>
    <col min="1540" max="1540" width="12.625" style="87" customWidth="1"/>
    <col min="1541" max="1543" width="9.125" style="87" customWidth="1"/>
    <col min="1544" max="1544" width="10" style="87" customWidth="1"/>
    <col min="1545" max="1545" width="5.5" style="87" customWidth="1"/>
    <col min="1546" max="1546" width="9.75" style="87" customWidth="1"/>
    <col min="1547" max="1547" width="3" style="87" customWidth="1"/>
    <col min="1548" max="1550" width="0" style="87" hidden="1" customWidth="1"/>
    <col min="1551" max="1551" width="12.625" style="87" customWidth="1"/>
    <col min="1552" max="1552" width="7.75" style="87" customWidth="1"/>
    <col min="1553" max="1555" width="9.125" style="87" customWidth="1"/>
    <col min="1556" max="1557" width="8.125" style="87" customWidth="1"/>
    <col min="1558" max="1558" width="4.75" style="87" customWidth="1"/>
    <col min="1559" max="1559" width="6.75" style="87" customWidth="1"/>
    <col min="1560" max="1560" width="3.5" style="87" customWidth="1"/>
    <col min="1561" max="1561" width="5.5" style="87" customWidth="1"/>
    <col min="1562" max="1562" width="4.375" style="87" customWidth="1"/>
    <col min="1563" max="1563" width="5.375" style="87" customWidth="1"/>
    <col min="1564" max="1564" width="3.375" style="87" customWidth="1"/>
    <col min="1565" max="1565" width="2" style="87" customWidth="1"/>
    <col min="1566" max="1566" width="3.375" style="87" customWidth="1"/>
    <col min="1567" max="1567" width="3.875" style="87" customWidth="1"/>
    <col min="1568" max="1568" width="6.125" style="87" customWidth="1"/>
    <col min="1569" max="1569" width="11.5" style="87" customWidth="1"/>
    <col min="1570" max="1570" width="12.625" style="87" customWidth="1"/>
    <col min="1571" max="1572" width="9.125" style="87" customWidth="1"/>
    <col min="1573" max="1573" width="9.625" style="87" customWidth="1"/>
    <col min="1574" max="1576" width="0" style="87" hidden="1" customWidth="1"/>
    <col min="1577" max="1577" width="5.625" style="87" customWidth="1"/>
    <col min="1578" max="1578" width="5.5" style="87" customWidth="1"/>
    <col min="1579" max="1579" width="9.875" style="87" customWidth="1"/>
    <col min="1580" max="1580" width="8.875" style="87" customWidth="1"/>
    <col min="1581" max="1581" width="9.625" style="87" customWidth="1"/>
    <col min="1582" max="1582" width="10.625" style="87"/>
    <col min="1583" max="1583" width="9" style="87" customWidth="1"/>
    <col min="1584" max="1590" width="10.625" style="87"/>
    <col min="1591" max="1591" width="8" style="87" customWidth="1"/>
    <col min="1592" max="1594" width="10.625" style="87"/>
    <col min="1595" max="1595" width="8" style="87" customWidth="1"/>
    <col min="1596" max="1792" width="10.625" style="87"/>
    <col min="1793" max="1793" width="3.75" style="87" customWidth="1"/>
    <col min="1794" max="1794" width="6.25" style="87" customWidth="1"/>
    <col min="1795" max="1795" width="12.875" style="87" customWidth="1"/>
    <col min="1796" max="1796" width="12.625" style="87" customWidth="1"/>
    <col min="1797" max="1799" width="9.125" style="87" customWidth="1"/>
    <col min="1800" max="1800" width="10" style="87" customWidth="1"/>
    <col min="1801" max="1801" width="5.5" style="87" customWidth="1"/>
    <col min="1802" max="1802" width="9.75" style="87" customWidth="1"/>
    <col min="1803" max="1803" width="3" style="87" customWidth="1"/>
    <col min="1804" max="1806" width="0" style="87" hidden="1" customWidth="1"/>
    <col min="1807" max="1807" width="12.625" style="87" customWidth="1"/>
    <col min="1808" max="1808" width="7.75" style="87" customWidth="1"/>
    <col min="1809" max="1811" width="9.125" style="87" customWidth="1"/>
    <col min="1812" max="1813" width="8.125" style="87" customWidth="1"/>
    <col min="1814" max="1814" width="4.75" style="87" customWidth="1"/>
    <col min="1815" max="1815" width="6.75" style="87" customWidth="1"/>
    <col min="1816" max="1816" width="3.5" style="87" customWidth="1"/>
    <col min="1817" max="1817" width="5.5" style="87" customWidth="1"/>
    <col min="1818" max="1818" width="4.375" style="87" customWidth="1"/>
    <col min="1819" max="1819" width="5.375" style="87" customWidth="1"/>
    <col min="1820" max="1820" width="3.375" style="87" customWidth="1"/>
    <col min="1821" max="1821" width="2" style="87" customWidth="1"/>
    <col min="1822" max="1822" width="3.375" style="87" customWidth="1"/>
    <col min="1823" max="1823" width="3.875" style="87" customWidth="1"/>
    <col min="1824" max="1824" width="6.125" style="87" customWidth="1"/>
    <col min="1825" max="1825" width="11.5" style="87" customWidth="1"/>
    <col min="1826" max="1826" width="12.625" style="87" customWidth="1"/>
    <col min="1827" max="1828" width="9.125" style="87" customWidth="1"/>
    <col min="1829" max="1829" width="9.625" style="87" customWidth="1"/>
    <col min="1830" max="1832" width="0" style="87" hidden="1" customWidth="1"/>
    <col min="1833" max="1833" width="5.625" style="87" customWidth="1"/>
    <col min="1834" max="1834" width="5.5" style="87" customWidth="1"/>
    <col min="1835" max="1835" width="9.875" style="87" customWidth="1"/>
    <col min="1836" max="1836" width="8.875" style="87" customWidth="1"/>
    <col min="1837" max="1837" width="9.625" style="87" customWidth="1"/>
    <col min="1838" max="1838" width="10.625" style="87"/>
    <col min="1839" max="1839" width="9" style="87" customWidth="1"/>
    <col min="1840" max="1846" width="10.625" style="87"/>
    <col min="1847" max="1847" width="8" style="87" customWidth="1"/>
    <col min="1848" max="1850" width="10.625" style="87"/>
    <col min="1851" max="1851" width="8" style="87" customWidth="1"/>
    <col min="1852" max="2048" width="10.625" style="87"/>
    <col min="2049" max="2049" width="3.75" style="87" customWidth="1"/>
    <col min="2050" max="2050" width="6.25" style="87" customWidth="1"/>
    <col min="2051" max="2051" width="12.875" style="87" customWidth="1"/>
    <col min="2052" max="2052" width="12.625" style="87" customWidth="1"/>
    <col min="2053" max="2055" width="9.125" style="87" customWidth="1"/>
    <col min="2056" max="2056" width="10" style="87" customWidth="1"/>
    <col min="2057" max="2057" width="5.5" style="87" customWidth="1"/>
    <col min="2058" max="2058" width="9.75" style="87" customWidth="1"/>
    <col min="2059" max="2059" width="3" style="87" customWidth="1"/>
    <col min="2060" max="2062" width="0" style="87" hidden="1" customWidth="1"/>
    <col min="2063" max="2063" width="12.625" style="87" customWidth="1"/>
    <col min="2064" max="2064" width="7.75" style="87" customWidth="1"/>
    <col min="2065" max="2067" width="9.125" style="87" customWidth="1"/>
    <col min="2068" max="2069" width="8.125" style="87" customWidth="1"/>
    <col min="2070" max="2070" width="4.75" style="87" customWidth="1"/>
    <col min="2071" max="2071" width="6.75" style="87" customWidth="1"/>
    <col min="2072" max="2072" width="3.5" style="87" customWidth="1"/>
    <col min="2073" max="2073" width="5.5" style="87" customWidth="1"/>
    <col min="2074" max="2074" width="4.375" style="87" customWidth="1"/>
    <col min="2075" max="2075" width="5.375" style="87" customWidth="1"/>
    <col min="2076" max="2076" width="3.375" style="87" customWidth="1"/>
    <col min="2077" max="2077" width="2" style="87" customWidth="1"/>
    <col min="2078" max="2078" width="3.375" style="87" customWidth="1"/>
    <col min="2079" max="2079" width="3.875" style="87" customWidth="1"/>
    <col min="2080" max="2080" width="6.125" style="87" customWidth="1"/>
    <col min="2081" max="2081" width="11.5" style="87" customWidth="1"/>
    <col min="2082" max="2082" width="12.625" style="87" customWidth="1"/>
    <col min="2083" max="2084" width="9.125" style="87" customWidth="1"/>
    <col min="2085" max="2085" width="9.625" style="87" customWidth="1"/>
    <col min="2086" max="2088" width="0" style="87" hidden="1" customWidth="1"/>
    <col min="2089" max="2089" width="5.625" style="87" customWidth="1"/>
    <col min="2090" max="2090" width="5.5" style="87" customWidth="1"/>
    <col min="2091" max="2091" width="9.875" style="87" customWidth="1"/>
    <col min="2092" max="2092" width="8.875" style="87" customWidth="1"/>
    <col min="2093" max="2093" width="9.625" style="87" customWidth="1"/>
    <col min="2094" max="2094" width="10.625" style="87"/>
    <col min="2095" max="2095" width="9" style="87" customWidth="1"/>
    <col min="2096" max="2102" width="10.625" style="87"/>
    <col min="2103" max="2103" width="8" style="87" customWidth="1"/>
    <col min="2104" max="2106" width="10.625" style="87"/>
    <col min="2107" max="2107" width="8" style="87" customWidth="1"/>
    <col min="2108" max="2304" width="10.625" style="87"/>
    <col min="2305" max="2305" width="3.75" style="87" customWidth="1"/>
    <col min="2306" max="2306" width="6.25" style="87" customWidth="1"/>
    <col min="2307" max="2307" width="12.875" style="87" customWidth="1"/>
    <col min="2308" max="2308" width="12.625" style="87" customWidth="1"/>
    <col min="2309" max="2311" width="9.125" style="87" customWidth="1"/>
    <col min="2312" max="2312" width="10" style="87" customWidth="1"/>
    <col min="2313" max="2313" width="5.5" style="87" customWidth="1"/>
    <col min="2314" max="2314" width="9.75" style="87" customWidth="1"/>
    <col min="2315" max="2315" width="3" style="87" customWidth="1"/>
    <col min="2316" max="2318" width="0" style="87" hidden="1" customWidth="1"/>
    <col min="2319" max="2319" width="12.625" style="87" customWidth="1"/>
    <col min="2320" max="2320" width="7.75" style="87" customWidth="1"/>
    <col min="2321" max="2323" width="9.125" style="87" customWidth="1"/>
    <col min="2324" max="2325" width="8.125" style="87" customWidth="1"/>
    <col min="2326" max="2326" width="4.75" style="87" customWidth="1"/>
    <col min="2327" max="2327" width="6.75" style="87" customWidth="1"/>
    <col min="2328" max="2328" width="3.5" style="87" customWidth="1"/>
    <col min="2329" max="2329" width="5.5" style="87" customWidth="1"/>
    <col min="2330" max="2330" width="4.375" style="87" customWidth="1"/>
    <col min="2331" max="2331" width="5.375" style="87" customWidth="1"/>
    <col min="2332" max="2332" width="3.375" style="87" customWidth="1"/>
    <col min="2333" max="2333" width="2" style="87" customWidth="1"/>
    <col min="2334" max="2334" width="3.375" style="87" customWidth="1"/>
    <col min="2335" max="2335" width="3.875" style="87" customWidth="1"/>
    <col min="2336" max="2336" width="6.125" style="87" customWidth="1"/>
    <col min="2337" max="2337" width="11.5" style="87" customWidth="1"/>
    <col min="2338" max="2338" width="12.625" style="87" customWidth="1"/>
    <col min="2339" max="2340" width="9.125" style="87" customWidth="1"/>
    <col min="2341" max="2341" width="9.625" style="87" customWidth="1"/>
    <col min="2342" max="2344" width="0" style="87" hidden="1" customWidth="1"/>
    <col min="2345" max="2345" width="5.625" style="87" customWidth="1"/>
    <col min="2346" max="2346" width="5.5" style="87" customWidth="1"/>
    <col min="2347" max="2347" width="9.875" style="87" customWidth="1"/>
    <col min="2348" max="2348" width="8.875" style="87" customWidth="1"/>
    <col min="2349" max="2349" width="9.625" style="87" customWidth="1"/>
    <col min="2350" max="2350" width="10.625" style="87"/>
    <col min="2351" max="2351" width="9" style="87" customWidth="1"/>
    <col min="2352" max="2358" width="10.625" style="87"/>
    <col min="2359" max="2359" width="8" style="87" customWidth="1"/>
    <col min="2360" max="2362" width="10.625" style="87"/>
    <col min="2363" max="2363" width="8" style="87" customWidth="1"/>
    <col min="2364" max="2560" width="10.625" style="87"/>
    <col min="2561" max="2561" width="3.75" style="87" customWidth="1"/>
    <col min="2562" max="2562" width="6.25" style="87" customWidth="1"/>
    <col min="2563" max="2563" width="12.875" style="87" customWidth="1"/>
    <col min="2564" max="2564" width="12.625" style="87" customWidth="1"/>
    <col min="2565" max="2567" width="9.125" style="87" customWidth="1"/>
    <col min="2568" max="2568" width="10" style="87" customWidth="1"/>
    <col min="2569" max="2569" width="5.5" style="87" customWidth="1"/>
    <col min="2570" max="2570" width="9.75" style="87" customWidth="1"/>
    <col min="2571" max="2571" width="3" style="87" customWidth="1"/>
    <col min="2572" max="2574" width="0" style="87" hidden="1" customWidth="1"/>
    <col min="2575" max="2575" width="12.625" style="87" customWidth="1"/>
    <col min="2576" max="2576" width="7.75" style="87" customWidth="1"/>
    <col min="2577" max="2579" width="9.125" style="87" customWidth="1"/>
    <col min="2580" max="2581" width="8.125" style="87" customWidth="1"/>
    <col min="2582" max="2582" width="4.75" style="87" customWidth="1"/>
    <col min="2583" max="2583" width="6.75" style="87" customWidth="1"/>
    <col min="2584" max="2584" width="3.5" style="87" customWidth="1"/>
    <col min="2585" max="2585" width="5.5" style="87" customWidth="1"/>
    <col min="2586" max="2586" width="4.375" style="87" customWidth="1"/>
    <col min="2587" max="2587" width="5.375" style="87" customWidth="1"/>
    <col min="2588" max="2588" width="3.375" style="87" customWidth="1"/>
    <col min="2589" max="2589" width="2" style="87" customWidth="1"/>
    <col min="2590" max="2590" width="3.375" style="87" customWidth="1"/>
    <col min="2591" max="2591" width="3.875" style="87" customWidth="1"/>
    <col min="2592" max="2592" width="6.125" style="87" customWidth="1"/>
    <col min="2593" max="2593" width="11.5" style="87" customWidth="1"/>
    <col min="2594" max="2594" width="12.625" style="87" customWidth="1"/>
    <col min="2595" max="2596" width="9.125" style="87" customWidth="1"/>
    <col min="2597" max="2597" width="9.625" style="87" customWidth="1"/>
    <col min="2598" max="2600" width="0" style="87" hidden="1" customWidth="1"/>
    <col min="2601" max="2601" width="5.625" style="87" customWidth="1"/>
    <col min="2602" max="2602" width="5.5" style="87" customWidth="1"/>
    <col min="2603" max="2603" width="9.875" style="87" customWidth="1"/>
    <col min="2604" max="2604" width="8.875" style="87" customWidth="1"/>
    <col min="2605" max="2605" width="9.625" style="87" customWidth="1"/>
    <col min="2606" max="2606" width="10.625" style="87"/>
    <col min="2607" max="2607" width="9" style="87" customWidth="1"/>
    <col min="2608" max="2614" width="10.625" style="87"/>
    <col min="2615" max="2615" width="8" style="87" customWidth="1"/>
    <col min="2616" max="2618" width="10.625" style="87"/>
    <col min="2619" max="2619" width="8" style="87" customWidth="1"/>
    <col min="2620" max="2816" width="10.625" style="87"/>
    <col min="2817" max="2817" width="3.75" style="87" customWidth="1"/>
    <col min="2818" max="2818" width="6.25" style="87" customWidth="1"/>
    <col min="2819" max="2819" width="12.875" style="87" customWidth="1"/>
    <col min="2820" max="2820" width="12.625" style="87" customWidth="1"/>
    <col min="2821" max="2823" width="9.125" style="87" customWidth="1"/>
    <col min="2824" max="2824" width="10" style="87" customWidth="1"/>
    <col min="2825" max="2825" width="5.5" style="87" customWidth="1"/>
    <col min="2826" max="2826" width="9.75" style="87" customWidth="1"/>
    <col min="2827" max="2827" width="3" style="87" customWidth="1"/>
    <col min="2828" max="2830" width="0" style="87" hidden="1" customWidth="1"/>
    <col min="2831" max="2831" width="12.625" style="87" customWidth="1"/>
    <col min="2832" max="2832" width="7.75" style="87" customWidth="1"/>
    <col min="2833" max="2835" width="9.125" style="87" customWidth="1"/>
    <col min="2836" max="2837" width="8.125" style="87" customWidth="1"/>
    <col min="2838" max="2838" width="4.75" style="87" customWidth="1"/>
    <col min="2839" max="2839" width="6.75" style="87" customWidth="1"/>
    <col min="2840" max="2840" width="3.5" style="87" customWidth="1"/>
    <col min="2841" max="2841" width="5.5" style="87" customWidth="1"/>
    <col min="2842" max="2842" width="4.375" style="87" customWidth="1"/>
    <col min="2843" max="2843" width="5.375" style="87" customWidth="1"/>
    <col min="2844" max="2844" width="3.375" style="87" customWidth="1"/>
    <col min="2845" max="2845" width="2" style="87" customWidth="1"/>
    <col min="2846" max="2846" width="3.375" style="87" customWidth="1"/>
    <col min="2847" max="2847" width="3.875" style="87" customWidth="1"/>
    <col min="2848" max="2848" width="6.125" style="87" customWidth="1"/>
    <col min="2849" max="2849" width="11.5" style="87" customWidth="1"/>
    <col min="2850" max="2850" width="12.625" style="87" customWidth="1"/>
    <col min="2851" max="2852" width="9.125" style="87" customWidth="1"/>
    <col min="2853" max="2853" width="9.625" style="87" customWidth="1"/>
    <col min="2854" max="2856" width="0" style="87" hidden="1" customWidth="1"/>
    <col min="2857" max="2857" width="5.625" style="87" customWidth="1"/>
    <col min="2858" max="2858" width="5.5" style="87" customWidth="1"/>
    <col min="2859" max="2859" width="9.875" style="87" customWidth="1"/>
    <col min="2860" max="2860" width="8.875" style="87" customWidth="1"/>
    <col min="2861" max="2861" width="9.625" style="87" customWidth="1"/>
    <col min="2862" max="2862" width="10.625" style="87"/>
    <col min="2863" max="2863" width="9" style="87" customWidth="1"/>
    <col min="2864" max="2870" width="10.625" style="87"/>
    <col min="2871" max="2871" width="8" style="87" customWidth="1"/>
    <col min="2872" max="2874" width="10.625" style="87"/>
    <col min="2875" max="2875" width="8" style="87" customWidth="1"/>
    <col min="2876" max="3072" width="10.625" style="87"/>
    <col min="3073" max="3073" width="3.75" style="87" customWidth="1"/>
    <col min="3074" max="3074" width="6.25" style="87" customWidth="1"/>
    <col min="3075" max="3075" width="12.875" style="87" customWidth="1"/>
    <col min="3076" max="3076" width="12.625" style="87" customWidth="1"/>
    <col min="3077" max="3079" width="9.125" style="87" customWidth="1"/>
    <col min="3080" max="3080" width="10" style="87" customWidth="1"/>
    <col min="3081" max="3081" width="5.5" style="87" customWidth="1"/>
    <col min="3082" max="3082" width="9.75" style="87" customWidth="1"/>
    <col min="3083" max="3083" width="3" style="87" customWidth="1"/>
    <col min="3084" max="3086" width="0" style="87" hidden="1" customWidth="1"/>
    <col min="3087" max="3087" width="12.625" style="87" customWidth="1"/>
    <col min="3088" max="3088" width="7.75" style="87" customWidth="1"/>
    <col min="3089" max="3091" width="9.125" style="87" customWidth="1"/>
    <col min="3092" max="3093" width="8.125" style="87" customWidth="1"/>
    <col min="3094" max="3094" width="4.75" style="87" customWidth="1"/>
    <col min="3095" max="3095" width="6.75" style="87" customWidth="1"/>
    <col min="3096" max="3096" width="3.5" style="87" customWidth="1"/>
    <col min="3097" max="3097" width="5.5" style="87" customWidth="1"/>
    <col min="3098" max="3098" width="4.375" style="87" customWidth="1"/>
    <col min="3099" max="3099" width="5.375" style="87" customWidth="1"/>
    <col min="3100" max="3100" width="3.375" style="87" customWidth="1"/>
    <col min="3101" max="3101" width="2" style="87" customWidth="1"/>
    <col min="3102" max="3102" width="3.375" style="87" customWidth="1"/>
    <col min="3103" max="3103" width="3.875" style="87" customWidth="1"/>
    <col min="3104" max="3104" width="6.125" style="87" customWidth="1"/>
    <col min="3105" max="3105" width="11.5" style="87" customWidth="1"/>
    <col min="3106" max="3106" width="12.625" style="87" customWidth="1"/>
    <col min="3107" max="3108" width="9.125" style="87" customWidth="1"/>
    <col min="3109" max="3109" width="9.625" style="87" customWidth="1"/>
    <col min="3110" max="3112" width="0" style="87" hidden="1" customWidth="1"/>
    <col min="3113" max="3113" width="5.625" style="87" customWidth="1"/>
    <col min="3114" max="3114" width="5.5" style="87" customWidth="1"/>
    <col min="3115" max="3115" width="9.875" style="87" customWidth="1"/>
    <col min="3116" max="3116" width="8.875" style="87" customWidth="1"/>
    <col min="3117" max="3117" width="9.625" style="87" customWidth="1"/>
    <col min="3118" max="3118" width="10.625" style="87"/>
    <col min="3119" max="3119" width="9" style="87" customWidth="1"/>
    <col min="3120" max="3126" width="10.625" style="87"/>
    <col min="3127" max="3127" width="8" style="87" customWidth="1"/>
    <col min="3128" max="3130" width="10.625" style="87"/>
    <col min="3131" max="3131" width="8" style="87" customWidth="1"/>
    <col min="3132" max="3328" width="10.625" style="87"/>
    <col min="3329" max="3329" width="3.75" style="87" customWidth="1"/>
    <col min="3330" max="3330" width="6.25" style="87" customWidth="1"/>
    <col min="3331" max="3331" width="12.875" style="87" customWidth="1"/>
    <col min="3332" max="3332" width="12.625" style="87" customWidth="1"/>
    <col min="3333" max="3335" width="9.125" style="87" customWidth="1"/>
    <col min="3336" max="3336" width="10" style="87" customWidth="1"/>
    <col min="3337" max="3337" width="5.5" style="87" customWidth="1"/>
    <col min="3338" max="3338" width="9.75" style="87" customWidth="1"/>
    <col min="3339" max="3339" width="3" style="87" customWidth="1"/>
    <col min="3340" max="3342" width="0" style="87" hidden="1" customWidth="1"/>
    <col min="3343" max="3343" width="12.625" style="87" customWidth="1"/>
    <col min="3344" max="3344" width="7.75" style="87" customWidth="1"/>
    <col min="3345" max="3347" width="9.125" style="87" customWidth="1"/>
    <col min="3348" max="3349" width="8.125" style="87" customWidth="1"/>
    <col min="3350" max="3350" width="4.75" style="87" customWidth="1"/>
    <col min="3351" max="3351" width="6.75" style="87" customWidth="1"/>
    <col min="3352" max="3352" width="3.5" style="87" customWidth="1"/>
    <col min="3353" max="3353" width="5.5" style="87" customWidth="1"/>
    <col min="3354" max="3354" width="4.375" style="87" customWidth="1"/>
    <col min="3355" max="3355" width="5.375" style="87" customWidth="1"/>
    <col min="3356" max="3356" width="3.375" style="87" customWidth="1"/>
    <col min="3357" max="3357" width="2" style="87" customWidth="1"/>
    <col min="3358" max="3358" width="3.375" style="87" customWidth="1"/>
    <col min="3359" max="3359" width="3.875" style="87" customWidth="1"/>
    <col min="3360" max="3360" width="6.125" style="87" customWidth="1"/>
    <col min="3361" max="3361" width="11.5" style="87" customWidth="1"/>
    <col min="3362" max="3362" width="12.625" style="87" customWidth="1"/>
    <col min="3363" max="3364" width="9.125" style="87" customWidth="1"/>
    <col min="3365" max="3365" width="9.625" style="87" customWidth="1"/>
    <col min="3366" max="3368" width="0" style="87" hidden="1" customWidth="1"/>
    <col min="3369" max="3369" width="5.625" style="87" customWidth="1"/>
    <col min="3370" max="3370" width="5.5" style="87" customWidth="1"/>
    <col min="3371" max="3371" width="9.875" style="87" customWidth="1"/>
    <col min="3372" max="3372" width="8.875" style="87" customWidth="1"/>
    <col min="3373" max="3373" width="9.625" style="87" customWidth="1"/>
    <col min="3374" max="3374" width="10.625" style="87"/>
    <col min="3375" max="3375" width="9" style="87" customWidth="1"/>
    <col min="3376" max="3382" width="10.625" style="87"/>
    <col min="3383" max="3383" width="8" style="87" customWidth="1"/>
    <col min="3384" max="3386" width="10.625" style="87"/>
    <col min="3387" max="3387" width="8" style="87" customWidth="1"/>
    <col min="3388" max="3584" width="10.625" style="87"/>
    <col min="3585" max="3585" width="3.75" style="87" customWidth="1"/>
    <col min="3586" max="3586" width="6.25" style="87" customWidth="1"/>
    <col min="3587" max="3587" width="12.875" style="87" customWidth="1"/>
    <col min="3588" max="3588" width="12.625" style="87" customWidth="1"/>
    <col min="3589" max="3591" width="9.125" style="87" customWidth="1"/>
    <col min="3592" max="3592" width="10" style="87" customWidth="1"/>
    <col min="3593" max="3593" width="5.5" style="87" customWidth="1"/>
    <col min="3594" max="3594" width="9.75" style="87" customWidth="1"/>
    <col min="3595" max="3595" width="3" style="87" customWidth="1"/>
    <col min="3596" max="3598" width="0" style="87" hidden="1" customWidth="1"/>
    <col min="3599" max="3599" width="12.625" style="87" customWidth="1"/>
    <col min="3600" max="3600" width="7.75" style="87" customWidth="1"/>
    <col min="3601" max="3603" width="9.125" style="87" customWidth="1"/>
    <col min="3604" max="3605" width="8.125" style="87" customWidth="1"/>
    <col min="3606" max="3606" width="4.75" style="87" customWidth="1"/>
    <col min="3607" max="3607" width="6.75" style="87" customWidth="1"/>
    <col min="3608" max="3608" width="3.5" style="87" customWidth="1"/>
    <col min="3609" max="3609" width="5.5" style="87" customWidth="1"/>
    <col min="3610" max="3610" width="4.375" style="87" customWidth="1"/>
    <col min="3611" max="3611" width="5.375" style="87" customWidth="1"/>
    <col min="3612" max="3612" width="3.375" style="87" customWidth="1"/>
    <col min="3613" max="3613" width="2" style="87" customWidth="1"/>
    <col min="3614" max="3614" width="3.375" style="87" customWidth="1"/>
    <col min="3615" max="3615" width="3.875" style="87" customWidth="1"/>
    <col min="3616" max="3616" width="6.125" style="87" customWidth="1"/>
    <col min="3617" max="3617" width="11.5" style="87" customWidth="1"/>
    <col min="3618" max="3618" width="12.625" style="87" customWidth="1"/>
    <col min="3619" max="3620" width="9.125" style="87" customWidth="1"/>
    <col min="3621" max="3621" width="9.625" style="87" customWidth="1"/>
    <col min="3622" max="3624" width="0" style="87" hidden="1" customWidth="1"/>
    <col min="3625" max="3625" width="5.625" style="87" customWidth="1"/>
    <col min="3626" max="3626" width="5.5" style="87" customWidth="1"/>
    <col min="3627" max="3627" width="9.875" style="87" customWidth="1"/>
    <col min="3628" max="3628" width="8.875" style="87" customWidth="1"/>
    <col min="3629" max="3629" width="9.625" style="87" customWidth="1"/>
    <col min="3630" max="3630" width="10.625" style="87"/>
    <col min="3631" max="3631" width="9" style="87" customWidth="1"/>
    <col min="3632" max="3638" width="10.625" style="87"/>
    <col min="3639" max="3639" width="8" style="87" customWidth="1"/>
    <col min="3640" max="3642" width="10.625" style="87"/>
    <col min="3643" max="3643" width="8" style="87" customWidth="1"/>
    <col min="3644" max="3840" width="10.625" style="87"/>
    <col min="3841" max="3841" width="3.75" style="87" customWidth="1"/>
    <col min="3842" max="3842" width="6.25" style="87" customWidth="1"/>
    <col min="3843" max="3843" width="12.875" style="87" customWidth="1"/>
    <col min="3844" max="3844" width="12.625" style="87" customWidth="1"/>
    <col min="3845" max="3847" width="9.125" style="87" customWidth="1"/>
    <col min="3848" max="3848" width="10" style="87" customWidth="1"/>
    <col min="3849" max="3849" width="5.5" style="87" customWidth="1"/>
    <col min="3850" max="3850" width="9.75" style="87" customWidth="1"/>
    <col min="3851" max="3851" width="3" style="87" customWidth="1"/>
    <col min="3852" max="3854" width="0" style="87" hidden="1" customWidth="1"/>
    <col min="3855" max="3855" width="12.625" style="87" customWidth="1"/>
    <col min="3856" max="3856" width="7.75" style="87" customWidth="1"/>
    <col min="3857" max="3859" width="9.125" style="87" customWidth="1"/>
    <col min="3860" max="3861" width="8.125" style="87" customWidth="1"/>
    <col min="3862" max="3862" width="4.75" style="87" customWidth="1"/>
    <col min="3863" max="3863" width="6.75" style="87" customWidth="1"/>
    <col min="3864" max="3864" width="3.5" style="87" customWidth="1"/>
    <col min="3865" max="3865" width="5.5" style="87" customWidth="1"/>
    <col min="3866" max="3866" width="4.375" style="87" customWidth="1"/>
    <col min="3867" max="3867" width="5.375" style="87" customWidth="1"/>
    <col min="3868" max="3868" width="3.375" style="87" customWidth="1"/>
    <col min="3869" max="3869" width="2" style="87" customWidth="1"/>
    <col min="3870" max="3870" width="3.375" style="87" customWidth="1"/>
    <col min="3871" max="3871" width="3.875" style="87" customWidth="1"/>
    <col min="3872" max="3872" width="6.125" style="87" customWidth="1"/>
    <col min="3873" max="3873" width="11.5" style="87" customWidth="1"/>
    <col min="3874" max="3874" width="12.625" style="87" customWidth="1"/>
    <col min="3875" max="3876" width="9.125" style="87" customWidth="1"/>
    <col min="3877" max="3877" width="9.625" style="87" customWidth="1"/>
    <col min="3878" max="3880" width="0" style="87" hidden="1" customWidth="1"/>
    <col min="3881" max="3881" width="5.625" style="87" customWidth="1"/>
    <col min="3882" max="3882" width="5.5" style="87" customWidth="1"/>
    <col min="3883" max="3883" width="9.875" style="87" customWidth="1"/>
    <col min="3884" max="3884" width="8.875" style="87" customWidth="1"/>
    <col min="3885" max="3885" width="9.625" style="87" customWidth="1"/>
    <col min="3886" max="3886" width="10.625" style="87"/>
    <col min="3887" max="3887" width="9" style="87" customWidth="1"/>
    <col min="3888" max="3894" width="10.625" style="87"/>
    <col min="3895" max="3895" width="8" style="87" customWidth="1"/>
    <col min="3896" max="3898" width="10.625" style="87"/>
    <col min="3899" max="3899" width="8" style="87" customWidth="1"/>
    <col min="3900" max="4096" width="10.625" style="87"/>
    <col min="4097" max="4097" width="3.75" style="87" customWidth="1"/>
    <col min="4098" max="4098" width="6.25" style="87" customWidth="1"/>
    <col min="4099" max="4099" width="12.875" style="87" customWidth="1"/>
    <col min="4100" max="4100" width="12.625" style="87" customWidth="1"/>
    <col min="4101" max="4103" width="9.125" style="87" customWidth="1"/>
    <col min="4104" max="4104" width="10" style="87" customWidth="1"/>
    <col min="4105" max="4105" width="5.5" style="87" customWidth="1"/>
    <col min="4106" max="4106" width="9.75" style="87" customWidth="1"/>
    <col min="4107" max="4107" width="3" style="87" customWidth="1"/>
    <col min="4108" max="4110" width="0" style="87" hidden="1" customWidth="1"/>
    <col min="4111" max="4111" width="12.625" style="87" customWidth="1"/>
    <col min="4112" max="4112" width="7.75" style="87" customWidth="1"/>
    <col min="4113" max="4115" width="9.125" style="87" customWidth="1"/>
    <col min="4116" max="4117" width="8.125" style="87" customWidth="1"/>
    <col min="4118" max="4118" width="4.75" style="87" customWidth="1"/>
    <col min="4119" max="4119" width="6.75" style="87" customWidth="1"/>
    <col min="4120" max="4120" width="3.5" style="87" customWidth="1"/>
    <col min="4121" max="4121" width="5.5" style="87" customWidth="1"/>
    <col min="4122" max="4122" width="4.375" style="87" customWidth="1"/>
    <col min="4123" max="4123" width="5.375" style="87" customWidth="1"/>
    <col min="4124" max="4124" width="3.375" style="87" customWidth="1"/>
    <col min="4125" max="4125" width="2" style="87" customWidth="1"/>
    <col min="4126" max="4126" width="3.375" style="87" customWidth="1"/>
    <col min="4127" max="4127" width="3.875" style="87" customWidth="1"/>
    <col min="4128" max="4128" width="6.125" style="87" customWidth="1"/>
    <col min="4129" max="4129" width="11.5" style="87" customWidth="1"/>
    <col min="4130" max="4130" width="12.625" style="87" customWidth="1"/>
    <col min="4131" max="4132" width="9.125" style="87" customWidth="1"/>
    <col min="4133" max="4133" width="9.625" style="87" customWidth="1"/>
    <col min="4134" max="4136" width="0" style="87" hidden="1" customWidth="1"/>
    <col min="4137" max="4137" width="5.625" style="87" customWidth="1"/>
    <col min="4138" max="4138" width="5.5" style="87" customWidth="1"/>
    <col min="4139" max="4139" width="9.875" style="87" customWidth="1"/>
    <col min="4140" max="4140" width="8.875" style="87" customWidth="1"/>
    <col min="4141" max="4141" width="9.625" style="87" customWidth="1"/>
    <col min="4142" max="4142" width="10.625" style="87"/>
    <col min="4143" max="4143" width="9" style="87" customWidth="1"/>
    <col min="4144" max="4150" width="10.625" style="87"/>
    <col min="4151" max="4151" width="8" style="87" customWidth="1"/>
    <col min="4152" max="4154" width="10.625" style="87"/>
    <col min="4155" max="4155" width="8" style="87" customWidth="1"/>
    <col min="4156" max="4352" width="10.625" style="87"/>
    <col min="4353" max="4353" width="3.75" style="87" customWidth="1"/>
    <col min="4354" max="4354" width="6.25" style="87" customWidth="1"/>
    <col min="4355" max="4355" width="12.875" style="87" customWidth="1"/>
    <col min="4356" max="4356" width="12.625" style="87" customWidth="1"/>
    <col min="4357" max="4359" width="9.125" style="87" customWidth="1"/>
    <col min="4360" max="4360" width="10" style="87" customWidth="1"/>
    <col min="4361" max="4361" width="5.5" style="87" customWidth="1"/>
    <col min="4362" max="4362" width="9.75" style="87" customWidth="1"/>
    <col min="4363" max="4363" width="3" style="87" customWidth="1"/>
    <col min="4364" max="4366" width="0" style="87" hidden="1" customWidth="1"/>
    <col min="4367" max="4367" width="12.625" style="87" customWidth="1"/>
    <col min="4368" max="4368" width="7.75" style="87" customWidth="1"/>
    <col min="4369" max="4371" width="9.125" style="87" customWidth="1"/>
    <col min="4372" max="4373" width="8.125" style="87" customWidth="1"/>
    <col min="4374" max="4374" width="4.75" style="87" customWidth="1"/>
    <col min="4375" max="4375" width="6.75" style="87" customWidth="1"/>
    <col min="4376" max="4376" width="3.5" style="87" customWidth="1"/>
    <col min="4377" max="4377" width="5.5" style="87" customWidth="1"/>
    <col min="4378" max="4378" width="4.375" style="87" customWidth="1"/>
    <col min="4379" max="4379" width="5.375" style="87" customWidth="1"/>
    <col min="4380" max="4380" width="3.375" style="87" customWidth="1"/>
    <col min="4381" max="4381" width="2" style="87" customWidth="1"/>
    <col min="4382" max="4382" width="3.375" style="87" customWidth="1"/>
    <col min="4383" max="4383" width="3.875" style="87" customWidth="1"/>
    <col min="4384" max="4384" width="6.125" style="87" customWidth="1"/>
    <col min="4385" max="4385" width="11.5" style="87" customWidth="1"/>
    <col min="4386" max="4386" width="12.625" style="87" customWidth="1"/>
    <col min="4387" max="4388" width="9.125" style="87" customWidth="1"/>
    <col min="4389" max="4389" width="9.625" style="87" customWidth="1"/>
    <col min="4390" max="4392" width="0" style="87" hidden="1" customWidth="1"/>
    <col min="4393" max="4393" width="5.625" style="87" customWidth="1"/>
    <col min="4394" max="4394" width="5.5" style="87" customWidth="1"/>
    <col min="4395" max="4395" width="9.875" style="87" customWidth="1"/>
    <col min="4396" max="4396" width="8.875" style="87" customWidth="1"/>
    <col min="4397" max="4397" width="9.625" style="87" customWidth="1"/>
    <col min="4398" max="4398" width="10.625" style="87"/>
    <col min="4399" max="4399" width="9" style="87" customWidth="1"/>
    <col min="4400" max="4406" width="10.625" style="87"/>
    <col min="4407" max="4407" width="8" style="87" customWidth="1"/>
    <col min="4408" max="4410" width="10.625" style="87"/>
    <col min="4411" max="4411" width="8" style="87" customWidth="1"/>
    <col min="4412" max="4608" width="10.625" style="87"/>
    <col min="4609" max="4609" width="3.75" style="87" customWidth="1"/>
    <col min="4610" max="4610" width="6.25" style="87" customWidth="1"/>
    <col min="4611" max="4611" width="12.875" style="87" customWidth="1"/>
    <col min="4612" max="4612" width="12.625" style="87" customWidth="1"/>
    <col min="4613" max="4615" width="9.125" style="87" customWidth="1"/>
    <col min="4616" max="4616" width="10" style="87" customWidth="1"/>
    <col min="4617" max="4617" width="5.5" style="87" customWidth="1"/>
    <col min="4618" max="4618" width="9.75" style="87" customWidth="1"/>
    <col min="4619" max="4619" width="3" style="87" customWidth="1"/>
    <col min="4620" max="4622" width="0" style="87" hidden="1" customWidth="1"/>
    <col min="4623" max="4623" width="12.625" style="87" customWidth="1"/>
    <col min="4624" max="4624" width="7.75" style="87" customWidth="1"/>
    <col min="4625" max="4627" width="9.125" style="87" customWidth="1"/>
    <col min="4628" max="4629" width="8.125" style="87" customWidth="1"/>
    <col min="4630" max="4630" width="4.75" style="87" customWidth="1"/>
    <col min="4631" max="4631" width="6.75" style="87" customWidth="1"/>
    <col min="4632" max="4632" width="3.5" style="87" customWidth="1"/>
    <col min="4633" max="4633" width="5.5" style="87" customWidth="1"/>
    <col min="4634" max="4634" width="4.375" style="87" customWidth="1"/>
    <col min="4635" max="4635" width="5.375" style="87" customWidth="1"/>
    <col min="4636" max="4636" width="3.375" style="87" customWidth="1"/>
    <col min="4637" max="4637" width="2" style="87" customWidth="1"/>
    <col min="4638" max="4638" width="3.375" style="87" customWidth="1"/>
    <col min="4639" max="4639" width="3.875" style="87" customWidth="1"/>
    <col min="4640" max="4640" width="6.125" style="87" customWidth="1"/>
    <col min="4641" max="4641" width="11.5" style="87" customWidth="1"/>
    <col min="4642" max="4642" width="12.625" style="87" customWidth="1"/>
    <col min="4643" max="4644" width="9.125" style="87" customWidth="1"/>
    <col min="4645" max="4645" width="9.625" style="87" customWidth="1"/>
    <col min="4646" max="4648" width="0" style="87" hidden="1" customWidth="1"/>
    <col min="4649" max="4649" width="5.625" style="87" customWidth="1"/>
    <col min="4650" max="4650" width="5.5" style="87" customWidth="1"/>
    <col min="4651" max="4651" width="9.875" style="87" customWidth="1"/>
    <col min="4652" max="4652" width="8.875" style="87" customWidth="1"/>
    <col min="4653" max="4653" width="9.625" style="87" customWidth="1"/>
    <col min="4654" max="4654" width="10.625" style="87"/>
    <col min="4655" max="4655" width="9" style="87" customWidth="1"/>
    <col min="4656" max="4662" width="10.625" style="87"/>
    <col min="4663" max="4663" width="8" style="87" customWidth="1"/>
    <col min="4664" max="4666" width="10.625" style="87"/>
    <col min="4667" max="4667" width="8" style="87" customWidth="1"/>
    <col min="4668" max="4864" width="10.625" style="87"/>
    <col min="4865" max="4865" width="3.75" style="87" customWidth="1"/>
    <col min="4866" max="4866" width="6.25" style="87" customWidth="1"/>
    <col min="4867" max="4867" width="12.875" style="87" customWidth="1"/>
    <col min="4868" max="4868" width="12.625" style="87" customWidth="1"/>
    <col min="4869" max="4871" width="9.125" style="87" customWidth="1"/>
    <col min="4872" max="4872" width="10" style="87" customWidth="1"/>
    <col min="4873" max="4873" width="5.5" style="87" customWidth="1"/>
    <col min="4874" max="4874" width="9.75" style="87" customWidth="1"/>
    <col min="4875" max="4875" width="3" style="87" customWidth="1"/>
    <col min="4876" max="4878" width="0" style="87" hidden="1" customWidth="1"/>
    <col min="4879" max="4879" width="12.625" style="87" customWidth="1"/>
    <col min="4880" max="4880" width="7.75" style="87" customWidth="1"/>
    <col min="4881" max="4883" width="9.125" style="87" customWidth="1"/>
    <col min="4884" max="4885" width="8.125" style="87" customWidth="1"/>
    <col min="4886" max="4886" width="4.75" style="87" customWidth="1"/>
    <col min="4887" max="4887" width="6.75" style="87" customWidth="1"/>
    <col min="4888" max="4888" width="3.5" style="87" customWidth="1"/>
    <col min="4889" max="4889" width="5.5" style="87" customWidth="1"/>
    <col min="4890" max="4890" width="4.375" style="87" customWidth="1"/>
    <col min="4891" max="4891" width="5.375" style="87" customWidth="1"/>
    <col min="4892" max="4892" width="3.375" style="87" customWidth="1"/>
    <col min="4893" max="4893" width="2" style="87" customWidth="1"/>
    <col min="4894" max="4894" width="3.375" style="87" customWidth="1"/>
    <col min="4895" max="4895" width="3.875" style="87" customWidth="1"/>
    <col min="4896" max="4896" width="6.125" style="87" customWidth="1"/>
    <col min="4897" max="4897" width="11.5" style="87" customWidth="1"/>
    <col min="4898" max="4898" width="12.625" style="87" customWidth="1"/>
    <col min="4899" max="4900" width="9.125" style="87" customWidth="1"/>
    <col min="4901" max="4901" width="9.625" style="87" customWidth="1"/>
    <col min="4902" max="4904" width="0" style="87" hidden="1" customWidth="1"/>
    <col min="4905" max="4905" width="5.625" style="87" customWidth="1"/>
    <col min="4906" max="4906" width="5.5" style="87" customWidth="1"/>
    <col min="4907" max="4907" width="9.875" style="87" customWidth="1"/>
    <col min="4908" max="4908" width="8.875" style="87" customWidth="1"/>
    <col min="4909" max="4909" width="9.625" style="87" customWidth="1"/>
    <col min="4910" max="4910" width="10.625" style="87"/>
    <col min="4911" max="4911" width="9" style="87" customWidth="1"/>
    <col min="4912" max="4918" width="10.625" style="87"/>
    <col min="4919" max="4919" width="8" style="87" customWidth="1"/>
    <col min="4920" max="4922" width="10.625" style="87"/>
    <col min="4923" max="4923" width="8" style="87" customWidth="1"/>
    <col min="4924" max="5120" width="10.625" style="87"/>
    <col min="5121" max="5121" width="3.75" style="87" customWidth="1"/>
    <col min="5122" max="5122" width="6.25" style="87" customWidth="1"/>
    <col min="5123" max="5123" width="12.875" style="87" customWidth="1"/>
    <col min="5124" max="5124" width="12.625" style="87" customWidth="1"/>
    <col min="5125" max="5127" width="9.125" style="87" customWidth="1"/>
    <col min="5128" max="5128" width="10" style="87" customWidth="1"/>
    <col min="5129" max="5129" width="5.5" style="87" customWidth="1"/>
    <col min="5130" max="5130" width="9.75" style="87" customWidth="1"/>
    <col min="5131" max="5131" width="3" style="87" customWidth="1"/>
    <col min="5132" max="5134" width="0" style="87" hidden="1" customWidth="1"/>
    <col min="5135" max="5135" width="12.625" style="87" customWidth="1"/>
    <col min="5136" max="5136" width="7.75" style="87" customWidth="1"/>
    <col min="5137" max="5139" width="9.125" style="87" customWidth="1"/>
    <col min="5140" max="5141" width="8.125" style="87" customWidth="1"/>
    <col min="5142" max="5142" width="4.75" style="87" customWidth="1"/>
    <col min="5143" max="5143" width="6.75" style="87" customWidth="1"/>
    <col min="5144" max="5144" width="3.5" style="87" customWidth="1"/>
    <col min="5145" max="5145" width="5.5" style="87" customWidth="1"/>
    <col min="5146" max="5146" width="4.375" style="87" customWidth="1"/>
    <col min="5147" max="5147" width="5.375" style="87" customWidth="1"/>
    <col min="5148" max="5148" width="3.375" style="87" customWidth="1"/>
    <col min="5149" max="5149" width="2" style="87" customWidth="1"/>
    <col min="5150" max="5150" width="3.375" style="87" customWidth="1"/>
    <col min="5151" max="5151" width="3.875" style="87" customWidth="1"/>
    <col min="5152" max="5152" width="6.125" style="87" customWidth="1"/>
    <col min="5153" max="5153" width="11.5" style="87" customWidth="1"/>
    <col min="5154" max="5154" width="12.625" style="87" customWidth="1"/>
    <col min="5155" max="5156" width="9.125" style="87" customWidth="1"/>
    <col min="5157" max="5157" width="9.625" style="87" customWidth="1"/>
    <col min="5158" max="5160" width="0" style="87" hidden="1" customWidth="1"/>
    <col min="5161" max="5161" width="5.625" style="87" customWidth="1"/>
    <col min="5162" max="5162" width="5.5" style="87" customWidth="1"/>
    <col min="5163" max="5163" width="9.875" style="87" customWidth="1"/>
    <col min="5164" max="5164" width="8.875" style="87" customWidth="1"/>
    <col min="5165" max="5165" width="9.625" style="87" customWidth="1"/>
    <col min="5166" max="5166" width="10.625" style="87"/>
    <col min="5167" max="5167" width="9" style="87" customWidth="1"/>
    <col min="5168" max="5174" width="10.625" style="87"/>
    <col min="5175" max="5175" width="8" style="87" customWidth="1"/>
    <col min="5176" max="5178" width="10.625" style="87"/>
    <col min="5179" max="5179" width="8" style="87" customWidth="1"/>
    <col min="5180" max="5376" width="10.625" style="87"/>
    <col min="5377" max="5377" width="3.75" style="87" customWidth="1"/>
    <col min="5378" max="5378" width="6.25" style="87" customWidth="1"/>
    <col min="5379" max="5379" width="12.875" style="87" customWidth="1"/>
    <col min="5380" max="5380" width="12.625" style="87" customWidth="1"/>
    <col min="5381" max="5383" width="9.125" style="87" customWidth="1"/>
    <col min="5384" max="5384" width="10" style="87" customWidth="1"/>
    <col min="5385" max="5385" width="5.5" style="87" customWidth="1"/>
    <col min="5386" max="5386" width="9.75" style="87" customWidth="1"/>
    <col min="5387" max="5387" width="3" style="87" customWidth="1"/>
    <col min="5388" max="5390" width="0" style="87" hidden="1" customWidth="1"/>
    <col min="5391" max="5391" width="12.625" style="87" customWidth="1"/>
    <col min="5392" max="5392" width="7.75" style="87" customWidth="1"/>
    <col min="5393" max="5395" width="9.125" style="87" customWidth="1"/>
    <col min="5396" max="5397" width="8.125" style="87" customWidth="1"/>
    <col min="5398" max="5398" width="4.75" style="87" customWidth="1"/>
    <col min="5399" max="5399" width="6.75" style="87" customWidth="1"/>
    <col min="5400" max="5400" width="3.5" style="87" customWidth="1"/>
    <col min="5401" max="5401" width="5.5" style="87" customWidth="1"/>
    <col min="5402" max="5402" width="4.375" style="87" customWidth="1"/>
    <col min="5403" max="5403" width="5.375" style="87" customWidth="1"/>
    <col min="5404" max="5404" width="3.375" style="87" customWidth="1"/>
    <col min="5405" max="5405" width="2" style="87" customWidth="1"/>
    <col min="5406" max="5406" width="3.375" style="87" customWidth="1"/>
    <col min="5407" max="5407" width="3.875" style="87" customWidth="1"/>
    <col min="5408" max="5408" width="6.125" style="87" customWidth="1"/>
    <col min="5409" max="5409" width="11.5" style="87" customWidth="1"/>
    <col min="5410" max="5410" width="12.625" style="87" customWidth="1"/>
    <col min="5411" max="5412" width="9.125" style="87" customWidth="1"/>
    <col min="5413" max="5413" width="9.625" style="87" customWidth="1"/>
    <col min="5414" max="5416" width="0" style="87" hidden="1" customWidth="1"/>
    <col min="5417" max="5417" width="5.625" style="87" customWidth="1"/>
    <col min="5418" max="5418" width="5.5" style="87" customWidth="1"/>
    <col min="5419" max="5419" width="9.875" style="87" customWidth="1"/>
    <col min="5420" max="5420" width="8.875" style="87" customWidth="1"/>
    <col min="5421" max="5421" width="9.625" style="87" customWidth="1"/>
    <col min="5422" max="5422" width="10.625" style="87"/>
    <col min="5423" max="5423" width="9" style="87" customWidth="1"/>
    <col min="5424" max="5430" width="10.625" style="87"/>
    <col min="5431" max="5431" width="8" style="87" customWidth="1"/>
    <col min="5432" max="5434" width="10.625" style="87"/>
    <col min="5435" max="5435" width="8" style="87" customWidth="1"/>
    <col min="5436" max="5632" width="10.625" style="87"/>
    <col min="5633" max="5633" width="3.75" style="87" customWidth="1"/>
    <col min="5634" max="5634" width="6.25" style="87" customWidth="1"/>
    <col min="5635" max="5635" width="12.875" style="87" customWidth="1"/>
    <col min="5636" max="5636" width="12.625" style="87" customWidth="1"/>
    <col min="5637" max="5639" width="9.125" style="87" customWidth="1"/>
    <col min="5640" max="5640" width="10" style="87" customWidth="1"/>
    <col min="5641" max="5641" width="5.5" style="87" customWidth="1"/>
    <col min="5642" max="5642" width="9.75" style="87" customWidth="1"/>
    <col min="5643" max="5643" width="3" style="87" customWidth="1"/>
    <col min="5644" max="5646" width="0" style="87" hidden="1" customWidth="1"/>
    <col min="5647" max="5647" width="12.625" style="87" customWidth="1"/>
    <col min="5648" max="5648" width="7.75" style="87" customWidth="1"/>
    <col min="5649" max="5651" width="9.125" style="87" customWidth="1"/>
    <col min="5652" max="5653" width="8.125" style="87" customWidth="1"/>
    <col min="5654" max="5654" width="4.75" style="87" customWidth="1"/>
    <col min="5655" max="5655" width="6.75" style="87" customWidth="1"/>
    <col min="5656" max="5656" width="3.5" style="87" customWidth="1"/>
    <col min="5657" max="5657" width="5.5" style="87" customWidth="1"/>
    <col min="5658" max="5658" width="4.375" style="87" customWidth="1"/>
    <col min="5659" max="5659" width="5.375" style="87" customWidth="1"/>
    <col min="5660" max="5660" width="3.375" style="87" customWidth="1"/>
    <col min="5661" max="5661" width="2" style="87" customWidth="1"/>
    <col min="5662" max="5662" width="3.375" style="87" customWidth="1"/>
    <col min="5663" max="5663" width="3.875" style="87" customWidth="1"/>
    <col min="5664" max="5664" width="6.125" style="87" customWidth="1"/>
    <col min="5665" max="5665" width="11.5" style="87" customWidth="1"/>
    <col min="5666" max="5666" width="12.625" style="87" customWidth="1"/>
    <col min="5667" max="5668" width="9.125" style="87" customWidth="1"/>
    <col min="5669" max="5669" width="9.625" style="87" customWidth="1"/>
    <col min="5670" max="5672" width="0" style="87" hidden="1" customWidth="1"/>
    <col min="5673" max="5673" width="5.625" style="87" customWidth="1"/>
    <col min="5674" max="5674" width="5.5" style="87" customWidth="1"/>
    <col min="5675" max="5675" width="9.875" style="87" customWidth="1"/>
    <col min="5676" max="5676" width="8.875" style="87" customWidth="1"/>
    <col min="5677" max="5677" width="9.625" style="87" customWidth="1"/>
    <col min="5678" max="5678" width="10.625" style="87"/>
    <col min="5679" max="5679" width="9" style="87" customWidth="1"/>
    <col min="5680" max="5686" width="10.625" style="87"/>
    <col min="5687" max="5687" width="8" style="87" customWidth="1"/>
    <col min="5688" max="5690" width="10.625" style="87"/>
    <col min="5691" max="5691" width="8" style="87" customWidth="1"/>
    <col min="5692" max="5888" width="10.625" style="87"/>
    <col min="5889" max="5889" width="3.75" style="87" customWidth="1"/>
    <col min="5890" max="5890" width="6.25" style="87" customWidth="1"/>
    <col min="5891" max="5891" width="12.875" style="87" customWidth="1"/>
    <col min="5892" max="5892" width="12.625" style="87" customWidth="1"/>
    <col min="5893" max="5895" width="9.125" style="87" customWidth="1"/>
    <col min="5896" max="5896" width="10" style="87" customWidth="1"/>
    <col min="5897" max="5897" width="5.5" style="87" customWidth="1"/>
    <col min="5898" max="5898" width="9.75" style="87" customWidth="1"/>
    <col min="5899" max="5899" width="3" style="87" customWidth="1"/>
    <col min="5900" max="5902" width="0" style="87" hidden="1" customWidth="1"/>
    <col min="5903" max="5903" width="12.625" style="87" customWidth="1"/>
    <col min="5904" max="5904" width="7.75" style="87" customWidth="1"/>
    <col min="5905" max="5907" width="9.125" style="87" customWidth="1"/>
    <col min="5908" max="5909" width="8.125" style="87" customWidth="1"/>
    <col min="5910" max="5910" width="4.75" style="87" customWidth="1"/>
    <col min="5911" max="5911" width="6.75" style="87" customWidth="1"/>
    <col min="5912" max="5912" width="3.5" style="87" customWidth="1"/>
    <col min="5913" max="5913" width="5.5" style="87" customWidth="1"/>
    <col min="5914" max="5914" width="4.375" style="87" customWidth="1"/>
    <col min="5915" max="5915" width="5.375" style="87" customWidth="1"/>
    <col min="5916" max="5916" width="3.375" style="87" customWidth="1"/>
    <col min="5917" max="5917" width="2" style="87" customWidth="1"/>
    <col min="5918" max="5918" width="3.375" style="87" customWidth="1"/>
    <col min="5919" max="5919" width="3.875" style="87" customWidth="1"/>
    <col min="5920" max="5920" width="6.125" style="87" customWidth="1"/>
    <col min="5921" max="5921" width="11.5" style="87" customWidth="1"/>
    <col min="5922" max="5922" width="12.625" style="87" customWidth="1"/>
    <col min="5923" max="5924" width="9.125" style="87" customWidth="1"/>
    <col min="5925" max="5925" width="9.625" style="87" customWidth="1"/>
    <col min="5926" max="5928" width="0" style="87" hidden="1" customWidth="1"/>
    <col min="5929" max="5929" width="5.625" style="87" customWidth="1"/>
    <col min="5930" max="5930" width="5.5" style="87" customWidth="1"/>
    <col min="5931" max="5931" width="9.875" style="87" customWidth="1"/>
    <col min="5932" max="5932" width="8.875" style="87" customWidth="1"/>
    <col min="5933" max="5933" width="9.625" style="87" customWidth="1"/>
    <col min="5934" max="5934" width="10.625" style="87"/>
    <col min="5935" max="5935" width="9" style="87" customWidth="1"/>
    <col min="5936" max="5942" width="10.625" style="87"/>
    <col min="5943" max="5943" width="8" style="87" customWidth="1"/>
    <col min="5944" max="5946" width="10.625" style="87"/>
    <col min="5947" max="5947" width="8" style="87" customWidth="1"/>
    <col min="5948" max="6144" width="10.625" style="87"/>
    <col min="6145" max="6145" width="3.75" style="87" customWidth="1"/>
    <col min="6146" max="6146" width="6.25" style="87" customWidth="1"/>
    <col min="6147" max="6147" width="12.875" style="87" customWidth="1"/>
    <col min="6148" max="6148" width="12.625" style="87" customWidth="1"/>
    <col min="6149" max="6151" width="9.125" style="87" customWidth="1"/>
    <col min="6152" max="6152" width="10" style="87" customWidth="1"/>
    <col min="6153" max="6153" width="5.5" style="87" customWidth="1"/>
    <col min="6154" max="6154" width="9.75" style="87" customWidth="1"/>
    <col min="6155" max="6155" width="3" style="87" customWidth="1"/>
    <col min="6156" max="6158" width="0" style="87" hidden="1" customWidth="1"/>
    <col min="6159" max="6159" width="12.625" style="87" customWidth="1"/>
    <col min="6160" max="6160" width="7.75" style="87" customWidth="1"/>
    <col min="6161" max="6163" width="9.125" style="87" customWidth="1"/>
    <col min="6164" max="6165" width="8.125" style="87" customWidth="1"/>
    <col min="6166" max="6166" width="4.75" style="87" customWidth="1"/>
    <col min="6167" max="6167" width="6.75" style="87" customWidth="1"/>
    <col min="6168" max="6168" width="3.5" style="87" customWidth="1"/>
    <col min="6169" max="6169" width="5.5" style="87" customWidth="1"/>
    <col min="6170" max="6170" width="4.375" style="87" customWidth="1"/>
    <col min="6171" max="6171" width="5.375" style="87" customWidth="1"/>
    <col min="6172" max="6172" width="3.375" style="87" customWidth="1"/>
    <col min="6173" max="6173" width="2" style="87" customWidth="1"/>
    <col min="6174" max="6174" width="3.375" style="87" customWidth="1"/>
    <col min="6175" max="6175" width="3.875" style="87" customWidth="1"/>
    <col min="6176" max="6176" width="6.125" style="87" customWidth="1"/>
    <col min="6177" max="6177" width="11.5" style="87" customWidth="1"/>
    <col min="6178" max="6178" width="12.625" style="87" customWidth="1"/>
    <col min="6179" max="6180" width="9.125" style="87" customWidth="1"/>
    <col min="6181" max="6181" width="9.625" style="87" customWidth="1"/>
    <col min="6182" max="6184" width="0" style="87" hidden="1" customWidth="1"/>
    <col min="6185" max="6185" width="5.625" style="87" customWidth="1"/>
    <col min="6186" max="6186" width="5.5" style="87" customWidth="1"/>
    <col min="6187" max="6187" width="9.875" style="87" customWidth="1"/>
    <col min="6188" max="6188" width="8.875" style="87" customWidth="1"/>
    <col min="6189" max="6189" width="9.625" style="87" customWidth="1"/>
    <col min="6190" max="6190" width="10.625" style="87"/>
    <col min="6191" max="6191" width="9" style="87" customWidth="1"/>
    <col min="6192" max="6198" width="10.625" style="87"/>
    <col min="6199" max="6199" width="8" style="87" customWidth="1"/>
    <col min="6200" max="6202" width="10.625" style="87"/>
    <col min="6203" max="6203" width="8" style="87" customWidth="1"/>
    <col min="6204" max="6400" width="10.625" style="87"/>
    <col min="6401" max="6401" width="3.75" style="87" customWidth="1"/>
    <col min="6402" max="6402" width="6.25" style="87" customWidth="1"/>
    <col min="6403" max="6403" width="12.875" style="87" customWidth="1"/>
    <col min="6404" max="6404" width="12.625" style="87" customWidth="1"/>
    <col min="6405" max="6407" width="9.125" style="87" customWidth="1"/>
    <col min="6408" max="6408" width="10" style="87" customWidth="1"/>
    <col min="6409" max="6409" width="5.5" style="87" customWidth="1"/>
    <col min="6410" max="6410" width="9.75" style="87" customWidth="1"/>
    <col min="6411" max="6411" width="3" style="87" customWidth="1"/>
    <col min="6412" max="6414" width="0" style="87" hidden="1" customWidth="1"/>
    <col min="6415" max="6415" width="12.625" style="87" customWidth="1"/>
    <col min="6416" max="6416" width="7.75" style="87" customWidth="1"/>
    <col min="6417" max="6419" width="9.125" style="87" customWidth="1"/>
    <col min="6420" max="6421" width="8.125" style="87" customWidth="1"/>
    <col min="6422" max="6422" width="4.75" style="87" customWidth="1"/>
    <col min="6423" max="6423" width="6.75" style="87" customWidth="1"/>
    <col min="6424" max="6424" width="3.5" style="87" customWidth="1"/>
    <col min="6425" max="6425" width="5.5" style="87" customWidth="1"/>
    <col min="6426" max="6426" width="4.375" style="87" customWidth="1"/>
    <col min="6427" max="6427" width="5.375" style="87" customWidth="1"/>
    <col min="6428" max="6428" width="3.375" style="87" customWidth="1"/>
    <col min="6429" max="6429" width="2" style="87" customWidth="1"/>
    <col min="6430" max="6430" width="3.375" style="87" customWidth="1"/>
    <col min="6431" max="6431" width="3.875" style="87" customWidth="1"/>
    <col min="6432" max="6432" width="6.125" style="87" customWidth="1"/>
    <col min="6433" max="6433" width="11.5" style="87" customWidth="1"/>
    <col min="6434" max="6434" width="12.625" style="87" customWidth="1"/>
    <col min="6435" max="6436" width="9.125" style="87" customWidth="1"/>
    <col min="6437" max="6437" width="9.625" style="87" customWidth="1"/>
    <col min="6438" max="6440" width="0" style="87" hidden="1" customWidth="1"/>
    <col min="6441" max="6441" width="5.625" style="87" customWidth="1"/>
    <col min="6442" max="6442" width="5.5" style="87" customWidth="1"/>
    <col min="6443" max="6443" width="9.875" style="87" customWidth="1"/>
    <col min="6444" max="6444" width="8.875" style="87" customWidth="1"/>
    <col min="6445" max="6445" width="9.625" style="87" customWidth="1"/>
    <col min="6446" max="6446" width="10.625" style="87"/>
    <col min="6447" max="6447" width="9" style="87" customWidth="1"/>
    <col min="6448" max="6454" width="10.625" style="87"/>
    <col min="6455" max="6455" width="8" style="87" customWidth="1"/>
    <col min="6456" max="6458" width="10.625" style="87"/>
    <col min="6459" max="6459" width="8" style="87" customWidth="1"/>
    <col min="6460" max="6656" width="10.625" style="87"/>
    <col min="6657" max="6657" width="3.75" style="87" customWidth="1"/>
    <col min="6658" max="6658" width="6.25" style="87" customWidth="1"/>
    <col min="6659" max="6659" width="12.875" style="87" customWidth="1"/>
    <col min="6660" max="6660" width="12.625" style="87" customWidth="1"/>
    <col min="6661" max="6663" width="9.125" style="87" customWidth="1"/>
    <col min="6664" max="6664" width="10" style="87" customWidth="1"/>
    <col min="6665" max="6665" width="5.5" style="87" customWidth="1"/>
    <col min="6666" max="6666" width="9.75" style="87" customWidth="1"/>
    <col min="6667" max="6667" width="3" style="87" customWidth="1"/>
    <col min="6668" max="6670" width="0" style="87" hidden="1" customWidth="1"/>
    <col min="6671" max="6671" width="12.625" style="87" customWidth="1"/>
    <col min="6672" max="6672" width="7.75" style="87" customWidth="1"/>
    <col min="6673" max="6675" width="9.125" style="87" customWidth="1"/>
    <col min="6676" max="6677" width="8.125" style="87" customWidth="1"/>
    <col min="6678" max="6678" width="4.75" style="87" customWidth="1"/>
    <col min="6679" max="6679" width="6.75" style="87" customWidth="1"/>
    <col min="6680" max="6680" width="3.5" style="87" customWidth="1"/>
    <col min="6681" max="6681" width="5.5" style="87" customWidth="1"/>
    <col min="6682" max="6682" width="4.375" style="87" customWidth="1"/>
    <col min="6683" max="6683" width="5.375" style="87" customWidth="1"/>
    <col min="6684" max="6684" width="3.375" style="87" customWidth="1"/>
    <col min="6685" max="6685" width="2" style="87" customWidth="1"/>
    <col min="6686" max="6686" width="3.375" style="87" customWidth="1"/>
    <col min="6687" max="6687" width="3.875" style="87" customWidth="1"/>
    <col min="6688" max="6688" width="6.125" style="87" customWidth="1"/>
    <col min="6689" max="6689" width="11.5" style="87" customWidth="1"/>
    <col min="6690" max="6690" width="12.625" style="87" customWidth="1"/>
    <col min="6691" max="6692" width="9.125" style="87" customWidth="1"/>
    <col min="6693" max="6693" width="9.625" style="87" customWidth="1"/>
    <col min="6694" max="6696" width="0" style="87" hidden="1" customWidth="1"/>
    <col min="6697" max="6697" width="5.625" style="87" customWidth="1"/>
    <col min="6698" max="6698" width="5.5" style="87" customWidth="1"/>
    <col min="6699" max="6699" width="9.875" style="87" customWidth="1"/>
    <col min="6700" max="6700" width="8.875" style="87" customWidth="1"/>
    <col min="6701" max="6701" width="9.625" style="87" customWidth="1"/>
    <col min="6702" max="6702" width="10.625" style="87"/>
    <col min="6703" max="6703" width="9" style="87" customWidth="1"/>
    <col min="6704" max="6710" width="10.625" style="87"/>
    <col min="6711" max="6711" width="8" style="87" customWidth="1"/>
    <col min="6712" max="6714" width="10.625" style="87"/>
    <col min="6715" max="6715" width="8" style="87" customWidth="1"/>
    <col min="6716" max="6912" width="10.625" style="87"/>
    <col min="6913" max="6913" width="3.75" style="87" customWidth="1"/>
    <col min="6914" max="6914" width="6.25" style="87" customWidth="1"/>
    <col min="6915" max="6915" width="12.875" style="87" customWidth="1"/>
    <col min="6916" max="6916" width="12.625" style="87" customWidth="1"/>
    <col min="6917" max="6919" width="9.125" style="87" customWidth="1"/>
    <col min="6920" max="6920" width="10" style="87" customWidth="1"/>
    <col min="6921" max="6921" width="5.5" style="87" customWidth="1"/>
    <col min="6922" max="6922" width="9.75" style="87" customWidth="1"/>
    <col min="6923" max="6923" width="3" style="87" customWidth="1"/>
    <col min="6924" max="6926" width="0" style="87" hidden="1" customWidth="1"/>
    <col min="6927" max="6927" width="12.625" style="87" customWidth="1"/>
    <col min="6928" max="6928" width="7.75" style="87" customWidth="1"/>
    <col min="6929" max="6931" width="9.125" style="87" customWidth="1"/>
    <col min="6932" max="6933" width="8.125" style="87" customWidth="1"/>
    <col min="6934" max="6934" width="4.75" style="87" customWidth="1"/>
    <col min="6935" max="6935" width="6.75" style="87" customWidth="1"/>
    <col min="6936" max="6936" width="3.5" style="87" customWidth="1"/>
    <col min="6937" max="6937" width="5.5" style="87" customWidth="1"/>
    <col min="6938" max="6938" width="4.375" style="87" customWidth="1"/>
    <col min="6939" max="6939" width="5.375" style="87" customWidth="1"/>
    <col min="6940" max="6940" width="3.375" style="87" customWidth="1"/>
    <col min="6941" max="6941" width="2" style="87" customWidth="1"/>
    <col min="6942" max="6942" width="3.375" style="87" customWidth="1"/>
    <col min="6943" max="6943" width="3.875" style="87" customWidth="1"/>
    <col min="6944" max="6944" width="6.125" style="87" customWidth="1"/>
    <col min="6945" max="6945" width="11.5" style="87" customWidth="1"/>
    <col min="6946" max="6946" width="12.625" style="87" customWidth="1"/>
    <col min="6947" max="6948" width="9.125" style="87" customWidth="1"/>
    <col min="6949" max="6949" width="9.625" style="87" customWidth="1"/>
    <col min="6950" max="6952" width="0" style="87" hidden="1" customWidth="1"/>
    <col min="6953" max="6953" width="5.625" style="87" customWidth="1"/>
    <col min="6954" max="6954" width="5.5" style="87" customWidth="1"/>
    <col min="6955" max="6955" width="9.875" style="87" customWidth="1"/>
    <col min="6956" max="6956" width="8.875" style="87" customWidth="1"/>
    <col min="6957" max="6957" width="9.625" style="87" customWidth="1"/>
    <col min="6958" max="6958" width="10.625" style="87"/>
    <col min="6959" max="6959" width="9" style="87" customWidth="1"/>
    <col min="6960" max="6966" width="10.625" style="87"/>
    <col min="6967" max="6967" width="8" style="87" customWidth="1"/>
    <col min="6968" max="6970" width="10.625" style="87"/>
    <col min="6971" max="6971" width="8" style="87" customWidth="1"/>
    <col min="6972" max="7168" width="10.625" style="87"/>
    <col min="7169" max="7169" width="3.75" style="87" customWidth="1"/>
    <col min="7170" max="7170" width="6.25" style="87" customWidth="1"/>
    <col min="7171" max="7171" width="12.875" style="87" customWidth="1"/>
    <col min="7172" max="7172" width="12.625" style="87" customWidth="1"/>
    <col min="7173" max="7175" width="9.125" style="87" customWidth="1"/>
    <col min="7176" max="7176" width="10" style="87" customWidth="1"/>
    <col min="7177" max="7177" width="5.5" style="87" customWidth="1"/>
    <col min="7178" max="7178" width="9.75" style="87" customWidth="1"/>
    <col min="7179" max="7179" width="3" style="87" customWidth="1"/>
    <col min="7180" max="7182" width="0" style="87" hidden="1" customWidth="1"/>
    <col min="7183" max="7183" width="12.625" style="87" customWidth="1"/>
    <col min="7184" max="7184" width="7.75" style="87" customWidth="1"/>
    <col min="7185" max="7187" width="9.125" style="87" customWidth="1"/>
    <col min="7188" max="7189" width="8.125" style="87" customWidth="1"/>
    <col min="7190" max="7190" width="4.75" style="87" customWidth="1"/>
    <col min="7191" max="7191" width="6.75" style="87" customWidth="1"/>
    <col min="7192" max="7192" width="3.5" style="87" customWidth="1"/>
    <col min="7193" max="7193" width="5.5" style="87" customWidth="1"/>
    <col min="7194" max="7194" width="4.375" style="87" customWidth="1"/>
    <col min="7195" max="7195" width="5.375" style="87" customWidth="1"/>
    <col min="7196" max="7196" width="3.375" style="87" customWidth="1"/>
    <col min="7197" max="7197" width="2" style="87" customWidth="1"/>
    <col min="7198" max="7198" width="3.375" style="87" customWidth="1"/>
    <col min="7199" max="7199" width="3.875" style="87" customWidth="1"/>
    <col min="7200" max="7200" width="6.125" style="87" customWidth="1"/>
    <col min="7201" max="7201" width="11.5" style="87" customWidth="1"/>
    <col min="7202" max="7202" width="12.625" style="87" customWidth="1"/>
    <col min="7203" max="7204" width="9.125" style="87" customWidth="1"/>
    <col min="7205" max="7205" width="9.625" style="87" customWidth="1"/>
    <col min="7206" max="7208" width="0" style="87" hidden="1" customWidth="1"/>
    <col min="7209" max="7209" width="5.625" style="87" customWidth="1"/>
    <col min="7210" max="7210" width="5.5" style="87" customWidth="1"/>
    <col min="7211" max="7211" width="9.875" style="87" customWidth="1"/>
    <col min="7212" max="7212" width="8.875" style="87" customWidth="1"/>
    <col min="7213" max="7213" width="9.625" style="87" customWidth="1"/>
    <col min="7214" max="7214" width="10.625" style="87"/>
    <col min="7215" max="7215" width="9" style="87" customWidth="1"/>
    <col min="7216" max="7222" width="10.625" style="87"/>
    <col min="7223" max="7223" width="8" style="87" customWidth="1"/>
    <col min="7224" max="7226" width="10.625" style="87"/>
    <col min="7227" max="7227" width="8" style="87" customWidth="1"/>
    <col min="7228" max="7424" width="10.625" style="87"/>
    <col min="7425" max="7425" width="3.75" style="87" customWidth="1"/>
    <col min="7426" max="7426" width="6.25" style="87" customWidth="1"/>
    <col min="7427" max="7427" width="12.875" style="87" customWidth="1"/>
    <col min="7428" max="7428" width="12.625" style="87" customWidth="1"/>
    <col min="7429" max="7431" width="9.125" style="87" customWidth="1"/>
    <col min="7432" max="7432" width="10" style="87" customWidth="1"/>
    <col min="7433" max="7433" width="5.5" style="87" customWidth="1"/>
    <col min="7434" max="7434" width="9.75" style="87" customWidth="1"/>
    <col min="7435" max="7435" width="3" style="87" customWidth="1"/>
    <col min="7436" max="7438" width="0" style="87" hidden="1" customWidth="1"/>
    <col min="7439" max="7439" width="12.625" style="87" customWidth="1"/>
    <col min="7440" max="7440" width="7.75" style="87" customWidth="1"/>
    <col min="7441" max="7443" width="9.125" style="87" customWidth="1"/>
    <col min="7444" max="7445" width="8.125" style="87" customWidth="1"/>
    <col min="7446" max="7446" width="4.75" style="87" customWidth="1"/>
    <col min="7447" max="7447" width="6.75" style="87" customWidth="1"/>
    <col min="7448" max="7448" width="3.5" style="87" customWidth="1"/>
    <col min="7449" max="7449" width="5.5" style="87" customWidth="1"/>
    <col min="7450" max="7450" width="4.375" style="87" customWidth="1"/>
    <col min="7451" max="7451" width="5.375" style="87" customWidth="1"/>
    <col min="7452" max="7452" width="3.375" style="87" customWidth="1"/>
    <col min="7453" max="7453" width="2" style="87" customWidth="1"/>
    <col min="7454" max="7454" width="3.375" style="87" customWidth="1"/>
    <col min="7455" max="7455" width="3.875" style="87" customWidth="1"/>
    <col min="7456" max="7456" width="6.125" style="87" customWidth="1"/>
    <col min="7457" max="7457" width="11.5" style="87" customWidth="1"/>
    <col min="7458" max="7458" width="12.625" style="87" customWidth="1"/>
    <col min="7459" max="7460" width="9.125" style="87" customWidth="1"/>
    <col min="7461" max="7461" width="9.625" style="87" customWidth="1"/>
    <col min="7462" max="7464" width="0" style="87" hidden="1" customWidth="1"/>
    <col min="7465" max="7465" width="5.625" style="87" customWidth="1"/>
    <col min="7466" max="7466" width="5.5" style="87" customWidth="1"/>
    <col min="7467" max="7467" width="9.875" style="87" customWidth="1"/>
    <col min="7468" max="7468" width="8.875" style="87" customWidth="1"/>
    <col min="7469" max="7469" width="9.625" style="87" customWidth="1"/>
    <col min="7470" max="7470" width="10.625" style="87"/>
    <col min="7471" max="7471" width="9" style="87" customWidth="1"/>
    <col min="7472" max="7478" width="10.625" style="87"/>
    <col min="7479" max="7479" width="8" style="87" customWidth="1"/>
    <col min="7480" max="7482" width="10.625" style="87"/>
    <col min="7483" max="7483" width="8" style="87" customWidth="1"/>
    <col min="7484" max="7680" width="10.625" style="87"/>
    <col min="7681" max="7681" width="3.75" style="87" customWidth="1"/>
    <col min="7682" max="7682" width="6.25" style="87" customWidth="1"/>
    <col min="7683" max="7683" width="12.875" style="87" customWidth="1"/>
    <col min="7684" max="7684" width="12.625" style="87" customWidth="1"/>
    <col min="7685" max="7687" width="9.125" style="87" customWidth="1"/>
    <col min="7688" max="7688" width="10" style="87" customWidth="1"/>
    <col min="7689" max="7689" width="5.5" style="87" customWidth="1"/>
    <col min="7690" max="7690" width="9.75" style="87" customWidth="1"/>
    <col min="7691" max="7691" width="3" style="87" customWidth="1"/>
    <col min="7692" max="7694" width="0" style="87" hidden="1" customWidth="1"/>
    <col min="7695" max="7695" width="12.625" style="87" customWidth="1"/>
    <col min="7696" max="7696" width="7.75" style="87" customWidth="1"/>
    <col min="7697" max="7699" width="9.125" style="87" customWidth="1"/>
    <col min="7700" max="7701" width="8.125" style="87" customWidth="1"/>
    <col min="7702" max="7702" width="4.75" style="87" customWidth="1"/>
    <col min="7703" max="7703" width="6.75" style="87" customWidth="1"/>
    <col min="7704" max="7704" width="3.5" style="87" customWidth="1"/>
    <col min="7705" max="7705" width="5.5" style="87" customWidth="1"/>
    <col min="7706" max="7706" width="4.375" style="87" customWidth="1"/>
    <col min="7707" max="7707" width="5.375" style="87" customWidth="1"/>
    <col min="7708" max="7708" width="3.375" style="87" customWidth="1"/>
    <col min="7709" max="7709" width="2" style="87" customWidth="1"/>
    <col min="7710" max="7710" width="3.375" style="87" customWidth="1"/>
    <col min="7711" max="7711" width="3.875" style="87" customWidth="1"/>
    <col min="7712" max="7712" width="6.125" style="87" customWidth="1"/>
    <col min="7713" max="7713" width="11.5" style="87" customWidth="1"/>
    <col min="7714" max="7714" width="12.625" style="87" customWidth="1"/>
    <col min="7715" max="7716" width="9.125" style="87" customWidth="1"/>
    <col min="7717" max="7717" width="9.625" style="87" customWidth="1"/>
    <col min="7718" max="7720" width="0" style="87" hidden="1" customWidth="1"/>
    <col min="7721" max="7721" width="5.625" style="87" customWidth="1"/>
    <col min="7722" max="7722" width="5.5" style="87" customWidth="1"/>
    <col min="7723" max="7723" width="9.875" style="87" customWidth="1"/>
    <col min="7724" max="7724" width="8.875" style="87" customWidth="1"/>
    <col min="7725" max="7725" width="9.625" style="87" customWidth="1"/>
    <col min="7726" max="7726" width="10.625" style="87"/>
    <col min="7727" max="7727" width="9" style="87" customWidth="1"/>
    <col min="7728" max="7734" width="10.625" style="87"/>
    <col min="7735" max="7735" width="8" style="87" customWidth="1"/>
    <col min="7736" max="7738" width="10.625" style="87"/>
    <col min="7739" max="7739" width="8" style="87" customWidth="1"/>
    <col min="7740" max="7936" width="10.625" style="87"/>
    <col min="7937" max="7937" width="3.75" style="87" customWidth="1"/>
    <col min="7938" max="7938" width="6.25" style="87" customWidth="1"/>
    <col min="7939" max="7939" width="12.875" style="87" customWidth="1"/>
    <col min="7940" max="7940" width="12.625" style="87" customWidth="1"/>
    <col min="7941" max="7943" width="9.125" style="87" customWidth="1"/>
    <col min="7944" max="7944" width="10" style="87" customWidth="1"/>
    <col min="7945" max="7945" width="5.5" style="87" customWidth="1"/>
    <col min="7946" max="7946" width="9.75" style="87" customWidth="1"/>
    <col min="7947" max="7947" width="3" style="87" customWidth="1"/>
    <col min="7948" max="7950" width="0" style="87" hidden="1" customWidth="1"/>
    <col min="7951" max="7951" width="12.625" style="87" customWidth="1"/>
    <col min="7952" max="7952" width="7.75" style="87" customWidth="1"/>
    <col min="7953" max="7955" width="9.125" style="87" customWidth="1"/>
    <col min="7956" max="7957" width="8.125" style="87" customWidth="1"/>
    <col min="7958" max="7958" width="4.75" style="87" customWidth="1"/>
    <col min="7959" max="7959" width="6.75" style="87" customWidth="1"/>
    <col min="7960" max="7960" width="3.5" style="87" customWidth="1"/>
    <col min="7961" max="7961" width="5.5" style="87" customWidth="1"/>
    <col min="7962" max="7962" width="4.375" style="87" customWidth="1"/>
    <col min="7963" max="7963" width="5.375" style="87" customWidth="1"/>
    <col min="7964" max="7964" width="3.375" style="87" customWidth="1"/>
    <col min="7965" max="7965" width="2" style="87" customWidth="1"/>
    <col min="7966" max="7966" width="3.375" style="87" customWidth="1"/>
    <col min="7967" max="7967" width="3.875" style="87" customWidth="1"/>
    <col min="7968" max="7968" width="6.125" style="87" customWidth="1"/>
    <col min="7969" max="7969" width="11.5" style="87" customWidth="1"/>
    <col min="7970" max="7970" width="12.625" style="87" customWidth="1"/>
    <col min="7971" max="7972" width="9.125" style="87" customWidth="1"/>
    <col min="7973" max="7973" width="9.625" style="87" customWidth="1"/>
    <col min="7974" max="7976" width="0" style="87" hidden="1" customWidth="1"/>
    <col min="7977" max="7977" width="5.625" style="87" customWidth="1"/>
    <col min="7978" max="7978" width="5.5" style="87" customWidth="1"/>
    <col min="7979" max="7979" width="9.875" style="87" customWidth="1"/>
    <col min="7980" max="7980" width="8.875" style="87" customWidth="1"/>
    <col min="7981" max="7981" width="9.625" style="87" customWidth="1"/>
    <col min="7982" max="7982" width="10.625" style="87"/>
    <col min="7983" max="7983" width="9" style="87" customWidth="1"/>
    <col min="7984" max="7990" width="10.625" style="87"/>
    <col min="7991" max="7991" width="8" style="87" customWidth="1"/>
    <col min="7992" max="7994" width="10.625" style="87"/>
    <col min="7995" max="7995" width="8" style="87" customWidth="1"/>
    <col min="7996" max="8192" width="10.625" style="87"/>
    <col min="8193" max="8193" width="3.75" style="87" customWidth="1"/>
    <col min="8194" max="8194" width="6.25" style="87" customWidth="1"/>
    <col min="8195" max="8195" width="12.875" style="87" customWidth="1"/>
    <col min="8196" max="8196" width="12.625" style="87" customWidth="1"/>
    <col min="8197" max="8199" width="9.125" style="87" customWidth="1"/>
    <col min="8200" max="8200" width="10" style="87" customWidth="1"/>
    <col min="8201" max="8201" width="5.5" style="87" customWidth="1"/>
    <col min="8202" max="8202" width="9.75" style="87" customWidth="1"/>
    <col min="8203" max="8203" width="3" style="87" customWidth="1"/>
    <col min="8204" max="8206" width="0" style="87" hidden="1" customWidth="1"/>
    <col min="8207" max="8207" width="12.625" style="87" customWidth="1"/>
    <col min="8208" max="8208" width="7.75" style="87" customWidth="1"/>
    <col min="8209" max="8211" width="9.125" style="87" customWidth="1"/>
    <col min="8212" max="8213" width="8.125" style="87" customWidth="1"/>
    <col min="8214" max="8214" width="4.75" style="87" customWidth="1"/>
    <col min="8215" max="8215" width="6.75" style="87" customWidth="1"/>
    <col min="8216" max="8216" width="3.5" style="87" customWidth="1"/>
    <col min="8217" max="8217" width="5.5" style="87" customWidth="1"/>
    <col min="8218" max="8218" width="4.375" style="87" customWidth="1"/>
    <col min="8219" max="8219" width="5.375" style="87" customWidth="1"/>
    <col min="8220" max="8220" width="3.375" style="87" customWidth="1"/>
    <col min="8221" max="8221" width="2" style="87" customWidth="1"/>
    <col min="8222" max="8222" width="3.375" style="87" customWidth="1"/>
    <col min="8223" max="8223" width="3.875" style="87" customWidth="1"/>
    <col min="8224" max="8224" width="6.125" style="87" customWidth="1"/>
    <col min="8225" max="8225" width="11.5" style="87" customWidth="1"/>
    <col min="8226" max="8226" width="12.625" style="87" customWidth="1"/>
    <col min="8227" max="8228" width="9.125" style="87" customWidth="1"/>
    <col min="8229" max="8229" width="9.625" style="87" customWidth="1"/>
    <col min="8230" max="8232" width="0" style="87" hidden="1" customWidth="1"/>
    <col min="8233" max="8233" width="5.625" style="87" customWidth="1"/>
    <col min="8234" max="8234" width="5.5" style="87" customWidth="1"/>
    <col min="8235" max="8235" width="9.875" style="87" customWidth="1"/>
    <col min="8236" max="8236" width="8.875" style="87" customWidth="1"/>
    <col min="8237" max="8237" width="9.625" style="87" customWidth="1"/>
    <col min="8238" max="8238" width="10.625" style="87"/>
    <col min="8239" max="8239" width="9" style="87" customWidth="1"/>
    <col min="8240" max="8246" width="10.625" style="87"/>
    <col min="8247" max="8247" width="8" style="87" customWidth="1"/>
    <col min="8248" max="8250" width="10.625" style="87"/>
    <col min="8251" max="8251" width="8" style="87" customWidth="1"/>
    <col min="8252" max="8448" width="10.625" style="87"/>
    <col min="8449" max="8449" width="3.75" style="87" customWidth="1"/>
    <col min="8450" max="8450" width="6.25" style="87" customWidth="1"/>
    <col min="8451" max="8451" width="12.875" style="87" customWidth="1"/>
    <col min="8452" max="8452" width="12.625" style="87" customWidth="1"/>
    <col min="8453" max="8455" width="9.125" style="87" customWidth="1"/>
    <col min="8456" max="8456" width="10" style="87" customWidth="1"/>
    <col min="8457" max="8457" width="5.5" style="87" customWidth="1"/>
    <col min="8458" max="8458" width="9.75" style="87" customWidth="1"/>
    <col min="8459" max="8459" width="3" style="87" customWidth="1"/>
    <col min="8460" max="8462" width="0" style="87" hidden="1" customWidth="1"/>
    <col min="8463" max="8463" width="12.625" style="87" customWidth="1"/>
    <col min="8464" max="8464" width="7.75" style="87" customWidth="1"/>
    <col min="8465" max="8467" width="9.125" style="87" customWidth="1"/>
    <col min="8468" max="8469" width="8.125" style="87" customWidth="1"/>
    <col min="8470" max="8470" width="4.75" style="87" customWidth="1"/>
    <col min="8471" max="8471" width="6.75" style="87" customWidth="1"/>
    <col min="8472" max="8472" width="3.5" style="87" customWidth="1"/>
    <col min="8473" max="8473" width="5.5" style="87" customWidth="1"/>
    <col min="8474" max="8474" width="4.375" style="87" customWidth="1"/>
    <col min="8475" max="8475" width="5.375" style="87" customWidth="1"/>
    <col min="8476" max="8476" width="3.375" style="87" customWidth="1"/>
    <col min="8477" max="8477" width="2" style="87" customWidth="1"/>
    <col min="8478" max="8478" width="3.375" style="87" customWidth="1"/>
    <col min="8479" max="8479" width="3.875" style="87" customWidth="1"/>
    <col min="8480" max="8480" width="6.125" style="87" customWidth="1"/>
    <col min="8481" max="8481" width="11.5" style="87" customWidth="1"/>
    <col min="8482" max="8482" width="12.625" style="87" customWidth="1"/>
    <col min="8483" max="8484" width="9.125" style="87" customWidth="1"/>
    <col min="8485" max="8485" width="9.625" style="87" customWidth="1"/>
    <col min="8486" max="8488" width="0" style="87" hidden="1" customWidth="1"/>
    <col min="8489" max="8489" width="5.625" style="87" customWidth="1"/>
    <col min="8490" max="8490" width="5.5" style="87" customWidth="1"/>
    <col min="8491" max="8491" width="9.875" style="87" customWidth="1"/>
    <col min="8492" max="8492" width="8.875" style="87" customWidth="1"/>
    <col min="8493" max="8493" width="9.625" style="87" customWidth="1"/>
    <col min="8494" max="8494" width="10.625" style="87"/>
    <col min="8495" max="8495" width="9" style="87" customWidth="1"/>
    <col min="8496" max="8502" width="10.625" style="87"/>
    <col min="8503" max="8503" width="8" style="87" customWidth="1"/>
    <col min="8504" max="8506" width="10.625" style="87"/>
    <col min="8507" max="8507" width="8" style="87" customWidth="1"/>
    <col min="8508" max="8704" width="10.625" style="87"/>
    <col min="8705" max="8705" width="3.75" style="87" customWidth="1"/>
    <col min="8706" max="8706" width="6.25" style="87" customWidth="1"/>
    <col min="8707" max="8707" width="12.875" style="87" customWidth="1"/>
    <col min="8708" max="8708" width="12.625" style="87" customWidth="1"/>
    <col min="8709" max="8711" width="9.125" style="87" customWidth="1"/>
    <col min="8712" max="8712" width="10" style="87" customWidth="1"/>
    <col min="8713" max="8713" width="5.5" style="87" customWidth="1"/>
    <col min="8714" max="8714" width="9.75" style="87" customWidth="1"/>
    <col min="8715" max="8715" width="3" style="87" customWidth="1"/>
    <col min="8716" max="8718" width="0" style="87" hidden="1" customWidth="1"/>
    <col min="8719" max="8719" width="12.625" style="87" customWidth="1"/>
    <col min="8720" max="8720" width="7.75" style="87" customWidth="1"/>
    <col min="8721" max="8723" width="9.125" style="87" customWidth="1"/>
    <col min="8724" max="8725" width="8.125" style="87" customWidth="1"/>
    <col min="8726" max="8726" width="4.75" style="87" customWidth="1"/>
    <col min="8727" max="8727" width="6.75" style="87" customWidth="1"/>
    <col min="8728" max="8728" width="3.5" style="87" customWidth="1"/>
    <col min="8729" max="8729" width="5.5" style="87" customWidth="1"/>
    <col min="8730" max="8730" width="4.375" style="87" customWidth="1"/>
    <col min="8731" max="8731" width="5.375" style="87" customWidth="1"/>
    <col min="8732" max="8732" width="3.375" style="87" customWidth="1"/>
    <col min="8733" max="8733" width="2" style="87" customWidth="1"/>
    <col min="8734" max="8734" width="3.375" style="87" customWidth="1"/>
    <col min="8735" max="8735" width="3.875" style="87" customWidth="1"/>
    <col min="8736" max="8736" width="6.125" style="87" customWidth="1"/>
    <col min="8737" max="8737" width="11.5" style="87" customWidth="1"/>
    <col min="8738" max="8738" width="12.625" style="87" customWidth="1"/>
    <col min="8739" max="8740" width="9.125" style="87" customWidth="1"/>
    <col min="8741" max="8741" width="9.625" style="87" customWidth="1"/>
    <col min="8742" max="8744" width="0" style="87" hidden="1" customWidth="1"/>
    <col min="8745" max="8745" width="5.625" style="87" customWidth="1"/>
    <col min="8746" max="8746" width="5.5" style="87" customWidth="1"/>
    <col min="8747" max="8747" width="9.875" style="87" customWidth="1"/>
    <col min="8748" max="8748" width="8.875" style="87" customWidth="1"/>
    <col min="8749" max="8749" width="9.625" style="87" customWidth="1"/>
    <col min="8750" max="8750" width="10.625" style="87"/>
    <col min="8751" max="8751" width="9" style="87" customWidth="1"/>
    <col min="8752" max="8758" width="10.625" style="87"/>
    <col min="8759" max="8759" width="8" style="87" customWidth="1"/>
    <col min="8760" max="8762" width="10.625" style="87"/>
    <col min="8763" max="8763" width="8" style="87" customWidth="1"/>
    <col min="8764" max="8960" width="10.625" style="87"/>
    <col min="8961" max="8961" width="3.75" style="87" customWidth="1"/>
    <col min="8962" max="8962" width="6.25" style="87" customWidth="1"/>
    <col min="8963" max="8963" width="12.875" style="87" customWidth="1"/>
    <col min="8964" max="8964" width="12.625" style="87" customWidth="1"/>
    <col min="8965" max="8967" width="9.125" style="87" customWidth="1"/>
    <col min="8968" max="8968" width="10" style="87" customWidth="1"/>
    <col min="8969" max="8969" width="5.5" style="87" customWidth="1"/>
    <col min="8970" max="8970" width="9.75" style="87" customWidth="1"/>
    <col min="8971" max="8971" width="3" style="87" customWidth="1"/>
    <col min="8972" max="8974" width="0" style="87" hidden="1" customWidth="1"/>
    <col min="8975" max="8975" width="12.625" style="87" customWidth="1"/>
    <col min="8976" max="8976" width="7.75" style="87" customWidth="1"/>
    <col min="8977" max="8979" width="9.125" style="87" customWidth="1"/>
    <col min="8980" max="8981" width="8.125" style="87" customWidth="1"/>
    <col min="8982" max="8982" width="4.75" style="87" customWidth="1"/>
    <col min="8983" max="8983" width="6.75" style="87" customWidth="1"/>
    <col min="8984" max="8984" width="3.5" style="87" customWidth="1"/>
    <col min="8985" max="8985" width="5.5" style="87" customWidth="1"/>
    <col min="8986" max="8986" width="4.375" style="87" customWidth="1"/>
    <col min="8987" max="8987" width="5.375" style="87" customWidth="1"/>
    <col min="8988" max="8988" width="3.375" style="87" customWidth="1"/>
    <col min="8989" max="8989" width="2" style="87" customWidth="1"/>
    <col min="8990" max="8990" width="3.375" style="87" customWidth="1"/>
    <col min="8991" max="8991" width="3.875" style="87" customWidth="1"/>
    <col min="8992" max="8992" width="6.125" style="87" customWidth="1"/>
    <col min="8993" max="8993" width="11.5" style="87" customWidth="1"/>
    <col min="8994" max="8994" width="12.625" style="87" customWidth="1"/>
    <col min="8995" max="8996" width="9.125" style="87" customWidth="1"/>
    <col min="8997" max="8997" width="9.625" style="87" customWidth="1"/>
    <col min="8998" max="9000" width="0" style="87" hidden="1" customWidth="1"/>
    <col min="9001" max="9001" width="5.625" style="87" customWidth="1"/>
    <col min="9002" max="9002" width="5.5" style="87" customWidth="1"/>
    <col min="9003" max="9003" width="9.875" style="87" customWidth="1"/>
    <col min="9004" max="9004" width="8.875" style="87" customWidth="1"/>
    <col min="9005" max="9005" width="9.625" style="87" customWidth="1"/>
    <col min="9006" max="9006" width="10.625" style="87"/>
    <col min="9007" max="9007" width="9" style="87" customWidth="1"/>
    <col min="9008" max="9014" width="10.625" style="87"/>
    <col min="9015" max="9015" width="8" style="87" customWidth="1"/>
    <col min="9016" max="9018" width="10.625" style="87"/>
    <col min="9019" max="9019" width="8" style="87" customWidth="1"/>
    <col min="9020" max="9216" width="10.625" style="87"/>
    <col min="9217" max="9217" width="3.75" style="87" customWidth="1"/>
    <col min="9218" max="9218" width="6.25" style="87" customWidth="1"/>
    <col min="9219" max="9219" width="12.875" style="87" customWidth="1"/>
    <col min="9220" max="9220" width="12.625" style="87" customWidth="1"/>
    <col min="9221" max="9223" width="9.125" style="87" customWidth="1"/>
    <col min="9224" max="9224" width="10" style="87" customWidth="1"/>
    <col min="9225" max="9225" width="5.5" style="87" customWidth="1"/>
    <col min="9226" max="9226" width="9.75" style="87" customWidth="1"/>
    <col min="9227" max="9227" width="3" style="87" customWidth="1"/>
    <col min="9228" max="9230" width="0" style="87" hidden="1" customWidth="1"/>
    <col min="9231" max="9231" width="12.625" style="87" customWidth="1"/>
    <col min="9232" max="9232" width="7.75" style="87" customWidth="1"/>
    <col min="9233" max="9235" width="9.125" style="87" customWidth="1"/>
    <col min="9236" max="9237" width="8.125" style="87" customWidth="1"/>
    <col min="9238" max="9238" width="4.75" style="87" customWidth="1"/>
    <col min="9239" max="9239" width="6.75" style="87" customWidth="1"/>
    <col min="9240" max="9240" width="3.5" style="87" customWidth="1"/>
    <col min="9241" max="9241" width="5.5" style="87" customWidth="1"/>
    <col min="9242" max="9242" width="4.375" style="87" customWidth="1"/>
    <col min="9243" max="9243" width="5.375" style="87" customWidth="1"/>
    <col min="9244" max="9244" width="3.375" style="87" customWidth="1"/>
    <col min="9245" max="9245" width="2" style="87" customWidth="1"/>
    <col min="9246" max="9246" width="3.375" style="87" customWidth="1"/>
    <col min="9247" max="9247" width="3.875" style="87" customWidth="1"/>
    <col min="9248" max="9248" width="6.125" style="87" customWidth="1"/>
    <col min="9249" max="9249" width="11.5" style="87" customWidth="1"/>
    <col min="9250" max="9250" width="12.625" style="87" customWidth="1"/>
    <col min="9251" max="9252" width="9.125" style="87" customWidth="1"/>
    <col min="9253" max="9253" width="9.625" style="87" customWidth="1"/>
    <col min="9254" max="9256" width="0" style="87" hidden="1" customWidth="1"/>
    <col min="9257" max="9257" width="5.625" style="87" customWidth="1"/>
    <col min="9258" max="9258" width="5.5" style="87" customWidth="1"/>
    <col min="9259" max="9259" width="9.875" style="87" customWidth="1"/>
    <col min="9260" max="9260" width="8.875" style="87" customWidth="1"/>
    <col min="9261" max="9261" width="9.625" style="87" customWidth="1"/>
    <col min="9262" max="9262" width="10.625" style="87"/>
    <col min="9263" max="9263" width="9" style="87" customWidth="1"/>
    <col min="9264" max="9270" width="10.625" style="87"/>
    <col min="9271" max="9271" width="8" style="87" customWidth="1"/>
    <col min="9272" max="9274" width="10.625" style="87"/>
    <col min="9275" max="9275" width="8" style="87" customWidth="1"/>
    <col min="9276" max="9472" width="10.625" style="87"/>
    <col min="9473" max="9473" width="3.75" style="87" customWidth="1"/>
    <col min="9474" max="9474" width="6.25" style="87" customWidth="1"/>
    <col min="9475" max="9475" width="12.875" style="87" customWidth="1"/>
    <col min="9476" max="9476" width="12.625" style="87" customWidth="1"/>
    <col min="9477" max="9479" width="9.125" style="87" customWidth="1"/>
    <col min="9480" max="9480" width="10" style="87" customWidth="1"/>
    <col min="9481" max="9481" width="5.5" style="87" customWidth="1"/>
    <col min="9482" max="9482" width="9.75" style="87" customWidth="1"/>
    <col min="9483" max="9483" width="3" style="87" customWidth="1"/>
    <col min="9484" max="9486" width="0" style="87" hidden="1" customWidth="1"/>
    <col min="9487" max="9487" width="12.625" style="87" customWidth="1"/>
    <col min="9488" max="9488" width="7.75" style="87" customWidth="1"/>
    <col min="9489" max="9491" width="9.125" style="87" customWidth="1"/>
    <col min="9492" max="9493" width="8.125" style="87" customWidth="1"/>
    <col min="9494" max="9494" width="4.75" style="87" customWidth="1"/>
    <col min="9495" max="9495" width="6.75" style="87" customWidth="1"/>
    <col min="9496" max="9496" width="3.5" style="87" customWidth="1"/>
    <col min="9497" max="9497" width="5.5" style="87" customWidth="1"/>
    <col min="9498" max="9498" width="4.375" style="87" customWidth="1"/>
    <col min="9499" max="9499" width="5.375" style="87" customWidth="1"/>
    <col min="9500" max="9500" width="3.375" style="87" customWidth="1"/>
    <col min="9501" max="9501" width="2" style="87" customWidth="1"/>
    <col min="9502" max="9502" width="3.375" style="87" customWidth="1"/>
    <col min="9503" max="9503" width="3.875" style="87" customWidth="1"/>
    <col min="9504" max="9504" width="6.125" style="87" customWidth="1"/>
    <col min="9505" max="9505" width="11.5" style="87" customWidth="1"/>
    <col min="9506" max="9506" width="12.625" style="87" customWidth="1"/>
    <col min="9507" max="9508" width="9.125" style="87" customWidth="1"/>
    <col min="9509" max="9509" width="9.625" style="87" customWidth="1"/>
    <col min="9510" max="9512" width="0" style="87" hidden="1" customWidth="1"/>
    <col min="9513" max="9513" width="5.625" style="87" customWidth="1"/>
    <col min="9514" max="9514" width="5.5" style="87" customWidth="1"/>
    <col min="9515" max="9515" width="9.875" style="87" customWidth="1"/>
    <col min="9516" max="9516" width="8.875" style="87" customWidth="1"/>
    <col min="9517" max="9517" width="9.625" style="87" customWidth="1"/>
    <col min="9518" max="9518" width="10.625" style="87"/>
    <col min="9519" max="9519" width="9" style="87" customWidth="1"/>
    <col min="9520" max="9526" width="10.625" style="87"/>
    <col min="9527" max="9527" width="8" style="87" customWidth="1"/>
    <col min="9528" max="9530" width="10.625" style="87"/>
    <col min="9531" max="9531" width="8" style="87" customWidth="1"/>
    <col min="9532" max="9728" width="10.625" style="87"/>
    <col min="9729" max="9729" width="3.75" style="87" customWidth="1"/>
    <col min="9730" max="9730" width="6.25" style="87" customWidth="1"/>
    <col min="9731" max="9731" width="12.875" style="87" customWidth="1"/>
    <col min="9732" max="9732" width="12.625" style="87" customWidth="1"/>
    <col min="9733" max="9735" width="9.125" style="87" customWidth="1"/>
    <col min="9736" max="9736" width="10" style="87" customWidth="1"/>
    <col min="9737" max="9737" width="5.5" style="87" customWidth="1"/>
    <col min="9738" max="9738" width="9.75" style="87" customWidth="1"/>
    <col min="9739" max="9739" width="3" style="87" customWidth="1"/>
    <col min="9740" max="9742" width="0" style="87" hidden="1" customWidth="1"/>
    <col min="9743" max="9743" width="12.625" style="87" customWidth="1"/>
    <col min="9744" max="9744" width="7.75" style="87" customWidth="1"/>
    <col min="9745" max="9747" width="9.125" style="87" customWidth="1"/>
    <col min="9748" max="9749" width="8.125" style="87" customWidth="1"/>
    <col min="9750" max="9750" width="4.75" style="87" customWidth="1"/>
    <col min="9751" max="9751" width="6.75" style="87" customWidth="1"/>
    <col min="9752" max="9752" width="3.5" style="87" customWidth="1"/>
    <col min="9753" max="9753" width="5.5" style="87" customWidth="1"/>
    <col min="9754" max="9754" width="4.375" style="87" customWidth="1"/>
    <col min="9755" max="9755" width="5.375" style="87" customWidth="1"/>
    <col min="9756" max="9756" width="3.375" style="87" customWidth="1"/>
    <col min="9757" max="9757" width="2" style="87" customWidth="1"/>
    <col min="9758" max="9758" width="3.375" style="87" customWidth="1"/>
    <col min="9759" max="9759" width="3.875" style="87" customWidth="1"/>
    <col min="9760" max="9760" width="6.125" style="87" customWidth="1"/>
    <col min="9761" max="9761" width="11.5" style="87" customWidth="1"/>
    <col min="9762" max="9762" width="12.625" style="87" customWidth="1"/>
    <col min="9763" max="9764" width="9.125" style="87" customWidth="1"/>
    <col min="9765" max="9765" width="9.625" style="87" customWidth="1"/>
    <col min="9766" max="9768" width="0" style="87" hidden="1" customWidth="1"/>
    <col min="9769" max="9769" width="5.625" style="87" customWidth="1"/>
    <col min="9770" max="9770" width="5.5" style="87" customWidth="1"/>
    <col min="9771" max="9771" width="9.875" style="87" customWidth="1"/>
    <col min="9772" max="9772" width="8.875" style="87" customWidth="1"/>
    <col min="9773" max="9773" width="9.625" style="87" customWidth="1"/>
    <col min="9774" max="9774" width="10.625" style="87"/>
    <col min="9775" max="9775" width="9" style="87" customWidth="1"/>
    <col min="9776" max="9782" width="10.625" style="87"/>
    <col min="9783" max="9783" width="8" style="87" customWidth="1"/>
    <col min="9784" max="9786" width="10.625" style="87"/>
    <col min="9787" max="9787" width="8" style="87" customWidth="1"/>
    <col min="9788" max="9984" width="10.625" style="87"/>
    <col min="9985" max="9985" width="3.75" style="87" customWidth="1"/>
    <col min="9986" max="9986" width="6.25" style="87" customWidth="1"/>
    <col min="9987" max="9987" width="12.875" style="87" customWidth="1"/>
    <col min="9988" max="9988" width="12.625" style="87" customWidth="1"/>
    <col min="9989" max="9991" width="9.125" style="87" customWidth="1"/>
    <col min="9992" max="9992" width="10" style="87" customWidth="1"/>
    <col min="9993" max="9993" width="5.5" style="87" customWidth="1"/>
    <col min="9994" max="9994" width="9.75" style="87" customWidth="1"/>
    <col min="9995" max="9995" width="3" style="87" customWidth="1"/>
    <col min="9996" max="9998" width="0" style="87" hidden="1" customWidth="1"/>
    <col min="9999" max="9999" width="12.625" style="87" customWidth="1"/>
    <col min="10000" max="10000" width="7.75" style="87" customWidth="1"/>
    <col min="10001" max="10003" width="9.125" style="87" customWidth="1"/>
    <col min="10004" max="10005" width="8.125" style="87" customWidth="1"/>
    <col min="10006" max="10006" width="4.75" style="87" customWidth="1"/>
    <col min="10007" max="10007" width="6.75" style="87" customWidth="1"/>
    <col min="10008" max="10008" width="3.5" style="87" customWidth="1"/>
    <col min="10009" max="10009" width="5.5" style="87" customWidth="1"/>
    <col min="10010" max="10010" width="4.375" style="87" customWidth="1"/>
    <col min="10011" max="10011" width="5.375" style="87" customWidth="1"/>
    <col min="10012" max="10012" width="3.375" style="87" customWidth="1"/>
    <col min="10013" max="10013" width="2" style="87" customWidth="1"/>
    <col min="10014" max="10014" width="3.375" style="87" customWidth="1"/>
    <col min="10015" max="10015" width="3.875" style="87" customWidth="1"/>
    <col min="10016" max="10016" width="6.125" style="87" customWidth="1"/>
    <col min="10017" max="10017" width="11.5" style="87" customWidth="1"/>
    <col min="10018" max="10018" width="12.625" style="87" customWidth="1"/>
    <col min="10019" max="10020" width="9.125" style="87" customWidth="1"/>
    <col min="10021" max="10021" width="9.625" style="87" customWidth="1"/>
    <col min="10022" max="10024" width="0" style="87" hidden="1" customWidth="1"/>
    <col min="10025" max="10025" width="5.625" style="87" customWidth="1"/>
    <col min="10026" max="10026" width="5.5" style="87" customWidth="1"/>
    <col min="10027" max="10027" width="9.875" style="87" customWidth="1"/>
    <col min="10028" max="10028" width="8.875" style="87" customWidth="1"/>
    <col min="10029" max="10029" width="9.625" style="87" customWidth="1"/>
    <col min="10030" max="10030" width="10.625" style="87"/>
    <col min="10031" max="10031" width="9" style="87" customWidth="1"/>
    <col min="10032" max="10038" width="10.625" style="87"/>
    <col min="10039" max="10039" width="8" style="87" customWidth="1"/>
    <col min="10040" max="10042" width="10.625" style="87"/>
    <col min="10043" max="10043" width="8" style="87" customWidth="1"/>
    <col min="10044" max="10240" width="10.625" style="87"/>
    <col min="10241" max="10241" width="3.75" style="87" customWidth="1"/>
    <col min="10242" max="10242" width="6.25" style="87" customWidth="1"/>
    <col min="10243" max="10243" width="12.875" style="87" customWidth="1"/>
    <col min="10244" max="10244" width="12.625" style="87" customWidth="1"/>
    <col min="10245" max="10247" width="9.125" style="87" customWidth="1"/>
    <col min="10248" max="10248" width="10" style="87" customWidth="1"/>
    <col min="10249" max="10249" width="5.5" style="87" customWidth="1"/>
    <col min="10250" max="10250" width="9.75" style="87" customWidth="1"/>
    <col min="10251" max="10251" width="3" style="87" customWidth="1"/>
    <col min="10252" max="10254" width="0" style="87" hidden="1" customWidth="1"/>
    <col min="10255" max="10255" width="12.625" style="87" customWidth="1"/>
    <col min="10256" max="10256" width="7.75" style="87" customWidth="1"/>
    <col min="10257" max="10259" width="9.125" style="87" customWidth="1"/>
    <col min="10260" max="10261" width="8.125" style="87" customWidth="1"/>
    <col min="10262" max="10262" width="4.75" style="87" customWidth="1"/>
    <col min="10263" max="10263" width="6.75" style="87" customWidth="1"/>
    <col min="10264" max="10264" width="3.5" style="87" customWidth="1"/>
    <col min="10265" max="10265" width="5.5" style="87" customWidth="1"/>
    <col min="10266" max="10266" width="4.375" style="87" customWidth="1"/>
    <col min="10267" max="10267" width="5.375" style="87" customWidth="1"/>
    <col min="10268" max="10268" width="3.375" style="87" customWidth="1"/>
    <col min="10269" max="10269" width="2" style="87" customWidth="1"/>
    <col min="10270" max="10270" width="3.375" style="87" customWidth="1"/>
    <col min="10271" max="10271" width="3.875" style="87" customWidth="1"/>
    <col min="10272" max="10272" width="6.125" style="87" customWidth="1"/>
    <col min="10273" max="10273" width="11.5" style="87" customWidth="1"/>
    <col min="10274" max="10274" width="12.625" style="87" customWidth="1"/>
    <col min="10275" max="10276" width="9.125" style="87" customWidth="1"/>
    <col min="10277" max="10277" width="9.625" style="87" customWidth="1"/>
    <col min="10278" max="10280" width="0" style="87" hidden="1" customWidth="1"/>
    <col min="10281" max="10281" width="5.625" style="87" customWidth="1"/>
    <col min="10282" max="10282" width="5.5" style="87" customWidth="1"/>
    <col min="10283" max="10283" width="9.875" style="87" customWidth="1"/>
    <col min="10284" max="10284" width="8.875" style="87" customWidth="1"/>
    <col min="10285" max="10285" width="9.625" style="87" customWidth="1"/>
    <col min="10286" max="10286" width="10.625" style="87"/>
    <col min="10287" max="10287" width="9" style="87" customWidth="1"/>
    <col min="10288" max="10294" width="10.625" style="87"/>
    <col min="10295" max="10295" width="8" style="87" customWidth="1"/>
    <col min="10296" max="10298" width="10.625" style="87"/>
    <col min="10299" max="10299" width="8" style="87" customWidth="1"/>
    <col min="10300" max="10496" width="10.625" style="87"/>
    <col min="10497" max="10497" width="3.75" style="87" customWidth="1"/>
    <col min="10498" max="10498" width="6.25" style="87" customWidth="1"/>
    <col min="10499" max="10499" width="12.875" style="87" customWidth="1"/>
    <col min="10500" max="10500" width="12.625" style="87" customWidth="1"/>
    <col min="10501" max="10503" width="9.125" style="87" customWidth="1"/>
    <col min="10504" max="10504" width="10" style="87" customWidth="1"/>
    <col min="10505" max="10505" width="5.5" style="87" customWidth="1"/>
    <col min="10506" max="10506" width="9.75" style="87" customWidth="1"/>
    <col min="10507" max="10507" width="3" style="87" customWidth="1"/>
    <col min="10508" max="10510" width="0" style="87" hidden="1" customWidth="1"/>
    <col min="10511" max="10511" width="12.625" style="87" customWidth="1"/>
    <col min="10512" max="10512" width="7.75" style="87" customWidth="1"/>
    <col min="10513" max="10515" width="9.125" style="87" customWidth="1"/>
    <col min="10516" max="10517" width="8.125" style="87" customWidth="1"/>
    <col min="10518" max="10518" width="4.75" style="87" customWidth="1"/>
    <col min="10519" max="10519" width="6.75" style="87" customWidth="1"/>
    <col min="10520" max="10520" width="3.5" style="87" customWidth="1"/>
    <col min="10521" max="10521" width="5.5" style="87" customWidth="1"/>
    <col min="10522" max="10522" width="4.375" style="87" customWidth="1"/>
    <col min="10523" max="10523" width="5.375" style="87" customWidth="1"/>
    <col min="10524" max="10524" width="3.375" style="87" customWidth="1"/>
    <col min="10525" max="10525" width="2" style="87" customWidth="1"/>
    <col min="10526" max="10526" width="3.375" style="87" customWidth="1"/>
    <col min="10527" max="10527" width="3.875" style="87" customWidth="1"/>
    <col min="10528" max="10528" width="6.125" style="87" customWidth="1"/>
    <col min="10529" max="10529" width="11.5" style="87" customWidth="1"/>
    <col min="10530" max="10530" width="12.625" style="87" customWidth="1"/>
    <col min="10531" max="10532" width="9.125" style="87" customWidth="1"/>
    <col min="10533" max="10533" width="9.625" style="87" customWidth="1"/>
    <col min="10534" max="10536" width="0" style="87" hidden="1" customWidth="1"/>
    <col min="10537" max="10537" width="5.625" style="87" customWidth="1"/>
    <col min="10538" max="10538" width="5.5" style="87" customWidth="1"/>
    <col min="10539" max="10539" width="9.875" style="87" customWidth="1"/>
    <col min="10540" max="10540" width="8.875" style="87" customWidth="1"/>
    <col min="10541" max="10541" width="9.625" style="87" customWidth="1"/>
    <col min="10542" max="10542" width="10.625" style="87"/>
    <col min="10543" max="10543" width="9" style="87" customWidth="1"/>
    <col min="10544" max="10550" width="10.625" style="87"/>
    <col min="10551" max="10551" width="8" style="87" customWidth="1"/>
    <col min="10552" max="10554" width="10.625" style="87"/>
    <col min="10555" max="10555" width="8" style="87" customWidth="1"/>
    <col min="10556" max="10752" width="10.625" style="87"/>
    <col min="10753" max="10753" width="3.75" style="87" customWidth="1"/>
    <col min="10754" max="10754" width="6.25" style="87" customWidth="1"/>
    <col min="10755" max="10755" width="12.875" style="87" customWidth="1"/>
    <col min="10756" max="10756" width="12.625" style="87" customWidth="1"/>
    <col min="10757" max="10759" width="9.125" style="87" customWidth="1"/>
    <col min="10760" max="10760" width="10" style="87" customWidth="1"/>
    <col min="10761" max="10761" width="5.5" style="87" customWidth="1"/>
    <col min="10762" max="10762" width="9.75" style="87" customWidth="1"/>
    <col min="10763" max="10763" width="3" style="87" customWidth="1"/>
    <col min="10764" max="10766" width="0" style="87" hidden="1" customWidth="1"/>
    <col min="10767" max="10767" width="12.625" style="87" customWidth="1"/>
    <col min="10768" max="10768" width="7.75" style="87" customWidth="1"/>
    <col min="10769" max="10771" width="9.125" style="87" customWidth="1"/>
    <col min="10772" max="10773" width="8.125" style="87" customWidth="1"/>
    <col min="10774" max="10774" width="4.75" style="87" customWidth="1"/>
    <col min="10775" max="10775" width="6.75" style="87" customWidth="1"/>
    <col min="10776" max="10776" width="3.5" style="87" customWidth="1"/>
    <col min="10777" max="10777" width="5.5" style="87" customWidth="1"/>
    <col min="10778" max="10778" width="4.375" style="87" customWidth="1"/>
    <col min="10779" max="10779" width="5.375" style="87" customWidth="1"/>
    <col min="10780" max="10780" width="3.375" style="87" customWidth="1"/>
    <col min="10781" max="10781" width="2" style="87" customWidth="1"/>
    <col min="10782" max="10782" width="3.375" style="87" customWidth="1"/>
    <col min="10783" max="10783" width="3.875" style="87" customWidth="1"/>
    <col min="10784" max="10784" width="6.125" style="87" customWidth="1"/>
    <col min="10785" max="10785" width="11.5" style="87" customWidth="1"/>
    <col min="10786" max="10786" width="12.625" style="87" customWidth="1"/>
    <col min="10787" max="10788" width="9.125" style="87" customWidth="1"/>
    <col min="10789" max="10789" width="9.625" style="87" customWidth="1"/>
    <col min="10790" max="10792" width="0" style="87" hidden="1" customWidth="1"/>
    <col min="10793" max="10793" width="5.625" style="87" customWidth="1"/>
    <col min="10794" max="10794" width="5.5" style="87" customWidth="1"/>
    <col min="10795" max="10795" width="9.875" style="87" customWidth="1"/>
    <col min="10796" max="10796" width="8.875" style="87" customWidth="1"/>
    <col min="10797" max="10797" width="9.625" style="87" customWidth="1"/>
    <col min="10798" max="10798" width="10.625" style="87"/>
    <col min="10799" max="10799" width="9" style="87" customWidth="1"/>
    <col min="10800" max="10806" width="10.625" style="87"/>
    <col min="10807" max="10807" width="8" style="87" customWidth="1"/>
    <col min="10808" max="10810" width="10.625" style="87"/>
    <col min="10811" max="10811" width="8" style="87" customWidth="1"/>
    <col min="10812" max="11008" width="10.625" style="87"/>
    <col min="11009" max="11009" width="3.75" style="87" customWidth="1"/>
    <col min="11010" max="11010" width="6.25" style="87" customWidth="1"/>
    <col min="11011" max="11011" width="12.875" style="87" customWidth="1"/>
    <col min="11012" max="11012" width="12.625" style="87" customWidth="1"/>
    <col min="11013" max="11015" width="9.125" style="87" customWidth="1"/>
    <col min="11016" max="11016" width="10" style="87" customWidth="1"/>
    <col min="11017" max="11017" width="5.5" style="87" customWidth="1"/>
    <col min="11018" max="11018" width="9.75" style="87" customWidth="1"/>
    <col min="11019" max="11019" width="3" style="87" customWidth="1"/>
    <col min="11020" max="11022" width="0" style="87" hidden="1" customWidth="1"/>
    <col min="11023" max="11023" width="12.625" style="87" customWidth="1"/>
    <col min="11024" max="11024" width="7.75" style="87" customWidth="1"/>
    <col min="11025" max="11027" width="9.125" style="87" customWidth="1"/>
    <col min="11028" max="11029" width="8.125" style="87" customWidth="1"/>
    <col min="11030" max="11030" width="4.75" style="87" customWidth="1"/>
    <col min="11031" max="11031" width="6.75" style="87" customWidth="1"/>
    <col min="11032" max="11032" width="3.5" style="87" customWidth="1"/>
    <col min="11033" max="11033" width="5.5" style="87" customWidth="1"/>
    <col min="11034" max="11034" width="4.375" style="87" customWidth="1"/>
    <col min="11035" max="11035" width="5.375" style="87" customWidth="1"/>
    <col min="11036" max="11036" width="3.375" style="87" customWidth="1"/>
    <col min="11037" max="11037" width="2" style="87" customWidth="1"/>
    <col min="11038" max="11038" width="3.375" style="87" customWidth="1"/>
    <col min="11039" max="11039" width="3.875" style="87" customWidth="1"/>
    <col min="11040" max="11040" width="6.125" style="87" customWidth="1"/>
    <col min="11041" max="11041" width="11.5" style="87" customWidth="1"/>
    <col min="11042" max="11042" width="12.625" style="87" customWidth="1"/>
    <col min="11043" max="11044" width="9.125" style="87" customWidth="1"/>
    <col min="11045" max="11045" width="9.625" style="87" customWidth="1"/>
    <col min="11046" max="11048" width="0" style="87" hidden="1" customWidth="1"/>
    <col min="11049" max="11049" width="5.625" style="87" customWidth="1"/>
    <col min="11050" max="11050" width="5.5" style="87" customWidth="1"/>
    <col min="11051" max="11051" width="9.875" style="87" customWidth="1"/>
    <col min="11052" max="11052" width="8.875" style="87" customWidth="1"/>
    <col min="11053" max="11053" width="9.625" style="87" customWidth="1"/>
    <col min="11054" max="11054" width="10.625" style="87"/>
    <col min="11055" max="11055" width="9" style="87" customWidth="1"/>
    <col min="11056" max="11062" width="10.625" style="87"/>
    <col min="11063" max="11063" width="8" style="87" customWidth="1"/>
    <col min="11064" max="11066" width="10.625" style="87"/>
    <col min="11067" max="11067" width="8" style="87" customWidth="1"/>
    <col min="11068" max="11264" width="10.625" style="87"/>
    <col min="11265" max="11265" width="3.75" style="87" customWidth="1"/>
    <col min="11266" max="11266" width="6.25" style="87" customWidth="1"/>
    <col min="11267" max="11267" width="12.875" style="87" customWidth="1"/>
    <col min="11268" max="11268" width="12.625" style="87" customWidth="1"/>
    <col min="11269" max="11271" width="9.125" style="87" customWidth="1"/>
    <col min="11272" max="11272" width="10" style="87" customWidth="1"/>
    <col min="11273" max="11273" width="5.5" style="87" customWidth="1"/>
    <col min="11274" max="11274" width="9.75" style="87" customWidth="1"/>
    <col min="11275" max="11275" width="3" style="87" customWidth="1"/>
    <col min="11276" max="11278" width="0" style="87" hidden="1" customWidth="1"/>
    <col min="11279" max="11279" width="12.625" style="87" customWidth="1"/>
    <col min="11280" max="11280" width="7.75" style="87" customWidth="1"/>
    <col min="11281" max="11283" width="9.125" style="87" customWidth="1"/>
    <col min="11284" max="11285" width="8.125" style="87" customWidth="1"/>
    <col min="11286" max="11286" width="4.75" style="87" customWidth="1"/>
    <col min="11287" max="11287" width="6.75" style="87" customWidth="1"/>
    <col min="11288" max="11288" width="3.5" style="87" customWidth="1"/>
    <col min="11289" max="11289" width="5.5" style="87" customWidth="1"/>
    <col min="11290" max="11290" width="4.375" style="87" customWidth="1"/>
    <col min="11291" max="11291" width="5.375" style="87" customWidth="1"/>
    <col min="11292" max="11292" width="3.375" style="87" customWidth="1"/>
    <col min="11293" max="11293" width="2" style="87" customWidth="1"/>
    <col min="11294" max="11294" width="3.375" style="87" customWidth="1"/>
    <col min="11295" max="11295" width="3.875" style="87" customWidth="1"/>
    <col min="11296" max="11296" width="6.125" style="87" customWidth="1"/>
    <col min="11297" max="11297" width="11.5" style="87" customWidth="1"/>
    <col min="11298" max="11298" width="12.625" style="87" customWidth="1"/>
    <col min="11299" max="11300" width="9.125" style="87" customWidth="1"/>
    <col min="11301" max="11301" width="9.625" style="87" customWidth="1"/>
    <col min="11302" max="11304" width="0" style="87" hidden="1" customWidth="1"/>
    <col min="11305" max="11305" width="5.625" style="87" customWidth="1"/>
    <col min="11306" max="11306" width="5.5" style="87" customWidth="1"/>
    <col min="11307" max="11307" width="9.875" style="87" customWidth="1"/>
    <col min="11308" max="11308" width="8.875" style="87" customWidth="1"/>
    <col min="11309" max="11309" width="9.625" style="87" customWidth="1"/>
    <col min="11310" max="11310" width="10.625" style="87"/>
    <col min="11311" max="11311" width="9" style="87" customWidth="1"/>
    <col min="11312" max="11318" width="10.625" style="87"/>
    <col min="11319" max="11319" width="8" style="87" customWidth="1"/>
    <col min="11320" max="11322" width="10.625" style="87"/>
    <col min="11323" max="11323" width="8" style="87" customWidth="1"/>
    <col min="11324" max="11520" width="10.625" style="87"/>
    <col min="11521" max="11521" width="3.75" style="87" customWidth="1"/>
    <col min="11522" max="11522" width="6.25" style="87" customWidth="1"/>
    <col min="11523" max="11523" width="12.875" style="87" customWidth="1"/>
    <col min="11524" max="11524" width="12.625" style="87" customWidth="1"/>
    <col min="11525" max="11527" width="9.125" style="87" customWidth="1"/>
    <col min="11528" max="11528" width="10" style="87" customWidth="1"/>
    <col min="11529" max="11529" width="5.5" style="87" customWidth="1"/>
    <col min="11530" max="11530" width="9.75" style="87" customWidth="1"/>
    <col min="11531" max="11531" width="3" style="87" customWidth="1"/>
    <col min="11532" max="11534" width="0" style="87" hidden="1" customWidth="1"/>
    <col min="11535" max="11535" width="12.625" style="87" customWidth="1"/>
    <col min="11536" max="11536" width="7.75" style="87" customWidth="1"/>
    <col min="11537" max="11539" width="9.125" style="87" customWidth="1"/>
    <col min="11540" max="11541" width="8.125" style="87" customWidth="1"/>
    <col min="11542" max="11542" width="4.75" style="87" customWidth="1"/>
    <col min="11543" max="11543" width="6.75" style="87" customWidth="1"/>
    <col min="11544" max="11544" width="3.5" style="87" customWidth="1"/>
    <col min="11545" max="11545" width="5.5" style="87" customWidth="1"/>
    <col min="11546" max="11546" width="4.375" style="87" customWidth="1"/>
    <col min="11547" max="11547" width="5.375" style="87" customWidth="1"/>
    <col min="11548" max="11548" width="3.375" style="87" customWidth="1"/>
    <col min="11549" max="11549" width="2" style="87" customWidth="1"/>
    <col min="11550" max="11550" width="3.375" style="87" customWidth="1"/>
    <col min="11551" max="11551" width="3.875" style="87" customWidth="1"/>
    <col min="11552" max="11552" width="6.125" style="87" customWidth="1"/>
    <col min="11553" max="11553" width="11.5" style="87" customWidth="1"/>
    <col min="11554" max="11554" width="12.625" style="87" customWidth="1"/>
    <col min="11555" max="11556" width="9.125" style="87" customWidth="1"/>
    <col min="11557" max="11557" width="9.625" style="87" customWidth="1"/>
    <col min="11558" max="11560" width="0" style="87" hidden="1" customWidth="1"/>
    <col min="11561" max="11561" width="5.625" style="87" customWidth="1"/>
    <col min="11562" max="11562" width="5.5" style="87" customWidth="1"/>
    <col min="11563" max="11563" width="9.875" style="87" customWidth="1"/>
    <col min="11564" max="11564" width="8.875" style="87" customWidth="1"/>
    <col min="11565" max="11565" width="9.625" style="87" customWidth="1"/>
    <col min="11566" max="11566" width="10.625" style="87"/>
    <col min="11567" max="11567" width="9" style="87" customWidth="1"/>
    <col min="11568" max="11574" width="10.625" style="87"/>
    <col min="11575" max="11575" width="8" style="87" customWidth="1"/>
    <col min="11576" max="11578" width="10.625" style="87"/>
    <col min="11579" max="11579" width="8" style="87" customWidth="1"/>
    <col min="11580" max="11776" width="10.625" style="87"/>
    <col min="11777" max="11777" width="3.75" style="87" customWidth="1"/>
    <col min="11778" max="11778" width="6.25" style="87" customWidth="1"/>
    <col min="11779" max="11779" width="12.875" style="87" customWidth="1"/>
    <col min="11780" max="11780" width="12.625" style="87" customWidth="1"/>
    <col min="11781" max="11783" width="9.125" style="87" customWidth="1"/>
    <col min="11784" max="11784" width="10" style="87" customWidth="1"/>
    <col min="11785" max="11785" width="5.5" style="87" customWidth="1"/>
    <col min="11786" max="11786" width="9.75" style="87" customWidth="1"/>
    <col min="11787" max="11787" width="3" style="87" customWidth="1"/>
    <col min="11788" max="11790" width="0" style="87" hidden="1" customWidth="1"/>
    <col min="11791" max="11791" width="12.625" style="87" customWidth="1"/>
    <col min="11792" max="11792" width="7.75" style="87" customWidth="1"/>
    <col min="11793" max="11795" width="9.125" style="87" customWidth="1"/>
    <col min="11796" max="11797" width="8.125" style="87" customWidth="1"/>
    <col min="11798" max="11798" width="4.75" style="87" customWidth="1"/>
    <col min="11799" max="11799" width="6.75" style="87" customWidth="1"/>
    <col min="11800" max="11800" width="3.5" style="87" customWidth="1"/>
    <col min="11801" max="11801" width="5.5" style="87" customWidth="1"/>
    <col min="11802" max="11802" width="4.375" style="87" customWidth="1"/>
    <col min="11803" max="11803" width="5.375" style="87" customWidth="1"/>
    <col min="11804" max="11804" width="3.375" style="87" customWidth="1"/>
    <col min="11805" max="11805" width="2" style="87" customWidth="1"/>
    <col min="11806" max="11806" width="3.375" style="87" customWidth="1"/>
    <col min="11807" max="11807" width="3.875" style="87" customWidth="1"/>
    <col min="11808" max="11808" width="6.125" style="87" customWidth="1"/>
    <col min="11809" max="11809" width="11.5" style="87" customWidth="1"/>
    <col min="11810" max="11810" width="12.625" style="87" customWidth="1"/>
    <col min="11811" max="11812" width="9.125" style="87" customWidth="1"/>
    <col min="11813" max="11813" width="9.625" style="87" customWidth="1"/>
    <col min="11814" max="11816" width="0" style="87" hidden="1" customWidth="1"/>
    <col min="11817" max="11817" width="5.625" style="87" customWidth="1"/>
    <col min="11818" max="11818" width="5.5" style="87" customWidth="1"/>
    <col min="11819" max="11819" width="9.875" style="87" customWidth="1"/>
    <col min="11820" max="11820" width="8.875" style="87" customWidth="1"/>
    <col min="11821" max="11821" width="9.625" style="87" customWidth="1"/>
    <col min="11822" max="11822" width="10.625" style="87"/>
    <col min="11823" max="11823" width="9" style="87" customWidth="1"/>
    <col min="11824" max="11830" width="10.625" style="87"/>
    <col min="11831" max="11831" width="8" style="87" customWidth="1"/>
    <col min="11832" max="11834" width="10.625" style="87"/>
    <col min="11835" max="11835" width="8" style="87" customWidth="1"/>
    <col min="11836" max="12032" width="10.625" style="87"/>
    <col min="12033" max="12033" width="3.75" style="87" customWidth="1"/>
    <col min="12034" max="12034" width="6.25" style="87" customWidth="1"/>
    <col min="12035" max="12035" width="12.875" style="87" customWidth="1"/>
    <col min="12036" max="12036" width="12.625" style="87" customWidth="1"/>
    <col min="12037" max="12039" width="9.125" style="87" customWidth="1"/>
    <col min="12040" max="12040" width="10" style="87" customWidth="1"/>
    <col min="12041" max="12041" width="5.5" style="87" customWidth="1"/>
    <col min="12042" max="12042" width="9.75" style="87" customWidth="1"/>
    <col min="12043" max="12043" width="3" style="87" customWidth="1"/>
    <col min="12044" max="12046" width="0" style="87" hidden="1" customWidth="1"/>
    <col min="12047" max="12047" width="12.625" style="87" customWidth="1"/>
    <col min="12048" max="12048" width="7.75" style="87" customWidth="1"/>
    <col min="12049" max="12051" width="9.125" style="87" customWidth="1"/>
    <col min="12052" max="12053" width="8.125" style="87" customWidth="1"/>
    <col min="12054" max="12054" width="4.75" style="87" customWidth="1"/>
    <col min="12055" max="12055" width="6.75" style="87" customWidth="1"/>
    <col min="12056" max="12056" width="3.5" style="87" customWidth="1"/>
    <col min="12057" max="12057" width="5.5" style="87" customWidth="1"/>
    <col min="12058" max="12058" width="4.375" style="87" customWidth="1"/>
    <col min="12059" max="12059" width="5.375" style="87" customWidth="1"/>
    <col min="12060" max="12060" width="3.375" style="87" customWidth="1"/>
    <col min="12061" max="12061" width="2" style="87" customWidth="1"/>
    <col min="12062" max="12062" width="3.375" style="87" customWidth="1"/>
    <col min="12063" max="12063" width="3.875" style="87" customWidth="1"/>
    <col min="12064" max="12064" width="6.125" style="87" customWidth="1"/>
    <col min="12065" max="12065" width="11.5" style="87" customWidth="1"/>
    <col min="12066" max="12066" width="12.625" style="87" customWidth="1"/>
    <col min="12067" max="12068" width="9.125" style="87" customWidth="1"/>
    <col min="12069" max="12069" width="9.625" style="87" customWidth="1"/>
    <col min="12070" max="12072" width="0" style="87" hidden="1" customWidth="1"/>
    <col min="12073" max="12073" width="5.625" style="87" customWidth="1"/>
    <col min="12074" max="12074" width="5.5" style="87" customWidth="1"/>
    <col min="12075" max="12075" width="9.875" style="87" customWidth="1"/>
    <col min="12076" max="12076" width="8.875" style="87" customWidth="1"/>
    <col min="12077" max="12077" width="9.625" style="87" customWidth="1"/>
    <col min="12078" max="12078" width="10.625" style="87"/>
    <col min="12079" max="12079" width="9" style="87" customWidth="1"/>
    <col min="12080" max="12086" width="10.625" style="87"/>
    <col min="12087" max="12087" width="8" style="87" customWidth="1"/>
    <col min="12088" max="12090" width="10.625" style="87"/>
    <col min="12091" max="12091" width="8" style="87" customWidth="1"/>
    <col min="12092" max="12288" width="10.625" style="87"/>
    <col min="12289" max="12289" width="3.75" style="87" customWidth="1"/>
    <col min="12290" max="12290" width="6.25" style="87" customWidth="1"/>
    <col min="12291" max="12291" width="12.875" style="87" customWidth="1"/>
    <col min="12292" max="12292" width="12.625" style="87" customWidth="1"/>
    <col min="12293" max="12295" width="9.125" style="87" customWidth="1"/>
    <col min="12296" max="12296" width="10" style="87" customWidth="1"/>
    <col min="12297" max="12297" width="5.5" style="87" customWidth="1"/>
    <col min="12298" max="12298" width="9.75" style="87" customWidth="1"/>
    <col min="12299" max="12299" width="3" style="87" customWidth="1"/>
    <col min="12300" max="12302" width="0" style="87" hidden="1" customWidth="1"/>
    <col min="12303" max="12303" width="12.625" style="87" customWidth="1"/>
    <col min="12304" max="12304" width="7.75" style="87" customWidth="1"/>
    <col min="12305" max="12307" width="9.125" style="87" customWidth="1"/>
    <col min="12308" max="12309" width="8.125" style="87" customWidth="1"/>
    <col min="12310" max="12310" width="4.75" style="87" customWidth="1"/>
    <col min="12311" max="12311" width="6.75" style="87" customWidth="1"/>
    <col min="12312" max="12312" width="3.5" style="87" customWidth="1"/>
    <col min="12313" max="12313" width="5.5" style="87" customWidth="1"/>
    <col min="12314" max="12314" width="4.375" style="87" customWidth="1"/>
    <col min="12315" max="12315" width="5.375" style="87" customWidth="1"/>
    <col min="12316" max="12316" width="3.375" style="87" customWidth="1"/>
    <col min="12317" max="12317" width="2" style="87" customWidth="1"/>
    <col min="12318" max="12318" width="3.375" style="87" customWidth="1"/>
    <col min="12319" max="12319" width="3.875" style="87" customWidth="1"/>
    <col min="12320" max="12320" width="6.125" style="87" customWidth="1"/>
    <col min="12321" max="12321" width="11.5" style="87" customWidth="1"/>
    <col min="12322" max="12322" width="12.625" style="87" customWidth="1"/>
    <col min="12323" max="12324" width="9.125" style="87" customWidth="1"/>
    <col min="12325" max="12325" width="9.625" style="87" customWidth="1"/>
    <col min="12326" max="12328" width="0" style="87" hidden="1" customWidth="1"/>
    <col min="12329" max="12329" width="5.625" style="87" customWidth="1"/>
    <col min="12330" max="12330" width="5.5" style="87" customWidth="1"/>
    <col min="12331" max="12331" width="9.875" style="87" customWidth="1"/>
    <col min="12332" max="12332" width="8.875" style="87" customWidth="1"/>
    <col min="12333" max="12333" width="9.625" style="87" customWidth="1"/>
    <col min="12334" max="12334" width="10.625" style="87"/>
    <col min="12335" max="12335" width="9" style="87" customWidth="1"/>
    <col min="12336" max="12342" width="10.625" style="87"/>
    <col min="12343" max="12343" width="8" style="87" customWidth="1"/>
    <col min="12344" max="12346" width="10.625" style="87"/>
    <col min="12347" max="12347" width="8" style="87" customWidth="1"/>
    <col min="12348" max="12544" width="10.625" style="87"/>
    <col min="12545" max="12545" width="3.75" style="87" customWidth="1"/>
    <col min="12546" max="12546" width="6.25" style="87" customWidth="1"/>
    <col min="12547" max="12547" width="12.875" style="87" customWidth="1"/>
    <col min="12548" max="12548" width="12.625" style="87" customWidth="1"/>
    <col min="12549" max="12551" width="9.125" style="87" customWidth="1"/>
    <col min="12552" max="12552" width="10" style="87" customWidth="1"/>
    <col min="12553" max="12553" width="5.5" style="87" customWidth="1"/>
    <col min="12554" max="12554" width="9.75" style="87" customWidth="1"/>
    <col min="12555" max="12555" width="3" style="87" customWidth="1"/>
    <col min="12556" max="12558" width="0" style="87" hidden="1" customWidth="1"/>
    <col min="12559" max="12559" width="12.625" style="87" customWidth="1"/>
    <col min="12560" max="12560" width="7.75" style="87" customWidth="1"/>
    <col min="12561" max="12563" width="9.125" style="87" customWidth="1"/>
    <col min="12564" max="12565" width="8.125" style="87" customWidth="1"/>
    <col min="12566" max="12566" width="4.75" style="87" customWidth="1"/>
    <col min="12567" max="12567" width="6.75" style="87" customWidth="1"/>
    <col min="12568" max="12568" width="3.5" style="87" customWidth="1"/>
    <col min="12569" max="12569" width="5.5" style="87" customWidth="1"/>
    <col min="12570" max="12570" width="4.375" style="87" customWidth="1"/>
    <col min="12571" max="12571" width="5.375" style="87" customWidth="1"/>
    <col min="12572" max="12572" width="3.375" style="87" customWidth="1"/>
    <col min="12573" max="12573" width="2" style="87" customWidth="1"/>
    <col min="12574" max="12574" width="3.375" style="87" customWidth="1"/>
    <col min="12575" max="12575" width="3.875" style="87" customWidth="1"/>
    <col min="12576" max="12576" width="6.125" style="87" customWidth="1"/>
    <col min="12577" max="12577" width="11.5" style="87" customWidth="1"/>
    <col min="12578" max="12578" width="12.625" style="87" customWidth="1"/>
    <col min="12579" max="12580" width="9.125" style="87" customWidth="1"/>
    <col min="12581" max="12581" width="9.625" style="87" customWidth="1"/>
    <col min="12582" max="12584" width="0" style="87" hidden="1" customWidth="1"/>
    <col min="12585" max="12585" width="5.625" style="87" customWidth="1"/>
    <col min="12586" max="12586" width="5.5" style="87" customWidth="1"/>
    <col min="12587" max="12587" width="9.875" style="87" customWidth="1"/>
    <col min="12588" max="12588" width="8.875" style="87" customWidth="1"/>
    <col min="12589" max="12589" width="9.625" style="87" customWidth="1"/>
    <col min="12590" max="12590" width="10.625" style="87"/>
    <col min="12591" max="12591" width="9" style="87" customWidth="1"/>
    <col min="12592" max="12598" width="10.625" style="87"/>
    <col min="12599" max="12599" width="8" style="87" customWidth="1"/>
    <col min="12600" max="12602" width="10.625" style="87"/>
    <col min="12603" max="12603" width="8" style="87" customWidth="1"/>
    <col min="12604" max="12800" width="10.625" style="87"/>
    <col min="12801" max="12801" width="3.75" style="87" customWidth="1"/>
    <col min="12802" max="12802" width="6.25" style="87" customWidth="1"/>
    <col min="12803" max="12803" width="12.875" style="87" customWidth="1"/>
    <col min="12804" max="12804" width="12.625" style="87" customWidth="1"/>
    <col min="12805" max="12807" width="9.125" style="87" customWidth="1"/>
    <col min="12808" max="12808" width="10" style="87" customWidth="1"/>
    <col min="12809" max="12809" width="5.5" style="87" customWidth="1"/>
    <col min="12810" max="12810" width="9.75" style="87" customWidth="1"/>
    <col min="12811" max="12811" width="3" style="87" customWidth="1"/>
    <col min="12812" max="12814" width="0" style="87" hidden="1" customWidth="1"/>
    <col min="12815" max="12815" width="12.625" style="87" customWidth="1"/>
    <col min="12816" max="12816" width="7.75" style="87" customWidth="1"/>
    <col min="12817" max="12819" width="9.125" style="87" customWidth="1"/>
    <col min="12820" max="12821" width="8.125" style="87" customWidth="1"/>
    <col min="12822" max="12822" width="4.75" style="87" customWidth="1"/>
    <col min="12823" max="12823" width="6.75" style="87" customWidth="1"/>
    <col min="12824" max="12824" width="3.5" style="87" customWidth="1"/>
    <col min="12825" max="12825" width="5.5" style="87" customWidth="1"/>
    <col min="12826" max="12826" width="4.375" style="87" customWidth="1"/>
    <col min="12827" max="12827" width="5.375" style="87" customWidth="1"/>
    <col min="12828" max="12828" width="3.375" style="87" customWidth="1"/>
    <col min="12829" max="12829" width="2" style="87" customWidth="1"/>
    <col min="12830" max="12830" width="3.375" style="87" customWidth="1"/>
    <col min="12831" max="12831" width="3.875" style="87" customWidth="1"/>
    <col min="12832" max="12832" width="6.125" style="87" customWidth="1"/>
    <col min="12833" max="12833" width="11.5" style="87" customWidth="1"/>
    <col min="12834" max="12834" width="12.625" style="87" customWidth="1"/>
    <col min="12835" max="12836" width="9.125" style="87" customWidth="1"/>
    <col min="12837" max="12837" width="9.625" style="87" customWidth="1"/>
    <col min="12838" max="12840" width="0" style="87" hidden="1" customWidth="1"/>
    <col min="12841" max="12841" width="5.625" style="87" customWidth="1"/>
    <col min="12842" max="12842" width="5.5" style="87" customWidth="1"/>
    <col min="12843" max="12843" width="9.875" style="87" customWidth="1"/>
    <col min="12844" max="12844" width="8.875" style="87" customWidth="1"/>
    <col min="12845" max="12845" width="9.625" style="87" customWidth="1"/>
    <col min="12846" max="12846" width="10.625" style="87"/>
    <col min="12847" max="12847" width="9" style="87" customWidth="1"/>
    <col min="12848" max="12854" width="10.625" style="87"/>
    <col min="12855" max="12855" width="8" style="87" customWidth="1"/>
    <col min="12856" max="12858" width="10.625" style="87"/>
    <col min="12859" max="12859" width="8" style="87" customWidth="1"/>
    <col min="12860" max="13056" width="10.625" style="87"/>
    <col min="13057" max="13057" width="3.75" style="87" customWidth="1"/>
    <col min="13058" max="13058" width="6.25" style="87" customWidth="1"/>
    <col min="13059" max="13059" width="12.875" style="87" customWidth="1"/>
    <col min="13060" max="13060" width="12.625" style="87" customWidth="1"/>
    <col min="13061" max="13063" width="9.125" style="87" customWidth="1"/>
    <col min="13064" max="13064" width="10" style="87" customWidth="1"/>
    <col min="13065" max="13065" width="5.5" style="87" customWidth="1"/>
    <col min="13066" max="13066" width="9.75" style="87" customWidth="1"/>
    <col min="13067" max="13067" width="3" style="87" customWidth="1"/>
    <col min="13068" max="13070" width="0" style="87" hidden="1" customWidth="1"/>
    <col min="13071" max="13071" width="12.625" style="87" customWidth="1"/>
    <col min="13072" max="13072" width="7.75" style="87" customWidth="1"/>
    <col min="13073" max="13075" width="9.125" style="87" customWidth="1"/>
    <col min="13076" max="13077" width="8.125" style="87" customWidth="1"/>
    <col min="13078" max="13078" width="4.75" style="87" customWidth="1"/>
    <col min="13079" max="13079" width="6.75" style="87" customWidth="1"/>
    <col min="13080" max="13080" width="3.5" style="87" customWidth="1"/>
    <col min="13081" max="13081" width="5.5" style="87" customWidth="1"/>
    <col min="13082" max="13082" width="4.375" style="87" customWidth="1"/>
    <col min="13083" max="13083" width="5.375" style="87" customWidth="1"/>
    <col min="13084" max="13084" width="3.375" style="87" customWidth="1"/>
    <col min="13085" max="13085" width="2" style="87" customWidth="1"/>
    <col min="13086" max="13086" width="3.375" style="87" customWidth="1"/>
    <col min="13087" max="13087" width="3.875" style="87" customWidth="1"/>
    <col min="13088" max="13088" width="6.125" style="87" customWidth="1"/>
    <col min="13089" max="13089" width="11.5" style="87" customWidth="1"/>
    <col min="13090" max="13090" width="12.625" style="87" customWidth="1"/>
    <col min="13091" max="13092" width="9.125" style="87" customWidth="1"/>
    <col min="13093" max="13093" width="9.625" style="87" customWidth="1"/>
    <col min="13094" max="13096" width="0" style="87" hidden="1" customWidth="1"/>
    <col min="13097" max="13097" width="5.625" style="87" customWidth="1"/>
    <col min="13098" max="13098" width="5.5" style="87" customWidth="1"/>
    <col min="13099" max="13099" width="9.875" style="87" customWidth="1"/>
    <col min="13100" max="13100" width="8.875" style="87" customWidth="1"/>
    <col min="13101" max="13101" width="9.625" style="87" customWidth="1"/>
    <col min="13102" max="13102" width="10.625" style="87"/>
    <col min="13103" max="13103" width="9" style="87" customWidth="1"/>
    <col min="13104" max="13110" width="10.625" style="87"/>
    <col min="13111" max="13111" width="8" style="87" customWidth="1"/>
    <col min="13112" max="13114" width="10.625" style="87"/>
    <col min="13115" max="13115" width="8" style="87" customWidth="1"/>
    <col min="13116" max="13312" width="10.625" style="87"/>
    <col min="13313" max="13313" width="3.75" style="87" customWidth="1"/>
    <col min="13314" max="13314" width="6.25" style="87" customWidth="1"/>
    <col min="13315" max="13315" width="12.875" style="87" customWidth="1"/>
    <col min="13316" max="13316" width="12.625" style="87" customWidth="1"/>
    <col min="13317" max="13319" width="9.125" style="87" customWidth="1"/>
    <col min="13320" max="13320" width="10" style="87" customWidth="1"/>
    <col min="13321" max="13321" width="5.5" style="87" customWidth="1"/>
    <col min="13322" max="13322" width="9.75" style="87" customWidth="1"/>
    <col min="13323" max="13323" width="3" style="87" customWidth="1"/>
    <col min="13324" max="13326" width="0" style="87" hidden="1" customWidth="1"/>
    <col min="13327" max="13327" width="12.625" style="87" customWidth="1"/>
    <col min="13328" max="13328" width="7.75" style="87" customWidth="1"/>
    <col min="13329" max="13331" width="9.125" style="87" customWidth="1"/>
    <col min="13332" max="13333" width="8.125" style="87" customWidth="1"/>
    <col min="13334" max="13334" width="4.75" style="87" customWidth="1"/>
    <col min="13335" max="13335" width="6.75" style="87" customWidth="1"/>
    <col min="13336" max="13336" width="3.5" style="87" customWidth="1"/>
    <col min="13337" max="13337" width="5.5" style="87" customWidth="1"/>
    <col min="13338" max="13338" width="4.375" style="87" customWidth="1"/>
    <col min="13339" max="13339" width="5.375" style="87" customWidth="1"/>
    <col min="13340" max="13340" width="3.375" style="87" customWidth="1"/>
    <col min="13341" max="13341" width="2" style="87" customWidth="1"/>
    <col min="13342" max="13342" width="3.375" style="87" customWidth="1"/>
    <col min="13343" max="13343" width="3.875" style="87" customWidth="1"/>
    <col min="13344" max="13344" width="6.125" style="87" customWidth="1"/>
    <col min="13345" max="13345" width="11.5" style="87" customWidth="1"/>
    <col min="13346" max="13346" width="12.625" style="87" customWidth="1"/>
    <col min="13347" max="13348" width="9.125" style="87" customWidth="1"/>
    <col min="13349" max="13349" width="9.625" style="87" customWidth="1"/>
    <col min="13350" max="13352" width="0" style="87" hidden="1" customWidth="1"/>
    <col min="13353" max="13353" width="5.625" style="87" customWidth="1"/>
    <col min="13354" max="13354" width="5.5" style="87" customWidth="1"/>
    <col min="13355" max="13355" width="9.875" style="87" customWidth="1"/>
    <col min="13356" max="13356" width="8.875" style="87" customWidth="1"/>
    <col min="13357" max="13357" width="9.625" style="87" customWidth="1"/>
    <col min="13358" max="13358" width="10.625" style="87"/>
    <col min="13359" max="13359" width="9" style="87" customWidth="1"/>
    <col min="13360" max="13366" width="10.625" style="87"/>
    <col min="13367" max="13367" width="8" style="87" customWidth="1"/>
    <col min="13368" max="13370" width="10.625" style="87"/>
    <col min="13371" max="13371" width="8" style="87" customWidth="1"/>
    <col min="13372" max="13568" width="10.625" style="87"/>
    <col min="13569" max="13569" width="3.75" style="87" customWidth="1"/>
    <col min="13570" max="13570" width="6.25" style="87" customWidth="1"/>
    <col min="13571" max="13571" width="12.875" style="87" customWidth="1"/>
    <col min="13572" max="13572" width="12.625" style="87" customWidth="1"/>
    <col min="13573" max="13575" width="9.125" style="87" customWidth="1"/>
    <col min="13576" max="13576" width="10" style="87" customWidth="1"/>
    <col min="13577" max="13577" width="5.5" style="87" customWidth="1"/>
    <col min="13578" max="13578" width="9.75" style="87" customWidth="1"/>
    <col min="13579" max="13579" width="3" style="87" customWidth="1"/>
    <col min="13580" max="13582" width="0" style="87" hidden="1" customWidth="1"/>
    <col min="13583" max="13583" width="12.625" style="87" customWidth="1"/>
    <col min="13584" max="13584" width="7.75" style="87" customWidth="1"/>
    <col min="13585" max="13587" width="9.125" style="87" customWidth="1"/>
    <col min="13588" max="13589" width="8.125" style="87" customWidth="1"/>
    <col min="13590" max="13590" width="4.75" style="87" customWidth="1"/>
    <col min="13591" max="13591" width="6.75" style="87" customWidth="1"/>
    <col min="13592" max="13592" width="3.5" style="87" customWidth="1"/>
    <col min="13593" max="13593" width="5.5" style="87" customWidth="1"/>
    <col min="13594" max="13594" width="4.375" style="87" customWidth="1"/>
    <col min="13595" max="13595" width="5.375" style="87" customWidth="1"/>
    <col min="13596" max="13596" width="3.375" style="87" customWidth="1"/>
    <col min="13597" max="13597" width="2" style="87" customWidth="1"/>
    <col min="13598" max="13598" width="3.375" style="87" customWidth="1"/>
    <col min="13599" max="13599" width="3.875" style="87" customWidth="1"/>
    <col min="13600" max="13600" width="6.125" style="87" customWidth="1"/>
    <col min="13601" max="13601" width="11.5" style="87" customWidth="1"/>
    <col min="13602" max="13602" width="12.625" style="87" customWidth="1"/>
    <col min="13603" max="13604" width="9.125" style="87" customWidth="1"/>
    <col min="13605" max="13605" width="9.625" style="87" customWidth="1"/>
    <col min="13606" max="13608" width="0" style="87" hidden="1" customWidth="1"/>
    <col min="13609" max="13609" width="5.625" style="87" customWidth="1"/>
    <col min="13610" max="13610" width="5.5" style="87" customWidth="1"/>
    <col min="13611" max="13611" width="9.875" style="87" customWidth="1"/>
    <col min="13612" max="13612" width="8.875" style="87" customWidth="1"/>
    <col min="13613" max="13613" width="9.625" style="87" customWidth="1"/>
    <col min="13614" max="13614" width="10.625" style="87"/>
    <col min="13615" max="13615" width="9" style="87" customWidth="1"/>
    <col min="13616" max="13622" width="10.625" style="87"/>
    <col min="13623" max="13623" width="8" style="87" customWidth="1"/>
    <col min="13624" max="13626" width="10.625" style="87"/>
    <col min="13627" max="13627" width="8" style="87" customWidth="1"/>
    <col min="13628" max="13824" width="10.625" style="87"/>
    <col min="13825" max="13825" width="3.75" style="87" customWidth="1"/>
    <col min="13826" max="13826" width="6.25" style="87" customWidth="1"/>
    <col min="13827" max="13827" width="12.875" style="87" customWidth="1"/>
    <col min="13828" max="13828" width="12.625" style="87" customWidth="1"/>
    <col min="13829" max="13831" width="9.125" style="87" customWidth="1"/>
    <col min="13832" max="13832" width="10" style="87" customWidth="1"/>
    <col min="13833" max="13833" width="5.5" style="87" customWidth="1"/>
    <col min="13834" max="13834" width="9.75" style="87" customWidth="1"/>
    <col min="13835" max="13835" width="3" style="87" customWidth="1"/>
    <col min="13836" max="13838" width="0" style="87" hidden="1" customWidth="1"/>
    <col min="13839" max="13839" width="12.625" style="87" customWidth="1"/>
    <col min="13840" max="13840" width="7.75" style="87" customWidth="1"/>
    <col min="13841" max="13843" width="9.125" style="87" customWidth="1"/>
    <col min="13844" max="13845" width="8.125" style="87" customWidth="1"/>
    <col min="13846" max="13846" width="4.75" style="87" customWidth="1"/>
    <col min="13847" max="13847" width="6.75" style="87" customWidth="1"/>
    <col min="13848" max="13848" width="3.5" style="87" customWidth="1"/>
    <col min="13849" max="13849" width="5.5" style="87" customWidth="1"/>
    <col min="13850" max="13850" width="4.375" style="87" customWidth="1"/>
    <col min="13851" max="13851" width="5.375" style="87" customWidth="1"/>
    <col min="13852" max="13852" width="3.375" style="87" customWidth="1"/>
    <col min="13853" max="13853" width="2" style="87" customWidth="1"/>
    <col min="13854" max="13854" width="3.375" style="87" customWidth="1"/>
    <col min="13855" max="13855" width="3.875" style="87" customWidth="1"/>
    <col min="13856" max="13856" width="6.125" style="87" customWidth="1"/>
    <col min="13857" max="13857" width="11.5" style="87" customWidth="1"/>
    <col min="13858" max="13858" width="12.625" style="87" customWidth="1"/>
    <col min="13859" max="13860" width="9.125" style="87" customWidth="1"/>
    <col min="13861" max="13861" width="9.625" style="87" customWidth="1"/>
    <col min="13862" max="13864" width="0" style="87" hidden="1" customWidth="1"/>
    <col min="13865" max="13865" width="5.625" style="87" customWidth="1"/>
    <col min="13866" max="13866" width="5.5" style="87" customWidth="1"/>
    <col min="13867" max="13867" width="9.875" style="87" customWidth="1"/>
    <col min="13868" max="13868" width="8.875" style="87" customWidth="1"/>
    <col min="13869" max="13869" width="9.625" style="87" customWidth="1"/>
    <col min="13870" max="13870" width="10.625" style="87"/>
    <col min="13871" max="13871" width="9" style="87" customWidth="1"/>
    <col min="13872" max="13878" width="10.625" style="87"/>
    <col min="13879" max="13879" width="8" style="87" customWidth="1"/>
    <col min="13880" max="13882" width="10.625" style="87"/>
    <col min="13883" max="13883" width="8" style="87" customWidth="1"/>
    <col min="13884" max="14080" width="10.625" style="87"/>
    <col min="14081" max="14081" width="3.75" style="87" customWidth="1"/>
    <col min="14082" max="14082" width="6.25" style="87" customWidth="1"/>
    <col min="14083" max="14083" width="12.875" style="87" customWidth="1"/>
    <col min="14084" max="14084" width="12.625" style="87" customWidth="1"/>
    <col min="14085" max="14087" width="9.125" style="87" customWidth="1"/>
    <col min="14088" max="14088" width="10" style="87" customWidth="1"/>
    <col min="14089" max="14089" width="5.5" style="87" customWidth="1"/>
    <col min="14090" max="14090" width="9.75" style="87" customWidth="1"/>
    <col min="14091" max="14091" width="3" style="87" customWidth="1"/>
    <col min="14092" max="14094" width="0" style="87" hidden="1" customWidth="1"/>
    <col min="14095" max="14095" width="12.625" style="87" customWidth="1"/>
    <col min="14096" max="14096" width="7.75" style="87" customWidth="1"/>
    <col min="14097" max="14099" width="9.125" style="87" customWidth="1"/>
    <col min="14100" max="14101" width="8.125" style="87" customWidth="1"/>
    <col min="14102" max="14102" width="4.75" style="87" customWidth="1"/>
    <col min="14103" max="14103" width="6.75" style="87" customWidth="1"/>
    <col min="14104" max="14104" width="3.5" style="87" customWidth="1"/>
    <col min="14105" max="14105" width="5.5" style="87" customWidth="1"/>
    <col min="14106" max="14106" width="4.375" style="87" customWidth="1"/>
    <col min="14107" max="14107" width="5.375" style="87" customWidth="1"/>
    <col min="14108" max="14108" width="3.375" style="87" customWidth="1"/>
    <col min="14109" max="14109" width="2" style="87" customWidth="1"/>
    <col min="14110" max="14110" width="3.375" style="87" customWidth="1"/>
    <col min="14111" max="14111" width="3.875" style="87" customWidth="1"/>
    <col min="14112" max="14112" width="6.125" style="87" customWidth="1"/>
    <col min="14113" max="14113" width="11.5" style="87" customWidth="1"/>
    <col min="14114" max="14114" width="12.625" style="87" customWidth="1"/>
    <col min="14115" max="14116" width="9.125" style="87" customWidth="1"/>
    <col min="14117" max="14117" width="9.625" style="87" customWidth="1"/>
    <col min="14118" max="14120" width="0" style="87" hidden="1" customWidth="1"/>
    <col min="14121" max="14121" width="5.625" style="87" customWidth="1"/>
    <col min="14122" max="14122" width="5.5" style="87" customWidth="1"/>
    <col min="14123" max="14123" width="9.875" style="87" customWidth="1"/>
    <col min="14124" max="14124" width="8.875" style="87" customWidth="1"/>
    <col min="14125" max="14125" width="9.625" style="87" customWidth="1"/>
    <col min="14126" max="14126" width="10.625" style="87"/>
    <col min="14127" max="14127" width="9" style="87" customWidth="1"/>
    <col min="14128" max="14134" width="10.625" style="87"/>
    <col min="14135" max="14135" width="8" style="87" customWidth="1"/>
    <col min="14136" max="14138" width="10.625" style="87"/>
    <col min="14139" max="14139" width="8" style="87" customWidth="1"/>
    <col min="14140" max="14336" width="10.625" style="87"/>
    <col min="14337" max="14337" width="3.75" style="87" customWidth="1"/>
    <col min="14338" max="14338" width="6.25" style="87" customWidth="1"/>
    <col min="14339" max="14339" width="12.875" style="87" customWidth="1"/>
    <col min="14340" max="14340" width="12.625" style="87" customWidth="1"/>
    <col min="14341" max="14343" width="9.125" style="87" customWidth="1"/>
    <col min="14344" max="14344" width="10" style="87" customWidth="1"/>
    <col min="14345" max="14345" width="5.5" style="87" customWidth="1"/>
    <col min="14346" max="14346" width="9.75" style="87" customWidth="1"/>
    <col min="14347" max="14347" width="3" style="87" customWidth="1"/>
    <col min="14348" max="14350" width="0" style="87" hidden="1" customWidth="1"/>
    <col min="14351" max="14351" width="12.625" style="87" customWidth="1"/>
    <col min="14352" max="14352" width="7.75" style="87" customWidth="1"/>
    <col min="14353" max="14355" width="9.125" style="87" customWidth="1"/>
    <col min="14356" max="14357" width="8.125" style="87" customWidth="1"/>
    <col min="14358" max="14358" width="4.75" style="87" customWidth="1"/>
    <col min="14359" max="14359" width="6.75" style="87" customWidth="1"/>
    <col min="14360" max="14360" width="3.5" style="87" customWidth="1"/>
    <col min="14361" max="14361" width="5.5" style="87" customWidth="1"/>
    <col min="14362" max="14362" width="4.375" style="87" customWidth="1"/>
    <col min="14363" max="14363" width="5.375" style="87" customWidth="1"/>
    <col min="14364" max="14364" width="3.375" style="87" customWidth="1"/>
    <col min="14365" max="14365" width="2" style="87" customWidth="1"/>
    <col min="14366" max="14366" width="3.375" style="87" customWidth="1"/>
    <col min="14367" max="14367" width="3.875" style="87" customWidth="1"/>
    <col min="14368" max="14368" width="6.125" style="87" customWidth="1"/>
    <col min="14369" max="14369" width="11.5" style="87" customWidth="1"/>
    <col min="14370" max="14370" width="12.625" style="87" customWidth="1"/>
    <col min="14371" max="14372" width="9.125" style="87" customWidth="1"/>
    <col min="14373" max="14373" width="9.625" style="87" customWidth="1"/>
    <col min="14374" max="14376" width="0" style="87" hidden="1" customWidth="1"/>
    <col min="14377" max="14377" width="5.625" style="87" customWidth="1"/>
    <col min="14378" max="14378" width="5.5" style="87" customWidth="1"/>
    <col min="14379" max="14379" width="9.875" style="87" customWidth="1"/>
    <col min="14380" max="14380" width="8.875" style="87" customWidth="1"/>
    <col min="14381" max="14381" width="9.625" style="87" customWidth="1"/>
    <col min="14382" max="14382" width="10.625" style="87"/>
    <col min="14383" max="14383" width="9" style="87" customWidth="1"/>
    <col min="14384" max="14390" width="10.625" style="87"/>
    <col min="14391" max="14391" width="8" style="87" customWidth="1"/>
    <col min="14392" max="14394" width="10.625" style="87"/>
    <col min="14395" max="14395" width="8" style="87" customWidth="1"/>
    <col min="14396" max="14592" width="10.625" style="87"/>
    <col min="14593" max="14593" width="3.75" style="87" customWidth="1"/>
    <col min="14594" max="14594" width="6.25" style="87" customWidth="1"/>
    <col min="14595" max="14595" width="12.875" style="87" customWidth="1"/>
    <col min="14596" max="14596" width="12.625" style="87" customWidth="1"/>
    <col min="14597" max="14599" width="9.125" style="87" customWidth="1"/>
    <col min="14600" max="14600" width="10" style="87" customWidth="1"/>
    <col min="14601" max="14601" width="5.5" style="87" customWidth="1"/>
    <col min="14602" max="14602" width="9.75" style="87" customWidth="1"/>
    <col min="14603" max="14603" width="3" style="87" customWidth="1"/>
    <col min="14604" max="14606" width="0" style="87" hidden="1" customWidth="1"/>
    <col min="14607" max="14607" width="12.625" style="87" customWidth="1"/>
    <col min="14608" max="14608" width="7.75" style="87" customWidth="1"/>
    <col min="14609" max="14611" width="9.125" style="87" customWidth="1"/>
    <col min="14612" max="14613" width="8.125" style="87" customWidth="1"/>
    <col min="14614" max="14614" width="4.75" style="87" customWidth="1"/>
    <col min="14615" max="14615" width="6.75" style="87" customWidth="1"/>
    <col min="14616" max="14616" width="3.5" style="87" customWidth="1"/>
    <col min="14617" max="14617" width="5.5" style="87" customWidth="1"/>
    <col min="14618" max="14618" width="4.375" style="87" customWidth="1"/>
    <col min="14619" max="14619" width="5.375" style="87" customWidth="1"/>
    <col min="14620" max="14620" width="3.375" style="87" customWidth="1"/>
    <col min="14621" max="14621" width="2" style="87" customWidth="1"/>
    <col min="14622" max="14622" width="3.375" style="87" customWidth="1"/>
    <col min="14623" max="14623" width="3.875" style="87" customWidth="1"/>
    <col min="14624" max="14624" width="6.125" style="87" customWidth="1"/>
    <col min="14625" max="14625" width="11.5" style="87" customWidth="1"/>
    <col min="14626" max="14626" width="12.625" style="87" customWidth="1"/>
    <col min="14627" max="14628" width="9.125" style="87" customWidth="1"/>
    <col min="14629" max="14629" width="9.625" style="87" customWidth="1"/>
    <col min="14630" max="14632" width="0" style="87" hidden="1" customWidth="1"/>
    <col min="14633" max="14633" width="5.625" style="87" customWidth="1"/>
    <col min="14634" max="14634" width="5.5" style="87" customWidth="1"/>
    <col min="14635" max="14635" width="9.875" style="87" customWidth="1"/>
    <col min="14636" max="14636" width="8.875" style="87" customWidth="1"/>
    <col min="14637" max="14637" width="9.625" style="87" customWidth="1"/>
    <col min="14638" max="14638" width="10.625" style="87"/>
    <col min="14639" max="14639" width="9" style="87" customWidth="1"/>
    <col min="14640" max="14646" width="10.625" style="87"/>
    <col min="14647" max="14647" width="8" style="87" customWidth="1"/>
    <col min="14648" max="14650" width="10.625" style="87"/>
    <col min="14651" max="14651" width="8" style="87" customWidth="1"/>
    <col min="14652" max="14848" width="10.625" style="87"/>
    <col min="14849" max="14849" width="3.75" style="87" customWidth="1"/>
    <col min="14850" max="14850" width="6.25" style="87" customWidth="1"/>
    <col min="14851" max="14851" width="12.875" style="87" customWidth="1"/>
    <col min="14852" max="14852" width="12.625" style="87" customWidth="1"/>
    <col min="14853" max="14855" width="9.125" style="87" customWidth="1"/>
    <col min="14856" max="14856" width="10" style="87" customWidth="1"/>
    <col min="14857" max="14857" width="5.5" style="87" customWidth="1"/>
    <col min="14858" max="14858" width="9.75" style="87" customWidth="1"/>
    <col min="14859" max="14859" width="3" style="87" customWidth="1"/>
    <col min="14860" max="14862" width="0" style="87" hidden="1" customWidth="1"/>
    <col min="14863" max="14863" width="12.625" style="87" customWidth="1"/>
    <col min="14864" max="14864" width="7.75" style="87" customWidth="1"/>
    <col min="14865" max="14867" width="9.125" style="87" customWidth="1"/>
    <col min="14868" max="14869" width="8.125" style="87" customWidth="1"/>
    <col min="14870" max="14870" width="4.75" style="87" customWidth="1"/>
    <col min="14871" max="14871" width="6.75" style="87" customWidth="1"/>
    <col min="14872" max="14872" width="3.5" style="87" customWidth="1"/>
    <col min="14873" max="14873" width="5.5" style="87" customWidth="1"/>
    <col min="14874" max="14874" width="4.375" style="87" customWidth="1"/>
    <col min="14875" max="14875" width="5.375" style="87" customWidth="1"/>
    <col min="14876" max="14876" width="3.375" style="87" customWidth="1"/>
    <col min="14877" max="14877" width="2" style="87" customWidth="1"/>
    <col min="14878" max="14878" width="3.375" style="87" customWidth="1"/>
    <col min="14879" max="14879" width="3.875" style="87" customWidth="1"/>
    <col min="14880" max="14880" width="6.125" style="87" customWidth="1"/>
    <col min="14881" max="14881" width="11.5" style="87" customWidth="1"/>
    <col min="14882" max="14882" width="12.625" style="87" customWidth="1"/>
    <col min="14883" max="14884" width="9.125" style="87" customWidth="1"/>
    <col min="14885" max="14885" width="9.625" style="87" customWidth="1"/>
    <col min="14886" max="14888" width="0" style="87" hidden="1" customWidth="1"/>
    <col min="14889" max="14889" width="5.625" style="87" customWidth="1"/>
    <col min="14890" max="14890" width="5.5" style="87" customWidth="1"/>
    <col min="14891" max="14891" width="9.875" style="87" customWidth="1"/>
    <col min="14892" max="14892" width="8.875" style="87" customWidth="1"/>
    <col min="14893" max="14893" width="9.625" style="87" customWidth="1"/>
    <col min="14894" max="14894" width="10.625" style="87"/>
    <col min="14895" max="14895" width="9" style="87" customWidth="1"/>
    <col min="14896" max="14902" width="10.625" style="87"/>
    <col min="14903" max="14903" width="8" style="87" customWidth="1"/>
    <col min="14904" max="14906" width="10.625" style="87"/>
    <col min="14907" max="14907" width="8" style="87" customWidth="1"/>
    <col min="14908" max="15104" width="10.625" style="87"/>
    <col min="15105" max="15105" width="3.75" style="87" customWidth="1"/>
    <col min="15106" max="15106" width="6.25" style="87" customWidth="1"/>
    <col min="15107" max="15107" width="12.875" style="87" customWidth="1"/>
    <col min="15108" max="15108" width="12.625" style="87" customWidth="1"/>
    <col min="15109" max="15111" width="9.125" style="87" customWidth="1"/>
    <col min="15112" max="15112" width="10" style="87" customWidth="1"/>
    <col min="15113" max="15113" width="5.5" style="87" customWidth="1"/>
    <col min="15114" max="15114" width="9.75" style="87" customWidth="1"/>
    <col min="15115" max="15115" width="3" style="87" customWidth="1"/>
    <col min="15116" max="15118" width="0" style="87" hidden="1" customWidth="1"/>
    <col min="15119" max="15119" width="12.625" style="87" customWidth="1"/>
    <col min="15120" max="15120" width="7.75" style="87" customWidth="1"/>
    <col min="15121" max="15123" width="9.125" style="87" customWidth="1"/>
    <col min="15124" max="15125" width="8.125" style="87" customWidth="1"/>
    <col min="15126" max="15126" width="4.75" style="87" customWidth="1"/>
    <col min="15127" max="15127" width="6.75" style="87" customWidth="1"/>
    <col min="15128" max="15128" width="3.5" style="87" customWidth="1"/>
    <col min="15129" max="15129" width="5.5" style="87" customWidth="1"/>
    <col min="15130" max="15130" width="4.375" style="87" customWidth="1"/>
    <col min="15131" max="15131" width="5.375" style="87" customWidth="1"/>
    <col min="15132" max="15132" width="3.375" style="87" customWidth="1"/>
    <col min="15133" max="15133" width="2" style="87" customWidth="1"/>
    <col min="15134" max="15134" width="3.375" style="87" customWidth="1"/>
    <col min="15135" max="15135" width="3.875" style="87" customWidth="1"/>
    <col min="15136" max="15136" width="6.125" style="87" customWidth="1"/>
    <col min="15137" max="15137" width="11.5" style="87" customWidth="1"/>
    <col min="15138" max="15138" width="12.625" style="87" customWidth="1"/>
    <col min="15139" max="15140" width="9.125" style="87" customWidth="1"/>
    <col min="15141" max="15141" width="9.625" style="87" customWidth="1"/>
    <col min="15142" max="15144" width="0" style="87" hidden="1" customWidth="1"/>
    <col min="15145" max="15145" width="5.625" style="87" customWidth="1"/>
    <col min="15146" max="15146" width="5.5" style="87" customWidth="1"/>
    <col min="15147" max="15147" width="9.875" style="87" customWidth="1"/>
    <col min="15148" max="15148" width="8.875" style="87" customWidth="1"/>
    <col min="15149" max="15149" width="9.625" style="87" customWidth="1"/>
    <col min="15150" max="15150" width="10.625" style="87"/>
    <col min="15151" max="15151" width="9" style="87" customWidth="1"/>
    <col min="15152" max="15158" width="10.625" style="87"/>
    <col min="15159" max="15159" width="8" style="87" customWidth="1"/>
    <col min="15160" max="15162" width="10.625" style="87"/>
    <col min="15163" max="15163" width="8" style="87" customWidth="1"/>
    <col min="15164" max="15360" width="10.625" style="87"/>
    <col min="15361" max="15361" width="3.75" style="87" customWidth="1"/>
    <col min="15362" max="15362" width="6.25" style="87" customWidth="1"/>
    <col min="15363" max="15363" width="12.875" style="87" customWidth="1"/>
    <col min="15364" max="15364" width="12.625" style="87" customWidth="1"/>
    <col min="15365" max="15367" width="9.125" style="87" customWidth="1"/>
    <col min="15368" max="15368" width="10" style="87" customWidth="1"/>
    <col min="15369" max="15369" width="5.5" style="87" customWidth="1"/>
    <col min="15370" max="15370" width="9.75" style="87" customWidth="1"/>
    <col min="15371" max="15371" width="3" style="87" customWidth="1"/>
    <col min="15372" max="15374" width="0" style="87" hidden="1" customWidth="1"/>
    <col min="15375" max="15375" width="12.625" style="87" customWidth="1"/>
    <col min="15376" max="15376" width="7.75" style="87" customWidth="1"/>
    <col min="15377" max="15379" width="9.125" style="87" customWidth="1"/>
    <col min="15380" max="15381" width="8.125" style="87" customWidth="1"/>
    <col min="15382" max="15382" width="4.75" style="87" customWidth="1"/>
    <col min="15383" max="15383" width="6.75" style="87" customWidth="1"/>
    <col min="15384" max="15384" width="3.5" style="87" customWidth="1"/>
    <col min="15385" max="15385" width="5.5" style="87" customWidth="1"/>
    <col min="15386" max="15386" width="4.375" style="87" customWidth="1"/>
    <col min="15387" max="15387" width="5.375" style="87" customWidth="1"/>
    <col min="15388" max="15388" width="3.375" style="87" customWidth="1"/>
    <col min="15389" max="15389" width="2" style="87" customWidth="1"/>
    <col min="15390" max="15390" width="3.375" style="87" customWidth="1"/>
    <col min="15391" max="15391" width="3.875" style="87" customWidth="1"/>
    <col min="15392" max="15392" width="6.125" style="87" customWidth="1"/>
    <col min="15393" max="15393" width="11.5" style="87" customWidth="1"/>
    <col min="15394" max="15394" width="12.625" style="87" customWidth="1"/>
    <col min="15395" max="15396" width="9.125" style="87" customWidth="1"/>
    <col min="15397" max="15397" width="9.625" style="87" customWidth="1"/>
    <col min="15398" max="15400" width="0" style="87" hidden="1" customWidth="1"/>
    <col min="15401" max="15401" width="5.625" style="87" customWidth="1"/>
    <col min="15402" max="15402" width="5.5" style="87" customWidth="1"/>
    <col min="15403" max="15403" width="9.875" style="87" customWidth="1"/>
    <col min="15404" max="15404" width="8.875" style="87" customWidth="1"/>
    <col min="15405" max="15405" width="9.625" style="87" customWidth="1"/>
    <col min="15406" max="15406" width="10.625" style="87"/>
    <col min="15407" max="15407" width="9" style="87" customWidth="1"/>
    <col min="15408" max="15414" width="10.625" style="87"/>
    <col min="15415" max="15415" width="8" style="87" customWidth="1"/>
    <col min="15416" max="15418" width="10.625" style="87"/>
    <col min="15419" max="15419" width="8" style="87" customWidth="1"/>
    <col min="15420" max="15616" width="10.625" style="87"/>
    <col min="15617" max="15617" width="3.75" style="87" customWidth="1"/>
    <col min="15618" max="15618" width="6.25" style="87" customWidth="1"/>
    <col min="15619" max="15619" width="12.875" style="87" customWidth="1"/>
    <col min="15620" max="15620" width="12.625" style="87" customWidth="1"/>
    <col min="15621" max="15623" width="9.125" style="87" customWidth="1"/>
    <col min="15624" max="15624" width="10" style="87" customWidth="1"/>
    <col min="15625" max="15625" width="5.5" style="87" customWidth="1"/>
    <col min="15626" max="15626" width="9.75" style="87" customWidth="1"/>
    <col min="15627" max="15627" width="3" style="87" customWidth="1"/>
    <col min="15628" max="15630" width="0" style="87" hidden="1" customWidth="1"/>
    <col min="15631" max="15631" width="12.625" style="87" customWidth="1"/>
    <col min="15632" max="15632" width="7.75" style="87" customWidth="1"/>
    <col min="15633" max="15635" width="9.125" style="87" customWidth="1"/>
    <col min="15636" max="15637" width="8.125" style="87" customWidth="1"/>
    <col min="15638" max="15638" width="4.75" style="87" customWidth="1"/>
    <col min="15639" max="15639" width="6.75" style="87" customWidth="1"/>
    <col min="15640" max="15640" width="3.5" style="87" customWidth="1"/>
    <col min="15641" max="15641" width="5.5" style="87" customWidth="1"/>
    <col min="15642" max="15642" width="4.375" style="87" customWidth="1"/>
    <col min="15643" max="15643" width="5.375" style="87" customWidth="1"/>
    <col min="15644" max="15644" width="3.375" style="87" customWidth="1"/>
    <col min="15645" max="15645" width="2" style="87" customWidth="1"/>
    <col min="15646" max="15646" width="3.375" style="87" customWidth="1"/>
    <col min="15647" max="15647" width="3.875" style="87" customWidth="1"/>
    <col min="15648" max="15648" width="6.125" style="87" customWidth="1"/>
    <col min="15649" max="15649" width="11.5" style="87" customWidth="1"/>
    <col min="15650" max="15650" width="12.625" style="87" customWidth="1"/>
    <col min="15651" max="15652" width="9.125" style="87" customWidth="1"/>
    <col min="15653" max="15653" width="9.625" style="87" customWidth="1"/>
    <col min="15654" max="15656" width="0" style="87" hidden="1" customWidth="1"/>
    <col min="15657" max="15657" width="5.625" style="87" customWidth="1"/>
    <col min="15658" max="15658" width="5.5" style="87" customWidth="1"/>
    <col min="15659" max="15659" width="9.875" style="87" customWidth="1"/>
    <col min="15660" max="15660" width="8.875" style="87" customWidth="1"/>
    <col min="15661" max="15661" width="9.625" style="87" customWidth="1"/>
    <col min="15662" max="15662" width="10.625" style="87"/>
    <col min="15663" max="15663" width="9" style="87" customWidth="1"/>
    <col min="15664" max="15670" width="10.625" style="87"/>
    <col min="15671" max="15671" width="8" style="87" customWidth="1"/>
    <col min="15672" max="15674" width="10.625" style="87"/>
    <col min="15675" max="15675" width="8" style="87" customWidth="1"/>
    <col min="15676" max="15872" width="10.625" style="87"/>
    <col min="15873" max="15873" width="3.75" style="87" customWidth="1"/>
    <col min="15874" max="15874" width="6.25" style="87" customWidth="1"/>
    <col min="15875" max="15875" width="12.875" style="87" customWidth="1"/>
    <col min="15876" max="15876" width="12.625" style="87" customWidth="1"/>
    <col min="15877" max="15879" width="9.125" style="87" customWidth="1"/>
    <col min="15880" max="15880" width="10" style="87" customWidth="1"/>
    <col min="15881" max="15881" width="5.5" style="87" customWidth="1"/>
    <col min="15882" max="15882" width="9.75" style="87" customWidth="1"/>
    <col min="15883" max="15883" width="3" style="87" customWidth="1"/>
    <col min="15884" max="15886" width="0" style="87" hidden="1" customWidth="1"/>
    <col min="15887" max="15887" width="12.625" style="87" customWidth="1"/>
    <col min="15888" max="15888" width="7.75" style="87" customWidth="1"/>
    <col min="15889" max="15891" width="9.125" style="87" customWidth="1"/>
    <col min="15892" max="15893" width="8.125" style="87" customWidth="1"/>
    <col min="15894" max="15894" width="4.75" style="87" customWidth="1"/>
    <col min="15895" max="15895" width="6.75" style="87" customWidth="1"/>
    <col min="15896" max="15896" width="3.5" style="87" customWidth="1"/>
    <col min="15897" max="15897" width="5.5" style="87" customWidth="1"/>
    <col min="15898" max="15898" width="4.375" style="87" customWidth="1"/>
    <col min="15899" max="15899" width="5.375" style="87" customWidth="1"/>
    <col min="15900" max="15900" width="3.375" style="87" customWidth="1"/>
    <col min="15901" max="15901" width="2" style="87" customWidth="1"/>
    <col min="15902" max="15902" width="3.375" style="87" customWidth="1"/>
    <col min="15903" max="15903" width="3.875" style="87" customWidth="1"/>
    <col min="15904" max="15904" width="6.125" style="87" customWidth="1"/>
    <col min="15905" max="15905" width="11.5" style="87" customWidth="1"/>
    <col min="15906" max="15906" width="12.625" style="87" customWidth="1"/>
    <col min="15907" max="15908" width="9.125" style="87" customWidth="1"/>
    <col min="15909" max="15909" width="9.625" style="87" customWidth="1"/>
    <col min="15910" max="15912" width="0" style="87" hidden="1" customWidth="1"/>
    <col min="15913" max="15913" width="5.625" style="87" customWidth="1"/>
    <col min="15914" max="15914" width="5.5" style="87" customWidth="1"/>
    <col min="15915" max="15915" width="9.875" style="87" customWidth="1"/>
    <col min="15916" max="15916" width="8.875" style="87" customWidth="1"/>
    <col min="15917" max="15917" width="9.625" style="87" customWidth="1"/>
    <col min="15918" max="15918" width="10.625" style="87"/>
    <col min="15919" max="15919" width="9" style="87" customWidth="1"/>
    <col min="15920" max="15926" width="10.625" style="87"/>
    <col min="15927" max="15927" width="8" style="87" customWidth="1"/>
    <col min="15928" max="15930" width="10.625" style="87"/>
    <col min="15931" max="15931" width="8" style="87" customWidth="1"/>
    <col min="15932" max="16128" width="10.625" style="87"/>
    <col min="16129" max="16129" width="3.75" style="87" customWidth="1"/>
    <col min="16130" max="16130" width="6.25" style="87" customWidth="1"/>
    <col min="16131" max="16131" width="12.875" style="87" customWidth="1"/>
    <col min="16132" max="16132" width="12.625" style="87" customWidth="1"/>
    <col min="16133" max="16135" width="9.125" style="87" customWidth="1"/>
    <col min="16136" max="16136" width="10" style="87" customWidth="1"/>
    <col min="16137" max="16137" width="5.5" style="87" customWidth="1"/>
    <col min="16138" max="16138" width="9.75" style="87" customWidth="1"/>
    <col min="16139" max="16139" width="3" style="87" customWidth="1"/>
    <col min="16140" max="16142" width="0" style="87" hidden="1" customWidth="1"/>
    <col min="16143" max="16143" width="12.625" style="87" customWidth="1"/>
    <col min="16144" max="16144" width="7.75" style="87" customWidth="1"/>
    <col min="16145" max="16147" width="9.125" style="87" customWidth="1"/>
    <col min="16148" max="16149" width="8.125" style="87" customWidth="1"/>
    <col min="16150" max="16150" width="4.75" style="87" customWidth="1"/>
    <col min="16151" max="16151" width="6.75" style="87" customWidth="1"/>
    <col min="16152" max="16152" width="3.5" style="87" customWidth="1"/>
    <col min="16153" max="16153" width="5.5" style="87" customWidth="1"/>
    <col min="16154" max="16154" width="4.375" style="87" customWidth="1"/>
    <col min="16155" max="16155" width="5.375" style="87" customWidth="1"/>
    <col min="16156" max="16156" width="3.375" style="87" customWidth="1"/>
    <col min="16157" max="16157" width="2" style="87" customWidth="1"/>
    <col min="16158" max="16158" width="3.375" style="87" customWidth="1"/>
    <col min="16159" max="16159" width="3.875" style="87" customWidth="1"/>
    <col min="16160" max="16160" width="6.125" style="87" customWidth="1"/>
    <col min="16161" max="16161" width="11.5" style="87" customWidth="1"/>
    <col min="16162" max="16162" width="12.625" style="87" customWidth="1"/>
    <col min="16163" max="16164" width="9.125" style="87" customWidth="1"/>
    <col min="16165" max="16165" width="9.625" style="87" customWidth="1"/>
    <col min="16166" max="16168" width="0" style="87" hidden="1" customWidth="1"/>
    <col min="16169" max="16169" width="5.625" style="87" customWidth="1"/>
    <col min="16170" max="16170" width="5.5" style="87" customWidth="1"/>
    <col min="16171" max="16171" width="9.875" style="87" customWidth="1"/>
    <col min="16172" max="16172" width="8.875" style="87" customWidth="1"/>
    <col min="16173" max="16173" width="9.625" style="87" customWidth="1"/>
    <col min="16174" max="16174" width="10.625" style="87"/>
    <col min="16175" max="16175" width="9" style="87" customWidth="1"/>
    <col min="16176" max="16182" width="10.625" style="87"/>
    <col min="16183" max="16183" width="8" style="87" customWidth="1"/>
    <col min="16184" max="16186" width="10.625" style="87"/>
    <col min="16187" max="16187" width="8" style="87" customWidth="1"/>
    <col min="16188" max="16384" width="10.625" style="87"/>
  </cols>
  <sheetData>
    <row r="1" spans="1:61" ht="21" customHeight="1" thickBot="1" x14ac:dyDescent="0.45">
      <c r="A1" s="460" t="s">
        <v>191</v>
      </c>
      <c r="B1" s="460"/>
      <c r="C1" s="460"/>
      <c r="D1" s="461" t="s">
        <v>61</v>
      </c>
      <c r="E1" s="462"/>
      <c r="F1" s="462"/>
      <c r="G1" s="462"/>
      <c r="H1" s="463"/>
      <c r="I1" s="81"/>
      <c r="J1" s="82"/>
      <c r="L1" s="464" t="s">
        <v>62</v>
      </c>
      <c r="M1" s="465"/>
      <c r="N1" s="465"/>
      <c r="O1" s="465"/>
      <c r="P1" s="465"/>
      <c r="Q1" s="465"/>
      <c r="R1" s="465"/>
      <c r="S1" s="466"/>
      <c r="T1" s="81">
        <f>ROUNDUP((1320+600),0)</f>
        <v>1920</v>
      </c>
      <c r="U1" s="82">
        <f>ROUNDUP((1320+600),0)</f>
        <v>1920</v>
      </c>
      <c r="V1" s="82">
        <v>10</v>
      </c>
      <c r="W1" s="84">
        <f>200+67</f>
        <v>267</v>
      </c>
      <c r="X1" s="84"/>
      <c r="Y1" s="84">
        <f>230+91</f>
        <v>321</v>
      </c>
      <c r="Z1" s="84">
        <v>70</v>
      </c>
      <c r="AA1" s="84">
        <f>265+118</f>
        <v>383</v>
      </c>
      <c r="AB1" s="84"/>
      <c r="AC1" s="85">
        <f>330+145</f>
        <v>475</v>
      </c>
      <c r="AD1" s="86"/>
      <c r="AE1" s="467" t="s">
        <v>63</v>
      </c>
      <c r="AF1" s="468"/>
      <c r="AG1" s="468"/>
      <c r="AH1" s="468"/>
      <c r="AI1" s="468"/>
      <c r="AJ1" s="468"/>
      <c r="AK1" s="468"/>
      <c r="AL1" s="469"/>
    </row>
    <row r="2" spans="1:61" s="107" customFormat="1" ht="21" customHeight="1" thickBot="1" x14ac:dyDescent="0.45">
      <c r="A2" s="89" t="s">
        <v>64</v>
      </c>
      <c r="B2" s="89" t="s">
        <v>42</v>
      </c>
      <c r="C2" s="90" t="s">
        <v>43</v>
      </c>
      <c r="D2" s="91" t="s">
        <v>65</v>
      </c>
      <c r="E2" s="92" t="s">
        <v>44</v>
      </c>
      <c r="F2" s="92" t="s">
        <v>45</v>
      </c>
      <c r="G2" s="89" t="s">
        <v>66</v>
      </c>
      <c r="H2" s="93" t="s">
        <v>67</v>
      </c>
      <c r="I2" s="94" t="s">
        <v>68</v>
      </c>
      <c r="J2" s="89" t="s">
        <v>69</v>
      </c>
      <c r="K2" s="95"/>
      <c r="L2" s="96" t="s">
        <v>64</v>
      </c>
      <c r="M2" s="97" t="s">
        <v>42</v>
      </c>
      <c r="N2" s="97" t="s">
        <v>43</v>
      </c>
      <c r="O2" s="98" t="s">
        <v>70</v>
      </c>
      <c r="P2" s="97" t="s">
        <v>71</v>
      </c>
      <c r="Q2" s="99" t="s">
        <v>44</v>
      </c>
      <c r="R2" s="99" t="s">
        <v>45</v>
      </c>
      <c r="S2" s="100" t="s">
        <v>66</v>
      </c>
      <c r="T2" s="101" t="s">
        <v>72</v>
      </c>
      <c r="U2" s="102" t="s">
        <v>72</v>
      </c>
      <c r="V2" s="102" t="s">
        <v>73</v>
      </c>
      <c r="W2" s="102" t="s">
        <v>74</v>
      </c>
      <c r="X2" s="102" t="s">
        <v>75</v>
      </c>
      <c r="Y2" s="102" t="s">
        <v>76</v>
      </c>
      <c r="Z2" s="102" t="s">
        <v>77</v>
      </c>
      <c r="AA2" s="102" t="s">
        <v>78</v>
      </c>
      <c r="AB2" s="102" t="s">
        <v>79</v>
      </c>
      <c r="AC2" s="103" t="s">
        <v>80</v>
      </c>
      <c r="AD2" s="104"/>
      <c r="AE2" s="96" t="s">
        <v>64</v>
      </c>
      <c r="AF2" s="97" t="s">
        <v>42</v>
      </c>
      <c r="AG2" s="97" t="s">
        <v>43</v>
      </c>
      <c r="AH2" s="105" t="s">
        <v>70</v>
      </c>
      <c r="AI2" s="99" t="s">
        <v>44</v>
      </c>
      <c r="AJ2" s="99" t="s">
        <v>45</v>
      </c>
      <c r="AK2" s="106" t="s">
        <v>66</v>
      </c>
      <c r="AL2" s="100" t="s">
        <v>71</v>
      </c>
      <c r="AR2" s="108" t="s">
        <v>81</v>
      </c>
      <c r="AS2" s="470" t="s">
        <v>82</v>
      </c>
      <c r="AT2" s="470"/>
      <c r="AU2" s="470"/>
      <c r="AX2" s="109"/>
      <c r="AY2" s="109"/>
      <c r="AZ2" s="109"/>
      <c r="BD2" s="110">
        <f>AT3</f>
        <v>10</v>
      </c>
      <c r="BE2" s="110"/>
    </row>
    <row r="3" spans="1:61" s="134" customFormat="1" ht="21" customHeight="1" thickBot="1" x14ac:dyDescent="0.45">
      <c r="A3" s="111">
        <v>1</v>
      </c>
      <c r="B3" s="112" t="s">
        <v>46</v>
      </c>
      <c r="C3" s="113"/>
      <c r="D3" s="114">
        <f>ROUNDDOWN(IF(A3=0,0,IF(A3=1,J3)),0)</f>
        <v>2165</v>
      </c>
      <c r="E3" s="115"/>
      <c r="F3" s="115"/>
      <c r="G3" s="112">
        <f t="shared" ref="G3:G42" si="0">E3-F3</f>
        <v>0</v>
      </c>
      <c r="H3" s="116">
        <f>TRUNC(IF(G3&lt;=120,電気Ｔ!C$4*G3,IF(G3&lt;=250,2521.2+電気Ｔ!D$4*(G3-120),2521.2+3647.8+電気Ｔ!E$4*(G3-250))))</f>
        <v>0</v>
      </c>
      <c r="I3" s="117">
        <f>IF(G3&lt;55,電気Ｔ!C$8,IF(G3&lt;85,電気Ｔ!D$8,IF(G3&lt;135,電気Ｔ!E$8,電気Ｔ!F$8)))</f>
        <v>2165</v>
      </c>
      <c r="J3" s="118">
        <f>TRUNC(+H3+I3)</f>
        <v>2165</v>
      </c>
      <c r="K3" s="119"/>
      <c r="L3" s="120">
        <f>検針入力!A3</f>
        <v>1</v>
      </c>
      <c r="M3" s="121" t="str">
        <f>検針入力!B3</f>
        <v>共用</v>
      </c>
      <c r="N3" s="122">
        <f>検針入力!C3</f>
        <v>0</v>
      </c>
      <c r="O3" s="123">
        <f>SUM(P3*1.05)</f>
        <v>0</v>
      </c>
      <c r="P3" s="124">
        <f>IF(A3=0,0,IF(L3&lt;3,(U3+W3+Y3+AA3+AC3),IF(#REF!&lt;(#REF!-10),(U3+W3+Y3+AA3+AC3),(U3+W3+Y3+AA3+AC3)/2)))</f>
        <v>0</v>
      </c>
      <c r="Q3" s="125"/>
      <c r="R3" s="125"/>
      <c r="S3" s="126">
        <f t="shared" ref="S3:S42" si="1">Q3-R3</f>
        <v>0</v>
      </c>
      <c r="T3" s="127">
        <v>0</v>
      </c>
      <c r="U3" s="128">
        <v>0</v>
      </c>
      <c r="V3" s="128">
        <f t="shared" ref="V3:V42" si="2">IF(V$45&lt;S3,S3-10,0)</f>
        <v>0</v>
      </c>
      <c r="W3" s="128">
        <f t="shared" ref="W3:W42" si="3">TRUNC(V3*W$45)</f>
        <v>0</v>
      </c>
      <c r="X3" s="128">
        <f t="shared" ref="X3:X42" si="4">IF($V$45&lt;V3,V3-10,0)</f>
        <v>0</v>
      </c>
      <c r="Y3" s="128">
        <f t="shared" ref="Y3:Y42" si="5">TRUNC((X3*Y$45)-(X3*W$45))</f>
        <v>0</v>
      </c>
      <c r="Z3" s="128">
        <f t="shared" ref="Z3:Z42" si="6">IF($V$45&lt;X3,X3-10,0)</f>
        <v>0</v>
      </c>
      <c r="AA3" s="128">
        <f>TRUNC((Z3*AA$45)-(Z3*Y$45))</f>
        <v>0</v>
      </c>
      <c r="AB3" s="128">
        <f t="shared" ref="AB3:AB42" si="7">IF($Z$45&lt;Z3,Z3-70,0)</f>
        <v>0</v>
      </c>
      <c r="AC3" s="129">
        <f t="shared" ref="AC3:AC42" si="8">TRUNC((AB3*AC$45)-(AB3*AA$45))</f>
        <v>0</v>
      </c>
      <c r="AD3" s="130"/>
      <c r="AE3" s="120">
        <v>0</v>
      </c>
      <c r="AF3" s="121" t="str">
        <f>検針入力!B3</f>
        <v>共用</v>
      </c>
      <c r="AG3" s="122">
        <f>検針入力!C3</f>
        <v>0</v>
      </c>
      <c r="AH3" s="123"/>
      <c r="AI3" s="131"/>
      <c r="AJ3" s="131"/>
      <c r="AK3" s="132"/>
      <c r="AL3" s="133"/>
      <c r="AP3" s="135" t="s">
        <v>46</v>
      </c>
      <c r="AQ3" s="136"/>
      <c r="AR3" s="137"/>
      <c r="AS3" s="138" t="s">
        <v>83</v>
      </c>
      <c r="AT3" s="139">
        <v>10</v>
      </c>
      <c r="AV3" s="135" t="s">
        <v>46</v>
      </c>
      <c r="AW3" s="136"/>
      <c r="AX3" s="140" t="s">
        <v>84</v>
      </c>
      <c r="AY3" s="140" t="s">
        <v>85</v>
      </c>
      <c r="AZ3" s="140" t="s">
        <v>86</v>
      </c>
      <c r="BA3" s="141" t="s">
        <v>87</v>
      </c>
      <c r="BB3" s="142" t="s">
        <v>88</v>
      </c>
      <c r="BC3" s="141" t="s">
        <v>89</v>
      </c>
      <c r="BD3" s="143" t="s">
        <v>90</v>
      </c>
      <c r="BE3" s="144" t="s">
        <v>91</v>
      </c>
      <c r="BG3" s="145" t="s">
        <v>92</v>
      </c>
    </row>
    <row r="4" spans="1:61" s="134" customFormat="1" ht="21" customHeight="1" x14ac:dyDescent="0.4">
      <c r="A4" s="146">
        <v>1</v>
      </c>
      <c r="B4" s="121" t="s">
        <v>49</v>
      </c>
      <c r="C4" s="147" t="s">
        <v>48</v>
      </c>
      <c r="D4" s="148">
        <f>ROUNDDOWN(IF(A4=0,0,IF(A4=1,J4)),0+1)</f>
        <v>54650.2</v>
      </c>
      <c r="E4" s="35">
        <f>検針表!C7</f>
        <v>100803</v>
      </c>
      <c r="F4" s="125">
        <f>検針表!D7</f>
        <v>98762</v>
      </c>
      <c r="G4" s="121">
        <f t="shared" si="0"/>
        <v>2041</v>
      </c>
      <c r="H4" s="149">
        <f>TRUNC(IF(G4&lt;=120,電気Ｔ!C$4*G4,IF(G4&lt;=250,2521.2+電気Ｔ!D$4*(G4-120),2521.2+3647.8+電気Ｔ!E$4*(G4-250))))</f>
        <v>46717</v>
      </c>
      <c r="I4" s="127">
        <f>IF(G4&lt;55,電気Ｔ!C$8,IF(G4&lt;85,電気Ｔ!D$8,IF(G4&lt;135,電気Ｔ!E$8,電気Ｔ!F$8)))</f>
        <v>2965</v>
      </c>
      <c r="J4" s="150">
        <f t="shared" ref="J4:J9" si="9">TRUNC(+H4+I4)*1.1</f>
        <v>54650.200000000004</v>
      </c>
      <c r="K4" s="119"/>
      <c r="L4" s="120">
        <f>検針入力!A4</f>
        <v>1</v>
      </c>
      <c r="M4" s="121" t="str">
        <f>検針入力!B4</f>
        <v>店舗</v>
      </c>
      <c r="N4" s="122" t="str">
        <f>検針入力!C4</f>
        <v>㈱三和</v>
      </c>
      <c r="O4" s="123">
        <v>0</v>
      </c>
      <c r="P4" s="124">
        <f>IF(A4=0,0,IF(L4&lt;3,(U4+W4+Y4+AA4+AC4),IF(#REF!&lt;(#REF!-10),(U4+W4+Y4+AA4+AC4),(U4+W4+Y4+AA4+AC4)/2)))</f>
        <v>0</v>
      </c>
      <c r="Q4" s="125"/>
      <c r="R4" s="125"/>
      <c r="S4" s="126">
        <f t="shared" si="1"/>
        <v>0</v>
      </c>
      <c r="T4" s="127">
        <v>0</v>
      </c>
      <c r="U4" s="128">
        <v>0</v>
      </c>
      <c r="V4" s="128">
        <f t="shared" si="2"/>
        <v>0</v>
      </c>
      <c r="W4" s="128">
        <f t="shared" si="3"/>
        <v>0</v>
      </c>
      <c r="X4" s="128">
        <f t="shared" si="4"/>
        <v>0</v>
      </c>
      <c r="Y4" s="128">
        <f t="shared" si="5"/>
        <v>0</v>
      </c>
      <c r="Z4" s="128">
        <f t="shared" si="6"/>
        <v>0</v>
      </c>
      <c r="AA4" s="128">
        <f>TRUNC((Z4*AA$45)-(Z4*Y$45))</f>
        <v>0</v>
      </c>
      <c r="AB4" s="128">
        <f t="shared" si="7"/>
        <v>0</v>
      </c>
      <c r="AC4" s="129">
        <f t="shared" si="8"/>
        <v>0</v>
      </c>
      <c r="AD4" s="130"/>
      <c r="AE4" s="120">
        <v>0</v>
      </c>
      <c r="AF4" s="121" t="str">
        <f>検針入力!B4</f>
        <v>店舗</v>
      </c>
      <c r="AG4" s="122" t="str">
        <f>検針入力!C4</f>
        <v>㈱三和</v>
      </c>
      <c r="AH4" s="123"/>
      <c r="AI4" s="131"/>
      <c r="AJ4" s="131"/>
      <c r="AK4" s="132"/>
      <c r="AL4" s="133"/>
      <c r="AP4" s="151" t="s">
        <v>49</v>
      </c>
      <c r="AQ4" s="152" t="str">
        <f>C4</f>
        <v>㈱三和</v>
      </c>
      <c r="AR4" s="153"/>
      <c r="AS4" s="154" t="s">
        <v>93</v>
      </c>
      <c r="AT4" s="155">
        <v>44074</v>
      </c>
      <c r="AV4" s="151" t="s">
        <v>49</v>
      </c>
      <c r="AW4" s="152" t="str">
        <f>AQ4</f>
        <v>㈱三和</v>
      </c>
      <c r="AX4" s="156">
        <v>80000</v>
      </c>
      <c r="AY4" s="156">
        <v>0</v>
      </c>
      <c r="AZ4" s="156">
        <v>200</v>
      </c>
      <c r="BA4" s="157">
        <f>ROUNDDOWN(D4+O4,0)</f>
        <v>54650</v>
      </c>
      <c r="BB4" s="158"/>
      <c r="BC4" s="158"/>
      <c r="BD4" s="159">
        <f t="shared" ref="BD4:BD37" si="10">AX4+AY4+AZ4+BA4+AR4</f>
        <v>134850</v>
      </c>
      <c r="BE4" s="160">
        <v>148615</v>
      </c>
      <c r="BG4" s="161">
        <v>5000</v>
      </c>
    </row>
    <row r="5" spans="1:61" s="134" customFormat="1" ht="21" customHeight="1" x14ac:dyDescent="0.4">
      <c r="A5" s="146">
        <v>1</v>
      </c>
      <c r="B5" s="121">
        <v>101</v>
      </c>
      <c r="C5" s="162" t="s">
        <v>48</v>
      </c>
      <c r="D5" s="148">
        <f>ROUNDDOWN(IF(A5=0,0,IF(A5=1,J5)),0+1)</f>
        <v>3126.2</v>
      </c>
      <c r="E5" s="35">
        <f>検針表!C8</f>
        <v>6517</v>
      </c>
      <c r="F5" s="125">
        <f>検針表!D8</f>
        <v>6470</v>
      </c>
      <c r="G5" s="121">
        <f t="shared" si="0"/>
        <v>47</v>
      </c>
      <c r="H5" s="149">
        <f>TRUNC(IF(G5&lt;=120,電気Ｔ!C$4*G5,IF(G5&lt;=250,2521.2+電気Ｔ!D$4*(G5-120),2521.2+3647.8+電気Ｔ!E$4*(G5-250))))</f>
        <v>677</v>
      </c>
      <c r="I5" s="127">
        <f>IF(G5&lt;55,電気Ｔ!C$8,IF(G5&lt;85,電気Ｔ!D$8,IF(G5&lt;135,電気Ｔ!E$8,電気Ｔ!F$8)))</f>
        <v>2165</v>
      </c>
      <c r="J5" s="150">
        <f t="shared" si="9"/>
        <v>3126.2000000000003</v>
      </c>
      <c r="K5" s="119"/>
      <c r="L5" s="120">
        <f>検針入力!A5</f>
        <v>1</v>
      </c>
      <c r="M5" s="121">
        <f>検針入力!B5</f>
        <v>101</v>
      </c>
      <c r="N5" s="122" t="str">
        <f>検針入力!C5</f>
        <v>㈱三和</v>
      </c>
      <c r="O5" s="123">
        <v>2200</v>
      </c>
      <c r="P5" s="124">
        <f>IF(A5=0,0,IF(L5&lt;3,(U5+W5+Y5+AA5+AC5),IF(#REF!&lt;(#REF!-10),(U5+W5+Y5+AA5+AC5),(U5+W5+Y5+AA5+AC5)/2)))</f>
        <v>1920</v>
      </c>
      <c r="Q5" s="38">
        <f>検針表!C19</f>
        <v>856</v>
      </c>
      <c r="R5" s="125">
        <f>検針表!D19</f>
        <v>853</v>
      </c>
      <c r="S5" s="126">
        <f t="shared" si="1"/>
        <v>3</v>
      </c>
      <c r="T5" s="127">
        <f t="shared" ref="T5:U20" si="11">T$45</f>
        <v>1920</v>
      </c>
      <c r="U5" s="128">
        <f t="shared" si="11"/>
        <v>1920</v>
      </c>
      <c r="V5" s="128">
        <f t="shared" si="2"/>
        <v>0</v>
      </c>
      <c r="W5" s="128">
        <f t="shared" si="3"/>
        <v>0</v>
      </c>
      <c r="X5" s="128">
        <f t="shared" si="4"/>
        <v>0</v>
      </c>
      <c r="Y5" s="128">
        <f t="shared" si="5"/>
        <v>0</v>
      </c>
      <c r="Z5" s="128">
        <f t="shared" si="6"/>
        <v>0</v>
      </c>
      <c r="AA5" s="128">
        <v>0</v>
      </c>
      <c r="AB5" s="128">
        <f t="shared" si="7"/>
        <v>0</v>
      </c>
      <c r="AC5" s="129">
        <f t="shared" si="8"/>
        <v>0</v>
      </c>
      <c r="AD5" s="130"/>
      <c r="AE5" s="120">
        <f>検針入力!A5</f>
        <v>1</v>
      </c>
      <c r="AF5" s="121">
        <f>検針入力!B5</f>
        <v>101</v>
      </c>
      <c r="AG5" s="122" t="str">
        <f>検針入力!C5</f>
        <v>㈱三和</v>
      </c>
      <c r="AH5" s="123">
        <v>0</v>
      </c>
      <c r="AI5" s="163">
        <v>144.9</v>
      </c>
      <c r="AJ5" s="163">
        <v>144.9</v>
      </c>
      <c r="AK5" s="164">
        <f>AI5-AJ5</f>
        <v>0</v>
      </c>
      <c r="AL5" s="165">
        <f>TRUNC(IF(AK5&lt;=10,AK5*ガスＴ!B5+2871,IF(AK5&lt;=19.9,(AK5-10)*ガスＴ!C5+10031,IF(AK5&lt;=29.9,(AK5-20)*ガスＴ!D5+16791,IF(AK5&gt;=30,(AK5-30)*ガスＴ!E5+23351)))))</f>
        <v>2871</v>
      </c>
      <c r="AP5" s="120">
        <v>101</v>
      </c>
      <c r="AQ5" s="166" t="str">
        <f>C5</f>
        <v>㈱三和</v>
      </c>
      <c r="AR5" s="167"/>
      <c r="AS5" s="168" t="s">
        <v>94</v>
      </c>
      <c r="AT5" s="169" t="s">
        <v>95</v>
      </c>
      <c r="AU5" s="170" t="s">
        <v>96</v>
      </c>
      <c r="AV5" s="120">
        <v>101</v>
      </c>
      <c r="AW5" s="166" t="str">
        <f>AQ5</f>
        <v>㈱三和</v>
      </c>
      <c r="AX5" s="156">
        <v>26000</v>
      </c>
      <c r="AY5" s="156">
        <v>0</v>
      </c>
      <c r="AZ5" s="156">
        <v>200</v>
      </c>
      <c r="BA5" s="157">
        <f t="shared" ref="BA5:BA17" si="12">ROUNDDOWN(D5+O5,0)</f>
        <v>5326</v>
      </c>
      <c r="BB5" s="158"/>
      <c r="BC5" s="158"/>
      <c r="BD5" s="159">
        <f>AX5+AY5+AZ5+BA5+AR5</f>
        <v>31526</v>
      </c>
      <c r="BE5" s="171">
        <v>26200</v>
      </c>
      <c r="BG5" s="161"/>
    </row>
    <row r="6" spans="1:61" s="134" customFormat="1" ht="21" customHeight="1" x14ac:dyDescent="0.4">
      <c r="A6" s="146">
        <v>1</v>
      </c>
      <c r="B6" s="121">
        <v>102</v>
      </c>
      <c r="C6" s="162" t="s">
        <v>48</v>
      </c>
      <c r="D6" s="148">
        <f>ROUNDDOWN(IF(A6=0,0,IF(A6=1,J6)),0+1)</f>
        <v>4349.3999999999996</v>
      </c>
      <c r="E6" s="35">
        <f>検針表!C9</f>
        <v>7851</v>
      </c>
      <c r="F6" s="125">
        <f>検針表!D9</f>
        <v>7765</v>
      </c>
      <c r="G6" s="121">
        <f t="shared" si="0"/>
        <v>86</v>
      </c>
      <c r="H6" s="149">
        <f>TRUNC(IF(G6&lt;=120,電気Ｔ!C$4*G6,IF(G6&lt;=250,2521.2+電気Ｔ!D$4*(G6-120),2521.2+3647.8+電気Ｔ!E$4*(G6-250))))</f>
        <v>1239</v>
      </c>
      <c r="I6" s="127">
        <f>IF(G6&lt;55,電気Ｔ!C$8,IF(G6&lt;85,電気Ｔ!D$8,IF(G6&lt;135,電気Ｔ!E$8,電気Ｔ!F$8)))</f>
        <v>2715</v>
      </c>
      <c r="J6" s="150">
        <f t="shared" si="9"/>
        <v>4349.4000000000005</v>
      </c>
      <c r="K6" s="119"/>
      <c r="L6" s="120">
        <f>検針入力!A6</f>
        <v>1</v>
      </c>
      <c r="M6" s="121">
        <f>検針入力!B6</f>
        <v>102</v>
      </c>
      <c r="N6" s="122" t="str">
        <f>検針入力!C6</f>
        <v>㈱三和</v>
      </c>
      <c r="O6" s="123">
        <v>2200</v>
      </c>
      <c r="P6" s="124">
        <f>IF(A6=0,0,IF(L6&lt;3,(U6+W6+Y6+AA6+AC6),IF(#REF!&lt;(#REF!-10),(U6+W6+Y6+AA6+AC6),(U6+W6+Y6+AA6+AC6)/2)))</f>
        <v>1920</v>
      </c>
      <c r="Q6" s="38">
        <f>検針表!C20</f>
        <v>198</v>
      </c>
      <c r="R6" s="125">
        <f>検針表!D20</f>
        <v>195</v>
      </c>
      <c r="S6" s="126">
        <f t="shared" si="1"/>
        <v>3</v>
      </c>
      <c r="T6" s="127">
        <f t="shared" si="11"/>
        <v>1920</v>
      </c>
      <c r="U6" s="128">
        <f t="shared" si="11"/>
        <v>1920</v>
      </c>
      <c r="V6" s="128">
        <f t="shared" si="2"/>
        <v>0</v>
      </c>
      <c r="W6" s="128">
        <f t="shared" si="3"/>
        <v>0</v>
      </c>
      <c r="X6" s="128">
        <f t="shared" si="4"/>
        <v>0</v>
      </c>
      <c r="Y6" s="128">
        <f t="shared" si="5"/>
        <v>0</v>
      </c>
      <c r="Z6" s="128">
        <f t="shared" si="6"/>
        <v>0</v>
      </c>
      <c r="AA6" s="128">
        <f t="shared" ref="AA6:AA42" si="13">TRUNC((Z6*AA$45)-(Z6*Y$45))</f>
        <v>0</v>
      </c>
      <c r="AB6" s="128">
        <f t="shared" si="7"/>
        <v>0</v>
      </c>
      <c r="AC6" s="129">
        <f t="shared" si="8"/>
        <v>0</v>
      </c>
      <c r="AD6" s="130"/>
      <c r="AE6" s="120">
        <f>検針入力!A6</f>
        <v>1</v>
      </c>
      <c r="AF6" s="121">
        <f>検針入力!B6</f>
        <v>102</v>
      </c>
      <c r="AG6" s="122" t="str">
        <f>検針入力!C6</f>
        <v>㈱三和</v>
      </c>
      <c r="AH6" s="123">
        <f t="shared" ref="AH6:AH41" si="14">ROUNDDOWN(IF(A6=0,0,IF(A6=1,AL6)),)</f>
        <v>2871</v>
      </c>
      <c r="AI6" s="163">
        <v>558</v>
      </c>
      <c r="AJ6" s="163">
        <v>558</v>
      </c>
      <c r="AK6" s="164">
        <f>AI6-AJ6</f>
        <v>0</v>
      </c>
      <c r="AL6" s="165">
        <f>TRUNC(IF(AK6&lt;=10,AK6*ガスＴ!B5+2871,IF(AK6&lt;=19.9,(AK6-10)*ガスＴ!C5+10031,IF(AK6&lt;=29.9,(AK6-20)*ガスＴ!D5+16791,IF(AK6&gt;=30,(AK6-30)*ガスＴ!E5+23351)))))</f>
        <v>2871</v>
      </c>
      <c r="AP6" s="120">
        <v>102</v>
      </c>
      <c r="AQ6" s="166" t="str">
        <f t="shared" ref="AQ6:AQ42" si="15">C6</f>
        <v>㈱三和</v>
      </c>
      <c r="AR6" s="172"/>
      <c r="AS6" s="173"/>
      <c r="AT6" s="174">
        <v>43515</v>
      </c>
      <c r="AU6" s="175">
        <v>44074</v>
      </c>
      <c r="AV6" s="120">
        <v>102</v>
      </c>
      <c r="AW6" s="166" t="str">
        <f t="shared" ref="AW6:AW69" si="16">AQ6</f>
        <v>㈱三和</v>
      </c>
      <c r="AX6" s="156">
        <v>26000</v>
      </c>
      <c r="AY6" s="156">
        <v>0</v>
      </c>
      <c r="AZ6" s="156">
        <v>200</v>
      </c>
      <c r="BA6" s="157">
        <f t="shared" si="12"/>
        <v>6549</v>
      </c>
      <c r="BB6" s="158"/>
      <c r="BC6" s="158"/>
      <c r="BD6" s="159">
        <f t="shared" si="10"/>
        <v>32749</v>
      </c>
      <c r="BE6" s="171"/>
      <c r="BG6" s="161"/>
    </row>
    <row r="7" spans="1:61" s="134" customFormat="1" ht="21" customHeight="1" x14ac:dyDescent="0.4">
      <c r="A7" s="146">
        <v>1</v>
      </c>
      <c r="B7" s="176">
        <v>103</v>
      </c>
      <c r="C7" s="177" t="s">
        <v>48</v>
      </c>
      <c r="D7" s="148">
        <f>ROUNDDOWN(IF(A7=0,0,IF(A7=1,J7)),0)</f>
        <v>3804</v>
      </c>
      <c r="E7" s="35">
        <f>検針表!C10</f>
        <v>7058</v>
      </c>
      <c r="F7" s="125">
        <f>検針表!D10</f>
        <v>6989</v>
      </c>
      <c r="G7" s="121">
        <f t="shared" si="0"/>
        <v>69</v>
      </c>
      <c r="H7" s="149">
        <f>TRUNC(IF(G7&lt;=120,電気Ｔ!C$4*G7,IF(G7&lt;=250,2521.2+電気Ｔ!D$4*(G7-120),2521.2+3647.8+電気Ｔ!E$4*(G7-250))))</f>
        <v>994</v>
      </c>
      <c r="I7" s="127">
        <f>IF(G7&lt;55,電気Ｔ!C$8,IF(G7&lt;85,電気Ｔ!D$8,IF(G7&lt;135,電気Ｔ!E$8,電気Ｔ!F$8)))</f>
        <v>2465</v>
      </c>
      <c r="J7" s="150">
        <f t="shared" si="9"/>
        <v>3804.9</v>
      </c>
      <c r="K7" s="119"/>
      <c r="L7" s="120">
        <f>検針入力!A7</f>
        <v>1</v>
      </c>
      <c r="M7" s="121">
        <f>検針入力!B7</f>
        <v>103</v>
      </c>
      <c r="N7" s="122" t="str">
        <f>検針入力!C7</f>
        <v>㈱三和</v>
      </c>
      <c r="O7" s="123">
        <v>2200</v>
      </c>
      <c r="P7" s="124">
        <f>IF(A7=0,0,IF(L7&lt;3,(U7+W7+Y7+AA7+AC7),IF(#REF!&lt;(#REF!-10),(U7+W7+Y7+AA7+AC7),(U7+W7+Y7+AA7+AC7)/2)))</f>
        <v>1920</v>
      </c>
      <c r="Q7" s="38">
        <f>検針表!C21</f>
        <v>231</v>
      </c>
      <c r="R7" s="125">
        <f>検針表!D21</f>
        <v>231</v>
      </c>
      <c r="S7" s="126">
        <f t="shared" si="1"/>
        <v>0</v>
      </c>
      <c r="T7" s="127">
        <f t="shared" si="11"/>
        <v>1920</v>
      </c>
      <c r="U7" s="128">
        <f t="shared" si="11"/>
        <v>1920</v>
      </c>
      <c r="V7" s="128">
        <f t="shared" si="2"/>
        <v>0</v>
      </c>
      <c r="W7" s="128">
        <f t="shared" si="3"/>
        <v>0</v>
      </c>
      <c r="X7" s="128">
        <f t="shared" si="4"/>
        <v>0</v>
      </c>
      <c r="Y7" s="128">
        <f t="shared" si="5"/>
        <v>0</v>
      </c>
      <c r="Z7" s="128">
        <f t="shared" si="6"/>
        <v>0</v>
      </c>
      <c r="AA7" s="128">
        <f t="shared" si="13"/>
        <v>0</v>
      </c>
      <c r="AB7" s="128">
        <f t="shared" si="7"/>
        <v>0</v>
      </c>
      <c r="AC7" s="129">
        <f t="shared" si="8"/>
        <v>0</v>
      </c>
      <c r="AD7" s="130"/>
      <c r="AE7" s="120">
        <f>検針入力!A7</f>
        <v>1</v>
      </c>
      <c r="AF7" s="121">
        <f>検針入力!B7</f>
        <v>103</v>
      </c>
      <c r="AG7" s="122" t="str">
        <f>検針入力!C7</f>
        <v>㈱三和</v>
      </c>
      <c r="AH7" s="123">
        <f t="shared" si="14"/>
        <v>2871</v>
      </c>
      <c r="AI7" s="163">
        <v>492.7</v>
      </c>
      <c r="AJ7" s="163">
        <v>492.7</v>
      </c>
      <c r="AK7" s="164">
        <f t="shared" ref="AK7:AK42" si="17">AI7-AJ7</f>
        <v>0</v>
      </c>
      <c r="AL7" s="165">
        <f>TRUNC(IF(AK7&lt;=10,AK7*ガスＴ!B6+2871,IF(AK7&lt;=19.9,(AK7-10)*ガスＴ!C6+10031,IF(AK7&lt;=29.9,(AK7-20)*ガスＴ!D6+16791,IF(AK7&gt;=30,(AK7-30)*ガスＴ!E6+23351)))))</f>
        <v>2871</v>
      </c>
      <c r="AP7" s="120">
        <v>103</v>
      </c>
      <c r="AQ7" s="166" t="str">
        <f t="shared" si="15"/>
        <v>㈱三和</v>
      </c>
      <c r="AR7" s="172"/>
      <c r="AS7" s="458" t="s">
        <v>97</v>
      </c>
      <c r="AT7" s="459"/>
      <c r="AU7" s="459"/>
      <c r="AV7" s="120">
        <v>103</v>
      </c>
      <c r="AW7" s="166" t="str">
        <f t="shared" si="16"/>
        <v>㈱三和</v>
      </c>
      <c r="AX7" s="156">
        <v>26000</v>
      </c>
      <c r="AY7" s="156">
        <v>0</v>
      </c>
      <c r="AZ7" s="156">
        <v>200</v>
      </c>
      <c r="BA7" s="157">
        <f t="shared" si="12"/>
        <v>6004</v>
      </c>
      <c r="BB7" s="158"/>
      <c r="BC7" s="158"/>
      <c r="BD7" s="159">
        <f t="shared" si="10"/>
        <v>32204</v>
      </c>
      <c r="BE7" s="171"/>
      <c r="BG7" s="161"/>
      <c r="BH7" s="178"/>
      <c r="BI7" s="178"/>
    </row>
    <row r="8" spans="1:61" s="134" customFormat="1" ht="21" customHeight="1" x14ac:dyDescent="0.4">
      <c r="A8" s="146">
        <v>1</v>
      </c>
      <c r="B8" s="121">
        <v>105</v>
      </c>
      <c r="C8" s="147" t="s">
        <v>48</v>
      </c>
      <c r="D8" s="148">
        <v>0</v>
      </c>
      <c r="E8" s="35">
        <f>検針表!C11</f>
        <v>1</v>
      </c>
      <c r="F8" s="125">
        <f>検針表!D11</f>
        <v>1</v>
      </c>
      <c r="G8" s="121">
        <f t="shared" si="0"/>
        <v>0</v>
      </c>
      <c r="H8" s="149">
        <f>TRUNC(IF(G8&lt;=120,電気Ｔ!C$4*G8,IF(G8&lt;=250,2521.2+電気Ｔ!D$4*(G8-120),2521.2+3647.8+電気Ｔ!E$4*(G8-250))))</f>
        <v>0</v>
      </c>
      <c r="I8" s="127">
        <f>IF(G8&lt;55,電気Ｔ!C$8,IF(G8&lt;85,電気Ｔ!D$8,IF(G8&lt;135,電気Ｔ!E$8,電気Ｔ!F$8)))</f>
        <v>2165</v>
      </c>
      <c r="J8" s="150">
        <f t="shared" si="9"/>
        <v>2381.5</v>
      </c>
      <c r="K8" s="119"/>
      <c r="L8" s="120">
        <f>検針入力!A8</f>
        <v>1</v>
      </c>
      <c r="M8" s="121">
        <f>検針入力!B8</f>
        <v>105</v>
      </c>
      <c r="N8" s="122" t="str">
        <f>検針入力!C8</f>
        <v>㈱三和</v>
      </c>
      <c r="O8" s="123">
        <f>ROUNDDOWN(P8*1.1,0)</f>
        <v>24348</v>
      </c>
      <c r="P8" s="124">
        <f>IF(A8=0,0,IF(L8&lt;3,(U8+W8+Y8+AA8+AC8),IF(#REF!&lt;(#REF!-10),(U8+W8+Y8+AA8+AC8),(U8+W8+Y8+AA8+AC8)/2)))+電気Ｔ!K6</f>
        <v>22135</v>
      </c>
      <c r="Q8" s="38">
        <f>検針表!C22</f>
        <v>289</v>
      </c>
      <c r="R8" s="125">
        <f>検針表!D22</f>
        <v>237</v>
      </c>
      <c r="S8" s="126">
        <f t="shared" si="1"/>
        <v>52</v>
      </c>
      <c r="T8" s="127">
        <f t="shared" si="11"/>
        <v>1920</v>
      </c>
      <c r="U8" s="128">
        <f t="shared" si="11"/>
        <v>1920</v>
      </c>
      <c r="V8" s="128">
        <f t="shared" si="2"/>
        <v>42</v>
      </c>
      <c r="W8" s="128">
        <f t="shared" si="3"/>
        <v>11214</v>
      </c>
      <c r="X8" s="128">
        <f t="shared" si="4"/>
        <v>32</v>
      </c>
      <c r="Y8" s="128">
        <f t="shared" si="5"/>
        <v>1728</v>
      </c>
      <c r="Z8" s="128">
        <f t="shared" si="6"/>
        <v>22</v>
      </c>
      <c r="AA8" s="128">
        <f t="shared" si="13"/>
        <v>1364</v>
      </c>
      <c r="AB8" s="128">
        <f t="shared" si="7"/>
        <v>0</v>
      </c>
      <c r="AC8" s="129">
        <f t="shared" si="8"/>
        <v>0</v>
      </c>
      <c r="AD8" s="130"/>
      <c r="AE8" s="120">
        <f>検針入力!A8</f>
        <v>1</v>
      </c>
      <c r="AF8" s="121">
        <f>検針入力!B8</f>
        <v>105</v>
      </c>
      <c r="AG8" s="122" t="str">
        <f>検針入力!C8</f>
        <v>㈱三和</v>
      </c>
      <c r="AH8" s="123">
        <f t="shared" si="14"/>
        <v>2871</v>
      </c>
      <c r="AI8" s="163">
        <v>1058.4000000000001</v>
      </c>
      <c r="AJ8" s="163">
        <v>1058.4000000000001</v>
      </c>
      <c r="AK8" s="164">
        <f t="shared" si="17"/>
        <v>0</v>
      </c>
      <c r="AL8" s="165">
        <f>TRUNC(IF(AK8&lt;=10,AK8*ガスＴ!I5+2871,IF(AK8&lt;=19.9,(AK8-10)*ガスＴ!J5+10031,IF(AK8&lt;=29.9,(AK8-20)*ガスＴ!K5+13040,IF(AK8&gt;=30,(AK8-30)*ガスＴ!L5+16952)))))</f>
        <v>2871</v>
      </c>
      <c r="AP8" s="120">
        <v>105</v>
      </c>
      <c r="AQ8" s="166" t="str">
        <f t="shared" si="15"/>
        <v>㈱三和</v>
      </c>
      <c r="AR8" s="172"/>
      <c r="AS8" s="179" t="s">
        <v>98</v>
      </c>
      <c r="AT8" s="180" t="s">
        <v>99</v>
      </c>
      <c r="AU8" s="181"/>
      <c r="AV8" s="120">
        <v>105</v>
      </c>
      <c r="AW8" s="166" t="str">
        <f t="shared" si="16"/>
        <v>㈱三和</v>
      </c>
      <c r="AX8" s="156">
        <v>26000</v>
      </c>
      <c r="AY8" s="156">
        <v>0</v>
      </c>
      <c r="AZ8" s="156">
        <v>200</v>
      </c>
      <c r="BA8" s="157">
        <f t="shared" si="12"/>
        <v>24348</v>
      </c>
      <c r="BB8" s="158"/>
      <c r="BC8" s="158"/>
      <c r="BD8" s="159">
        <f t="shared" si="10"/>
        <v>50548</v>
      </c>
      <c r="BE8" s="171"/>
      <c r="BG8" s="161"/>
    </row>
    <row r="9" spans="1:61" s="134" customFormat="1" ht="21" customHeight="1" thickBot="1" x14ac:dyDescent="0.45">
      <c r="A9" s="182">
        <v>1</v>
      </c>
      <c r="B9" s="183">
        <v>106</v>
      </c>
      <c r="C9" s="184" t="s">
        <v>51</v>
      </c>
      <c r="D9" s="185">
        <v>0</v>
      </c>
      <c r="E9" s="186"/>
      <c r="F9" s="186"/>
      <c r="G9" s="183">
        <f t="shared" si="0"/>
        <v>0</v>
      </c>
      <c r="H9" s="187">
        <f>TRUNC(IF(G9&lt;=120,電気Ｔ!C$4*G9,IF(G9&lt;=250,2521.2+電気Ｔ!D$4*(G9-120),2521.2+3647.8+電気Ｔ!E$4*(G9-250))))</f>
        <v>0</v>
      </c>
      <c r="I9" s="188">
        <v>0</v>
      </c>
      <c r="J9" s="189">
        <f t="shared" si="9"/>
        <v>0</v>
      </c>
      <c r="K9" s="119"/>
      <c r="L9" s="190">
        <f>検針入力!A9</f>
        <v>1</v>
      </c>
      <c r="M9" s="183">
        <f>検針入力!B9</f>
        <v>106</v>
      </c>
      <c r="N9" s="191" t="str">
        <f>検針入力!C9</f>
        <v>空室</v>
      </c>
      <c r="O9" s="192">
        <v>2800</v>
      </c>
      <c r="P9" s="193">
        <f>IF(A9=0,0,IF(L9&lt;3,(U9+W9+Y9+AA9+AC9),IF(#REF!&lt;(#REF!-10),(U9+W9+Y9+AA9+AC9),(U9+W9+Y9+AA9+AC9)/2)))</f>
        <v>1920</v>
      </c>
      <c r="Q9" s="186"/>
      <c r="R9" s="186"/>
      <c r="S9" s="194">
        <f t="shared" si="1"/>
        <v>0</v>
      </c>
      <c r="T9" s="188">
        <f t="shared" si="11"/>
        <v>1920</v>
      </c>
      <c r="U9" s="195">
        <f t="shared" si="11"/>
        <v>1920</v>
      </c>
      <c r="V9" s="195">
        <f t="shared" si="2"/>
        <v>0</v>
      </c>
      <c r="W9" s="195">
        <f t="shared" si="3"/>
        <v>0</v>
      </c>
      <c r="X9" s="195">
        <f t="shared" si="4"/>
        <v>0</v>
      </c>
      <c r="Y9" s="195">
        <f t="shared" si="5"/>
        <v>0</v>
      </c>
      <c r="Z9" s="195">
        <f t="shared" si="6"/>
        <v>0</v>
      </c>
      <c r="AA9" s="195">
        <f t="shared" si="13"/>
        <v>0</v>
      </c>
      <c r="AB9" s="195">
        <f t="shared" si="7"/>
        <v>0</v>
      </c>
      <c r="AC9" s="196">
        <f t="shared" si="8"/>
        <v>0</v>
      </c>
      <c r="AD9" s="130"/>
      <c r="AE9" s="190">
        <f>検針入力!A9</f>
        <v>1</v>
      </c>
      <c r="AF9" s="183">
        <f>検針入力!B9</f>
        <v>106</v>
      </c>
      <c r="AG9" s="191" t="str">
        <f>検針入力!C9</f>
        <v>空室</v>
      </c>
      <c r="AH9" s="197">
        <f t="shared" si="14"/>
        <v>2871</v>
      </c>
      <c r="AI9" s="198">
        <v>194</v>
      </c>
      <c r="AJ9" s="198">
        <v>194</v>
      </c>
      <c r="AK9" s="199">
        <f t="shared" si="17"/>
        <v>0</v>
      </c>
      <c r="AL9" s="165">
        <f>TRUNC(IF(AK9&lt;=10,AK9*ガスＴ!B8+2871,IF(AK9&lt;=19.9,(AK9-10)*ガスＴ!C8+10031,IF(AK9&lt;=29.9,(AK9-20)*ガスＴ!D8+16791,IF(AK9&gt;=30,(AK9-30)*ガスＴ!E8+23351)))))</f>
        <v>2871</v>
      </c>
      <c r="AP9" s="190">
        <v>106</v>
      </c>
      <c r="AQ9" s="200" t="str">
        <f t="shared" si="15"/>
        <v>空室</v>
      </c>
      <c r="AR9" s="201"/>
      <c r="AS9" s="202" t="s">
        <v>100</v>
      </c>
      <c r="AT9" s="203" t="s">
        <v>101</v>
      </c>
      <c r="AV9" s="190">
        <v>106</v>
      </c>
      <c r="AW9" s="166" t="str">
        <f t="shared" si="16"/>
        <v>空室</v>
      </c>
      <c r="AX9" s="204">
        <v>25000</v>
      </c>
      <c r="AY9" s="204">
        <v>0</v>
      </c>
      <c r="AZ9" s="204">
        <v>200</v>
      </c>
      <c r="BA9" s="157">
        <v>2200</v>
      </c>
      <c r="BB9" s="205"/>
      <c r="BC9" s="205"/>
      <c r="BD9" s="206">
        <f t="shared" si="10"/>
        <v>27400</v>
      </c>
      <c r="BE9" s="207"/>
      <c r="BG9" s="208">
        <v>500</v>
      </c>
    </row>
    <row r="10" spans="1:61" s="134" customFormat="1" ht="21" customHeight="1" x14ac:dyDescent="0.4">
      <c r="A10" s="209">
        <v>1</v>
      </c>
      <c r="B10" s="210">
        <v>201</v>
      </c>
      <c r="C10" s="211" t="s">
        <v>102</v>
      </c>
      <c r="D10" s="114">
        <f t="shared" ref="D10:D42" si="18">ROUNDDOWN(IF(A10=0,0,IF(A10=1,J10)),0)</f>
        <v>0</v>
      </c>
      <c r="E10" s="209"/>
      <c r="F10" s="209"/>
      <c r="G10" s="210">
        <f t="shared" si="0"/>
        <v>0</v>
      </c>
      <c r="H10" s="212">
        <v>0</v>
      </c>
      <c r="I10" s="213">
        <v>0</v>
      </c>
      <c r="J10" s="150">
        <f>TRUNC(+H10+I10)</f>
        <v>0</v>
      </c>
      <c r="K10" s="119"/>
      <c r="L10" s="214">
        <f>検針入力!A10</f>
        <v>1</v>
      </c>
      <c r="M10" s="210">
        <f>検針入力!B10</f>
        <v>201</v>
      </c>
      <c r="N10" s="215" t="str">
        <f>検針入力!C10</f>
        <v>立花　恵子</v>
      </c>
      <c r="O10" s="216">
        <f>ROUNDDOWN(P10*1.1,0)</f>
        <v>3874</v>
      </c>
      <c r="P10" s="217">
        <f>IF(A10=0,0,IF(L10&lt;3,(U10+W10+Y10+AA10+AC10),IF(#REF!&lt;(#REF!-10),(U10+W10+Y10+AA10+AC10),(U10+W10+Y10+AA10+AC10)/2)))</f>
        <v>3522</v>
      </c>
      <c r="Q10" s="24">
        <f>検針表!H6</f>
        <v>904</v>
      </c>
      <c r="R10" s="209">
        <f>検針表!I6</f>
        <v>888</v>
      </c>
      <c r="S10" s="218">
        <f t="shared" si="1"/>
        <v>16</v>
      </c>
      <c r="T10" s="213">
        <f t="shared" si="11"/>
        <v>1920</v>
      </c>
      <c r="U10" s="150">
        <f t="shared" si="11"/>
        <v>1920</v>
      </c>
      <c r="V10" s="150">
        <f t="shared" si="2"/>
        <v>6</v>
      </c>
      <c r="W10" s="150">
        <f t="shared" si="3"/>
        <v>1602</v>
      </c>
      <c r="X10" s="150">
        <f t="shared" si="4"/>
        <v>0</v>
      </c>
      <c r="Y10" s="150">
        <f t="shared" si="5"/>
        <v>0</v>
      </c>
      <c r="Z10" s="150">
        <f t="shared" si="6"/>
        <v>0</v>
      </c>
      <c r="AA10" s="150">
        <f t="shared" si="13"/>
        <v>0</v>
      </c>
      <c r="AB10" s="150">
        <f t="shared" si="7"/>
        <v>0</v>
      </c>
      <c r="AC10" s="219">
        <f t="shared" si="8"/>
        <v>0</v>
      </c>
      <c r="AD10" s="130"/>
      <c r="AE10" s="214">
        <f>検針入力!A10</f>
        <v>1</v>
      </c>
      <c r="AF10" s="210">
        <f>検針入力!B10</f>
        <v>201</v>
      </c>
      <c r="AG10" s="215" t="str">
        <f>検針入力!C10</f>
        <v>立花　恵子</v>
      </c>
      <c r="AH10" s="220">
        <f t="shared" si="14"/>
        <v>2871</v>
      </c>
      <c r="AI10" s="221">
        <v>253.9</v>
      </c>
      <c r="AJ10" s="221">
        <v>253.9</v>
      </c>
      <c r="AK10" s="222">
        <f t="shared" si="17"/>
        <v>0</v>
      </c>
      <c r="AL10" s="165">
        <f>TRUNC(IF(AK10&lt;=10,AK10*ガスＴ!B9+2871,IF(AK10&lt;=19.9,(AK10-10)*ガスＴ!C9+10031,IF(AK10&lt;=29.9,(AK10-20)*ガスＴ!D9+16791,IF(AK10&gt;=30,(AK10-30)*ガスＴ!E9+23351)))))</f>
        <v>2871</v>
      </c>
      <c r="AP10" s="151">
        <v>201</v>
      </c>
      <c r="AQ10" s="152" t="str">
        <f t="shared" si="15"/>
        <v>立花　恵子</v>
      </c>
      <c r="AR10" s="18"/>
      <c r="AS10" s="223" t="s">
        <v>103</v>
      </c>
      <c r="AT10" s="224"/>
      <c r="AU10" s="133"/>
      <c r="AV10" s="214">
        <v>201</v>
      </c>
      <c r="AW10" s="225" t="str">
        <f t="shared" si="16"/>
        <v>立花　恵子</v>
      </c>
      <c r="AX10" s="226">
        <v>30000</v>
      </c>
      <c r="AY10" s="226">
        <v>2000</v>
      </c>
      <c r="AZ10" s="226">
        <v>200</v>
      </c>
      <c r="BA10" s="227">
        <f t="shared" si="12"/>
        <v>3874</v>
      </c>
      <c r="BB10" s="227"/>
      <c r="BC10" s="227"/>
      <c r="BD10" s="228">
        <f t="shared" si="10"/>
        <v>36074</v>
      </c>
      <c r="BE10" s="160"/>
      <c r="BG10" s="229">
        <v>500</v>
      </c>
    </row>
    <row r="11" spans="1:61" s="134" customFormat="1" ht="21" customHeight="1" x14ac:dyDescent="0.4">
      <c r="A11" s="125">
        <v>1</v>
      </c>
      <c r="B11" s="121">
        <v>202</v>
      </c>
      <c r="C11" s="162" t="s">
        <v>48</v>
      </c>
      <c r="D11" s="148">
        <f t="shared" si="18"/>
        <v>0</v>
      </c>
      <c r="E11" s="125"/>
      <c r="F11" s="125"/>
      <c r="G11" s="121">
        <f t="shared" si="0"/>
        <v>0</v>
      </c>
      <c r="H11" s="230">
        <v>0</v>
      </c>
      <c r="I11" s="213">
        <v>0</v>
      </c>
      <c r="J11" s="128">
        <f>TRUNC(+H11+I11)</f>
        <v>0</v>
      </c>
      <c r="K11" s="119"/>
      <c r="L11" s="120">
        <f>検針入力!A11</f>
        <v>1</v>
      </c>
      <c r="M11" s="121">
        <f>検針入力!B11</f>
        <v>202</v>
      </c>
      <c r="N11" s="122" t="str">
        <f>検針入力!C11</f>
        <v>㈱三和</v>
      </c>
      <c r="O11" s="123">
        <v>2200</v>
      </c>
      <c r="P11" s="124">
        <f>IF(A11=0,0,IF(L11&lt;3,(U11+W11+Y11+AA11+AC11),IF(#REF!&lt;(#REF!-10),(U11+W11+Y11+AA11+AC11),(U11+W11+Y11+AA11+AC11)/2)))</f>
        <v>1920</v>
      </c>
      <c r="Q11" s="38">
        <f>検針表!H7</f>
        <v>341</v>
      </c>
      <c r="R11" s="125">
        <f>検針表!I7</f>
        <v>340</v>
      </c>
      <c r="S11" s="126">
        <f t="shared" si="1"/>
        <v>1</v>
      </c>
      <c r="T11" s="127">
        <f t="shared" si="11"/>
        <v>1920</v>
      </c>
      <c r="U11" s="128">
        <f t="shared" si="11"/>
        <v>1920</v>
      </c>
      <c r="V11" s="128">
        <f t="shared" si="2"/>
        <v>0</v>
      </c>
      <c r="W11" s="128">
        <f t="shared" si="3"/>
        <v>0</v>
      </c>
      <c r="X11" s="128">
        <f t="shared" si="4"/>
        <v>0</v>
      </c>
      <c r="Y11" s="128">
        <f t="shared" si="5"/>
        <v>0</v>
      </c>
      <c r="Z11" s="128">
        <f t="shared" si="6"/>
        <v>0</v>
      </c>
      <c r="AA11" s="128">
        <f t="shared" si="13"/>
        <v>0</v>
      </c>
      <c r="AB11" s="128">
        <f t="shared" si="7"/>
        <v>0</v>
      </c>
      <c r="AC11" s="129">
        <f t="shared" si="8"/>
        <v>0</v>
      </c>
      <c r="AD11" s="130"/>
      <c r="AE11" s="120">
        <f>検針入力!A11</f>
        <v>1</v>
      </c>
      <c r="AF11" s="121">
        <f>検針入力!B11</f>
        <v>202</v>
      </c>
      <c r="AG11" s="122" t="str">
        <f>検針入力!C11</f>
        <v>㈱三和</v>
      </c>
      <c r="AH11" s="123">
        <f t="shared" si="14"/>
        <v>2871</v>
      </c>
      <c r="AI11" s="163">
        <v>208.2</v>
      </c>
      <c r="AJ11" s="163">
        <v>208.2</v>
      </c>
      <c r="AK11" s="164">
        <f t="shared" si="17"/>
        <v>0</v>
      </c>
      <c r="AL11" s="165">
        <f>TRUNC(IF(AK11&lt;=10,AK11*ガスＴ!B10+2871,IF(AK11&lt;=19.9,(AK11-10)*ガスＴ!C10+10031,IF(AK11&lt;=29.9,(AK11-20)*ガスＴ!D10+16791,IF(AK11&gt;=30,(AK11-30)*ガスＴ!E10+23351)))))</f>
        <v>2871</v>
      </c>
      <c r="AP11" s="120">
        <v>202</v>
      </c>
      <c r="AQ11" s="166" t="str">
        <f t="shared" si="15"/>
        <v>㈱三和</v>
      </c>
      <c r="AR11" s="172"/>
      <c r="AV11" s="120">
        <v>202</v>
      </c>
      <c r="AW11" s="166" t="s">
        <v>104</v>
      </c>
      <c r="AX11" s="156">
        <v>26000</v>
      </c>
      <c r="AY11" s="156">
        <v>0</v>
      </c>
      <c r="AZ11" s="156">
        <v>200</v>
      </c>
      <c r="BA11" s="157">
        <f t="shared" si="12"/>
        <v>2200</v>
      </c>
      <c r="BB11" s="158"/>
      <c r="BC11" s="158"/>
      <c r="BD11" s="159">
        <f t="shared" si="10"/>
        <v>28400</v>
      </c>
      <c r="BE11" s="171"/>
      <c r="BG11" s="231"/>
    </row>
    <row r="12" spans="1:61" s="134" customFormat="1" ht="21" customHeight="1" x14ac:dyDescent="0.4">
      <c r="A12" s="125">
        <v>1</v>
      </c>
      <c r="B12" s="121">
        <v>203</v>
      </c>
      <c r="C12" s="232" t="s">
        <v>48</v>
      </c>
      <c r="D12" s="148">
        <f t="shared" si="18"/>
        <v>0</v>
      </c>
      <c r="E12" s="125"/>
      <c r="F12" s="125"/>
      <c r="G12" s="121">
        <f t="shared" si="0"/>
        <v>0</v>
      </c>
      <c r="H12" s="230">
        <v>0</v>
      </c>
      <c r="I12" s="213">
        <v>0</v>
      </c>
      <c r="J12" s="128">
        <f t="shared" ref="J12:J42" si="19">TRUNC(+H12+I12)</f>
        <v>0</v>
      </c>
      <c r="K12" s="119"/>
      <c r="L12" s="120">
        <f>検針入力!A12</f>
        <v>1</v>
      </c>
      <c r="M12" s="121">
        <f>検針入力!B12</f>
        <v>203</v>
      </c>
      <c r="N12" s="122" t="str">
        <f>検針入力!C12</f>
        <v>㈱三和</v>
      </c>
      <c r="O12" s="123">
        <v>2200</v>
      </c>
      <c r="P12" s="124">
        <f>IF(A12=0,0,IF(L12&lt;3,(U12+W12+Y12+AA12+AC12),IF(#REF!&lt;(#REF!-10),(U12+W12+Y12+AA12+AC12),(U12+W12+Y12+AA12+AC12)/2)))</f>
        <v>1920</v>
      </c>
      <c r="Q12" s="38">
        <f>検針表!H8</f>
        <v>786</v>
      </c>
      <c r="R12" s="125">
        <f>検針表!I8</f>
        <v>780</v>
      </c>
      <c r="S12" s="126">
        <f t="shared" si="1"/>
        <v>6</v>
      </c>
      <c r="T12" s="127">
        <f t="shared" si="11"/>
        <v>1920</v>
      </c>
      <c r="U12" s="128">
        <f t="shared" si="11"/>
        <v>1920</v>
      </c>
      <c r="V12" s="128">
        <f t="shared" si="2"/>
        <v>0</v>
      </c>
      <c r="W12" s="128">
        <f t="shared" si="3"/>
        <v>0</v>
      </c>
      <c r="X12" s="128">
        <f t="shared" si="4"/>
        <v>0</v>
      </c>
      <c r="Y12" s="128">
        <f t="shared" si="5"/>
        <v>0</v>
      </c>
      <c r="Z12" s="128">
        <f t="shared" si="6"/>
        <v>0</v>
      </c>
      <c r="AA12" s="128">
        <f t="shared" si="13"/>
        <v>0</v>
      </c>
      <c r="AB12" s="128">
        <f t="shared" si="7"/>
        <v>0</v>
      </c>
      <c r="AC12" s="129">
        <f t="shared" si="8"/>
        <v>0</v>
      </c>
      <c r="AD12" s="130"/>
      <c r="AE12" s="120">
        <f>検針入力!A12</f>
        <v>1</v>
      </c>
      <c r="AF12" s="121">
        <f>検針入力!B12</f>
        <v>203</v>
      </c>
      <c r="AG12" s="122" t="str">
        <f>検針入力!C12</f>
        <v>㈱三和</v>
      </c>
      <c r="AH12" s="123">
        <f t="shared" si="14"/>
        <v>2871</v>
      </c>
      <c r="AI12" s="163">
        <v>405.5</v>
      </c>
      <c r="AJ12" s="163">
        <v>405.5</v>
      </c>
      <c r="AK12" s="164">
        <f t="shared" si="17"/>
        <v>0</v>
      </c>
      <c r="AL12" s="165">
        <f>TRUNC(IF(AK12&lt;=10,AK12*ガスＴ!B11+2871,IF(AK12&lt;=19.9,(AK12-10)*ガスＴ!C11+10031,IF(AK12&lt;=29.9,(AK12-20)*ガスＴ!D11+16791,IF(AK12&gt;=30,(AK12-30)*ガスＴ!E11+23351)))))</f>
        <v>2871</v>
      </c>
      <c r="AP12" s="120">
        <v>203</v>
      </c>
      <c r="AQ12" s="166" t="str">
        <f t="shared" si="15"/>
        <v>㈱三和</v>
      </c>
      <c r="AR12" s="172"/>
      <c r="AV12" s="120">
        <v>203</v>
      </c>
      <c r="AW12" s="233" t="str">
        <f t="shared" si="16"/>
        <v>㈱三和</v>
      </c>
      <c r="AX12" s="156">
        <v>26000</v>
      </c>
      <c r="AY12" s="156">
        <v>0</v>
      </c>
      <c r="AZ12" s="156">
        <v>200</v>
      </c>
      <c r="BA12" s="158">
        <f t="shared" si="12"/>
        <v>2200</v>
      </c>
      <c r="BB12" s="158"/>
      <c r="BC12" s="158"/>
      <c r="BD12" s="159">
        <f t="shared" si="10"/>
        <v>28400</v>
      </c>
      <c r="BE12" s="171"/>
      <c r="BG12" s="231">
        <v>500</v>
      </c>
    </row>
    <row r="13" spans="1:61" s="134" customFormat="1" ht="21" customHeight="1" x14ac:dyDescent="0.4">
      <c r="A13" s="125">
        <v>1</v>
      </c>
      <c r="B13" s="121">
        <v>205</v>
      </c>
      <c r="C13" s="234" t="s">
        <v>105</v>
      </c>
      <c r="D13" s="148">
        <f t="shared" si="18"/>
        <v>0</v>
      </c>
      <c r="E13" s="125"/>
      <c r="F13" s="125"/>
      <c r="G13" s="121">
        <f t="shared" si="0"/>
        <v>0</v>
      </c>
      <c r="H13" s="230">
        <v>0</v>
      </c>
      <c r="I13" s="213">
        <v>0</v>
      </c>
      <c r="J13" s="128">
        <f t="shared" si="19"/>
        <v>0</v>
      </c>
      <c r="K13" s="119"/>
      <c r="L13" s="120">
        <f>検針入力!A13</f>
        <v>1</v>
      </c>
      <c r="M13" s="121">
        <f>検針入力!B13</f>
        <v>205</v>
      </c>
      <c r="N13" s="122" t="str">
        <f>検針入力!C13</f>
        <v>澤田　勝也</v>
      </c>
      <c r="O13" s="123">
        <v>2500</v>
      </c>
      <c r="P13" s="124">
        <f>IF(A13=0,0,IF(L13&lt;3,(U13+W13+Y13+AA13+AC13),IF(#REF!&lt;(#REF!-10),(U13+W13+Y13+AA13+AC13),(U13+W13+Y13+AA13+AC13)/2)))</f>
        <v>1920</v>
      </c>
      <c r="Q13" s="38">
        <f>検針表!H9</f>
        <v>124</v>
      </c>
      <c r="R13" s="125">
        <f>検針表!I9</f>
        <v>120</v>
      </c>
      <c r="S13" s="235">
        <f t="shared" si="1"/>
        <v>4</v>
      </c>
      <c r="T13" s="127">
        <f t="shared" si="11"/>
        <v>1920</v>
      </c>
      <c r="U13" s="128">
        <f t="shared" si="11"/>
        <v>1920</v>
      </c>
      <c r="V13" s="128">
        <f t="shared" si="2"/>
        <v>0</v>
      </c>
      <c r="W13" s="128">
        <f t="shared" si="3"/>
        <v>0</v>
      </c>
      <c r="X13" s="128">
        <f t="shared" si="4"/>
        <v>0</v>
      </c>
      <c r="Y13" s="128">
        <f t="shared" si="5"/>
        <v>0</v>
      </c>
      <c r="Z13" s="128">
        <f t="shared" si="6"/>
        <v>0</v>
      </c>
      <c r="AA13" s="128">
        <f t="shared" si="13"/>
        <v>0</v>
      </c>
      <c r="AB13" s="128">
        <f t="shared" si="7"/>
        <v>0</v>
      </c>
      <c r="AC13" s="129">
        <f t="shared" si="8"/>
        <v>0</v>
      </c>
      <c r="AD13" s="130"/>
      <c r="AE13" s="120">
        <f>検針入力!A13</f>
        <v>1</v>
      </c>
      <c r="AF13" s="121">
        <f>検針入力!B13</f>
        <v>205</v>
      </c>
      <c r="AG13" s="122" t="str">
        <f>検針入力!C13</f>
        <v>澤田　勝也</v>
      </c>
      <c r="AH13" s="123">
        <f t="shared" si="14"/>
        <v>2871</v>
      </c>
      <c r="AI13" s="163">
        <v>60</v>
      </c>
      <c r="AJ13" s="163">
        <v>60</v>
      </c>
      <c r="AK13" s="164">
        <f t="shared" si="17"/>
        <v>0</v>
      </c>
      <c r="AL13" s="165">
        <f>TRUNC(IF(AK13&lt;=10,AK13*ガスＴ!B12+2871,IF(AK13&lt;=19.9,(AK13-10)*ガスＴ!C12+10031,IF(AK13&lt;=29.9,(AK13-20)*ガスＴ!D12+16791,IF(AK13&gt;=30,(AK13-30)*ガスＴ!E12+23351)))))</f>
        <v>2871</v>
      </c>
      <c r="AP13" s="120">
        <v>205</v>
      </c>
      <c r="AQ13" s="166" t="str">
        <f t="shared" si="15"/>
        <v>澤田　勝也</v>
      </c>
      <c r="AR13" s="167"/>
      <c r="AV13" s="236">
        <v>205</v>
      </c>
      <c r="AW13" s="237" t="str">
        <f>C13</f>
        <v>澤田　勝也</v>
      </c>
      <c r="AX13" s="156">
        <v>27000</v>
      </c>
      <c r="AY13" s="156">
        <v>3000</v>
      </c>
      <c r="AZ13" s="156">
        <v>200</v>
      </c>
      <c r="BA13" s="157">
        <f t="shared" si="12"/>
        <v>2500</v>
      </c>
      <c r="BB13" s="158"/>
      <c r="BC13" s="158"/>
      <c r="BD13" s="159">
        <f>AX13+AY13+AZ13+BA13-AR13</f>
        <v>32700</v>
      </c>
      <c r="BE13" s="171"/>
      <c r="BG13" s="231"/>
    </row>
    <row r="14" spans="1:61" s="134" customFormat="1" ht="21" customHeight="1" x14ac:dyDescent="0.4">
      <c r="A14" s="125">
        <v>1</v>
      </c>
      <c r="B14" s="121">
        <v>206</v>
      </c>
      <c r="C14" s="162" t="s">
        <v>48</v>
      </c>
      <c r="D14" s="148">
        <v>0</v>
      </c>
      <c r="E14" s="125"/>
      <c r="F14" s="125"/>
      <c r="G14" s="121">
        <f t="shared" si="0"/>
        <v>0</v>
      </c>
      <c r="H14" s="230">
        <v>0</v>
      </c>
      <c r="I14" s="213">
        <v>0</v>
      </c>
      <c r="J14" s="128">
        <f t="shared" si="19"/>
        <v>0</v>
      </c>
      <c r="K14" s="119"/>
      <c r="L14" s="120">
        <f>検針入力!A14</f>
        <v>1</v>
      </c>
      <c r="M14" s="121">
        <f>検針入力!B14</f>
        <v>206</v>
      </c>
      <c r="N14" s="122" t="str">
        <f>検針入力!C14</f>
        <v>㈱三和</v>
      </c>
      <c r="O14" s="123">
        <v>2200</v>
      </c>
      <c r="P14" s="124">
        <f>IF(A14=0,0,IF(L14&lt;3,(U14+W14+Y14+AA14+AC14),IF(#REF!&lt;(#REF!-10),(U14+W14+Y14+AA14+AC14),(U14+W14+Y14+AA14+AC14)/2)))</f>
        <v>1920</v>
      </c>
      <c r="Q14" s="38">
        <f>検針表!H10</f>
        <v>169</v>
      </c>
      <c r="R14" s="125">
        <f>検針表!I10</f>
        <v>160</v>
      </c>
      <c r="S14" s="126">
        <f t="shared" si="1"/>
        <v>9</v>
      </c>
      <c r="T14" s="127">
        <f t="shared" si="11"/>
        <v>1920</v>
      </c>
      <c r="U14" s="128">
        <f t="shared" si="11"/>
        <v>1920</v>
      </c>
      <c r="V14" s="128">
        <f t="shared" si="2"/>
        <v>0</v>
      </c>
      <c r="W14" s="128">
        <f t="shared" si="3"/>
        <v>0</v>
      </c>
      <c r="X14" s="128">
        <f t="shared" si="4"/>
        <v>0</v>
      </c>
      <c r="Y14" s="128">
        <f t="shared" si="5"/>
        <v>0</v>
      </c>
      <c r="Z14" s="128">
        <f t="shared" si="6"/>
        <v>0</v>
      </c>
      <c r="AA14" s="128">
        <f t="shared" si="13"/>
        <v>0</v>
      </c>
      <c r="AB14" s="128">
        <f t="shared" si="7"/>
        <v>0</v>
      </c>
      <c r="AC14" s="129">
        <f t="shared" si="8"/>
        <v>0</v>
      </c>
      <c r="AD14" s="130"/>
      <c r="AE14" s="120">
        <f>検針入力!A14</f>
        <v>1</v>
      </c>
      <c r="AF14" s="121">
        <f>検針入力!B14</f>
        <v>206</v>
      </c>
      <c r="AG14" s="122" t="str">
        <f>検針入力!C14</f>
        <v>㈱三和</v>
      </c>
      <c r="AH14" s="123">
        <f t="shared" si="14"/>
        <v>2871</v>
      </c>
      <c r="AI14" s="163">
        <v>582.79999999999995</v>
      </c>
      <c r="AJ14" s="163">
        <v>582.79999999999995</v>
      </c>
      <c r="AK14" s="164">
        <f t="shared" si="17"/>
        <v>0</v>
      </c>
      <c r="AL14" s="165">
        <f>TRUNC(IF(AK14&lt;=10,AK14*ガスＴ!B13+2871,IF(AK14&lt;=19.9,(AK14-10)*ガスＴ!C13+10031,IF(AK14&lt;=29.9,(AK14-20)*ガスＴ!D13+16791,IF(AK14&gt;=30,(AK14-30)*ガスＴ!E13+23351)))))</f>
        <v>2871</v>
      </c>
      <c r="AP14" s="120">
        <v>206</v>
      </c>
      <c r="AQ14" s="166" t="str">
        <f t="shared" si="15"/>
        <v>㈱三和</v>
      </c>
      <c r="AR14" s="172"/>
      <c r="AV14" s="120">
        <v>206</v>
      </c>
      <c r="AW14" s="166" t="str">
        <f t="shared" si="16"/>
        <v>㈱三和</v>
      </c>
      <c r="AX14" s="156">
        <v>26000</v>
      </c>
      <c r="AY14" s="156">
        <v>0</v>
      </c>
      <c r="AZ14" s="156">
        <v>200</v>
      </c>
      <c r="BA14" s="158">
        <f t="shared" si="12"/>
        <v>2200</v>
      </c>
      <c r="BB14" s="158"/>
      <c r="BC14" s="158"/>
      <c r="BD14" s="159">
        <f>AX14+AY14+AZ14+BA14+AR14</f>
        <v>28400</v>
      </c>
      <c r="BE14" s="171"/>
      <c r="BG14" s="231">
        <v>500</v>
      </c>
    </row>
    <row r="15" spans="1:61" s="134" customFormat="1" ht="21" customHeight="1" x14ac:dyDescent="0.4">
      <c r="A15" s="125">
        <v>1</v>
      </c>
      <c r="B15" s="121">
        <v>207</v>
      </c>
      <c r="C15" s="162" t="s">
        <v>48</v>
      </c>
      <c r="D15" s="148">
        <f t="shared" si="18"/>
        <v>0</v>
      </c>
      <c r="E15" s="125"/>
      <c r="F15" s="125"/>
      <c r="G15" s="121">
        <f t="shared" si="0"/>
        <v>0</v>
      </c>
      <c r="H15" s="230">
        <v>0</v>
      </c>
      <c r="I15" s="213">
        <v>0</v>
      </c>
      <c r="J15" s="128">
        <f t="shared" si="19"/>
        <v>0</v>
      </c>
      <c r="K15" s="119"/>
      <c r="L15" s="120">
        <f>検針入力!A15</f>
        <v>1</v>
      </c>
      <c r="M15" s="121">
        <f>検針入力!B15</f>
        <v>207</v>
      </c>
      <c r="N15" s="122" t="str">
        <f>検針入力!C15</f>
        <v>㈱三和</v>
      </c>
      <c r="O15" s="123">
        <v>2200</v>
      </c>
      <c r="P15" s="124">
        <f>IF(A15=0,0,IF(L15&lt;3,(U15+W15+Y15+AA15+AC15),IF(#REF!&lt;(#REF!-10),(U15+W15+Y15+AA15+AC15),(U15+W15+Y15+AA15+AC15)/2)))</f>
        <v>2454</v>
      </c>
      <c r="Q15" s="38">
        <f>検針表!H11</f>
        <v>138</v>
      </c>
      <c r="R15" s="125">
        <f>検針表!I11</f>
        <v>126</v>
      </c>
      <c r="S15" s="126">
        <f t="shared" si="1"/>
        <v>12</v>
      </c>
      <c r="T15" s="127">
        <f t="shared" si="11"/>
        <v>1920</v>
      </c>
      <c r="U15" s="128">
        <f t="shared" si="11"/>
        <v>1920</v>
      </c>
      <c r="V15" s="128">
        <f t="shared" si="2"/>
        <v>2</v>
      </c>
      <c r="W15" s="128">
        <f t="shared" si="3"/>
        <v>534</v>
      </c>
      <c r="X15" s="128">
        <f t="shared" si="4"/>
        <v>0</v>
      </c>
      <c r="Y15" s="128">
        <f t="shared" si="5"/>
        <v>0</v>
      </c>
      <c r="Z15" s="128">
        <f t="shared" si="6"/>
        <v>0</v>
      </c>
      <c r="AA15" s="128">
        <f t="shared" si="13"/>
        <v>0</v>
      </c>
      <c r="AB15" s="128">
        <f t="shared" si="7"/>
        <v>0</v>
      </c>
      <c r="AC15" s="129">
        <f t="shared" si="8"/>
        <v>0</v>
      </c>
      <c r="AD15" s="130"/>
      <c r="AE15" s="120">
        <f>検針入力!A15</f>
        <v>1</v>
      </c>
      <c r="AF15" s="121">
        <f>検針入力!B15</f>
        <v>207</v>
      </c>
      <c r="AG15" s="122" t="str">
        <f>検針入力!C15</f>
        <v>㈱三和</v>
      </c>
      <c r="AH15" s="123">
        <f t="shared" si="14"/>
        <v>2871</v>
      </c>
      <c r="AI15" s="163">
        <v>306.5</v>
      </c>
      <c r="AJ15" s="163">
        <v>306.5</v>
      </c>
      <c r="AK15" s="164">
        <f t="shared" si="17"/>
        <v>0</v>
      </c>
      <c r="AL15" s="165">
        <f>TRUNC(IF(AK15&lt;=10,AK15*ガスＴ!B14+2871,IF(AK15&lt;=19.9,(AK15-10)*ガスＴ!C14+10031,IF(AK15&lt;=29.9,(AK15-20)*ガスＴ!D14+16791,IF(AK15&gt;=30,(AK15-30)*ガスＴ!E14+23351)))))</f>
        <v>2871</v>
      </c>
      <c r="AP15" s="120">
        <v>207</v>
      </c>
      <c r="AQ15" s="166" t="str">
        <f t="shared" si="15"/>
        <v>㈱三和</v>
      </c>
      <c r="AR15" s="172"/>
      <c r="AV15" s="120">
        <v>207</v>
      </c>
      <c r="AW15" s="166" t="str">
        <f t="shared" si="16"/>
        <v>㈱三和</v>
      </c>
      <c r="AX15" s="156">
        <v>26000</v>
      </c>
      <c r="AY15" s="156">
        <v>0</v>
      </c>
      <c r="AZ15" s="156">
        <v>200</v>
      </c>
      <c r="BA15" s="158">
        <f t="shared" si="12"/>
        <v>2200</v>
      </c>
      <c r="BB15" s="158"/>
      <c r="BC15" s="158"/>
      <c r="BD15" s="159">
        <f t="shared" si="10"/>
        <v>28400</v>
      </c>
      <c r="BE15" s="171"/>
      <c r="BG15" s="231"/>
    </row>
    <row r="16" spans="1:61" s="134" customFormat="1" ht="21" customHeight="1" x14ac:dyDescent="0.4">
      <c r="A16" s="125">
        <v>1</v>
      </c>
      <c r="B16" s="121">
        <v>208</v>
      </c>
      <c r="C16" s="147" t="s">
        <v>48</v>
      </c>
      <c r="D16" s="148">
        <f t="shared" si="18"/>
        <v>0</v>
      </c>
      <c r="E16" s="125"/>
      <c r="F16" s="125"/>
      <c r="G16" s="121">
        <f t="shared" si="0"/>
        <v>0</v>
      </c>
      <c r="H16" s="230">
        <v>0</v>
      </c>
      <c r="I16" s="213">
        <v>0</v>
      </c>
      <c r="J16" s="128">
        <f t="shared" si="19"/>
        <v>0</v>
      </c>
      <c r="K16" s="119"/>
      <c r="L16" s="120">
        <v>1</v>
      </c>
      <c r="M16" s="121">
        <f>検針入力!B16</f>
        <v>208</v>
      </c>
      <c r="N16" s="122" t="str">
        <f>検針入力!C16</f>
        <v>㈱三和</v>
      </c>
      <c r="O16" s="123">
        <v>2200</v>
      </c>
      <c r="P16" s="124">
        <f>IF(A16=0,0,IF(L16&lt;3,(U16+W16+Y16+AA16+AC16),IF(#REF!&lt;(#REF!-10),(U16+W16+Y16+AA16+AC16),(U16+W16+Y16+AA16+AC16)/2)))</f>
        <v>1920</v>
      </c>
      <c r="Q16" s="38">
        <f>検針表!H12</f>
        <v>129</v>
      </c>
      <c r="R16" s="125">
        <f>検針表!I12</f>
        <v>126</v>
      </c>
      <c r="S16" s="126">
        <f t="shared" si="1"/>
        <v>3</v>
      </c>
      <c r="T16" s="127">
        <f t="shared" si="11"/>
        <v>1920</v>
      </c>
      <c r="U16" s="128">
        <f t="shared" si="11"/>
        <v>1920</v>
      </c>
      <c r="V16" s="128">
        <f t="shared" si="2"/>
        <v>0</v>
      </c>
      <c r="W16" s="128">
        <f t="shared" si="3"/>
        <v>0</v>
      </c>
      <c r="X16" s="128">
        <f t="shared" si="4"/>
        <v>0</v>
      </c>
      <c r="Y16" s="128">
        <f t="shared" si="5"/>
        <v>0</v>
      </c>
      <c r="Z16" s="128">
        <f t="shared" si="6"/>
        <v>0</v>
      </c>
      <c r="AA16" s="128">
        <f t="shared" si="13"/>
        <v>0</v>
      </c>
      <c r="AB16" s="128">
        <f t="shared" si="7"/>
        <v>0</v>
      </c>
      <c r="AC16" s="129">
        <f t="shared" si="8"/>
        <v>0</v>
      </c>
      <c r="AD16" s="130"/>
      <c r="AE16" s="120">
        <v>1</v>
      </c>
      <c r="AF16" s="121">
        <f>検針入力!B16</f>
        <v>208</v>
      </c>
      <c r="AG16" s="122" t="str">
        <f>検針入力!C16</f>
        <v>㈱三和</v>
      </c>
      <c r="AH16" s="123">
        <f t="shared" si="14"/>
        <v>2871</v>
      </c>
      <c r="AI16" s="163">
        <v>302.3</v>
      </c>
      <c r="AJ16" s="163">
        <v>302.3</v>
      </c>
      <c r="AK16" s="164">
        <f t="shared" si="17"/>
        <v>0</v>
      </c>
      <c r="AL16" s="165">
        <f>TRUNC(IF(AK16&lt;=10,AK16*ガスＴ!B15+2871,IF(AK16&lt;=19.9,(AK16-10)*ガスＴ!C15+10031,IF(AK16&lt;=29.9,(AK16-20)*ガスＴ!D15+16791,IF(AK16&gt;=30,(AK16-30)*ガスＴ!E15+23351)))))</f>
        <v>2871</v>
      </c>
      <c r="AP16" s="120">
        <v>208</v>
      </c>
      <c r="AQ16" s="166" t="str">
        <f t="shared" si="15"/>
        <v>㈱三和</v>
      </c>
      <c r="AR16" s="172"/>
      <c r="AV16" s="120">
        <v>208</v>
      </c>
      <c r="AW16" s="166" t="str">
        <f t="shared" si="16"/>
        <v>㈱三和</v>
      </c>
      <c r="AX16" s="156">
        <v>26000</v>
      </c>
      <c r="AY16" s="156">
        <v>0</v>
      </c>
      <c r="AZ16" s="156">
        <v>200</v>
      </c>
      <c r="BA16" s="158">
        <f t="shared" si="12"/>
        <v>2200</v>
      </c>
      <c r="BB16" s="158"/>
      <c r="BC16" s="158"/>
      <c r="BD16" s="159">
        <f t="shared" si="10"/>
        <v>28400</v>
      </c>
      <c r="BE16" s="171"/>
      <c r="BG16" s="231"/>
    </row>
    <row r="17" spans="1:59" s="134" customFormat="1" ht="21" customHeight="1" x14ac:dyDescent="0.4">
      <c r="A17" s="125">
        <v>1</v>
      </c>
      <c r="B17" s="121">
        <v>210</v>
      </c>
      <c r="C17" s="162" t="s">
        <v>48</v>
      </c>
      <c r="D17" s="148">
        <f t="shared" si="18"/>
        <v>0</v>
      </c>
      <c r="E17" s="125"/>
      <c r="F17" s="125"/>
      <c r="G17" s="121">
        <f t="shared" si="0"/>
        <v>0</v>
      </c>
      <c r="H17" s="230">
        <v>0</v>
      </c>
      <c r="I17" s="213">
        <v>0</v>
      </c>
      <c r="J17" s="128">
        <f t="shared" si="19"/>
        <v>0</v>
      </c>
      <c r="K17" s="119"/>
      <c r="L17" s="120">
        <f>検針入力!A17</f>
        <v>1</v>
      </c>
      <c r="M17" s="121">
        <f>検針入力!B17</f>
        <v>210</v>
      </c>
      <c r="N17" s="122" t="str">
        <f>検針入力!C17</f>
        <v>㈱三和</v>
      </c>
      <c r="O17" s="123">
        <v>2200</v>
      </c>
      <c r="P17" s="124">
        <f>IF(A17=0,0,IF(L17&lt;3,(U17+W17+Y17+AA17+AC17),IF(#REF!&lt;(#REF!-10),(U17+W17+Y17+AA17+AC17),(U17+W17+Y17+AA17+AC17)/2)))</f>
        <v>1920</v>
      </c>
      <c r="Q17" s="38">
        <f>検針表!H13</f>
        <v>513</v>
      </c>
      <c r="R17" s="125">
        <f>検針表!I13</f>
        <v>513</v>
      </c>
      <c r="S17" s="126">
        <f t="shared" si="1"/>
        <v>0</v>
      </c>
      <c r="T17" s="127">
        <f t="shared" si="11"/>
        <v>1920</v>
      </c>
      <c r="U17" s="128">
        <f t="shared" si="11"/>
        <v>1920</v>
      </c>
      <c r="V17" s="128">
        <f t="shared" si="2"/>
        <v>0</v>
      </c>
      <c r="W17" s="128">
        <f t="shared" si="3"/>
        <v>0</v>
      </c>
      <c r="X17" s="128">
        <f t="shared" si="4"/>
        <v>0</v>
      </c>
      <c r="Y17" s="128">
        <f t="shared" si="5"/>
        <v>0</v>
      </c>
      <c r="Z17" s="128">
        <f t="shared" si="6"/>
        <v>0</v>
      </c>
      <c r="AA17" s="128">
        <f t="shared" si="13"/>
        <v>0</v>
      </c>
      <c r="AB17" s="128">
        <f t="shared" si="7"/>
        <v>0</v>
      </c>
      <c r="AC17" s="129">
        <f t="shared" si="8"/>
        <v>0</v>
      </c>
      <c r="AD17" s="130"/>
      <c r="AE17" s="120">
        <f>検針入力!A17</f>
        <v>1</v>
      </c>
      <c r="AF17" s="121">
        <f>検針入力!B17</f>
        <v>210</v>
      </c>
      <c r="AG17" s="122" t="str">
        <f>検針入力!C17</f>
        <v>㈱三和</v>
      </c>
      <c r="AH17" s="123">
        <v>0</v>
      </c>
      <c r="AI17" s="163">
        <v>107.2</v>
      </c>
      <c r="AJ17" s="163">
        <v>107.2</v>
      </c>
      <c r="AK17" s="164">
        <f t="shared" si="17"/>
        <v>0</v>
      </c>
      <c r="AL17" s="165">
        <f>TRUNC(IF(AK17&lt;=10,AK17*ガスＴ!B16+2871,IF(AK17&lt;=19.9,(AK17-10)*ガスＴ!C16+10031,IF(AK17&lt;=29.9,(AK17-20)*ガスＴ!D16+16791,IF(AK17&gt;=30,(AK17-30)*ガスＴ!E16+23351)))))</f>
        <v>2871</v>
      </c>
      <c r="AP17" s="120">
        <v>210</v>
      </c>
      <c r="AQ17" s="166" t="str">
        <f t="shared" si="15"/>
        <v>㈱三和</v>
      </c>
      <c r="AR17" s="172"/>
      <c r="AV17" s="120">
        <v>210</v>
      </c>
      <c r="AW17" s="166" t="str">
        <f t="shared" si="16"/>
        <v>㈱三和</v>
      </c>
      <c r="AX17" s="156">
        <v>26000</v>
      </c>
      <c r="AY17" s="156">
        <v>0</v>
      </c>
      <c r="AZ17" s="156">
        <v>200</v>
      </c>
      <c r="BA17" s="157">
        <f t="shared" si="12"/>
        <v>2200</v>
      </c>
      <c r="BB17" s="158"/>
      <c r="BC17" s="158"/>
      <c r="BD17" s="159">
        <f t="shared" si="10"/>
        <v>28400</v>
      </c>
      <c r="BE17" s="171"/>
      <c r="BG17" s="231"/>
    </row>
    <row r="18" spans="1:59" s="134" customFormat="1" ht="21" customHeight="1" x14ac:dyDescent="0.4">
      <c r="A18" s="125">
        <v>1</v>
      </c>
      <c r="B18" s="121">
        <v>211</v>
      </c>
      <c r="C18" s="147" t="s">
        <v>106</v>
      </c>
      <c r="D18" s="148">
        <f t="shared" si="18"/>
        <v>0</v>
      </c>
      <c r="E18" s="125"/>
      <c r="F18" s="125"/>
      <c r="G18" s="121">
        <f t="shared" si="0"/>
        <v>0</v>
      </c>
      <c r="H18" s="230">
        <v>0</v>
      </c>
      <c r="I18" s="213">
        <v>0</v>
      </c>
      <c r="J18" s="128">
        <f t="shared" si="19"/>
        <v>0</v>
      </c>
      <c r="K18" s="119"/>
      <c r="L18" s="120">
        <f>検針入力!A18</f>
        <v>1</v>
      </c>
      <c r="M18" s="121">
        <f>検針入力!B18</f>
        <v>211</v>
      </c>
      <c r="N18" s="122" t="str">
        <f>検針入力!C18</f>
        <v>石岡　勇樹</v>
      </c>
      <c r="O18" s="123">
        <v>2500</v>
      </c>
      <c r="P18" s="124">
        <f>IF(A18=0,0,IF(L18&lt;3,(U18+W18+Y18+AA18+AC18),IF(#REF!&lt;(#REF!-10),(U18+W18+Y18+AA18+AC18),(U18+W18+Y18+AA18+AC18)/2)))</f>
        <v>6516</v>
      </c>
      <c r="Q18" s="38">
        <f>検針表!H14</f>
        <v>113</v>
      </c>
      <c r="R18" s="125">
        <f>検針表!I14</f>
        <v>87</v>
      </c>
      <c r="S18" s="235">
        <f t="shared" si="1"/>
        <v>26</v>
      </c>
      <c r="T18" s="127">
        <f t="shared" si="11"/>
        <v>1920</v>
      </c>
      <c r="U18" s="128">
        <f t="shared" si="11"/>
        <v>1920</v>
      </c>
      <c r="V18" s="128">
        <f t="shared" si="2"/>
        <v>16</v>
      </c>
      <c r="W18" s="128">
        <f t="shared" si="3"/>
        <v>4272</v>
      </c>
      <c r="X18" s="128">
        <f t="shared" si="4"/>
        <v>6</v>
      </c>
      <c r="Y18" s="128">
        <f t="shared" si="5"/>
        <v>324</v>
      </c>
      <c r="Z18" s="128">
        <f t="shared" si="6"/>
        <v>0</v>
      </c>
      <c r="AA18" s="128">
        <f t="shared" si="13"/>
        <v>0</v>
      </c>
      <c r="AB18" s="128">
        <f t="shared" si="7"/>
        <v>0</v>
      </c>
      <c r="AC18" s="129">
        <f t="shared" si="8"/>
        <v>0</v>
      </c>
      <c r="AD18" s="130"/>
      <c r="AE18" s="120">
        <f>検針入力!A18</f>
        <v>1</v>
      </c>
      <c r="AF18" s="121">
        <f>検針入力!B18</f>
        <v>211</v>
      </c>
      <c r="AG18" s="122" t="str">
        <f>検針入力!C18</f>
        <v>石岡　勇樹</v>
      </c>
      <c r="AH18" s="123">
        <f t="shared" si="14"/>
        <v>2871</v>
      </c>
      <c r="AI18" s="163">
        <v>328.9</v>
      </c>
      <c r="AJ18" s="163">
        <v>328.9</v>
      </c>
      <c r="AK18" s="164">
        <f t="shared" si="17"/>
        <v>0</v>
      </c>
      <c r="AL18" s="165">
        <f>TRUNC(IF(AK18&lt;=10,AK18*ガスＴ!B17+2871,IF(AK18&lt;=19.9,(AK18-10)*ガスＴ!C17+10031,IF(AK18&lt;=29.9,(AK18-20)*ガスＴ!D17+16791,IF(AK18&gt;=30,(AK18-30)*ガスＴ!E17+23351)))))</f>
        <v>2871</v>
      </c>
      <c r="AP18" s="120">
        <v>211</v>
      </c>
      <c r="AQ18" s="233" t="str">
        <f t="shared" si="15"/>
        <v>石岡　勇樹</v>
      </c>
      <c r="AR18" s="172"/>
      <c r="AV18" s="120">
        <v>211</v>
      </c>
      <c r="AW18" s="233" t="str">
        <f t="shared" si="16"/>
        <v>石岡　勇樹</v>
      </c>
      <c r="AX18" s="156">
        <v>25000</v>
      </c>
      <c r="AY18" s="156">
        <v>3000</v>
      </c>
      <c r="AZ18" s="156">
        <v>200</v>
      </c>
      <c r="BA18" s="158">
        <f t="shared" ref="BA18:BA42" si="20">D18+O18</f>
        <v>2500</v>
      </c>
      <c r="BB18" s="158"/>
      <c r="BC18" s="158"/>
      <c r="BD18" s="159">
        <f t="shared" si="10"/>
        <v>30700</v>
      </c>
      <c r="BE18" s="171"/>
      <c r="BG18" s="231">
        <v>500</v>
      </c>
    </row>
    <row r="19" spans="1:59" s="134" customFormat="1" ht="21" customHeight="1" x14ac:dyDescent="0.4">
      <c r="A19" s="125">
        <v>1</v>
      </c>
      <c r="B19" s="121">
        <v>212</v>
      </c>
      <c r="C19" s="147" t="s">
        <v>107</v>
      </c>
      <c r="D19" s="148">
        <f t="shared" si="18"/>
        <v>0</v>
      </c>
      <c r="E19" s="125"/>
      <c r="F19" s="125"/>
      <c r="G19" s="121">
        <f t="shared" si="0"/>
        <v>0</v>
      </c>
      <c r="H19" s="230">
        <v>0</v>
      </c>
      <c r="I19" s="213">
        <v>0</v>
      </c>
      <c r="J19" s="128">
        <f t="shared" si="19"/>
        <v>0</v>
      </c>
      <c r="K19" s="119"/>
      <c r="L19" s="120">
        <f>検針入力!A19</f>
        <v>1</v>
      </c>
      <c r="M19" s="121">
        <f>検針入力!B19</f>
        <v>212</v>
      </c>
      <c r="N19" s="122" t="str">
        <f>検針入力!C19</f>
        <v>吉原　忠弘</v>
      </c>
      <c r="O19" s="123">
        <v>0</v>
      </c>
      <c r="P19" s="124">
        <f>IF(A19=0,0,IF(L19&lt;3,(U19+W19+Y19+AA19+AC19),IF(#REF!&lt;(#REF!-10),(U19+W19+Y19+AA19+AC19),(U19+W19+Y19+AA19+AC19)/2)))</f>
        <v>1920</v>
      </c>
      <c r="Q19" s="38">
        <f>検針表!H15</f>
        <v>171</v>
      </c>
      <c r="R19" s="125">
        <f>検針表!I15</f>
        <v>162</v>
      </c>
      <c r="S19" s="126">
        <f t="shared" si="1"/>
        <v>9</v>
      </c>
      <c r="T19" s="127">
        <f t="shared" si="11"/>
        <v>1920</v>
      </c>
      <c r="U19" s="128">
        <f t="shared" si="11"/>
        <v>1920</v>
      </c>
      <c r="V19" s="128">
        <f t="shared" si="2"/>
        <v>0</v>
      </c>
      <c r="W19" s="128">
        <f t="shared" si="3"/>
        <v>0</v>
      </c>
      <c r="X19" s="128">
        <f t="shared" si="4"/>
        <v>0</v>
      </c>
      <c r="Y19" s="128">
        <f t="shared" si="5"/>
        <v>0</v>
      </c>
      <c r="Z19" s="128">
        <f t="shared" si="6"/>
        <v>0</v>
      </c>
      <c r="AA19" s="128">
        <f t="shared" si="13"/>
        <v>0</v>
      </c>
      <c r="AB19" s="128">
        <f t="shared" si="7"/>
        <v>0</v>
      </c>
      <c r="AC19" s="129">
        <f t="shared" si="8"/>
        <v>0</v>
      </c>
      <c r="AD19" s="130"/>
      <c r="AE19" s="120">
        <f>検針入力!A19</f>
        <v>1</v>
      </c>
      <c r="AF19" s="121">
        <f>検針入力!B19</f>
        <v>212</v>
      </c>
      <c r="AG19" s="122" t="str">
        <f>検針入力!C19</f>
        <v>吉原　忠弘</v>
      </c>
      <c r="AH19" s="123">
        <v>2991</v>
      </c>
      <c r="AI19" s="163">
        <v>300.8</v>
      </c>
      <c r="AJ19" s="163">
        <v>300.8</v>
      </c>
      <c r="AK19" s="164">
        <f t="shared" si="17"/>
        <v>0</v>
      </c>
      <c r="AL19" s="165">
        <f>TRUNC(IF(AK19&lt;=10,AK19*ガスＴ!B18+2871,IF(AK19&lt;=19.9,(AK19-10)*ガスＴ!C18+10031,IF(AK19&lt;=29.9,(AK19-20)*ガスＴ!D18+16791,IF(AK19&gt;=30,(AK19-30)*ガスＴ!E18+23351)))))</f>
        <v>2871</v>
      </c>
      <c r="AP19" s="120">
        <v>212</v>
      </c>
      <c r="AQ19" s="166" t="str">
        <f t="shared" si="15"/>
        <v>吉原　忠弘</v>
      </c>
      <c r="AR19" s="167"/>
      <c r="AV19" s="238">
        <v>212</v>
      </c>
      <c r="AW19" s="166" t="str">
        <f t="shared" si="16"/>
        <v>吉原　忠弘</v>
      </c>
      <c r="AX19" s="156"/>
      <c r="AY19" s="156"/>
      <c r="AZ19" s="156"/>
      <c r="BA19" s="158">
        <f t="shared" si="20"/>
        <v>0</v>
      </c>
      <c r="BB19" s="158"/>
      <c r="BC19" s="158"/>
      <c r="BD19" s="159">
        <f t="shared" si="10"/>
        <v>0</v>
      </c>
      <c r="BE19" s="171"/>
      <c r="BG19" s="231"/>
    </row>
    <row r="20" spans="1:59" s="134" customFormat="1" ht="21" customHeight="1" x14ac:dyDescent="0.4">
      <c r="A20" s="125">
        <v>1</v>
      </c>
      <c r="B20" s="239">
        <v>213</v>
      </c>
      <c r="C20" s="147" t="s">
        <v>108</v>
      </c>
      <c r="D20" s="148">
        <f t="shared" si="18"/>
        <v>0</v>
      </c>
      <c r="E20" s="125"/>
      <c r="F20" s="125"/>
      <c r="G20" s="121">
        <f t="shared" si="0"/>
        <v>0</v>
      </c>
      <c r="H20" s="230">
        <v>0</v>
      </c>
      <c r="I20" s="213">
        <v>0</v>
      </c>
      <c r="J20" s="128">
        <f t="shared" si="19"/>
        <v>0</v>
      </c>
      <c r="K20" s="119"/>
      <c r="L20" s="120">
        <f>検針入力!A20</f>
        <v>1</v>
      </c>
      <c r="M20" s="121">
        <f>検針入力!B20</f>
        <v>213</v>
      </c>
      <c r="N20" s="122" t="str">
        <f>検針入力!C20</f>
        <v>㈱三和</v>
      </c>
      <c r="O20" s="123">
        <v>2200</v>
      </c>
      <c r="P20" s="124">
        <f>IF(A20=0,0,IF(L20&lt;3,(U20+W20+Y20+AA20+AC20),IF(#REF!&lt;(#REF!-10),(U20+W20+Y20+AA20+AC20),(U20+W20+Y20+AA20+AC20)/2)))</f>
        <v>1920</v>
      </c>
      <c r="Q20" s="38">
        <f>検針表!H16</f>
        <v>374</v>
      </c>
      <c r="R20" s="125">
        <f>検針表!I16</f>
        <v>370</v>
      </c>
      <c r="S20" s="126">
        <f t="shared" si="1"/>
        <v>4</v>
      </c>
      <c r="T20" s="127">
        <f t="shared" si="11"/>
        <v>1920</v>
      </c>
      <c r="U20" s="128">
        <f t="shared" si="11"/>
        <v>1920</v>
      </c>
      <c r="V20" s="128">
        <f t="shared" si="2"/>
        <v>0</v>
      </c>
      <c r="W20" s="128">
        <f t="shared" si="3"/>
        <v>0</v>
      </c>
      <c r="X20" s="128">
        <f t="shared" si="4"/>
        <v>0</v>
      </c>
      <c r="Y20" s="128">
        <f t="shared" si="5"/>
        <v>0</v>
      </c>
      <c r="Z20" s="128">
        <f t="shared" si="6"/>
        <v>0</v>
      </c>
      <c r="AA20" s="128">
        <f t="shared" si="13"/>
        <v>0</v>
      </c>
      <c r="AB20" s="128">
        <f t="shared" si="7"/>
        <v>0</v>
      </c>
      <c r="AC20" s="129">
        <f t="shared" si="8"/>
        <v>0</v>
      </c>
      <c r="AD20" s="130"/>
      <c r="AE20" s="120">
        <f>検針入力!A20</f>
        <v>1</v>
      </c>
      <c r="AF20" s="121">
        <f>検針入力!B20</f>
        <v>213</v>
      </c>
      <c r="AG20" s="122" t="str">
        <f>検針入力!C20</f>
        <v>㈱三和</v>
      </c>
      <c r="AH20" s="123">
        <v>0</v>
      </c>
      <c r="AI20" s="163">
        <v>258.2</v>
      </c>
      <c r="AJ20" s="163">
        <v>258.2</v>
      </c>
      <c r="AK20" s="164">
        <f t="shared" si="17"/>
        <v>0</v>
      </c>
      <c r="AL20" s="165">
        <f>TRUNC(IF(AK20&lt;=10,AK20*ガスＴ!B19+2871,IF(AK20&lt;=19.9,(AK20-10)*ガスＴ!C19+10031,IF(AK20&lt;=29.9,(AK20-20)*ガスＴ!D19+16791,IF(AK20&gt;=30,(AK20-30)*ガスＴ!E19+23351)))))</f>
        <v>2871</v>
      </c>
      <c r="AP20" s="120">
        <v>213</v>
      </c>
      <c r="AQ20" s="166" t="str">
        <f t="shared" si="15"/>
        <v>㈱三和</v>
      </c>
      <c r="AR20" s="172"/>
      <c r="AV20" s="120">
        <v>213</v>
      </c>
      <c r="AW20" s="166" t="str">
        <f t="shared" si="16"/>
        <v>㈱三和</v>
      </c>
      <c r="AX20" s="156">
        <v>26000</v>
      </c>
      <c r="AY20" s="156">
        <v>0</v>
      </c>
      <c r="AZ20" s="156">
        <v>200</v>
      </c>
      <c r="BA20" s="157">
        <f t="shared" si="20"/>
        <v>2200</v>
      </c>
      <c r="BB20" s="158"/>
      <c r="BC20" s="158"/>
      <c r="BD20" s="159">
        <f t="shared" si="10"/>
        <v>28400</v>
      </c>
      <c r="BE20" s="171"/>
      <c r="BG20" s="231"/>
    </row>
    <row r="21" spans="1:59" s="134" customFormat="1" ht="21" customHeight="1" x14ac:dyDescent="0.4">
      <c r="A21" s="125">
        <v>1</v>
      </c>
      <c r="B21" s="239">
        <v>215</v>
      </c>
      <c r="C21" s="177" t="s">
        <v>48</v>
      </c>
      <c r="D21" s="148">
        <f t="shared" si="18"/>
        <v>0</v>
      </c>
      <c r="E21" s="125"/>
      <c r="F21" s="125"/>
      <c r="G21" s="121">
        <f t="shared" si="0"/>
        <v>0</v>
      </c>
      <c r="H21" s="230">
        <v>0</v>
      </c>
      <c r="I21" s="213">
        <v>0</v>
      </c>
      <c r="J21" s="128">
        <f t="shared" si="19"/>
        <v>0</v>
      </c>
      <c r="K21" s="119"/>
      <c r="L21" s="120">
        <f>検針入力!A21</f>
        <v>1</v>
      </c>
      <c r="M21" s="121">
        <f>検針入力!B21</f>
        <v>215</v>
      </c>
      <c r="N21" s="122" t="str">
        <f>検針入力!C21</f>
        <v>㈱三和</v>
      </c>
      <c r="O21" s="123">
        <v>2200</v>
      </c>
      <c r="P21" s="124">
        <f>IF(A21=0,0,IF(L21&lt;3,(U21+W21+Y21+AA21+AC21),IF(#REF!&lt;(#REF!-10),(U21+W21+Y21+AA21+AC21),(U21+W21+Y21+AA21+AC21)/2)))</f>
        <v>1920</v>
      </c>
      <c r="Q21" s="38">
        <f>検針表!H17</f>
        <v>458</v>
      </c>
      <c r="R21" s="125">
        <f>検針表!I17</f>
        <v>450</v>
      </c>
      <c r="S21" s="126">
        <f t="shared" si="1"/>
        <v>8</v>
      </c>
      <c r="T21" s="127">
        <f t="shared" ref="T21:U36" si="21">T$45</f>
        <v>1920</v>
      </c>
      <c r="U21" s="128">
        <f t="shared" si="21"/>
        <v>1920</v>
      </c>
      <c r="V21" s="128">
        <f t="shared" si="2"/>
        <v>0</v>
      </c>
      <c r="W21" s="128">
        <f t="shared" si="3"/>
        <v>0</v>
      </c>
      <c r="X21" s="128">
        <f t="shared" si="4"/>
        <v>0</v>
      </c>
      <c r="Y21" s="128">
        <f t="shared" si="5"/>
        <v>0</v>
      </c>
      <c r="Z21" s="128">
        <f t="shared" si="6"/>
        <v>0</v>
      </c>
      <c r="AA21" s="128">
        <f t="shared" si="13"/>
        <v>0</v>
      </c>
      <c r="AB21" s="128">
        <f t="shared" si="7"/>
        <v>0</v>
      </c>
      <c r="AC21" s="129">
        <f t="shared" si="8"/>
        <v>0</v>
      </c>
      <c r="AD21" s="130"/>
      <c r="AE21" s="120">
        <f>検針入力!A21</f>
        <v>1</v>
      </c>
      <c r="AF21" s="121">
        <f>検針入力!B21</f>
        <v>215</v>
      </c>
      <c r="AG21" s="122" t="str">
        <f>検針入力!C21</f>
        <v>㈱三和</v>
      </c>
      <c r="AH21" s="123">
        <v>1846</v>
      </c>
      <c r="AI21" s="163">
        <v>157.1</v>
      </c>
      <c r="AJ21" s="163">
        <v>157.1</v>
      </c>
      <c r="AK21" s="164">
        <f t="shared" si="17"/>
        <v>0</v>
      </c>
      <c r="AL21" s="165">
        <f>TRUNC(IF(AK21&lt;=10,AK21*ガスＴ!B20+2871,IF(AK21&lt;=19.9,(AK21-10)*ガスＴ!C20+10031,IF(AK21&lt;=29.9,(AK21-20)*ガスＴ!D20+16791,IF(AK21&gt;=30,(AK21-30)*ガスＴ!E20+23351)))))</f>
        <v>2871</v>
      </c>
      <c r="AP21" s="120">
        <v>215</v>
      </c>
      <c r="AQ21" s="166" t="str">
        <f t="shared" si="15"/>
        <v>㈱三和</v>
      </c>
      <c r="AR21" s="172"/>
      <c r="AV21" s="236">
        <v>215</v>
      </c>
      <c r="AW21" s="166" t="str">
        <f t="shared" si="16"/>
        <v>㈱三和</v>
      </c>
      <c r="AX21" s="156">
        <v>26000</v>
      </c>
      <c r="AY21" s="156">
        <v>0</v>
      </c>
      <c r="AZ21" s="156">
        <v>200</v>
      </c>
      <c r="BA21" s="158">
        <f t="shared" si="20"/>
        <v>2200</v>
      </c>
      <c r="BB21" s="158"/>
      <c r="BC21" s="158"/>
      <c r="BD21" s="159">
        <f t="shared" si="10"/>
        <v>28400</v>
      </c>
      <c r="BE21" s="171"/>
      <c r="BG21" s="231">
        <v>500</v>
      </c>
    </row>
    <row r="22" spans="1:59" s="134" customFormat="1" ht="21" customHeight="1" thickBot="1" x14ac:dyDescent="0.45">
      <c r="A22" s="240">
        <v>1</v>
      </c>
      <c r="B22" s="241">
        <v>216</v>
      </c>
      <c r="C22" s="177" t="s">
        <v>51</v>
      </c>
      <c r="D22" s="242">
        <f t="shared" si="18"/>
        <v>0</v>
      </c>
      <c r="E22" s="240"/>
      <c r="F22" s="240"/>
      <c r="G22" s="241">
        <f t="shared" si="0"/>
        <v>0</v>
      </c>
      <c r="H22" s="230">
        <v>0</v>
      </c>
      <c r="I22" s="213">
        <v>0</v>
      </c>
      <c r="J22" s="243">
        <f t="shared" si="19"/>
        <v>0</v>
      </c>
      <c r="K22" s="119"/>
      <c r="L22" s="120">
        <f>検針入力!A22</f>
        <v>1</v>
      </c>
      <c r="M22" s="121">
        <f>検針入力!B22</f>
        <v>216</v>
      </c>
      <c r="N22" s="122" t="str">
        <f>検針入力!C22</f>
        <v>空室</v>
      </c>
      <c r="O22" s="244">
        <f>ROUNDDOWN(P22*1.1,0)</f>
        <v>2112</v>
      </c>
      <c r="P22" s="245">
        <f>IF(A22=0,0,IF(L22&lt;3,(U22+W22+Y22+AA22+AC22),IF(#REF!&lt;(#REF!-10),(U22+W22+Y22+AA22+AC22),(U22+W22+Y22+AA22+AC22)/2)))</f>
        <v>1920</v>
      </c>
      <c r="Q22" s="38">
        <f>検針表!H18</f>
        <v>580</v>
      </c>
      <c r="R22" s="125">
        <f>検針表!I18</f>
        <v>580</v>
      </c>
      <c r="S22" s="246">
        <f t="shared" si="1"/>
        <v>0</v>
      </c>
      <c r="T22" s="127">
        <f t="shared" si="21"/>
        <v>1920</v>
      </c>
      <c r="U22" s="128">
        <f t="shared" si="21"/>
        <v>1920</v>
      </c>
      <c r="V22" s="128">
        <f t="shared" si="2"/>
        <v>0</v>
      </c>
      <c r="W22" s="128">
        <f t="shared" si="3"/>
        <v>0</v>
      </c>
      <c r="X22" s="128">
        <f t="shared" si="4"/>
        <v>0</v>
      </c>
      <c r="Y22" s="128">
        <f t="shared" si="5"/>
        <v>0</v>
      </c>
      <c r="Z22" s="128">
        <f t="shared" si="6"/>
        <v>0</v>
      </c>
      <c r="AA22" s="128">
        <f t="shared" si="13"/>
        <v>0</v>
      </c>
      <c r="AB22" s="128">
        <f t="shared" si="7"/>
        <v>0</v>
      </c>
      <c r="AC22" s="129">
        <f t="shared" si="8"/>
        <v>0</v>
      </c>
      <c r="AD22" s="130"/>
      <c r="AE22" s="120">
        <f>検針入力!A22</f>
        <v>1</v>
      </c>
      <c r="AF22" s="121">
        <f>検針入力!B22</f>
        <v>216</v>
      </c>
      <c r="AG22" s="122" t="str">
        <f>検針入力!C22</f>
        <v>空室</v>
      </c>
      <c r="AH22" s="197">
        <f t="shared" si="14"/>
        <v>2871</v>
      </c>
      <c r="AI22" s="198">
        <v>303.10000000000002</v>
      </c>
      <c r="AJ22" s="198">
        <v>303.10000000000002</v>
      </c>
      <c r="AK22" s="199">
        <f t="shared" si="17"/>
        <v>0</v>
      </c>
      <c r="AL22" s="165">
        <f>TRUNC(IF(AK22&lt;=10,AK22*ガスＴ!B21+2871,IF(AK22&lt;=19.9,(AK22-10)*ガスＴ!C21+10031,IF(AK22&lt;=29.9,(AK22-20)*ガスＴ!D21+16791,IF(AK22&gt;=30,(AK22-30)*ガスＴ!E21+23351)))))</f>
        <v>2871</v>
      </c>
      <c r="AP22" s="190">
        <v>216</v>
      </c>
      <c r="AQ22" s="200" t="str">
        <f t="shared" si="15"/>
        <v>空室</v>
      </c>
      <c r="AR22" s="201"/>
      <c r="AV22" s="120">
        <v>216</v>
      </c>
      <c r="AW22" s="166" t="str">
        <f t="shared" si="16"/>
        <v>空室</v>
      </c>
      <c r="AX22" s="156">
        <v>15500</v>
      </c>
      <c r="AY22" s="156">
        <v>3000</v>
      </c>
      <c r="AZ22" s="156"/>
      <c r="BA22" s="158">
        <f t="shared" si="20"/>
        <v>2112</v>
      </c>
      <c r="BB22" s="158"/>
      <c r="BC22" s="158"/>
      <c r="BD22" s="159">
        <f t="shared" si="10"/>
        <v>20612</v>
      </c>
      <c r="BE22" s="171"/>
      <c r="BG22" s="231">
        <v>500</v>
      </c>
    </row>
    <row r="23" spans="1:59" s="134" customFormat="1" ht="21" customHeight="1" x14ac:dyDescent="0.4">
      <c r="A23" s="125">
        <v>1</v>
      </c>
      <c r="B23" s="121">
        <v>301</v>
      </c>
      <c r="C23" s="162" t="s">
        <v>48</v>
      </c>
      <c r="D23" s="148">
        <f t="shared" si="18"/>
        <v>0</v>
      </c>
      <c r="E23" s="125"/>
      <c r="F23" s="125"/>
      <c r="G23" s="121">
        <f t="shared" si="0"/>
        <v>0</v>
      </c>
      <c r="H23" s="230">
        <v>0</v>
      </c>
      <c r="I23" s="213">
        <v>0</v>
      </c>
      <c r="J23" s="128">
        <f t="shared" si="19"/>
        <v>0</v>
      </c>
      <c r="K23" s="119"/>
      <c r="L23" s="120">
        <f>検針入力!A23</f>
        <v>1</v>
      </c>
      <c r="M23" s="121">
        <f>検針入力!B23</f>
        <v>301</v>
      </c>
      <c r="N23" s="122" t="str">
        <f>検針入力!C23</f>
        <v>㈱三和</v>
      </c>
      <c r="O23" s="123">
        <v>2200</v>
      </c>
      <c r="P23" s="124">
        <f>IF(A23=0,0,IF(L23&lt;3,(U23+W23+Y23+AA23+AC23),IF(#REF!&lt;(#REF!-10),(U23+W23+Y23+AA23+AC23),(U23+W23+Y23+AA23+AC23)/2)))</f>
        <v>1920</v>
      </c>
      <c r="Q23" s="38">
        <f>検針表!H19</f>
        <v>167</v>
      </c>
      <c r="R23" s="125">
        <f>検針表!I19</f>
        <v>163</v>
      </c>
      <c r="S23" s="126">
        <f t="shared" si="1"/>
        <v>4</v>
      </c>
      <c r="T23" s="127">
        <f t="shared" si="21"/>
        <v>1920</v>
      </c>
      <c r="U23" s="128">
        <f t="shared" si="21"/>
        <v>1920</v>
      </c>
      <c r="V23" s="128">
        <f t="shared" si="2"/>
        <v>0</v>
      </c>
      <c r="W23" s="128">
        <f t="shared" si="3"/>
        <v>0</v>
      </c>
      <c r="X23" s="128">
        <f t="shared" si="4"/>
        <v>0</v>
      </c>
      <c r="Y23" s="128">
        <f t="shared" si="5"/>
        <v>0</v>
      </c>
      <c r="Z23" s="128">
        <f t="shared" si="6"/>
        <v>0</v>
      </c>
      <c r="AA23" s="128">
        <f t="shared" si="13"/>
        <v>0</v>
      </c>
      <c r="AB23" s="128">
        <f t="shared" si="7"/>
        <v>0</v>
      </c>
      <c r="AC23" s="129">
        <f t="shared" si="8"/>
        <v>0</v>
      </c>
      <c r="AD23" s="130"/>
      <c r="AE23" s="120">
        <f>検針入力!A23</f>
        <v>1</v>
      </c>
      <c r="AF23" s="121">
        <f>検針入力!B23</f>
        <v>301</v>
      </c>
      <c r="AG23" s="122" t="str">
        <f>検針入力!C23</f>
        <v>㈱三和</v>
      </c>
      <c r="AH23" s="123">
        <v>0</v>
      </c>
      <c r="AI23" s="163">
        <v>644.20000000000005</v>
      </c>
      <c r="AJ23" s="163">
        <v>644.20000000000005</v>
      </c>
      <c r="AK23" s="164">
        <f t="shared" si="17"/>
        <v>0</v>
      </c>
      <c r="AL23" s="165">
        <f>TRUNC(IF(AK23&lt;=10,AK23*ガスＴ!B22+2871,IF(AK23&lt;=19.9,(AK23-10)*ガスＴ!C22+10031,IF(AK23&lt;=29.9,(AK23-20)*ガスＴ!D22+16791,IF(AK23&gt;=30,(AK23-30)*ガスＴ!E22+23351)))))</f>
        <v>2871</v>
      </c>
      <c r="AP23" s="151">
        <v>301</v>
      </c>
      <c r="AQ23" s="152" t="str">
        <f t="shared" si="15"/>
        <v>㈱三和</v>
      </c>
      <c r="AR23" s="247"/>
      <c r="AV23" s="214">
        <v>301</v>
      </c>
      <c r="AW23" s="166" t="str">
        <f t="shared" si="16"/>
        <v>㈱三和</v>
      </c>
      <c r="AX23" s="156">
        <v>26000</v>
      </c>
      <c r="AY23" s="156">
        <v>0</v>
      </c>
      <c r="AZ23" s="156">
        <v>200</v>
      </c>
      <c r="BA23" s="157">
        <f t="shared" si="20"/>
        <v>2200</v>
      </c>
      <c r="BB23" s="158"/>
      <c r="BC23" s="158"/>
      <c r="BD23" s="159">
        <f t="shared" si="10"/>
        <v>28400</v>
      </c>
      <c r="BE23" s="171"/>
      <c r="BF23" s="178"/>
      <c r="BG23" s="231"/>
    </row>
    <row r="24" spans="1:59" s="134" customFormat="1" ht="21" customHeight="1" x14ac:dyDescent="0.4">
      <c r="A24" s="125">
        <v>1</v>
      </c>
      <c r="B24" s="239">
        <v>302</v>
      </c>
      <c r="C24" s="162" t="s">
        <v>109</v>
      </c>
      <c r="D24" s="148">
        <v>0</v>
      </c>
      <c r="E24" s="125"/>
      <c r="F24" s="125"/>
      <c r="G24" s="121">
        <f t="shared" si="0"/>
        <v>0</v>
      </c>
      <c r="H24" s="230">
        <v>0</v>
      </c>
      <c r="I24" s="213">
        <v>0</v>
      </c>
      <c r="J24" s="128">
        <f t="shared" si="19"/>
        <v>0</v>
      </c>
      <c r="K24" s="119"/>
      <c r="L24" s="120">
        <f>検針入力!A24</f>
        <v>1</v>
      </c>
      <c r="M24" s="121">
        <f>検針入力!B24</f>
        <v>302</v>
      </c>
      <c r="N24" s="122" t="str">
        <f>検針入力!C24</f>
        <v>高吉　可奈子</v>
      </c>
      <c r="O24" s="123">
        <v>2500</v>
      </c>
      <c r="P24" s="124">
        <f>IF(A24=0,0,IF(L24&lt;3,(U24+W24+Y24+AA24+AC24),IF(#REF!&lt;(#REF!-10),(U24+W24+Y24+AA24+AC24),(U24+W24+Y24+AA24+AC24)/2)))</f>
        <v>1920</v>
      </c>
      <c r="Q24" s="38">
        <f>検針表!H20</f>
        <v>118</v>
      </c>
      <c r="R24" s="125">
        <f>検針表!I20</f>
        <v>116</v>
      </c>
      <c r="S24" s="235">
        <f t="shared" si="1"/>
        <v>2</v>
      </c>
      <c r="T24" s="127">
        <f t="shared" si="21"/>
        <v>1920</v>
      </c>
      <c r="U24" s="128">
        <f t="shared" si="21"/>
        <v>1920</v>
      </c>
      <c r="V24" s="128">
        <f t="shared" si="2"/>
        <v>0</v>
      </c>
      <c r="W24" s="128">
        <f t="shared" si="3"/>
        <v>0</v>
      </c>
      <c r="X24" s="128">
        <f t="shared" si="4"/>
        <v>0</v>
      </c>
      <c r="Y24" s="128">
        <f t="shared" si="5"/>
        <v>0</v>
      </c>
      <c r="Z24" s="128">
        <f t="shared" si="6"/>
        <v>0</v>
      </c>
      <c r="AA24" s="128">
        <f t="shared" si="13"/>
        <v>0</v>
      </c>
      <c r="AB24" s="128">
        <f t="shared" si="7"/>
        <v>0</v>
      </c>
      <c r="AC24" s="129">
        <f t="shared" si="8"/>
        <v>0</v>
      </c>
      <c r="AD24" s="130"/>
      <c r="AE24" s="120">
        <f>検針入力!A24</f>
        <v>1</v>
      </c>
      <c r="AF24" s="121">
        <f>検針入力!B24</f>
        <v>302</v>
      </c>
      <c r="AG24" s="122" t="str">
        <f>検針入力!C24</f>
        <v>高吉　可奈子</v>
      </c>
      <c r="AH24" s="123">
        <v>0</v>
      </c>
      <c r="AI24" s="163">
        <v>187</v>
      </c>
      <c r="AJ24" s="163">
        <v>187</v>
      </c>
      <c r="AK24" s="164">
        <f t="shared" si="17"/>
        <v>0</v>
      </c>
      <c r="AL24" s="165">
        <f>TRUNC(IF(AK24&lt;=10,AK24*ガスＴ!B23+2871,IF(AK24&lt;=19.9,(AK24-10)*ガスＴ!C23+10031,IF(AK24&lt;=29.9,(AK24-20)*ガスＴ!D23+16791,IF(AK24&gt;=30,(AK24-30)*ガスＴ!E23+23351)))))</f>
        <v>2871</v>
      </c>
      <c r="AP24" s="120">
        <v>302</v>
      </c>
      <c r="AQ24" s="166" t="str">
        <f t="shared" si="15"/>
        <v>高吉　可奈子</v>
      </c>
      <c r="AR24" s="172"/>
      <c r="AV24" s="120">
        <v>302</v>
      </c>
      <c r="AW24" s="166" t="str">
        <f t="shared" si="16"/>
        <v>高吉　可奈子</v>
      </c>
      <c r="AX24" s="156">
        <v>26000</v>
      </c>
      <c r="AY24" s="156">
        <v>3000</v>
      </c>
      <c r="AZ24" s="156">
        <v>200</v>
      </c>
      <c r="BA24" s="158">
        <f t="shared" si="20"/>
        <v>2500</v>
      </c>
      <c r="BB24" s="158"/>
      <c r="BC24" s="158"/>
      <c r="BD24" s="159">
        <f t="shared" si="10"/>
        <v>31700</v>
      </c>
      <c r="BE24" s="171"/>
      <c r="BG24" s="231">
        <v>500</v>
      </c>
    </row>
    <row r="25" spans="1:59" s="134" customFormat="1" ht="21" customHeight="1" x14ac:dyDescent="0.4">
      <c r="A25" s="125">
        <v>1</v>
      </c>
      <c r="B25" s="121">
        <v>303</v>
      </c>
      <c r="C25" s="147" t="s">
        <v>48</v>
      </c>
      <c r="D25" s="148">
        <f t="shared" si="18"/>
        <v>0</v>
      </c>
      <c r="E25" s="248"/>
      <c r="F25" s="248"/>
      <c r="G25" s="121">
        <f t="shared" si="0"/>
        <v>0</v>
      </c>
      <c r="H25" s="230">
        <v>0</v>
      </c>
      <c r="I25" s="213">
        <v>0</v>
      </c>
      <c r="J25" s="128">
        <f t="shared" si="19"/>
        <v>0</v>
      </c>
      <c r="K25" s="119"/>
      <c r="L25" s="120">
        <f>検針入力!A25</f>
        <v>1</v>
      </c>
      <c r="M25" s="121">
        <f>検針入力!B25</f>
        <v>303</v>
      </c>
      <c r="N25" s="122" t="str">
        <f>検針入力!C25</f>
        <v>㈱三和</v>
      </c>
      <c r="O25" s="123">
        <v>2200</v>
      </c>
      <c r="P25" s="124">
        <f>IF(A25=0,0,IF(L25&lt;3,(U25+W25+Y25+AA25+AC25),IF(#REF!&lt;(#REF!-10),(U25+W25+Y25+AA25+AC25),(U25+W25+Y25+AA25+AC25)/2)))</f>
        <v>1920</v>
      </c>
      <c r="Q25" s="38">
        <f>検針表!H21</f>
        <v>722</v>
      </c>
      <c r="R25" s="125">
        <f>検針表!I21</f>
        <v>722</v>
      </c>
      <c r="S25" s="126">
        <f t="shared" si="1"/>
        <v>0</v>
      </c>
      <c r="T25" s="127">
        <f t="shared" si="21"/>
        <v>1920</v>
      </c>
      <c r="U25" s="128">
        <f t="shared" si="21"/>
        <v>1920</v>
      </c>
      <c r="V25" s="128">
        <f t="shared" si="2"/>
        <v>0</v>
      </c>
      <c r="W25" s="128">
        <f t="shared" si="3"/>
        <v>0</v>
      </c>
      <c r="X25" s="128">
        <f t="shared" si="4"/>
        <v>0</v>
      </c>
      <c r="Y25" s="128">
        <f t="shared" si="5"/>
        <v>0</v>
      </c>
      <c r="Z25" s="128">
        <f t="shared" si="6"/>
        <v>0</v>
      </c>
      <c r="AA25" s="128">
        <f t="shared" si="13"/>
        <v>0</v>
      </c>
      <c r="AB25" s="128">
        <f t="shared" si="7"/>
        <v>0</v>
      </c>
      <c r="AC25" s="129">
        <f t="shared" si="8"/>
        <v>0</v>
      </c>
      <c r="AD25" s="130"/>
      <c r="AE25" s="120">
        <f>検針入力!A25</f>
        <v>1</v>
      </c>
      <c r="AF25" s="121">
        <f>検針入力!B25</f>
        <v>303</v>
      </c>
      <c r="AG25" s="122" t="str">
        <f>検針入力!C25</f>
        <v>㈱三和</v>
      </c>
      <c r="AH25" s="123">
        <f t="shared" si="14"/>
        <v>2871</v>
      </c>
      <c r="AI25" s="163">
        <v>349.1</v>
      </c>
      <c r="AJ25" s="163">
        <v>349.1</v>
      </c>
      <c r="AK25" s="164">
        <f t="shared" si="17"/>
        <v>0</v>
      </c>
      <c r="AL25" s="165">
        <f>TRUNC(IF(AK25&lt;=10,AK25*ガスＴ!B24+2871,IF(AK25&lt;=19.9,(AK25-10)*ガスＴ!C24+10031,IF(AK25&lt;=29.9,(AK25-20)*ガスＴ!D24+16791,IF(AK25&gt;=30,(AK25-30)*ガスＴ!E24+23351)))))</f>
        <v>2871</v>
      </c>
      <c r="AP25" s="120">
        <v>303</v>
      </c>
      <c r="AQ25" s="166" t="str">
        <f t="shared" si="15"/>
        <v>㈱三和</v>
      </c>
      <c r="AR25" s="172"/>
      <c r="AV25" s="120">
        <v>303</v>
      </c>
      <c r="AW25" s="166" t="str">
        <f t="shared" si="16"/>
        <v>㈱三和</v>
      </c>
      <c r="AX25" s="156">
        <v>26000</v>
      </c>
      <c r="AY25" s="156">
        <v>0</v>
      </c>
      <c r="AZ25" s="156">
        <v>200</v>
      </c>
      <c r="BA25" s="157">
        <f t="shared" si="20"/>
        <v>2200</v>
      </c>
      <c r="BB25" s="158"/>
      <c r="BC25" s="158"/>
      <c r="BD25" s="159">
        <f t="shared" si="10"/>
        <v>28400</v>
      </c>
      <c r="BE25" s="171"/>
      <c r="BG25" s="231"/>
    </row>
    <row r="26" spans="1:59" s="134" customFormat="1" ht="21" customHeight="1" x14ac:dyDescent="0.4">
      <c r="A26" s="125">
        <v>1</v>
      </c>
      <c r="B26" s="239">
        <v>305</v>
      </c>
      <c r="C26" s="249" t="s">
        <v>48</v>
      </c>
      <c r="D26" s="148">
        <f t="shared" si="18"/>
        <v>0</v>
      </c>
      <c r="E26" s="125"/>
      <c r="F26" s="125"/>
      <c r="G26" s="121">
        <f t="shared" si="0"/>
        <v>0</v>
      </c>
      <c r="H26" s="230">
        <v>0</v>
      </c>
      <c r="I26" s="213">
        <v>0</v>
      </c>
      <c r="J26" s="128">
        <f t="shared" si="19"/>
        <v>0</v>
      </c>
      <c r="K26" s="119"/>
      <c r="L26" s="120">
        <f>検針入力!A26</f>
        <v>1</v>
      </c>
      <c r="M26" s="121">
        <f>検針入力!B26</f>
        <v>305</v>
      </c>
      <c r="N26" s="122" t="str">
        <f>検針入力!C26</f>
        <v>㈱三和</v>
      </c>
      <c r="O26" s="123">
        <v>2200</v>
      </c>
      <c r="P26" s="124">
        <f>IF(A26=0,0,IF(L26&lt;3,(U26+W26+Y26+AA26+AC26),IF(#REF!&lt;(#REF!-10),(U26+W26+Y26+AA26+AC26),(U26+W26+Y26+AA26+AC26)/2)))</f>
        <v>2721</v>
      </c>
      <c r="Q26" s="38">
        <f>検針表!H22</f>
        <v>1056</v>
      </c>
      <c r="R26" s="125">
        <f>検針表!I22</f>
        <v>1043</v>
      </c>
      <c r="S26" s="126">
        <f t="shared" si="1"/>
        <v>13</v>
      </c>
      <c r="T26" s="127">
        <f t="shared" si="21"/>
        <v>1920</v>
      </c>
      <c r="U26" s="128">
        <f t="shared" si="21"/>
        <v>1920</v>
      </c>
      <c r="V26" s="128">
        <f t="shared" si="2"/>
        <v>3</v>
      </c>
      <c r="W26" s="128">
        <f t="shared" si="3"/>
        <v>801</v>
      </c>
      <c r="X26" s="128">
        <f t="shared" si="4"/>
        <v>0</v>
      </c>
      <c r="Y26" s="128">
        <f t="shared" si="5"/>
        <v>0</v>
      </c>
      <c r="Z26" s="128">
        <f t="shared" si="6"/>
        <v>0</v>
      </c>
      <c r="AA26" s="128">
        <f t="shared" si="13"/>
        <v>0</v>
      </c>
      <c r="AB26" s="128">
        <f t="shared" si="7"/>
        <v>0</v>
      </c>
      <c r="AC26" s="129">
        <f t="shared" si="8"/>
        <v>0</v>
      </c>
      <c r="AD26" s="130"/>
      <c r="AE26" s="120">
        <f>検針入力!A26</f>
        <v>1</v>
      </c>
      <c r="AF26" s="121">
        <f>検針入力!B26</f>
        <v>305</v>
      </c>
      <c r="AG26" s="122" t="str">
        <f>検針入力!C26</f>
        <v>㈱三和</v>
      </c>
      <c r="AH26" s="123">
        <f t="shared" si="14"/>
        <v>2871</v>
      </c>
      <c r="AI26" s="163">
        <v>812.3</v>
      </c>
      <c r="AJ26" s="163">
        <v>812.3</v>
      </c>
      <c r="AK26" s="164">
        <f t="shared" si="17"/>
        <v>0</v>
      </c>
      <c r="AL26" s="165">
        <f>TRUNC(IF(AK26&lt;=10,AK26*ガスＴ!B25+2871,IF(AK26&lt;=19.9,(AK26-10)*ガスＴ!C25+10031,IF(AK26&lt;=29.9,(AK26-20)*ガスＴ!D25+16791,IF(AK26&gt;=30,(AK26-30)*ガスＴ!E25+23351)))))</f>
        <v>2871</v>
      </c>
      <c r="AP26" s="120">
        <v>305</v>
      </c>
      <c r="AQ26" s="166" t="str">
        <f t="shared" si="15"/>
        <v>㈱三和</v>
      </c>
      <c r="AR26" s="172"/>
      <c r="AV26" s="120">
        <v>305</v>
      </c>
      <c r="AW26" s="166" t="str">
        <f t="shared" si="16"/>
        <v>㈱三和</v>
      </c>
      <c r="AX26" s="156">
        <v>26000</v>
      </c>
      <c r="AY26" s="156">
        <v>0</v>
      </c>
      <c r="AZ26" s="156">
        <v>200</v>
      </c>
      <c r="BA26" s="158">
        <f t="shared" si="20"/>
        <v>2200</v>
      </c>
      <c r="BB26" s="158"/>
      <c r="BC26" s="158"/>
      <c r="BD26" s="159">
        <f t="shared" si="10"/>
        <v>28400</v>
      </c>
      <c r="BE26" s="171"/>
      <c r="BG26" s="231"/>
    </row>
    <row r="27" spans="1:59" s="134" customFormat="1" ht="21" customHeight="1" x14ac:dyDescent="0.4">
      <c r="A27" s="125">
        <v>1</v>
      </c>
      <c r="B27" s="121">
        <v>306</v>
      </c>
      <c r="C27" s="147" t="s">
        <v>108</v>
      </c>
      <c r="D27" s="148">
        <f t="shared" si="18"/>
        <v>0</v>
      </c>
      <c r="E27" s="125"/>
      <c r="F27" s="125"/>
      <c r="G27" s="121">
        <f t="shared" si="0"/>
        <v>0</v>
      </c>
      <c r="H27" s="230">
        <v>0</v>
      </c>
      <c r="I27" s="213">
        <v>0</v>
      </c>
      <c r="J27" s="128">
        <f t="shared" si="19"/>
        <v>0</v>
      </c>
      <c r="K27" s="119"/>
      <c r="L27" s="120">
        <f>検針入力!A27</f>
        <v>1</v>
      </c>
      <c r="M27" s="121">
        <f>検針入力!B27</f>
        <v>306</v>
      </c>
      <c r="N27" s="122" t="str">
        <f>検針入力!C27</f>
        <v>㈱三和</v>
      </c>
      <c r="O27" s="123">
        <v>2200</v>
      </c>
      <c r="P27" s="124">
        <f>IF(A27=0,0,IF(L27&lt;3,(U27+W27+Y27+AA27+AC27),IF(#REF!&lt;(#REF!-10),(U27+W27+Y27+AA27+AC27),(U27+W27+Y27+AA27+AC27)/2)))</f>
        <v>1920</v>
      </c>
      <c r="Q27" s="38">
        <f>検針表!H23</f>
        <v>709</v>
      </c>
      <c r="R27" s="125">
        <f>検針表!I23</f>
        <v>709</v>
      </c>
      <c r="S27" s="126">
        <f t="shared" si="1"/>
        <v>0</v>
      </c>
      <c r="T27" s="127">
        <f t="shared" si="21"/>
        <v>1920</v>
      </c>
      <c r="U27" s="128">
        <f t="shared" si="21"/>
        <v>1920</v>
      </c>
      <c r="V27" s="128">
        <f t="shared" si="2"/>
        <v>0</v>
      </c>
      <c r="W27" s="128">
        <f t="shared" si="3"/>
        <v>0</v>
      </c>
      <c r="X27" s="128">
        <f t="shared" si="4"/>
        <v>0</v>
      </c>
      <c r="Y27" s="128">
        <f t="shared" si="5"/>
        <v>0</v>
      </c>
      <c r="Z27" s="128">
        <f t="shared" si="6"/>
        <v>0</v>
      </c>
      <c r="AA27" s="128">
        <f t="shared" si="13"/>
        <v>0</v>
      </c>
      <c r="AB27" s="128">
        <f t="shared" si="7"/>
        <v>0</v>
      </c>
      <c r="AC27" s="129">
        <f t="shared" si="8"/>
        <v>0</v>
      </c>
      <c r="AD27" s="130"/>
      <c r="AE27" s="120">
        <f>検針入力!A27</f>
        <v>1</v>
      </c>
      <c r="AF27" s="121">
        <f>検針入力!B27</f>
        <v>306</v>
      </c>
      <c r="AG27" s="122" t="str">
        <f>検針入力!C27</f>
        <v>㈱三和</v>
      </c>
      <c r="AH27" s="123">
        <v>0</v>
      </c>
      <c r="AI27" s="163">
        <v>302.7</v>
      </c>
      <c r="AJ27" s="163">
        <v>302.7</v>
      </c>
      <c r="AK27" s="164">
        <f t="shared" si="17"/>
        <v>0</v>
      </c>
      <c r="AL27" s="165">
        <f>TRUNC(IF(AK27&lt;=10,AK27*ガスＴ!B26+2871,IF(AK27&lt;=19.9,(AK27-10)*ガスＴ!C26+10031,IF(AK27&lt;=29.9,(AK27-20)*ガスＴ!D26+16791,IF(AK27&gt;=30,(AK27-30)*ガスＴ!E26+23351)))))</f>
        <v>2871</v>
      </c>
      <c r="AP27" s="120">
        <v>306</v>
      </c>
      <c r="AQ27" s="166" t="str">
        <f t="shared" si="15"/>
        <v>㈱三和</v>
      </c>
      <c r="AR27" s="172"/>
      <c r="AV27" s="120">
        <v>306</v>
      </c>
      <c r="AW27" s="166" t="str">
        <f t="shared" si="16"/>
        <v>㈱三和</v>
      </c>
      <c r="AX27" s="156">
        <v>26000</v>
      </c>
      <c r="AY27" s="156">
        <v>0</v>
      </c>
      <c r="AZ27" s="156">
        <v>200</v>
      </c>
      <c r="BA27" s="157">
        <f t="shared" si="20"/>
        <v>2200</v>
      </c>
      <c r="BB27" s="158"/>
      <c r="BC27" s="158"/>
      <c r="BD27" s="159">
        <f t="shared" si="10"/>
        <v>28400</v>
      </c>
      <c r="BE27" s="171"/>
      <c r="BG27" s="231">
        <v>500</v>
      </c>
    </row>
    <row r="28" spans="1:59" s="134" customFormat="1" ht="21" customHeight="1" x14ac:dyDescent="0.4">
      <c r="A28" s="125">
        <v>1</v>
      </c>
      <c r="B28" s="239">
        <v>307</v>
      </c>
      <c r="C28" s="162" t="s">
        <v>108</v>
      </c>
      <c r="D28" s="148">
        <f t="shared" si="18"/>
        <v>0</v>
      </c>
      <c r="E28" s="125"/>
      <c r="F28" s="125"/>
      <c r="G28" s="121">
        <f t="shared" si="0"/>
        <v>0</v>
      </c>
      <c r="H28" s="230">
        <v>0</v>
      </c>
      <c r="I28" s="213">
        <v>0</v>
      </c>
      <c r="J28" s="128">
        <f t="shared" si="19"/>
        <v>0</v>
      </c>
      <c r="K28" s="119"/>
      <c r="L28" s="120">
        <f>検針入力!A28</f>
        <v>1</v>
      </c>
      <c r="M28" s="121">
        <f>検針入力!B28</f>
        <v>307</v>
      </c>
      <c r="N28" s="122" t="str">
        <f>検針入力!C28</f>
        <v>㈱三和</v>
      </c>
      <c r="O28" s="123">
        <v>2200</v>
      </c>
      <c r="P28" s="124">
        <f>IF(A28=0,0,IF(L28&lt;3,(U28+W28+Y28+AA28+AC28),IF(#REF!&lt;(#REF!-10),(U28+W28+Y28+AA28+AC28),(U28+W28+Y28+AA28+AC28)/2)))</f>
        <v>1920</v>
      </c>
      <c r="Q28" s="38">
        <f>検針表!H24</f>
        <v>785</v>
      </c>
      <c r="R28" s="125">
        <f>検針表!I24</f>
        <v>780</v>
      </c>
      <c r="S28" s="126">
        <f t="shared" si="1"/>
        <v>5</v>
      </c>
      <c r="T28" s="127">
        <f t="shared" si="21"/>
        <v>1920</v>
      </c>
      <c r="U28" s="128">
        <f t="shared" si="21"/>
        <v>1920</v>
      </c>
      <c r="V28" s="128">
        <f t="shared" si="2"/>
        <v>0</v>
      </c>
      <c r="W28" s="128">
        <f t="shared" si="3"/>
        <v>0</v>
      </c>
      <c r="X28" s="128">
        <f t="shared" si="4"/>
        <v>0</v>
      </c>
      <c r="Y28" s="128">
        <f t="shared" si="5"/>
        <v>0</v>
      </c>
      <c r="Z28" s="128">
        <f t="shared" si="6"/>
        <v>0</v>
      </c>
      <c r="AA28" s="128">
        <f t="shared" si="13"/>
        <v>0</v>
      </c>
      <c r="AB28" s="128">
        <f t="shared" si="7"/>
        <v>0</v>
      </c>
      <c r="AC28" s="129">
        <f t="shared" si="8"/>
        <v>0</v>
      </c>
      <c r="AD28" s="130"/>
      <c r="AE28" s="120">
        <f>検針入力!A28</f>
        <v>1</v>
      </c>
      <c r="AF28" s="121">
        <f>検針入力!B28</f>
        <v>307</v>
      </c>
      <c r="AG28" s="122" t="str">
        <f>検針入力!C28</f>
        <v>㈱三和</v>
      </c>
      <c r="AH28" s="123">
        <f t="shared" si="14"/>
        <v>2871</v>
      </c>
      <c r="AI28" s="163">
        <v>514.6</v>
      </c>
      <c r="AJ28" s="163">
        <v>514.6</v>
      </c>
      <c r="AK28" s="164">
        <f t="shared" si="17"/>
        <v>0</v>
      </c>
      <c r="AL28" s="165">
        <f>TRUNC(IF(AK28&lt;=10,AK28*ガスＴ!B27+2871,IF(AK28&lt;=19.9,(AK28-10)*ガスＴ!C27+10031,IF(AK28&lt;=29.9,(AK28-20)*ガスＴ!D27+16791,IF(AK28&gt;=30,(AK28-30)*ガスＴ!E27+23351)))))</f>
        <v>2871</v>
      </c>
      <c r="AP28" s="120">
        <v>307</v>
      </c>
      <c r="AQ28" s="166" t="str">
        <f t="shared" si="15"/>
        <v>㈱三和</v>
      </c>
      <c r="AR28" s="167"/>
      <c r="AV28" s="120">
        <v>307</v>
      </c>
      <c r="AW28" s="166" t="str">
        <f t="shared" si="16"/>
        <v>㈱三和</v>
      </c>
      <c r="AX28" s="156">
        <v>26000</v>
      </c>
      <c r="AY28" s="156">
        <v>0</v>
      </c>
      <c r="AZ28" s="156">
        <v>200</v>
      </c>
      <c r="BA28" s="158">
        <f t="shared" si="20"/>
        <v>2200</v>
      </c>
      <c r="BB28" s="158"/>
      <c r="BC28" s="158"/>
      <c r="BD28" s="159">
        <f t="shared" si="10"/>
        <v>28400</v>
      </c>
      <c r="BE28" s="171"/>
      <c r="BG28" s="231"/>
    </row>
    <row r="29" spans="1:59" s="134" customFormat="1" ht="21" customHeight="1" x14ac:dyDescent="0.4">
      <c r="A29" s="125">
        <v>1</v>
      </c>
      <c r="B29" s="121">
        <v>308</v>
      </c>
      <c r="C29" s="147" t="s">
        <v>48</v>
      </c>
      <c r="D29" s="148">
        <f t="shared" si="18"/>
        <v>0</v>
      </c>
      <c r="E29" s="125"/>
      <c r="F29" s="125"/>
      <c r="G29" s="121">
        <f t="shared" si="0"/>
        <v>0</v>
      </c>
      <c r="H29" s="230">
        <v>0</v>
      </c>
      <c r="I29" s="213">
        <v>0</v>
      </c>
      <c r="J29" s="128">
        <f t="shared" si="19"/>
        <v>0</v>
      </c>
      <c r="K29" s="119"/>
      <c r="L29" s="120">
        <f>検針入力!A29</f>
        <v>1</v>
      </c>
      <c r="M29" s="121">
        <f>検針入力!B29</f>
        <v>308</v>
      </c>
      <c r="N29" s="122" t="str">
        <f>検針入力!C29</f>
        <v>㈱三和</v>
      </c>
      <c r="O29" s="123">
        <v>2200</v>
      </c>
      <c r="P29" s="124">
        <f>IF(A29=0,0,IF(L29&lt;3,(U29+W29+Y29+AA29+AC29),IF(#REF!&lt;(#REF!-10),(U29+W29+Y29+AA29+AC29),(U29+W29+Y29+AA29+AC29)/2)))</f>
        <v>1920</v>
      </c>
      <c r="Q29" s="38">
        <f>検針表!H25</f>
        <v>823</v>
      </c>
      <c r="R29" s="125">
        <f>検針表!I25</f>
        <v>815</v>
      </c>
      <c r="S29" s="126">
        <f t="shared" si="1"/>
        <v>8</v>
      </c>
      <c r="T29" s="127">
        <f t="shared" si="21"/>
        <v>1920</v>
      </c>
      <c r="U29" s="128">
        <f t="shared" si="21"/>
        <v>1920</v>
      </c>
      <c r="V29" s="128">
        <f t="shared" si="2"/>
        <v>0</v>
      </c>
      <c r="W29" s="128">
        <f t="shared" si="3"/>
        <v>0</v>
      </c>
      <c r="X29" s="128">
        <f t="shared" si="4"/>
        <v>0</v>
      </c>
      <c r="Y29" s="128">
        <f t="shared" si="5"/>
        <v>0</v>
      </c>
      <c r="Z29" s="128">
        <f t="shared" si="6"/>
        <v>0</v>
      </c>
      <c r="AA29" s="128">
        <f t="shared" si="13"/>
        <v>0</v>
      </c>
      <c r="AB29" s="128">
        <f t="shared" si="7"/>
        <v>0</v>
      </c>
      <c r="AC29" s="129">
        <f t="shared" si="8"/>
        <v>0</v>
      </c>
      <c r="AD29" s="130"/>
      <c r="AE29" s="120">
        <f>検針入力!A29</f>
        <v>1</v>
      </c>
      <c r="AF29" s="121">
        <f>検針入力!B29</f>
        <v>308</v>
      </c>
      <c r="AG29" s="122" t="str">
        <f>検針入力!C29</f>
        <v>㈱三和</v>
      </c>
      <c r="AH29" s="123">
        <f t="shared" si="14"/>
        <v>2871</v>
      </c>
      <c r="AI29" s="163">
        <v>273.89999999999998</v>
      </c>
      <c r="AJ29" s="163">
        <v>273.89999999999998</v>
      </c>
      <c r="AK29" s="164">
        <f t="shared" si="17"/>
        <v>0</v>
      </c>
      <c r="AL29" s="165">
        <f>TRUNC(IF(AK29&lt;=10,AK29*ガスＴ!B28+2871,IF(AK29&lt;=19.9,(AK29-10)*ガスＴ!C28+10031,IF(AK29&lt;=29.9,(AK29-20)*ガスＴ!D28+16791,IF(AK29&gt;=30,(AK29-30)*ガスＴ!E28+23351)))))</f>
        <v>2871</v>
      </c>
      <c r="AP29" s="120">
        <v>308</v>
      </c>
      <c r="AQ29" s="166" t="str">
        <f t="shared" si="15"/>
        <v>㈱三和</v>
      </c>
      <c r="AR29" s="172"/>
      <c r="AV29" s="120">
        <v>308</v>
      </c>
      <c r="AW29" s="233" t="str">
        <f t="shared" si="16"/>
        <v>㈱三和</v>
      </c>
      <c r="AX29" s="156">
        <v>26000</v>
      </c>
      <c r="AY29" s="156">
        <v>0</v>
      </c>
      <c r="AZ29" s="156">
        <v>200</v>
      </c>
      <c r="BA29" s="157">
        <f t="shared" si="20"/>
        <v>2200</v>
      </c>
      <c r="BB29" s="158"/>
      <c r="BC29" s="158"/>
      <c r="BD29" s="159">
        <f t="shared" si="10"/>
        <v>28400</v>
      </c>
      <c r="BE29" s="171"/>
      <c r="BG29" s="231"/>
    </row>
    <row r="30" spans="1:59" s="134" customFormat="1" ht="21" customHeight="1" x14ac:dyDescent="0.4">
      <c r="A30" s="125">
        <v>1</v>
      </c>
      <c r="B30" s="121">
        <v>310</v>
      </c>
      <c r="C30" s="234" t="s">
        <v>48</v>
      </c>
      <c r="D30" s="148">
        <f t="shared" si="18"/>
        <v>0</v>
      </c>
      <c r="E30" s="125"/>
      <c r="F30" s="125"/>
      <c r="G30" s="121">
        <f t="shared" si="0"/>
        <v>0</v>
      </c>
      <c r="H30" s="230">
        <v>0</v>
      </c>
      <c r="I30" s="213">
        <v>0</v>
      </c>
      <c r="J30" s="128">
        <f t="shared" si="19"/>
        <v>0</v>
      </c>
      <c r="K30" s="119"/>
      <c r="L30" s="120">
        <f>検針入力!A30</f>
        <v>1</v>
      </c>
      <c r="M30" s="121">
        <f>検針入力!B30</f>
        <v>310</v>
      </c>
      <c r="N30" s="122" t="str">
        <f>検針入力!C30</f>
        <v>㈱三和</v>
      </c>
      <c r="O30" s="123">
        <v>2200</v>
      </c>
      <c r="P30" s="124">
        <f>IF(A30=0,0,IF(L30&lt;3,(U30+W30+Y30+AA30+AC30),IF(#REF!&lt;(#REF!-10),(U30+W30+Y30+AA30+AC30),(U30+W30+Y30+AA30+AC30)/2)))</f>
        <v>1920</v>
      </c>
      <c r="Q30" s="38">
        <f>検針表!H26</f>
        <v>132</v>
      </c>
      <c r="R30" s="125">
        <f>検針表!I26</f>
        <v>130</v>
      </c>
      <c r="S30" s="126">
        <f t="shared" si="1"/>
        <v>2</v>
      </c>
      <c r="T30" s="127">
        <f t="shared" si="21"/>
        <v>1920</v>
      </c>
      <c r="U30" s="128">
        <f t="shared" si="21"/>
        <v>1920</v>
      </c>
      <c r="V30" s="128">
        <f t="shared" si="2"/>
        <v>0</v>
      </c>
      <c r="W30" s="128">
        <f t="shared" si="3"/>
        <v>0</v>
      </c>
      <c r="X30" s="128">
        <f t="shared" si="4"/>
        <v>0</v>
      </c>
      <c r="Y30" s="128">
        <f t="shared" si="5"/>
        <v>0</v>
      </c>
      <c r="Z30" s="128">
        <f t="shared" si="6"/>
        <v>0</v>
      </c>
      <c r="AA30" s="128">
        <f t="shared" si="13"/>
        <v>0</v>
      </c>
      <c r="AB30" s="128">
        <f t="shared" si="7"/>
        <v>0</v>
      </c>
      <c r="AC30" s="129">
        <f t="shared" si="8"/>
        <v>0</v>
      </c>
      <c r="AD30" s="130"/>
      <c r="AE30" s="120">
        <f>検針入力!A30</f>
        <v>1</v>
      </c>
      <c r="AF30" s="121">
        <f>検針入力!B30</f>
        <v>310</v>
      </c>
      <c r="AG30" s="122" t="str">
        <f>検針入力!C30</f>
        <v>㈱三和</v>
      </c>
      <c r="AH30" s="123">
        <v>0</v>
      </c>
      <c r="AI30" s="163">
        <v>218.4</v>
      </c>
      <c r="AJ30" s="163">
        <v>218.4</v>
      </c>
      <c r="AK30" s="164">
        <f t="shared" si="17"/>
        <v>0</v>
      </c>
      <c r="AL30" s="165">
        <f>TRUNC(IF(AK30&lt;=10,AK30*ガスＴ!B29+2871,IF(AK30&lt;=19.9,(AK30-10)*ガスＴ!C29+10031,IF(AK30&lt;=29.9,(AK30-20)*ガスＴ!D29+16791,IF(AK30&gt;=30,(AK30-30)*ガスＴ!E29+23351)))))</f>
        <v>2871</v>
      </c>
      <c r="AP30" s="120">
        <v>310</v>
      </c>
      <c r="AQ30" s="166" t="str">
        <f t="shared" si="15"/>
        <v>㈱三和</v>
      </c>
      <c r="AR30" s="172"/>
      <c r="AV30" s="120">
        <v>310</v>
      </c>
      <c r="AW30" s="166" t="str">
        <f t="shared" si="16"/>
        <v>㈱三和</v>
      </c>
      <c r="AX30" s="156">
        <v>26000</v>
      </c>
      <c r="AY30" s="156">
        <v>0</v>
      </c>
      <c r="AZ30" s="156">
        <v>200</v>
      </c>
      <c r="BA30" s="157">
        <f t="shared" si="20"/>
        <v>2200</v>
      </c>
      <c r="BB30" s="158"/>
      <c r="BC30" s="158"/>
      <c r="BD30" s="159">
        <f t="shared" si="10"/>
        <v>28400</v>
      </c>
      <c r="BE30" s="171"/>
      <c r="BG30" s="231"/>
    </row>
    <row r="31" spans="1:59" s="134" customFormat="1" ht="21" customHeight="1" x14ac:dyDescent="0.4">
      <c r="A31" s="125">
        <v>1</v>
      </c>
      <c r="B31" s="121">
        <v>311</v>
      </c>
      <c r="C31" s="147" t="s">
        <v>48</v>
      </c>
      <c r="D31" s="148">
        <v>0</v>
      </c>
      <c r="E31" s="125"/>
      <c r="F31" s="125"/>
      <c r="G31" s="121">
        <f t="shared" si="0"/>
        <v>0</v>
      </c>
      <c r="H31" s="230">
        <v>0</v>
      </c>
      <c r="I31" s="213">
        <v>0</v>
      </c>
      <c r="J31" s="128">
        <f t="shared" si="19"/>
        <v>0</v>
      </c>
      <c r="K31" s="119"/>
      <c r="L31" s="120">
        <f>検針入力!A31</f>
        <v>1</v>
      </c>
      <c r="M31" s="121">
        <f>検針入力!B31</f>
        <v>311</v>
      </c>
      <c r="N31" s="122" t="str">
        <f>検針入力!C31</f>
        <v>㈱三和</v>
      </c>
      <c r="O31" s="123">
        <v>2200</v>
      </c>
      <c r="P31" s="124">
        <f>IF(A31=0,0,IF(L31&lt;3,(U31+W31+Y31+AA31+AC31),IF(#REF!&lt;(#REF!-10),(U31+W31+Y31+AA31+AC31),(U31+W31+Y31+AA31+AC31)/2)))</f>
        <v>1920</v>
      </c>
      <c r="Q31" s="38">
        <f>検針表!H27</f>
        <v>585</v>
      </c>
      <c r="R31" s="125">
        <f>検針表!I27</f>
        <v>581</v>
      </c>
      <c r="S31" s="126">
        <f t="shared" si="1"/>
        <v>4</v>
      </c>
      <c r="T31" s="127">
        <f t="shared" si="21"/>
        <v>1920</v>
      </c>
      <c r="U31" s="128">
        <f t="shared" si="21"/>
        <v>1920</v>
      </c>
      <c r="V31" s="128">
        <f t="shared" si="2"/>
        <v>0</v>
      </c>
      <c r="W31" s="128">
        <f t="shared" si="3"/>
        <v>0</v>
      </c>
      <c r="X31" s="128">
        <f t="shared" si="4"/>
        <v>0</v>
      </c>
      <c r="Y31" s="128">
        <f t="shared" si="5"/>
        <v>0</v>
      </c>
      <c r="Z31" s="128">
        <f t="shared" si="6"/>
        <v>0</v>
      </c>
      <c r="AA31" s="128">
        <f t="shared" si="13"/>
        <v>0</v>
      </c>
      <c r="AB31" s="128">
        <f t="shared" si="7"/>
        <v>0</v>
      </c>
      <c r="AC31" s="129">
        <f t="shared" si="8"/>
        <v>0</v>
      </c>
      <c r="AD31" s="130"/>
      <c r="AE31" s="120">
        <v>1</v>
      </c>
      <c r="AF31" s="121">
        <f>検針入力!B31</f>
        <v>311</v>
      </c>
      <c r="AG31" s="122" t="str">
        <f>検針入力!C31</f>
        <v>㈱三和</v>
      </c>
      <c r="AH31" s="123">
        <f t="shared" si="14"/>
        <v>2871</v>
      </c>
      <c r="AI31" s="163">
        <v>545.9</v>
      </c>
      <c r="AJ31" s="163">
        <v>545.9</v>
      </c>
      <c r="AK31" s="164">
        <f t="shared" si="17"/>
        <v>0</v>
      </c>
      <c r="AL31" s="165">
        <f>TRUNC(IF(AK31&lt;=10,AK31*ガスＴ!B30+2871,IF(AK31&lt;=19.9,(AK31-10)*ガスＴ!C30+10031,IF(AK31&lt;=29.9,(AK31-20)*ガスＴ!D30+16791,IF(AK31&gt;=30,(AK31-30)*ガスＴ!E30+23351)))))</f>
        <v>2871</v>
      </c>
      <c r="AP31" s="120">
        <v>311</v>
      </c>
      <c r="AQ31" s="166" t="str">
        <f t="shared" si="15"/>
        <v>㈱三和</v>
      </c>
      <c r="AR31" s="172"/>
      <c r="AV31" s="120">
        <v>311</v>
      </c>
      <c r="AW31" s="166" t="str">
        <f t="shared" si="16"/>
        <v>㈱三和</v>
      </c>
      <c r="AX31" s="156">
        <v>13000</v>
      </c>
      <c r="AY31" s="156">
        <v>0</v>
      </c>
      <c r="AZ31" s="156">
        <v>200</v>
      </c>
      <c r="BA31" s="158">
        <f t="shared" si="20"/>
        <v>2200</v>
      </c>
      <c r="BB31" s="158"/>
      <c r="BC31" s="158"/>
      <c r="BD31" s="159">
        <f t="shared" si="10"/>
        <v>15400</v>
      </c>
      <c r="BE31" s="171"/>
      <c r="BG31" s="231">
        <v>500</v>
      </c>
    </row>
    <row r="32" spans="1:59" s="134" customFormat="1" ht="21" customHeight="1" x14ac:dyDescent="0.4">
      <c r="A32" s="125">
        <v>1</v>
      </c>
      <c r="B32" s="121">
        <v>312</v>
      </c>
      <c r="C32" s="147" t="s">
        <v>48</v>
      </c>
      <c r="D32" s="148">
        <f t="shared" si="18"/>
        <v>0</v>
      </c>
      <c r="E32" s="125"/>
      <c r="F32" s="125"/>
      <c r="G32" s="121">
        <f t="shared" si="0"/>
        <v>0</v>
      </c>
      <c r="H32" s="230">
        <v>0</v>
      </c>
      <c r="I32" s="213">
        <v>0</v>
      </c>
      <c r="J32" s="128">
        <f t="shared" si="19"/>
        <v>0</v>
      </c>
      <c r="K32" s="119"/>
      <c r="L32" s="120">
        <f>検針入力!A32</f>
        <v>1</v>
      </c>
      <c r="M32" s="121">
        <f>検針入力!B32</f>
        <v>312</v>
      </c>
      <c r="N32" s="122" t="str">
        <f>検針入力!C32</f>
        <v>㈱三和</v>
      </c>
      <c r="O32" s="123">
        <v>2200</v>
      </c>
      <c r="P32" s="124">
        <f>IF(A32=0,0,IF(L32&lt;3,(U32+W32+Y32+AA32+AC32),IF(#REF!&lt;(#REF!-10),(U32+W32+Y32+AA32+AC32),(U32+W32+Y32+AA32+AC32)/2)))</f>
        <v>1920</v>
      </c>
      <c r="Q32" s="38">
        <f>検針表!H28</f>
        <v>661</v>
      </c>
      <c r="R32" s="125">
        <f>検針表!I28</f>
        <v>661</v>
      </c>
      <c r="S32" s="126">
        <f t="shared" si="1"/>
        <v>0</v>
      </c>
      <c r="T32" s="127">
        <f t="shared" si="21"/>
        <v>1920</v>
      </c>
      <c r="U32" s="128">
        <f t="shared" si="21"/>
        <v>1920</v>
      </c>
      <c r="V32" s="128">
        <f t="shared" si="2"/>
        <v>0</v>
      </c>
      <c r="W32" s="128">
        <f t="shared" si="3"/>
        <v>0</v>
      </c>
      <c r="X32" s="128">
        <f t="shared" si="4"/>
        <v>0</v>
      </c>
      <c r="Y32" s="128">
        <f t="shared" si="5"/>
        <v>0</v>
      </c>
      <c r="Z32" s="128">
        <f t="shared" si="6"/>
        <v>0</v>
      </c>
      <c r="AA32" s="128">
        <f t="shared" si="13"/>
        <v>0</v>
      </c>
      <c r="AB32" s="128">
        <f t="shared" si="7"/>
        <v>0</v>
      </c>
      <c r="AC32" s="129">
        <f t="shared" si="8"/>
        <v>0</v>
      </c>
      <c r="AD32" s="130"/>
      <c r="AE32" s="120">
        <f>検針入力!A32</f>
        <v>1</v>
      </c>
      <c r="AF32" s="121">
        <f>検針入力!B32</f>
        <v>312</v>
      </c>
      <c r="AG32" s="122" t="str">
        <f>検針入力!C32</f>
        <v>㈱三和</v>
      </c>
      <c r="AH32" s="123">
        <v>2418</v>
      </c>
      <c r="AI32" s="163">
        <v>275.89999999999998</v>
      </c>
      <c r="AJ32" s="163">
        <v>275.89999999999998</v>
      </c>
      <c r="AK32" s="164">
        <f t="shared" si="17"/>
        <v>0</v>
      </c>
      <c r="AL32" s="165">
        <f>TRUNC(IF(AK32&lt;=10,AK32*ガスＴ!B31+2871,IF(AK32&lt;=19.9,(AK32-10)*ガスＴ!C31+10031,IF(AK32&lt;=29.9,(AK32-20)*ガスＴ!D31+16791,IF(AK32&gt;=30,(AK32-30)*ガスＴ!E31+23351)))))</f>
        <v>2871</v>
      </c>
      <c r="AP32" s="120">
        <v>312</v>
      </c>
      <c r="AQ32" s="166" t="str">
        <f t="shared" si="15"/>
        <v>㈱三和</v>
      </c>
      <c r="AR32" s="167"/>
      <c r="AV32" s="236">
        <v>312</v>
      </c>
      <c r="AW32" s="166" t="str">
        <f t="shared" si="16"/>
        <v>㈱三和</v>
      </c>
      <c r="AX32" s="156">
        <v>13000</v>
      </c>
      <c r="AY32" s="156">
        <v>0</v>
      </c>
      <c r="AZ32" s="156">
        <v>200</v>
      </c>
      <c r="BA32" s="158">
        <f t="shared" si="20"/>
        <v>2200</v>
      </c>
      <c r="BB32" s="158"/>
      <c r="BC32" s="158"/>
      <c r="BD32" s="159">
        <f t="shared" si="10"/>
        <v>15400</v>
      </c>
      <c r="BE32" s="171"/>
      <c r="BG32" s="231">
        <v>500</v>
      </c>
    </row>
    <row r="33" spans="1:59" s="134" customFormat="1" ht="21" customHeight="1" x14ac:dyDescent="0.4">
      <c r="A33" s="125">
        <v>1</v>
      </c>
      <c r="B33" s="121">
        <v>313</v>
      </c>
      <c r="C33" s="147" t="s">
        <v>48</v>
      </c>
      <c r="D33" s="148">
        <f t="shared" si="18"/>
        <v>0</v>
      </c>
      <c r="E33" s="125"/>
      <c r="F33" s="125"/>
      <c r="G33" s="121">
        <f t="shared" si="0"/>
        <v>0</v>
      </c>
      <c r="H33" s="230">
        <v>0</v>
      </c>
      <c r="I33" s="213">
        <v>0</v>
      </c>
      <c r="J33" s="128">
        <f t="shared" si="19"/>
        <v>0</v>
      </c>
      <c r="K33" s="119"/>
      <c r="L33" s="120">
        <f>検針入力!A33</f>
        <v>1</v>
      </c>
      <c r="M33" s="121">
        <f>検針入力!B33</f>
        <v>313</v>
      </c>
      <c r="N33" s="122" t="str">
        <f>検針入力!C33</f>
        <v>㈱三和</v>
      </c>
      <c r="O33" s="123">
        <v>2200</v>
      </c>
      <c r="P33" s="124">
        <f>IF(A33=0,0,IF(L33&lt;3,(U33+W33+Y33+AA33+AC33),IF(#REF!&lt;(#REF!-10),(U33+W33+Y33+AA33+AC33),(U33+W33+Y33+AA33+AC33)/2)))</f>
        <v>1920</v>
      </c>
      <c r="Q33" s="38">
        <f>検針表!H29</f>
        <v>597</v>
      </c>
      <c r="R33" s="125">
        <f>検針表!I29</f>
        <v>592</v>
      </c>
      <c r="S33" s="126">
        <f t="shared" si="1"/>
        <v>5</v>
      </c>
      <c r="T33" s="127">
        <f t="shared" si="21"/>
        <v>1920</v>
      </c>
      <c r="U33" s="128">
        <f t="shared" si="21"/>
        <v>1920</v>
      </c>
      <c r="V33" s="128">
        <f t="shared" si="2"/>
        <v>0</v>
      </c>
      <c r="W33" s="128">
        <f t="shared" si="3"/>
        <v>0</v>
      </c>
      <c r="X33" s="128">
        <f t="shared" si="4"/>
        <v>0</v>
      </c>
      <c r="Y33" s="128">
        <f t="shared" si="5"/>
        <v>0</v>
      </c>
      <c r="Z33" s="128">
        <f t="shared" si="6"/>
        <v>0</v>
      </c>
      <c r="AA33" s="128">
        <f t="shared" si="13"/>
        <v>0</v>
      </c>
      <c r="AB33" s="128">
        <f t="shared" si="7"/>
        <v>0</v>
      </c>
      <c r="AC33" s="129">
        <f t="shared" si="8"/>
        <v>0</v>
      </c>
      <c r="AD33" s="130"/>
      <c r="AE33" s="120">
        <f>検針入力!A33</f>
        <v>1</v>
      </c>
      <c r="AF33" s="121">
        <f>検針入力!B33</f>
        <v>313</v>
      </c>
      <c r="AG33" s="122" t="str">
        <f>検針入力!C33</f>
        <v>㈱三和</v>
      </c>
      <c r="AH33" s="123">
        <f t="shared" si="14"/>
        <v>2871</v>
      </c>
      <c r="AI33" s="163">
        <v>289.10000000000002</v>
      </c>
      <c r="AJ33" s="163">
        <v>289.10000000000002</v>
      </c>
      <c r="AK33" s="164">
        <f t="shared" si="17"/>
        <v>0</v>
      </c>
      <c r="AL33" s="165">
        <f>TRUNC(IF(AK33&lt;=10,AK33*ガスＴ!B32+2871,IF(AK33&lt;=19.9,(AK33-10)*ガスＴ!C32+10031,IF(AK33&lt;=29.9,(AK33-20)*ガスＴ!D32+16791,IF(AK33&gt;=30,(AK33-30)*ガスＴ!E32+23351)))))</f>
        <v>2871</v>
      </c>
      <c r="AP33" s="120">
        <v>313</v>
      </c>
      <c r="AQ33" s="166" t="str">
        <f t="shared" si="15"/>
        <v>㈱三和</v>
      </c>
      <c r="AR33" s="172"/>
      <c r="AV33" s="120">
        <v>313</v>
      </c>
      <c r="AW33" s="166" t="str">
        <f t="shared" si="16"/>
        <v>㈱三和</v>
      </c>
      <c r="AX33" s="156">
        <v>26000</v>
      </c>
      <c r="AY33" s="156">
        <v>0</v>
      </c>
      <c r="AZ33" s="156">
        <v>200</v>
      </c>
      <c r="BA33" s="158">
        <f t="shared" si="20"/>
        <v>2200</v>
      </c>
      <c r="BB33" s="158"/>
      <c r="BC33" s="158"/>
      <c r="BD33" s="159">
        <f>AX33+AY33+AZ33+BA33-AR33</f>
        <v>28400</v>
      </c>
      <c r="BE33" s="171"/>
      <c r="BG33" s="231"/>
    </row>
    <row r="34" spans="1:59" s="134" customFormat="1" ht="21" customHeight="1" x14ac:dyDescent="0.4">
      <c r="A34" s="125">
        <v>1</v>
      </c>
      <c r="B34" s="121">
        <v>315</v>
      </c>
      <c r="C34" s="162" t="s">
        <v>108</v>
      </c>
      <c r="D34" s="148">
        <f t="shared" si="18"/>
        <v>0</v>
      </c>
      <c r="E34" s="125"/>
      <c r="F34" s="125"/>
      <c r="G34" s="121">
        <f t="shared" si="0"/>
        <v>0</v>
      </c>
      <c r="H34" s="230">
        <v>0</v>
      </c>
      <c r="I34" s="213">
        <v>0</v>
      </c>
      <c r="J34" s="128">
        <f t="shared" si="19"/>
        <v>0</v>
      </c>
      <c r="K34" s="119"/>
      <c r="L34" s="120">
        <f>検針入力!A34</f>
        <v>1</v>
      </c>
      <c r="M34" s="121">
        <f>検針入力!B34</f>
        <v>315</v>
      </c>
      <c r="N34" s="122" t="str">
        <f>検針入力!C34</f>
        <v>㈱三和</v>
      </c>
      <c r="O34" s="123">
        <v>2200</v>
      </c>
      <c r="P34" s="124">
        <f>IF(A34=0,0,IF(L34&lt;3,(U34+W34+Y34+AA34+AC34),IF(#REF!&lt;(#REF!-10),(U34+W34+Y34+AA34+AC34),(U34+W34+Y34+AA34+AC34)/2)))</f>
        <v>1920</v>
      </c>
      <c r="Q34" s="38">
        <f>検針表!H30</f>
        <v>284</v>
      </c>
      <c r="R34" s="125">
        <f>検針表!I30</f>
        <v>284</v>
      </c>
      <c r="S34" s="126">
        <f t="shared" si="1"/>
        <v>0</v>
      </c>
      <c r="T34" s="127">
        <f t="shared" si="21"/>
        <v>1920</v>
      </c>
      <c r="U34" s="128">
        <f t="shared" si="21"/>
        <v>1920</v>
      </c>
      <c r="V34" s="128">
        <f t="shared" si="2"/>
        <v>0</v>
      </c>
      <c r="W34" s="128">
        <f t="shared" si="3"/>
        <v>0</v>
      </c>
      <c r="X34" s="128">
        <f t="shared" si="4"/>
        <v>0</v>
      </c>
      <c r="Y34" s="128">
        <f t="shared" si="5"/>
        <v>0</v>
      </c>
      <c r="Z34" s="128">
        <f t="shared" si="6"/>
        <v>0</v>
      </c>
      <c r="AA34" s="128">
        <f t="shared" si="13"/>
        <v>0</v>
      </c>
      <c r="AB34" s="128">
        <f t="shared" si="7"/>
        <v>0</v>
      </c>
      <c r="AC34" s="129">
        <f t="shared" si="8"/>
        <v>0</v>
      </c>
      <c r="AD34" s="130"/>
      <c r="AE34" s="120">
        <f>検針入力!A34</f>
        <v>1</v>
      </c>
      <c r="AF34" s="121">
        <f>検針入力!B34</f>
        <v>315</v>
      </c>
      <c r="AG34" s="122" t="str">
        <f>検針入力!C34</f>
        <v>㈱三和</v>
      </c>
      <c r="AH34" s="123">
        <v>0</v>
      </c>
      <c r="AI34" s="163">
        <v>140.1</v>
      </c>
      <c r="AJ34" s="163">
        <v>140.1</v>
      </c>
      <c r="AK34" s="164">
        <f t="shared" si="17"/>
        <v>0</v>
      </c>
      <c r="AL34" s="165">
        <f>TRUNC(IF(AK34&lt;=10,AK34*ガスＴ!B33+2871,IF(AK34&lt;=19.9,(AK34-10)*ガスＴ!C33+10031,IF(AK34&lt;=29.9,(AK34-20)*ガスＴ!D33+16791,IF(AK34&gt;=30,(AK34-30)*ガスＴ!E33+23351)))))</f>
        <v>2871</v>
      </c>
      <c r="AP34" s="120">
        <v>315</v>
      </c>
      <c r="AQ34" s="166" t="str">
        <f t="shared" si="15"/>
        <v>㈱三和</v>
      </c>
      <c r="AR34" s="172"/>
      <c r="AV34" s="120">
        <v>315</v>
      </c>
      <c r="AW34" s="166" t="str">
        <f t="shared" si="16"/>
        <v>㈱三和</v>
      </c>
      <c r="AX34" s="156">
        <v>26000</v>
      </c>
      <c r="AY34" s="156">
        <v>0</v>
      </c>
      <c r="AZ34" s="156">
        <v>200</v>
      </c>
      <c r="BA34" s="157">
        <f t="shared" si="20"/>
        <v>2200</v>
      </c>
      <c r="BB34" s="158"/>
      <c r="BC34" s="158"/>
      <c r="BD34" s="159">
        <f t="shared" si="10"/>
        <v>28400</v>
      </c>
      <c r="BE34" s="171"/>
      <c r="BG34" s="231">
        <v>500</v>
      </c>
    </row>
    <row r="35" spans="1:59" s="134" customFormat="1" ht="21" customHeight="1" thickBot="1" x14ac:dyDescent="0.45">
      <c r="A35" s="125">
        <v>1</v>
      </c>
      <c r="B35" s="239">
        <v>316</v>
      </c>
      <c r="C35" s="232" t="s">
        <v>48</v>
      </c>
      <c r="D35" s="148">
        <f t="shared" si="18"/>
        <v>0</v>
      </c>
      <c r="E35" s="125"/>
      <c r="F35" s="125"/>
      <c r="G35" s="121">
        <f t="shared" si="0"/>
        <v>0</v>
      </c>
      <c r="H35" s="230">
        <v>0</v>
      </c>
      <c r="I35" s="213">
        <v>0</v>
      </c>
      <c r="J35" s="128">
        <f t="shared" si="19"/>
        <v>0</v>
      </c>
      <c r="K35" s="119"/>
      <c r="L35" s="120">
        <f>検針入力!A35</f>
        <v>1</v>
      </c>
      <c r="M35" s="121">
        <f>検針入力!B35</f>
        <v>316</v>
      </c>
      <c r="N35" s="122" t="str">
        <f>検針入力!C35</f>
        <v>㈱三和</v>
      </c>
      <c r="O35" s="123">
        <v>2200</v>
      </c>
      <c r="P35" s="124">
        <f>IF(A35=0,0,IF(L35&lt;3,(U35+W35+Y35+AA35+AC35),IF(#REF!&lt;(#REF!-10),(U35+W35+Y35+AA35+AC35),(U35+W35+Y35+AA35+AC35)/2)))</f>
        <v>1920</v>
      </c>
      <c r="Q35" s="38">
        <f>検針表!H31</f>
        <v>774</v>
      </c>
      <c r="R35" s="125">
        <f>検針表!I31</f>
        <v>768</v>
      </c>
      <c r="S35" s="126">
        <f t="shared" si="1"/>
        <v>6</v>
      </c>
      <c r="T35" s="127">
        <f t="shared" si="21"/>
        <v>1920</v>
      </c>
      <c r="U35" s="128">
        <f t="shared" si="21"/>
        <v>1920</v>
      </c>
      <c r="V35" s="128">
        <f t="shared" si="2"/>
        <v>0</v>
      </c>
      <c r="W35" s="128">
        <f t="shared" si="3"/>
        <v>0</v>
      </c>
      <c r="X35" s="128">
        <f t="shared" si="4"/>
        <v>0</v>
      </c>
      <c r="Y35" s="128">
        <f t="shared" si="5"/>
        <v>0</v>
      </c>
      <c r="Z35" s="128">
        <f t="shared" si="6"/>
        <v>0</v>
      </c>
      <c r="AA35" s="128">
        <f t="shared" si="13"/>
        <v>0</v>
      </c>
      <c r="AB35" s="128">
        <f t="shared" si="7"/>
        <v>0</v>
      </c>
      <c r="AC35" s="129">
        <f t="shared" si="8"/>
        <v>0</v>
      </c>
      <c r="AD35" s="130"/>
      <c r="AE35" s="120">
        <f>検針入力!A35</f>
        <v>1</v>
      </c>
      <c r="AF35" s="121">
        <f>検針入力!B35</f>
        <v>316</v>
      </c>
      <c r="AG35" s="122" t="str">
        <f>検針入力!C35</f>
        <v>㈱三和</v>
      </c>
      <c r="AH35" s="123">
        <f t="shared" si="14"/>
        <v>2871</v>
      </c>
      <c r="AI35" s="163">
        <v>1593.1</v>
      </c>
      <c r="AJ35" s="163">
        <v>1593.1</v>
      </c>
      <c r="AK35" s="164">
        <f t="shared" si="17"/>
        <v>0</v>
      </c>
      <c r="AL35" s="165">
        <f>TRUNC(IF(AK35&lt;=10,AK35*ガスＴ!B34+2871,IF(AK35&lt;=19.9,(AK35-10)*ガスＴ!C34+10031,IF(AK35&lt;=29.9,(AK35-20)*ガスＴ!D34+16791,IF(AK35&gt;=30,(AK35-30)*ガスＴ!E34+23351)))))</f>
        <v>2871</v>
      </c>
      <c r="AP35" s="190">
        <v>316</v>
      </c>
      <c r="AQ35" s="200" t="str">
        <f t="shared" si="15"/>
        <v>㈱三和</v>
      </c>
      <c r="AR35" s="201"/>
      <c r="AV35" s="190">
        <v>316</v>
      </c>
      <c r="AW35" s="166" t="str">
        <f t="shared" si="16"/>
        <v>㈱三和</v>
      </c>
      <c r="AX35" s="156">
        <v>26000</v>
      </c>
      <c r="AY35" s="156">
        <v>0</v>
      </c>
      <c r="AZ35" s="156">
        <v>200</v>
      </c>
      <c r="BA35" s="158">
        <f t="shared" si="20"/>
        <v>2200</v>
      </c>
      <c r="BB35" s="158"/>
      <c r="BC35" s="158"/>
      <c r="BD35" s="159">
        <f t="shared" si="10"/>
        <v>28400</v>
      </c>
      <c r="BE35" s="171"/>
      <c r="BG35" s="231">
        <v>500</v>
      </c>
    </row>
    <row r="36" spans="1:59" s="134" customFormat="1" ht="21" customHeight="1" x14ac:dyDescent="0.4">
      <c r="A36" s="209">
        <v>1</v>
      </c>
      <c r="B36" s="250">
        <v>401</v>
      </c>
      <c r="C36" s="251" t="s">
        <v>48</v>
      </c>
      <c r="D36" s="114">
        <f t="shared" si="18"/>
        <v>0</v>
      </c>
      <c r="E36" s="209"/>
      <c r="F36" s="209"/>
      <c r="G36" s="210">
        <f t="shared" si="0"/>
        <v>0</v>
      </c>
      <c r="H36" s="230">
        <v>0</v>
      </c>
      <c r="I36" s="213">
        <v>0</v>
      </c>
      <c r="J36" s="150">
        <f t="shared" si="19"/>
        <v>0</v>
      </c>
      <c r="K36" s="119"/>
      <c r="L36" s="120">
        <f>検針入力!A36</f>
        <v>1</v>
      </c>
      <c r="M36" s="121">
        <f>検針入力!B36</f>
        <v>401</v>
      </c>
      <c r="N36" s="122" t="str">
        <f>検針入力!C36</f>
        <v>㈱三和</v>
      </c>
      <c r="O36" s="252">
        <v>2200</v>
      </c>
      <c r="P36" s="217">
        <f>IF(A36=0,0,IF(L36&lt;3,(U36+W36+Y36+AA36+AC36),IF(#REF!&lt;(#REF!-10),(U36+W36+Y36+AA36+AC36),(U36+W36+Y36+AA36+AC36)/2)))</f>
        <v>1920</v>
      </c>
      <c r="Q36" s="38">
        <f>検針表!H32</f>
        <v>691</v>
      </c>
      <c r="R36" s="125">
        <f>検針表!I32</f>
        <v>692</v>
      </c>
      <c r="S36" s="253">
        <f t="shared" si="1"/>
        <v>-1</v>
      </c>
      <c r="T36" s="127">
        <f t="shared" si="21"/>
        <v>1920</v>
      </c>
      <c r="U36" s="128">
        <f t="shared" si="21"/>
        <v>1920</v>
      </c>
      <c r="V36" s="128">
        <f t="shared" si="2"/>
        <v>0</v>
      </c>
      <c r="W36" s="128">
        <f t="shared" si="3"/>
        <v>0</v>
      </c>
      <c r="X36" s="128">
        <f t="shared" si="4"/>
        <v>0</v>
      </c>
      <c r="Y36" s="128">
        <f t="shared" si="5"/>
        <v>0</v>
      </c>
      <c r="Z36" s="128">
        <f t="shared" si="6"/>
        <v>0</v>
      </c>
      <c r="AA36" s="128">
        <f t="shared" si="13"/>
        <v>0</v>
      </c>
      <c r="AB36" s="128">
        <f t="shared" si="7"/>
        <v>0</v>
      </c>
      <c r="AC36" s="129">
        <f t="shared" si="8"/>
        <v>0</v>
      </c>
      <c r="AD36" s="130"/>
      <c r="AE36" s="120">
        <f>検針入力!A36</f>
        <v>1</v>
      </c>
      <c r="AF36" s="121">
        <f>検針入力!B36</f>
        <v>401</v>
      </c>
      <c r="AG36" s="122" t="str">
        <f>検針入力!C36</f>
        <v>㈱三和</v>
      </c>
      <c r="AH36" s="252">
        <f t="shared" si="14"/>
        <v>2871</v>
      </c>
      <c r="AI36" s="254">
        <v>297.10000000000002</v>
      </c>
      <c r="AJ36" s="254">
        <v>297.10000000000002</v>
      </c>
      <c r="AK36" s="255">
        <f t="shared" si="17"/>
        <v>0</v>
      </c>
      <c r="AL36" s="165">
        <f>TRUNC(IF(AK36&lt;=10,AK36*ガスＴ!B35+2871,IF(AK36&lt;=19.9,(AK36-10)*ガスＴ!C35+10031,IF(AK36&lt;=29.9,(AK36-20)*ガスＴ!D35+16791,IF(AK36&gt;=30,(AK36-30)*ガスＴ!E35+23351)))))</f>
        <v>2871</v>
      </c>
      <c r="AP36" s="151">
        <v>401</v>
      </c>
      <c r="AQ36" s="152" t="str">
        <f t="shared" si="15"/>
        <v>㈱三和</v>
      </c>
      <c r="AR36" s="247"/>
      <c r="AV36" s="151">
        <v>401</v>
      </c>
      <c r="AW36" s="166" t="str">
        <f t="shared" si="16"/>
        <v>㈱三和</v>
      </c>
      <c r="AX36" s="156">
        <v>26000</v>
      </c>
      <c r="AY36" s="156">
        <v>0</v>
      </c>
      <c r="AZ36" s="156">
        <v>200</v>
      </c>
      <c r="BA36" s="158">
        <f t="shared" si="20"/>
        <v>2200</v>
      </c>
      <c r="BB36" s="158"/>
      <c r="BC36" s="158"/>
      <c r="BD36" s="159">
        <f t="shared" si="10"/>
        <v>28400</v>
      </c>
      <c r="BE36" s="171"/>
      <c r="BG36" s="231">
        <v>500</v>
      </c>
    </row>
    <row r="37" spans="1:59" s="134" customFormat="1" ht="21" customHeight="1" thickBot="1" x14ac:dyDescent="0.45">
      <c r="A37" s="125">
        <v>1</v>
      </c>
      <c r="B37" s="121">
        <v>402</v>
      </c>
      <c r="C37" s="184" t="s">
        <v>51</v>
      </c>
      <c r="D37" s="148">
        <f t="shared" si="18"/>
        <v>0</v>
      </c>
      <c r="E37" s="125"/>
      <c r="F37" s="125"/>
      <c r="G37" s="121">
        <f t="shared" si="0"/>
        <v>0</v>
      </c>
      <c r="H37" s="230">
        <v>0</v>
      </c>
      <c r="I37" s="213">
        <v>0</v>
      </c>
      <c r="J37" s="128">
        <f t="shared" si="19"/>
        <v>0</v>
      </c>
      <c r="K37" s="119"/>
      <c r="L37" s="120">
        <f>検針入力!A37</f>
        <v>1</v>
      </c>
      <c r="M37" s="121">
        <f>検針入力!B37</f>
        <v>402</v>
      </c>
      <c r="N37" s="122" t="str">
        <f>検針入力!C37</f>
        <v>空室</v>
      </c>
      <c r="O37" s="256">
        <f>ROUNDDOWN(P37*1.1,0)</f>
        <v>2112</v>
      </c>
      <c r="P37" s="124">
        <f>IF(A37=0,0,IF(L37&lt;3,(U37+W37+Y37+AA37+AC37),IF(#REF!&lt;(#REF!-10),(U37+W37+Y37+AA37+AC37),(U37+W37+Y37+AA37+AC37)/2)))</f>
        <v>1920</v>
      </c>
      <c r="Q37" s="38">
        <f>検針表!H33</f>
        <v>385</v>
      </c>
      <c r="R37" s="125">
        <f>検針表!I33</f>
        <v>385</v>
      </c>
      <c r="S37" s="235">
        <f t="shared" si="1"/>
        <v>0</v>
      </c>
      <c r="T37" s="127">
        <f t="shared" ref="T37:U42" si="22">T$45</f>
        <v>1920</v>
      </c>
      <c r="U37" s="128">
        <f t="shared" si="22"/>
        <v>1920</v>
      </c>
      <c r="V37" s="128">
        <f t="shared" si="2"/>
        <v>0</v>
      </c>
      <c r="W37" s="128">
        <f t="shared" si="3"/>
        <v>0</v>
      </c>
      <c r="X37" s="128">
        <f t="shared" si="4"/>
        <v>0</v>
      </c>
      <c r="Y37" s="128">
        <f t="shared" si="5"/>
        <v>0</v>
      </c>
      <c r="Z37" s="128">
        <f t="shared" si="6"/>
        <v>0</v>
      </c>
      <c r="AA37" s="128">
        <f t="shared" si="13"/>
        <v>0</v>
      </c>
      <c r="AB37" s="128">
        <f t="shared" si="7"/>
        <v>0</v>
      </c>
      <c r="AC37" s="129">
        <f t="shared" si="8"/>
        <v>0</v>
      </c>
      <c r="AD37" s="130"/>
      <c r="AE37" s="120">
        <f>検針入力!A37</f>
        <v>1</v>
      </c>
      <c r="AF37" s="121">
        <f>検針入力!B37</f>
        <v>402</v>
      </c>
      <c r="AG37" s="122" t="str">
        <f>検針入力!C37</f>
        <v>空室</v>
      </c>
      <c r="AH37" s="123">
        <f t="shared" si="14"/>
        <v>2871</v>
      </c>
      <c r="AI37" s="163">
        <v>344.4</v>
      </c>
      <c r="AJ37" s="163">
        <v>344.4</v>
      </c>
      <c r="AK37" s="164">
        <f t="shared" si="17"/>
        <v>0</v>
      </c>
      <c r="AL37" s="165">
        <f>TRUNC(IF(AK37&lt;=10,AK37*ガスＴ!B36+2871,IF(AK37&lt;=19.9,(AK37-10)*ガスＴ!C36+10031,IF(AK37&lt;=29.9,(AK37-20)*ガスＴ!D36+16791,IF(AK37&gt;=30,(AK37-30)*ガスＴ!E36+23351)))))</f>
        <v>2871</v>
      </c>
      <c r="AP37" s="120">
        <v>402</v>
      </c>
      <c r="AQ37" s="166" t="str">
        <f t="shared" si="15"/>
        <v>空室</v>
      </c>
      <c r="AR37" s="172"/>
      <c r="AV37" s="120">
        <v>402</v>
      </c>
      <c r="AW37" s="166" t="str">
        <f t="shared" si="16"/>
        <v>空室</v>
      </c>
      <c r="AX37" s="156">
        <v>37000</v>
      </c>
      <c r="AY37" s="156">
        <v>3000</v>
      </c>
      <c r="AZ37" s="156">
        <v>200</v>
      </c>
      <c r="BA37" s="158">
        <f t="shared" si="20"/>
        <v>2112</v>
      </c>
      <c r="BB37" s="158"/>
      <c r="BC37" s="158"/>
      <c r="BD37" s="159">
        <f t="shared" si="10"/>
        <v>42312</v>
      </c>
      <c r="BE37" s="171"/>
      <c r="BG37" s="231">
        <v>500</v>
      </c>
    </row>
    <row r="38" spans="1:59" s="134" customFormat="1" ht="21" customHeight="1" x14ac:dyDescent="0.4">
      <c r="A38" s="125">
        <v>1</v>
      </c>
      <c r="B38" s="121">
        <v>403</v>
      </c>
      <c r="C38" s="147" t="s">
        <v>110</v>
      </c>
      <c r="D38" s="148">
        <f t="shared" si="18"/>
        <v>0</v>
      </c>
      <c r="E38" s="125"/>
      <c r="F38" s="125"/>
      <c r="G38" s="121">
        <f t="shared" si="0"/>
        <v>0</v>
      </c>
      <c r="H38" s="230">
        <v>0</v>
      </c>
      <c r="I38" s="213">
        <v>0</v>
      </c>
      <c r="J38" s="128">
        <f t="shared" si="19"/>
        <v>0</v>
      </c>
      <c r="K38" s="119"/>
      <c r="L38" s="120">
        <f>検針入力!A38</f>
        <v>1</v>
      </c>
      <c r="M38" s="121">
        <f>検針入力!B38</f>
        <v>403</v>
      </c>
      <c r="N38" s="122" t="str">
        <f>検針入力!C38</f>
        <v>森　　英夫</v>
      </c>
      <c r="O38" s="256">
        <f>ROUNDDOWN(P38*1.1,0)</f>
        <v>2112</v>
      </c>
      <c r="P38" s="124">
        <f>IF(A38=0,0,IF(L38&lt;3,(U38+W38+Y38+AA38+AC38),IF(#REF!&lt;(#REF!-10),(U38+W38+Y38+AA38+AC38),(U38+W38+Y38+AA38+AC38)/2)))</f>
        <v>1920</v>
      </c>
      <c r="Q38" s="38">
        <f>検針表!H34</f>
        <v>551</v>
      </c>
      <c r="R38" s="125">
        <f>検針表!I34</f>
        <v>543</v>
      </c>
      <c r="S38" s="235">
        <f t="shared" si="1"/>
        <v>8</v>
      </c>
      <c r="T38" s="127">
        <f t="shared" si="22"/>
        <v>1920</v>
      </c>
      <c r="U38" s="128">
        <f t="shared" si="22"/>
        <v>1920</v>
      </c>
      <c r="V38" s="128">
        <f t="shared" si="2"/>
        <v>0</v>
      </c>
      <c r="W38" s="128">
        <f t="shared" si="3"/>
        <v>0</v>
      </c>
      <c r="X38" s="128">
        <f t="shared" si="4"/>
        <v>0</v>
      </c>
      <c r="Y38" s="128">
        <f t="shared" si="5"/>
        <v>0</v>
      </c>
      <c r="Z38" s="128">
        <f t="shared" si="6"/>
        <v>0</v>
      </c>
      <c r="AA38" s="128">
        <f t="shared" si="13"/>
        <v>0</v>
      </c>
      <c r="AB38" s="128">
        <f t="shared" si="7"/>
        <v>0</v>
      </c>
      <c r="AC38" s="129">
        <f t="shared" si="8"/>
        <v>0</v>
      </c>
      <c r="AD38" s="130"/>
      <c r="AE38" s="120">
        <f>検針入力!A38</f>
        <v>1</v>
      </c>
      <c r="AF38" s="121">
        <f>検針入力!B38</f>
        <v>403</v>
      </c>
      <c r="AG38" s="122" t="str">
        <f>検針入力!C38</f>
        <v>森　　英夫</v>
      </c>
      <c r="AH38" s="123">
        <f t="shared" si="14"/>
        <v>2871</v>
      </c>
      <c r="AI38" s="163">
        <v>554.20000000000005</v>
      </c>
      <c r="AJ38" s="163">
        <v>554.20000000000005</v>
      </c>
      <c r="AK38" s="164">
        <f t="shared" si="17"/>
        <v>0</v>
      </c>
      <c r="AL38" s="165">
        <f>TRUNC(IF(AK38&lt;=10,AK38*ガスＴ!B37+2871,IF(AK38&lt;=19.9,(AK38-10)*ガスＴ!C37+10031,IF(AK38&lt;=29.9,(AK38-20)*ガスＴ!D37+16791,IF(AK38&gt;=30,(AK38-30)*ガスＴ!E37+23351)))))</f>
        <v>2871</v>
      </c>
      <c r="AP38" s="120">
        <v>403</v>
      </c>
      <c r="AQ38" s="166" t="str">
        <f t="shared" si="15"/>
        <v>森　　英夫</v>
      </c>
      <c r="AR38" s="167"/>
      <c r="AV38" s="120">
        <v>403</v>
      </c>
      <c r="AW38" s="166" t="str">
        <f t="shared" si="16"/>
        <v>森　　英夫</v>
      </c>
      <c r="AX38" s="156">
        <v>46000</v>
      </c>
      <c r="AY38" s="156">
        <v>0</v>
      </c>
      <c r="AZ38" s="156">
        <v>0</v>
      </c>
      <c r="BA38" s="158">
        <f t="shared" si="20"/>
        <v>2112</v>
      </c>
      <c r="BB38" s="257"/>
      <c r="BC38" s="258"/>
      <c r="BD38" s="159">
        <f>AX38+AY38+AZ38+BA38+BB38+BC38+AR38</f>
        <v>48112</v>
      </c>
      <c r="BE38" s="171"/>
      <c r="BG38" s="259">
        <v>500</v>
      </c>
    </row>
    <row r="39" spans="1:59" s="134" customFormat="1" ht="21" customHeight="1" x14ac:dyDescent="0.4">
      <c r="A39" s="125">
        <v>1</v>
      </c>
      <c r="B39" s="121">
        <v>405</v>
      </c>
      <c r="C39" s="162" t="s">
        <v>48</v>
      </c>
      <c r="D39" s="148">
        <f t="shared" si="18"/>
        <v>0</v>
      </c>
      <c r="E39" s="125"/>
      <c r="F39" s="125"/>
      <c r="G39" s="121">
        <f t="shared" si="0"/>
        <v>0</v>
      </c>
      <c r="H39" s="230">
        <v>0</v>
      </c>
      <c r="I39" s="213">
        <v>0</v>
      </c>
      <c r="J39" s="128">
        <f t="shared" si="19"/>
        <v>0</v>
      </c>
      <c r="K39" s="119"/>
      <c r="L39" s="120">
        <f>検針入力!A39</f>
        <v>1</v>
      </c>
      <c r="M39" s="121">
        <f>検針入力!B39</f>
        <v>405</v>
      </c>
      <c r="N39" s="122" t="str">
        <f>検針入力!C39</f>
        <v>㈱三和</v>
      </c>
      <c r="O39" s="123">
        <v>2200</v>
      </c>
      <c r="P39" s="124">
        <f>IF(A39=0,0,IF(L39&lt;3,(U39+W39+Y39+AA39+AC39),IF(#REF!&lt;(#REF!-10),(U39+W39+Y39+AA39+AC39),(U39+W39+Y39+AA39+AC39)/2)))</f>
        <v>1920</v>
      </c>
      <c r="Q39" s="38">
        <f>検針表!H35</f>
        <v>914</v>
      </c>
      <c r="R39" s="125">
        <f>検針表!I35</f>
        <v>911</v>
      </c>
      <c r="S39" s="126">
        <f t="shared" si="1"/>
        <v>3</v>
      </c>
      <c r="T39" s="127">
        <f t="shared" si="22"/>
        <v>1920</v>
      </c>
      <c r="U39" s="128">
        <f t="shared" si="22"/>
        <v>1920</v>
      </c>
      <c r="V39" s="128">
        <f t="shared" si="2"/>
        <v>0</v>
      </c>
      <c r="W39" s="128">
        <f t="shared" si="3"/>
        <v>0</v>
      </c>
      <c r="X39" s="128">
        <f t="shared" si="4"/>
        <v>0</v>
      </c>
      <c r="Y39" s="128">
        <f t="shared" si="5"/>
        <v>0</v>
      </c>
      <c r="Z39" s="128">
        <f t="shared" si="6"/>
        <v>0</v>
      </c>
      <c r="AA39" s="128">
        <f t="shared" si="13"/>
        <v>0</v>
      </c>
      <c r="AB39" s="128">
        <f t="shared" si="7"/>
        <v>0</v>
      </c>
      <c r="AC39" s="129">
        <f t="shared" si="8"/>
        <v>0</v>
      </c>
      <c r="AD39" s="130"/>
      <c r="AE39" s="120">
        <f>検針入力!A39</f>
        <v>1</v>
      </c>
      <c r="AF39" s="121">
        <f>検針入力!B39</f>
        <v>405</v>
      </c>
      <c r="AG39" s="122" t="str">
        <f>検針入力!C39</f>
        <v>㈱三和</v>
      </c>
      <c r="AH39" s="123">
        <v>0</v>
      </c>
      <c r="AI39" s="163">
        <v>270.89999999999998</v>
      </c>
      <c r="AJ39" s="163">
        <v>270.89999999999998</v>
      </c>
      <c r="AK39" s="164">
        <f t="shared" si="17"/>
        <v>0</v>
      </c>
      <c r="AL39" s="165">
        <f>TRUNC(IF(AK39&lt;=10,AK39*ガスＴ!B38+2871,IF(AK39&lt;=19.9,(AK39-10)*ガスＴ!C38+10031,IF(AK39&lt;=29.9,(AK39-20)*ガスＴ!D38+16791,IF(AK39&gt;=30,(AK39-30)*ガスＴ!E38+23351)))))</f>
        <v>2871</v>
      </c>
      <c r="AP39" s="120">
        <v>405</v>
      </c>
      <c r="AQ39" s="166" t="str">
        <f t="shared" si="15"/>
        <v>㈱三和</v>
      </c>
      <c r="AR39" s="172"/>
      <c r="AV39" s="120">
        <v>405</v>
      </c>
      <c r="AW39" s="166" t="str">
        <f t="shared" si="16"/>
        <v>㈱三和</v>
      </c>
      <c r="AX39" s="156">
        <v>26000</v>
      </c>
      <c r="AY39" s="156">
        <v>0</v>
      </c>
      <c r="AZ39" s="156">
        <v>200</v>
      </c>
      <c r="BA39" s="157">
        <f t="shared" si="20"/>
        <v>2200</v>
      </c>
      <c r="BB39" s="158"/>
      <c r="BC39" s="158"/>
      <c r="BD39" s="159">
        <f t="shared" ref="BD39:BD55" si="23">AX39+AY39+AZ39+BA39+AR39</f>
        <v>28400</v>
      </c>
      <c r="BE39" s="171"/>
      <c r="BF39" s="178">
        <f>BD39-BE39</f>
        <v>28400</v>
      </c>
      <c r="BG39" s="231"/>
    </row>
    <row r="40" spans="1:59" s="134" customFormat="1" ht="21" customHeight="1" x14ac:dyDescent="0.4">
      <c r="A40" s="125">
        <v>1</v>
      </c>
      <c r="B40" s="121">
        <v>406</v>
      </c>
      <c r="C40" s="147" t="s">
        <v>48</v>
      </c>
      <c r="D40" s="148">
        <f t="shared" si="18"/>
        <v>0</v>
      </c>
      <c r="E40" s="125"/>
      <c r="F40" s="125"/>
      <c r="G40" s="121">
        <f t="shared" si="0"/>
        <v>0</v>
      </c>
      <c r="H40" s="230">
        <v>0</v>
      </c>
      <c r="I40" s="213">
        <v>0</v>
      </c>
      <c r="J40" s="128">
        <f t="shared" si="19"/>
        <v>0</v>
      </c>
      <c r="K40" s="119"/>
      <c r="L40" s="120">
        <f>検針入力!A40</f>
        <v>1</v>
      </c>
      <c r="M40" s="121">
        <f>検針入力!B40</f>
        <v>406</v>
      </c>
      <c r="N40" s="122" t="str">
        <f>検針入力!C40</f>
        <v>㈱三和</v>
      </c>
      <c r="O40" s="123">
        <v>2200</v>
      </c>
      <c r="P40" s="124">
        <f>IF(A40=0,0,IF(L40&lt;3,(U40+W40+Y40+AA40+AC40),IF(#REF!&lt;(#REF!-10),(U40+W40+Y40+AA40+AC40),(U40+W40+Y40+AA40+AC40)/2)))</f>
        <v>1920</v>
      </c>
      <c r="Q40" s="38">
        <f>検針表!H36</f>
        <v>916</v>
      </c>
      <c r="R40" s="125">
        <f>検針表!I36</f>
        <v>916</v>
      </c>
      <c r="S40" s="126">
        <f t="shared" si="1"/>
        <v>0</v>
      </c>
      <c r="T40" s="127">
        <f t="shared" si="22"/>
        <v>1920</v>
      </c>
      <c r="U40" s="128">
        <f t="shared" si="22"/>
        <v>1920</v>
      </c>
      <c r="V40" s="128">
        <f t="shared" si="2"/>
        <v>0</v>
      </c>
      <c r="W40" s="128">
        <f t="shared" si="3"/>
        <v>0</v>
      </c>
      <c r="X40" s="128">
        <f t="shared" si="4"/>
        <v>0</v>
      </c>
      <c r="Y40" s="128">
        <f t="shared" si="5"/>
        <v>0</v>
      </c>
      <c r="Z40" s="128">
        <f t="shared" si="6"/>
        <v>0</v>
      </c>
      <c r="AA40" s="128">
        <f t="shared" si="13"/>
        <v>0</v>
      </c>
      <c r="AB40" s="128">
        <f t="shared" si="7"/>
        <v>0</v>
      </c>
      <c r="AC40" s="129">
        <f t="shared" si="8"/>
        <v>0</v>
      </c>
      <c r="AD40" s="130"/>
      <c r="AE40" s="120">
        <f>検針入力!A40</f>
        <v>1</v>
      </c>
      <c r="AF40" s="121">
        <f>検針入力!B40</f>
        <v>406</v>
      </c>
      <c r="AG40" s="122" t="str">
        <f>検針入力!C40</f>
        <v>㈱三和</v>
      </c>
      <c r="AH40" s="123">
        <f t="shared" si="14"/>
        <v>2871</v>
      </c>
      <c r="AI40" s="163">
        <v>420.8</v>
      </c>
      <c r="AJ40" s="163">
        <v>420.8</v>
      </c>
      <c r="AK40" s="164">
        <f t="shared" si="17"/>
        <v>0</v>
      </c>
      <c r="AL40" s="165">
        <f>TRUNC(IF(AK40&lt;=10,AK40*ガスＴ!B39+2871,IF(AK40&lt;=19.9,(AK40-10)*ガスＴ!C39+10031,IF(AK40&lt;=29.9,(AK40-20)*ガスＴ!D39+16791,IF(AK40&gt;=30,(AK40-30)*ガスＴ!E39+23351)))))</f>
        <v>2871</v>
      </c>
      <c r="AP40" s="120">
        <v>406</v>
      </c>
      <c r="AQ40" s="166" t="str">
        <f t="shared" si="15"/>
        <v>㈱三和</v>
      </c>
      <c r="AR40" s="172"/>
      <c r="AV40" s="120">
        <v>406</v>
      </c>
      <c r="AW40" s="233" t="str">
        <f t="shared" si="16"/>
        <v>㈱三和</v>
      </c>
      <c r="AX40" s="156">
        <v>26000</v>
      </c>
      <c r="AY40" s="156">
        <v>0</v>
      </c>
      <c r="AZ40" s="156">
        <v>200</v>
      </c>
      <c r="BA40" s="157">
        <f t="shared" si="20"/>
        <v>2200</v>
      </c>
      <c r="BB40" s="158"/>
      <c r="BC40" s="158"/>
      <c r="BD40" s="159">
        <f t="shared" si="23"/>
        <v>28400</v>
      </c>
      <c r="BE40" s="171"/>
      <c r="BG40" s="231"/>
    </row>
    <row r="41" spans="1:59" s="134" customFormat="1" ht="21.75" customHeight="1" x14ac:dyDescent="0.4">
      <c r="A41" s="125">
        <v>1</v>
      </c>
      <c r="B41" s="121">
        <v>407</v>
      </c>
      <c r="C41" s="147" t="s">
        <v>111</v>
      </c>
      <c r="D41" s="148">
        <f t="shared" si="18"/>
        <v>0</v>
      </c>
      <c r="E41" s="125"/>
      <c r="F41" s="125"/>
      <c r="G41" s="121">
        <f t="shared" si="0"/>
        <v>0</v>
      </c>
      <c r="H41" s="230">
        <v>0</v>
      </c>
      <c r="I41" s="213">
        <v>0</v>
      </c>
      <c r="J41" s="128">
        <f t="shared" si="19"/>
        <v>0</v>
      </c>
      <c r="K41" s="119"/>
      <c r="L41" s="120">
        <f>検針入力!A41</f>
        <v>1</v>
      </c>
      <c r="M41" s="121">
        <f>検針入力!B41</f>
        <v>407</v>
      </c>
      <c r="N41" s="122" t="str">
        <f>検針入力!C41</f>
        <v>佐藤　健太</v>
      </c>
      <c r="O41" s="256">
        <f>ROUNDDOWN(P41*1.1,0)</f>
        <v>2112</v>
      </c>
      <c r="P41" s="124">
        <f>IF(A41=0,0,IF(L41&lt;3,(U41+W41+Y41+AA41+AC41),IF(#REF!&lt;(#REF!-10),(U41+W41+Y41+AA41+AC41),(U41+W41+Y41+AA41+AC41)/2)))</f>
        <v>1920</v>
      </c>
      <c r="Q41" s="38">
        <f>検針表!H37</f>
        <v>40</v>
      </c>
      <c r="R41" s="125">
        <f>検針表!I37</f>
        <v>36</v>
      </c>
      <c r="S41" s="235">
        <f t="shared" si="1"/>
        <v>4</v>
      </c>
      <c r="T41" s="127">
        <f t="shared" si="22"/>
        <v>1920</v>
      </c>
      <c r="U41" s="128">
        <f t="shared" si="22"/>
        <v>1920</v>
      </c>
      <c r="V41" s="128">
        <f t="shared" si="2"/>
        <v>0</v>
      </c>
      <c r="W41" s="128">
        <f t="shared" si="3"/>
        <v>0</v>
      </c>
      <c r="X41" s="128">
        <f t="shared" si="4"/>
        <v>0</v>
      </c>
      <c r="Y41" s="128">
        <f t="shared" si="5"/>
        <v>0</v>
      </c>
      <c r="Z41" s="128">
        <f t="shared" si="6"/>
        <v>0</v>
      </c>
      <c r="AA41" s="128">
        <f t="shared" si="13"/>
        <v>0</v>
      </c>
      <c r="AB41" s="128">
        <f t="shared" si="7"/>
        <v>0</v>
      </c>
      <c r="AC41" s="129">
        <f t="shared" si="8"/>
        <v>0</v>
      </c>
      <c r="AD41" s="130"/>
      <c r="AE41" s="120">
        <f>検針入力!A41</f>
        <v>1</v>
      </c>
      <c r="AF41" s="121">
        <f>検針入力!B41</f>
        <v>407</v>
      </c>
      <c r="AG41" s="122" t="str">
        <f>検針入力!C41</f>
        <v>佐藤　健太</v>
      </c>
      <c r="AH41" s="123">
        <f t="shared" si="14"/>
        <v>2871</v>
      </c>
      <c r="AI41" s="163">
        <v>565.4</v>
      </c>
      <c r="AJ41" s="163">
        <v>565.4</v>
      </c>
      <c r="AK41" s="164">
        <f t="shared" si="17"/>
        <v>0</v>
      </c>
      <c r="AL41" s="165">
        <f>TRUNC(IF(AK41&lt;=10,AK41*ガスＴ!B40+2871,IF(AK41&lt;=19.9,(AK41-10)*ガスＴ!C40+10031,IF(AK41&lt;=29.9,(AK41-20)*ガスＴ!D40+16791,IF(AK41&gt;=30,(AK41-30)*ガスＴ!E40+23351)))))</f>
        <v>2871</v>
      </c>
      <c r="AP41" s="120">
        <v>407</v>
      </c>
      <c r="AQ41" s="166" t="str">
        <f t="shared" si="15"/>
        <v>佐藤　健太</v>
      </c>
      <c r="AR41" s="172"/>
      <c r="AV41" s="120">
        <v>407</v>
      </c>
      <c r="AW41" s="166" t="str">
        <f t="shared" si="16"/>
        <v>佐藤　健太</v>
      </c>
      <c r="AX41" s="156">
        <v>32000</v>
      </c>
      <c r="AY41" s="156">
        <v>3000</v>
      </c>
      <c r="AZ41" s="156">
        <v>200</v>
      </c>
      <c r="BA41" s="158">
        <f t="shared" si="20"/>
        <v>2112</v>
      </c>
      <c r="BB41" s="158"/>
      <c r="BC41" s="158"/>
      <c r="BD41" s="159">
        <f t="shared" si="23"/>
        <v>37312</v>
      </c>
      <c r="BE41" s="171"/>
      <c r="BG41" s="231">
        <v>500</v>
      </c>
    </row>
    <row r="42" spans="1:59" s="134" customFormat="1" ht="21" customHeight="1" thickBot="1" x14ac:dyDescent="0.45">
      <c r="A42" s="240">
        <v>1</v>
      </c>
      <c r="B42" s="121">
        <v>408</v>
      </c>
      <c r="C42" s="147" t="s">
        <v>48</v>
      </c>
      <c r="D42" s="242">
        <f t="shared" si="18"/>
        <v>0</v>
      </c>
      <c r="E42" s="125"/>
      <c r="F42" s="125"/>
      <c r="G42" s="241">
        <f t="shared" si="0"/>
        <v>0</v>
      </c>
      <c r="H42" s="230">
        <v>0</v>
      </c>
      <c r="I42" s="213">
        <v>0</v>
      </c>
      <c r="J42" s="128">
        <f t="shared" si="19"/>
        <v>0</v>
      </c>
      <c r="K42" s="119"/>
      <c r="L42" s="120">
        <f>検針入力!A42</f>
        <v>1</v>
      </c>
      <c r="M42" s="121">
        <f>検針入力!B42</f>
        <v>408</v>
      </c>
      <c r="N42" s="122" t="str">
        <f>検針入力!C42</f>
        <v>㈱三和</v>
      </c>
      <c r="O42" s="123">
        <v>2200</v>
      </c>
      <c r="P42" s="124">
        <f>IF(A42=0,0,IF(L42&lt;3,(U42+W42+Y42+AA42+AC42),IF(#REF!&lt;(#REF!-10),(U42+W42+Y42+AA42+AC42),(U42+W42+Y42+AA42+AC42)/2)))</f>
        <v>1920</v>
      </c>
      <c r="Q42" s="38">
        <f>検針表!H38</f>
        <v>198</v>
      </c>
      <c r="R42" s="125">
        <f>検針表!I38</f>
        <v>196</v>
      </c>
      <c r="S42" s="246">
        <f t="shared" si="1"/>
        <v>2</v>
      </c>
      <c r="T42" s="127">
        <f t="shared" si="22"/>
        <v>1920</v>
      </c>
      <c r="U42" s="128">
        <f t="shared" si="22"/>
        <v>1920</v>
      </c>
      <c r="V42" s="128">
        <f t="shared" si="2"/>
        <v>0</v>
      </c>
      <c r="W42" s="128">
        <f t="shared" si="3"/>
        <v>0</v>
      </c>
      <c r="X42" s="128">
        <f t="shared" si="4"/>
        <v>0</v>
      </c>
      <c r="Y42" s="128">
        <f t="shared" si="5"/>
        <v>0</v>
      </c>
      <c r="Z42" s="128">
        <f t="shared" si="6"/>
        <v>0</v>
      </c>
      <c r="AA42" s="128">
        <f t="shared" si="13"/>
        <v>0</v>
      </c>
      <c r="AB42" s="128">
        <f t="shared" si="7"/>
        <v>0</v>
      </c>
      <c r="AC42" s="129">
        <f t="shared" si="8"/>
        <v>0</v>
      </c>
      <c r="AD42" s="130"/>
      <c r="AE42" s="120">
        <f>検針入力!A42</f>
        <v>1</v>
      </c>
      <c r="AF42" s="121">
        <f>検針入力!B42</f>
        <v>408</v>
      </c>
      <c r="AG42" s="122" t="str">
        <f>検針入力!C42</f>
        <v>㈱三和</v>
      </c>
      <c r="AH42" s="192">
        <v>2275</v>
      </c>
      <c r="AI42" s="260">
        <v>94.9</v>
      </c>
      <c r="AJ42" s="260">
        <v>94.9</v>
      </c>
      <c r="AK42" s="199">
        <f t="shared" si="17"/>
        <v>0</v>
      </c>
      <c r="AL42" s="165">
        <f>TRUNC(IF(AK42&lt;=10,AK42*ガスＴ!B41+2871,IF(AK42&lt;=19.9,(AK42-10)*ガスＴ!C41+10031,IF(AK42&lt;=29.9,(AK42-20)*ガスＴ!D41+16791,IF(AK42&gt;=30,(AK42-30)*ガスＴ!E41+23351)))))</f>
        <v>2871</v>
      </c>
      <c r="AP42" s="190">
        <v>408</v>
      </c>
      <c r="AQ42" s="200" t="str">
        <f t="shared" si="15"/>
        <v>㈱三和</v>
      </c>
      <c r="AR42" s="261"/>
      <c r="AV42" s="262">
        <v>408</v>
      </c>
      <c r="AW42" s="166" t="str">
        <f t="shared" si="16"/>
        <v>㈱三和</v>
      </c>
      <c r="AX42" s="156"/>
      <c r="AY42" s="156"/>
      <c r="AZ42" s="156"/>
      <c r="BA42" s="158">
        <f t="shared" si="20"/>
        <v>2200</v>
      </c>
      <c r="BB42" s="158"/>
      <c r="BC42" s="158"/>
      <c r="BD42" s="159">
        <f>AX42+AY42+AZ42+BA42+AR42</f>
        <v>2200</v>
      </c>
      <c r="BE42" s="171"/>
      <c r="BG42" s="231">
        <v>500</v>
      </c>
    </row>
    <row r="43" spans="1:59" s="134" customFormat="1" ht="21" customHeight="1" thickBot="1" x14ac:dyDescent="0.45">
      <c r="A43" s="471" t="s">
        <v>112</v>
      </c>
      <c r="B43" s="472"/>
      <c r="C43" s="472"/>
      <c r="D43" s="263">
        <f>SUM(D4:D42)</f>
        <v>65929.799999999988</v>
      </c>
      <c r="E43" s="264"/>
      <c r="F43" s="265"/>
      <c r="G43" s="265"/>
      <c r="H43" s="266"/>
      <c r="K43" s="267"/>
      <c r="L43" s="268"/>
      <c r="O43" s="263">
        <f>SUM(O4:O18,O22,O24:O42)</f>
        <v>99770</v>
      </c>
      <c r="P43" s="265"/>
      <c r="Q43" s="265"/>
      <c r="R43" s="265"/>
      <c r="S43" s="266"/>
      <c r="AE43" s="268"/>
      <c r="AH43" s="269">
        <f>AH5+AH6+AH7+AH8+AH9+AH10+AH12+AH13+AH14+AH15+AH16+AH17+AH18+AH19+AH20+AH21+AH22+AH24+AH25+AH26+AH27+AH28+AH29+AH30+AH31+AH32+AH33+AH34+AH35+AH36+AH37+AH38+AH40+AH41+AH42</f>
        <v>78434</v>
      </c>
      <c r="AI43" s="270"/>
      <c r="AJ43" s="271"/>
      <c r="AK43" s="272"/>
      <c r="AL43" s="273"/>
      <c r="AP43" s="151">
        <v>501</v>
      </c>
      <c r="AQ43" s="152" t="str">
        <f>C47</f>
        <v>㈱三和</v>
      </c>
      <c r="AR43" s="25"/>
      <c r="AV43" s="151">
        <v>501</v>
      </c>
      <c r="AW43" s="233" t="str">
        <f t="shared" si="16"/>
        <v>㈱三和</v>
      </c>
      <c r="AX43" s="156">
        <v>26000</v>
      </c>
      <c r="AY43" s="156">
        <v>0</v>
      </c>
      <c r="AZ43" s="156">
        <v>200</v>
      </c>
      <c r="BA43" s="157">
        <f t="shared" ref="BA43:BA70" si="24">D47+O47</f>
        <v>2200</v>
      </c>
      <c r="BB43" s="158"/>
      <c r="BC43" s="158"/>
      <c r="BD43" s="159">
        <f t="shared" si="23"/>
        <v>28400</v>
      </c>
      <c r="BE43" s="171"/>
      <c r="BG43" s="231"/>
    </row>
    <row r="44" spans="1:59" s="134" customFormat="1" ht="21" customHeight="1" thickBot="1" x14ac:dyDescent="0.45">
      <c r="D44" s="274"/>
      <c r="E44" s="473"/>
      <c r="F44" s="473"/>
      <c r="G44" s="473"/>
      <c r="H44" s="473"/>
      <c r="I44" s="474">
        <f>検針入力!AT4</f>
        <v>44074</v>
      </c>
      <c r="J44" s="474"/>
      <c r="K44" s="474"/>
      <c r="L44" s="474"/>
      <c r="M44" s="473"/>
      <c r="N44" s="473"/>
      <c r="O44" s="473"/>
      <c r="P44" s="473"/>
      <c r="S44" s="273"/>
      <c r="AH44" s="274"/>
      <c r="AP44" s="275">
        <v>502</v>
      </c>
      <c r="AQ44" s="166" t="str">
        <f t="shared" ref="AQ44:AQ70" si="25">C48</f>
        <v>㈱三和</v>
      </c>
      <c r="AR44" s="36"/>
      <c r="AV44" s="120">
        <v>502</v>
      </c>
      <c r="AW44" s="166" t="str">
        <f t="shared" si="16"/>
        <v>㈱三和</v>
      </c>
      <c r="AX44" s="156">
        <v>26000</v>
      </c>
      <c r="AY44" s="156">
        <v>0</v>
      </c>
      <c r="AZ44" s="156">
        <v>200</v>
      </c>
      <c r="BA44" s="158">
        <f t="shared" si="24"/>
        <v>2200</v>
      </c>
      <c r="BB44" s="158"/>
      <c r="BC44" s="158"/>
      <c r="BD44" s="159">
        <f t="shared" si="23"/>
        <v>28400</v>
      </c>
      <c r="BE44" s="171"/>
      <c r="BG44" s="231"/>
    </row>
    <row r="45" spans="1:59" s="134" customFormat="1" ht="21" customHeight="1" thickBot="1" x14ac:dyDescent="0.45">
      <c r="B45" s="276"/>
      <c r="C45" s="276"/>
      <c r="D45" s="475" t="s">
        <v>61</v>
      </c>
      <c r="E45" s="476"/>
      <c r="F45" s="476"/>
      <c r="G45" s="476"/>
      <c r="H45" s="477"/>
      <c r="I45" s="277"/>
      <c r="J45" s="278"/>
      <c r="K45" s="279"/>
      <c r="L45" s="478" t="s">
        <v>62</v>
      </c>
      <c r="M45" s="479"/>
      <c r="N45" s="479"/>
      <c r="O45" s="479"/>
      <c r="P45" s="479"/>
      <c r="Q45" s="479"/>
      <c r="R45" s="479"/>
      <c r="S45" s="480"/>
      <c r="T45" s="280">
        <f>ROUNDUP((1320+600),0)</f>
        <v>1920</v>
      </c>
      <c r="U45" s="132">
        <f>ROUNDUP((1320+600),0)</f>
        <v>1920</v>
      </c>
      <c r="V45" s="132">
        <v>10</v>
      </c>
      <c r="W45" s="281">
        <f>200+67</f>
        <v>267</v>
      </c>
      <c r="X45" s="281"/>
      <c r="Y45" s="281">
        <f>230+91</f>
        <v>321</v>
      </c>
      <c r="Z45" s="281">
        <v>70</v>
      </c>
      <c r="AA45" s="281">
        <f>265+118</f>
        <v>383</v>
      </c>
      <c r="AB45" s="281"/>
      <c r="AC45" s="282">
        <f>330+145</f>
        <v>475</v>
      </c>
      <c r="AD45" s="283"/>
      <c r="AE45" s="481" t="s">
        <v>63</v>
      </c>
      <c r="AF45" s="482"/>
      <c r="AG45" s="482"/>
      <c r="AH45" s="482"/>
      <c r="AI45" s="482"/>
      <c r="AJ45" s="482"/>
      <c r="AK45" s="482"/>
      <c r="AL45" s="483"/>
      <c r="AP45" s="275">
        <v>503</v>
      </c>
      <c r="AQ45" s="166" t="str">
        <f t="shared" si="25"/>
        <v>㈱三和</v>
      </c>
      <c r="AR45" s="36"/>
      <c r="AV45" s="120">
        <v>503</v>
      </c>
      <c r="AW45" s="166" t="str">
        <f t="shared" si="16"/>
        <v>㈱三和</v>
      </c>
      <c r="AX45" s="156">
        <v>26000</v>
      </c>
      <c r="AY45" s="156">
        <v>0</v>
      </c>
      <c r="AZ45" s="156">
        <v>200</v>
      </c>
      <c r="BA45" s="157">
        <f t="shared" si="24"/>
        <v>2200</v>
      </c>
      <c r="BB45" s="158"/>
      <c r="BC45" s="158"/>
      <c r="BD45" s="284">
        <f t="shared" si="23"/>
        <v>28400</v>
      </c>
      <c r="BE45" s="171"/>
      <c r="BG45" s="231"/>
    </row>
    <row r="46" spans="1:59" s="301" customFormat="1" ht="21" customHeight="1" x14ac:dyDescent="0.4">
      <c r="A46" s="285" t="s">
        <v>64</v>
      </c>
      <c r="B46" s="285" t="s">
        <v>42</v>
      </c>
      <c r="C46" s="286" t="s">
        <v>43</v>
      </c>
      <c r="D46" s="287"/>
      <c r="E46" s="288" t="s">
        <v>113</v>
      </c>
      <c r="F46" s="288" t="s">
        <v>114</v>
      </c>
      <c r="G46" s="289" t="s">
        <v>66</v>
      </c>
      <c r="H46" s="290" t="s">
        <v>115</v>
      </c>
      <c r="I46" s="291" t="s">
        <v>116</v>
      </c>
      <c r="J46" s="285" t="s">
        <v>69</v>
      </c>
      <c r="K46" s="292"/>
      <c r="L46" s="293" t="s">
        <v>64</v>
      </c>
      <c r="M46" s="289" t="s">
        <v>42</v>
      </c>
      <c r="N46" s="289" t="s">
        <v>43</v>
      </c>
      <c r="O46" s="294"/>
      <c r="P46" s="289" t="s">
        <v>71</v>
      </c>
      <c r="Q46" s="288" t="s">
        <v>113</v>
      </c>
      <c r="R46" s="295" t="s">
        <v>114</v>
      </c>
      <c r="S46" s="290" t="s">
        <v>66</v>
      </c>
      <c r="T46" s="291" t="s">
        <v>72</v>
      </c>
      <c r="U46" s="285" t="s">
        <v>72</v>
      </c>
      <c r="V46" s="285" t="s">
        <v>73</v>
      </c>
      <c r="W46" s="285" t="s">
        <v>74</v>
      </c>
      <c r="X46" s="285" t="s">
        <v>75</v>
      </c>
      <c r="Y46" s="285" t="s">
        <v>76</v>
      </c>
      <c r="Z46" s="285" t="s">
        <v>77</v>
      </c>
      <c r="AA46" s="285" t="s">
        <v>78</v>
      </c>
      <c r="AB46" s="285" t="s">
        <v>79</v>
      </c>
      <c r="AC46" s="286" t="s">
        <v>80</v>
      </c>
      <c r="AD46" s="296"/>
      <c r="AE46" s="96" t="s">
        <v>64</v>
      </c>
      <c r="AF46" s="97" t="s">
        <v>42</v>
      </c>
      <c r="AG46" s="97" t="s">
        <v>43</v>
      </c>
      <c r="AH46" s="105" t="s">
        <v>70</v>
      </c>
      <c r="AI46" s="297" t="s">
        <v>113</v>
      </c>
      <c r="AJ46" s="298" t="s">
        <v>114</v>
      </c>
      <c r="AK46" s="299" t="s">
        <v>66</v>
      </c>
      <c r="AL46" s="300" t="s">
        <v>71</v>
      </c>
      <c r="AN46" s="302"/>
      <c r="AP46" s="275">
        <v>505</v>
      </c>
      <c r="AQ46" s="166" t="str">
        <f t="shared" si="25"/>
        <v>㈱三和</v>
      </c>
      <c r="AR46" s="303"/>
      <c r="AV46" s="120">
        <v>505</v>
      </c>
      <c r="AW46" s="166" t="str">
        <f t="shared" si="16"/>
        <v>㈱三和</v>
      </c>
      <c r="AX46" s="156">
        <v>0</v>
      </c>
      <c r="AY46" s="156">
        <v>0</v>
      </c>
      <c r="AZ46" s="156">
        <v>0</v>
      </c>
      <c r="BA46" s="158">
        <f t="shared" si="24"/>
        <v>2200</v>
      </c>
      <c r="BB46" s="158"/>
      <c r="BC46" s="158"/>
      <c r="BD46" s="159">
        <f>AX46+AY46+AZ46+BA46+AR46</f>
        <v>2200</v>
      </c>
      <c r="BE46" s="171"/>
      <c r="BG46" s="231"/>
    </row>
    <row r="47" spans="1:59" s="134" customFormat="1" ht="21" customHeight="1" x14ac:dyDescent="0.4">
      <c r="A47" s="125">
        <v>1</v>
      </c>
      <c r="B47" s="121">
        <v>501</v>
      </c>
      <c r="C47" s="147" t="s">
        <v>48</v>
      </c>
      <c r="D47" s="148">
        <f t="shared" ref="D47:D74" si="26">ROUNDDOWN(IF(A47=0,0,IF(A47=1,J47)),0)</f>
        <v>0</v>
      </c>
      <c r="E47" s="125"/>
      <c r="F47" s="125"/>
      <c r="G47" s="121">
        <f t="shared" ref="G47:G74" si="27">E47-F47</f>
        <v>0</v>
      </c>
      <c r="H47" s="230">
        <v>0</v>
      </c>
      <c r="I47" s="127">
        <v>0</v>
      </c>
      <c r="J47" s="128">
        <f t="shared" ref="J47:J74" si="28">TRUNC(+H47+I47)</f>
        <v>0</v>
      </c>
      <c r="K47" s="119"/>
      <c r="L47" s="120">
        <f>検針入力!A47</f>
        <v>1</v>
      </c>
      <c r="M47" s="121">
        <f>検針入力!B47</f>
        <v>501</v>
      </c>
      <c r="N47" s="122" t="str">
        <f>検針入力!C47</f>
        <v>㈱三和</v>
      </c>
      <c r="O47" s="123">
        <v>2200</v>
      </c>
      <c r="P47" s="124">
        <f>IF(A47=0,0,IF(L47&lt;3,(U47+W47+Y47+AA47+AC47),IF(#REF!&lt;(#REF!-10),(U47+W47+Y47+AA47+AC47),(U47+W47+Y47+AA47+AC47)/2)))</f>
        <v>1920</v>
      </c>
      <c r="Q47" s="304">
        <f>検針表!M6</f>
        <v>152</v>
      </c>
      <c r="R47" s="125">
        <f>検針表!N6</f>
        <v>147</v>
      </c>
      <c r="S47" s="126">
        <f t="shared" ref="S47:S74" si="29">Q47-R47</f>
        <v>5</v>
      </c>
      <c r="T47" s="127">
        <f t="shared" ref="T47:U74" si="30">T$45</f>
        <v>1920</v>
      </c>
      <c r="U47" s="128">
        <f t="shared" si="30"/>
        <v>1920</v>
      </c>
      <c r="V47" s="128">
        <f t="shared" ref="V47:V75" si="31">IF(V$45&lt;S47,S47-10,0)</f>
        <v>0</v>
      </c>
      <c r="W47" s="128">
        <f t="shared" ref="W47:W75" si="32">TRUNC(V47*W$45)</f>
        <v>0</v>
      </c>
      <c r="X47" s="128">
        <f t="shared" ref="X47:X75" si="33">IF($V$45&lt;V47,V47-10,0)</f>
        <v>0</v>
      </c>
      <c r="Y47" s="128">
        <f t="shared" ref="Y47:Y75" si="34">TRUNC((X47*Y$45)-(X47*W$45))</f>
        <v>0</v>
      </c>
      <c r="Z47" s="128">
        <f t="shared" ref="Z47:Z75" si="35">IF($V$45&lt;X47,X47-10,0)</f>
        <v>0</v>
      </c>
      <c r="AA47" s="128">
        <f t="shared" ref="AA47:AA75" si="36">TRUNC((Z47*AA$45)-(Z47*Y$45))</f>
        <v>0</v>
      </c>
      <c r="AB47" s="128">
        <f t="shared" ref="AB47:AB75" si="37">IF($Z$45&lt;Z47,Z47-70,0)</f>
        <v>0</v>
      </c>
      <c r="AC47" s="129">
        <f t="shared" ref="AC47:AC75" si="38">TRUNC((AB47*AC$45)-(AB47*AA$45))</f>
        <v>0</v>
      </c>
      <c r="AD47" s="130"/>
      <c r="AE47" s="120">
        <f>検針入力!A47</f>
        <v>1</v>
      </c>
      <c r="AF47" s="121">
        <f>検針入力!B47</f>
        <v>501</v>
      </c>
      <c r="AG47" s="122" t="str">
        <f>検針入力!C47</f>
        <v>㈱三和</v>
      </c>
      <c r="AH47" s="123">
        <v>0</v>
      </c>
      <c r="AI47" s="305"/>
      <c r="AJ47" s="305">
        <v>216.1</v>
      </c>
      <c r="AK47" s="164">
        <f t="shared" ref="AK47:AK75" si="39">AI47-AJ47</f>
        <v>-216.1</v>
      </c>
      <c r="AL47" s="165">
        <f>TRUNC(IF(AK47&lt;=10,AK47*ガスＴ!B45+2871,IF(AK47&lt;=19.9,(AK47-10)*ガスＴ!C45+10031,IF(AK47&lt;=29.9,(AK47-20)*ガスＴ!D45+16791,IF(AK47&gt;=30,(AK47-30)*ガスＴ!E45+23351)))))</f>
        <v>-151856</v>
      </c>
      <c r="AP47" s="120">
        <v>506</v>
      </c>
      <c r="AQ47" s="166" t="str">
        <f t="shared" si="25"/>
        <v>㈱三和</v>
      </c>
      <c r="AR47" s="36"/>
      <c r="AV47" s="120">
        <v>506</v>
      </c>
      <c r="AW47" s="166" t="str">
        <f t="shared" si="16"/>
        <v>㈱三和</v>
      </c>
      <c r="AX47" s="156">
        <v>0</v>
      </c>
      <c r="AY47" s="156">
        <v>0</v>
      </c>
      <c r="AZ47" s="156">
        <v>0</v>
      </c>
      <c r="BA47" s="158">
        <f t="shared" si="24"/>
        <v>2200</v>
      </c>
      <c r="BB47" s="158"/>
      <c r="BC47" s="158"/>
      <c r="BD47" s="159">
        <f t="shared" si="23"/>
        <v>2200</v>
      </c>
      <c r="BE47" s="171"/>
      <c r="BG47" s="231">
        <v>500</v>
      </c>
    </row>
    <row r="48" spans="1:59" s="134" customFormat="1" ht="21" customHeight="1" x14ac:dyDescent="0.4">
      <c r="A48" s="125">
        <v>1</v>
      </c>
      <c r="B48" s="121">
        <v>502</v>
      </c>
      <c r="C48" s="147" t="s">
        <v>48</v>
      </c>
      <c r="D48" s="148">
        <f t="shared" si="26"/>
        <v>0</v>
      </c>
      <c r="E48" s="125"/>
      <c r="F48" s="125"/>
      <c r="G48" s="121">
        <f t="shared" si="27"/>
        <v>0</v>
      </c>
      <c r="H48" s="230">
        <v>0</v>
      </c>
      <c r="I48" s="127">
        <v>0</v>
      </c>
      <c r="J48" s="128">
        <f t="shared" si="28"/>
        <v>0</v>
      </c>
      <c r="K48" s="119"/>
      <c r="L48" s="120">
        <f>検針入力!A48</f>
        <v>1</v>
      </c>
      <c r="M48" s="121">
        <f>検針入力!B48</f>
        <v>502</v>
      </c>
      <c r="N48" s="122" t="str">
        <f>検針入力!C48</f>
        <v>㈱三和</v>
      </c>
      <c r="O48" s="123">
        <v>2200</v>
      </c>
      <c r="P48" s="124">
        <f>IF(A48=0,0,IF(L48&lt;3,(U48+W48+Y48+AA48+AC48),IF(#REF!&lt;(#REF!-10),(U48+W48+Y48+AA48+AC48),(U48+W48+Y48+AA48+AC48)/2)))</f>
        <v>1920</v>
      </c>
      <c r="Q48" s="304">
        <f>検針表!M7</f>
        <v>811</v>
      </c>
      <c r="R48" s="125">
        <f>検針表!N7</f>
        <v>808</v>
      </c>
      <c r="S48" s="126">
        <f t="shared" si="29"/>
        <v>3</v>
      </c>
      <c r="T48" s="127">
        <f t="shared" si="30"/>
        <v>1920</v>
      </c>
      <c r="U48" s="128">
        <f t="shared" si="30"/>
        <v>1920</v>
      </c>
      <c r="V48" s="128">
        <f t="shared" si="31"/>
        <v>0</v>
      </c>
      <c r="W48" s="128">
        <f t="shared" si="32"/>
        <v>0</v>
      </c>
      <c r="X48" s="128">
        <f t="shared" si="33"/>
        <v>0</v>
      </c>
      <c r="Y48" s="128">
        <f t="shared" si="34"/>
        <v>0</v>
      </c>
      <c r="Z48" s="128">
        <f t="shared" si="35"/>
        <v>0</v>
      </c>
      <c r="AA48" s="128">
        <f t="shared" si="36"/>
        <v>0</v>
      </c>
      <c r="AB48" s="128">
        <f t="shared" si="37"/>
        <v>0</v>
      </c>
      <c r="AC48" s="129">
        <f t="shared" si="38"/>
        <v>0</v>
      </c>
      <c r="AD48" s="130"/>
      <c r="AE48" s="120">
        <f>検針入力!A48</f>
        <v>1</v>
      </c>
      <c r="AF48" s="121">
        <f>検針入力!B48</f>
        <v>502</v>
      </c>
      <c r="AG48" s="122" t="str">
        <f>検針入力!C48</f>
        <v>㈱三和</v>
      </c>
      <c r="AH48" s="123">
        <f t="shared" ref="AH48:AH73" si="40">ROUNDDOWN(IF(A48=0,0,IF(A48=1,AL48)),)</f>
        <v>-456872</v>
      </c>
      <c r="AI48" s="163"/>
      <c r="AJ48" s="163">
        <v>642.1</v>
      </c>
      <c r="AK48" s="164">
        <f t="shared" si="39"/>
        <v>-642.1</v>
      </c>
      <c r="AL48" s="165">
        <f>TRUNC(IF(AK48&lt;=10,AK48*ガスＴ!B46+2871,IF(AK48&lt;=19.9,(AK48-10)*ガスＴ!C46+10031,IF(AK48&lt;=29.9,(AK48-20)*ガスＴ!D46+16791,IF(AK48&gt;=30,(AK48-30)*ガスＴ!E46+23351)))))</f>
        <v>-456872</v>
      </c>
      <c r="AP48" s="120">
        <v>507</v>
      </c>
      <c r="AQ48" s="166" t="str">
        <f t="shared" si="25"/>
        <v>㈱三和</v>
      </c>
      <c r="AR48" s="36"/>
      <c r="AV48" s="120">
        <v>507</v>
      </c>
      <c r="AW48" s="166" t="str">
        <f t="shared" si="16"/>
        <v>㈱三和</v>
      </c>
      <c r="AX48" s="156">
        <v>26000</v>
      </c>
      <c r="AY48" s="156">
        <v>0</v>
      </c>
      <c r="AZ48" s="156">
        <v>200</v>
      </c>
      <c r="BA48" s="157">
        <f t="shared" si="24"/>
        <v>2200</v>
      </c>
      <c r="BB48" s="158"/>
      <c r="BC48" s="158"/>
      <c r="BD48" s="159">
        <f t="shared" si="23"/>
        <v>28400</v>
      </c>
      <c r="BE48" s="171"/>
      <c r="BG48" s="231"/>
    </row>
    <row r="49" spans="1:59" s="134" customFormat="1" ht="21" customHeight="1" thickBot="1" x14ac:dyDescent="0.45">
      <c r="A49" s="125">
        <v>1</v>
      </c>
      <c r="B49" s="121">
        <v>503</v>
      </c>
      <c r="C49" s="162" t="s">
        <v>48</v>
      </c>
      <c r="D49" s="148">
        <f t="shared" si="26"/>
        <v>0</v>
      </c>
      <c r="E49" s="125"/>
      <c r="F49" s="125"/>
      <c r="G49" s="121">
        <f t="shared" si="27"/>
        <v>0</v>
      </c>
      <c r="H49" s="230">
        <v>0</v>
      </c>
      <c r="I49" s="127">
        <v>0</v>
      </c>
      <c r="J49" s="128">
        <f t="shared" si="28"/>
        <v>0</v>
      </c>
      <c r="K49" s="119"/>
      <c r="L49" s="120">
        <f>検針入力!A49</f>
        <v>1</v>
      </c>
      <c r="M49" s="121">
        <f>検針入力!B49</f>
        <v>503</v>
      </c>
      <c r="N49" s="122" t="str">
        <f>検針入力!C49</f>
        <v>㈱三和</v>
      </c>
      <c r="O49" s="123">
        <v>2200</v>
      </c>
      <c r="P49" s="124">
        <f>IF(A49=0,0,IF(L49&lt;3,(U49+W49+Y49+AA49+AC49),IF(#REF!&lt;(#REF!-10),(U49+W49+Y49+AA49+AC49),(U49+W49+Y49+AA49+AC49)/2)))</f>
        <v>1920</v>
      </c>
      <c r="Q49" s="304">
        <f>検針表!M8</f>
        <v>217</v>
      </c>
      <c r="R49" s="125">
        <f>検針表!N8</f>
        <v>216</v>
      </c>
      <c r="S49" s="126">
        <f t="shared" si="29"/>
        <v>1</v>
      </c>
      <c r="T49" s="127">
        <f t="shared" si="30"/>
        <v>1920</v>
      </c>
      <c r="U49" s="128">
        <f t="shared" si="30"/>
        <v>1920</v>
      </c>
      <c r="V49" s="128">
        <f t="shared" si="31"/>
        <v>0</v>
      </c>
      <c r="W49" s="128">
        <f t="shared" si="32"/>
        <v>0</v>
      </c>
      <c r="X49" s="128">
        <f t="shared" si="33"/>
        <v>0</v>
      </c>
      <c r="Y49" s="128">
        <f t="shared" si="34"/>
        <v>0</v>
      </c>
      <c r="Z49" s="128">
        <f t="shared" si="35"/>
        <v>0</v>
      </c>
      <c r="AA49" s="128">
        <f t="shared" si="36"/>
        <v>0</v>
      </c>
      <c r="AB49" s="128">
        <f t="shared" si="37"/>
        <v>0</v>
      </c>
      <c r="AC49" s="129">
        <f t="shared" si="38"/>
        <v>0</v>
      </c>
      <c r="AD49" s="130"/>
      <c r="AE49" s="120">
        <f>検針入力!A49</f>
        <v>1</v>
      </c>
      <c r="AF49" s="121">
        <f>検針入力!B49</f>
        <v>503</v>
      </c>
      <c r="AG49" s="122" t="str">
        <f>検針入力!C49</f>
        <v>㈱三和</v>
      </c>
      <c r="AH49" s="123">
        <v>0</v>
      </c>
      <c r="AI49" s="163"/>
      <c r="AJ49" s="163">
        <v>243.3</v>
      </c>
      <c r="AK49" s="164">
        <f t="shared" si="39"/>
        <v>-243.3</v>
      </c>
      <c r="AL49" s="165">
        <f>TRUNC(IF(AK49&lt;=10,AK49*ガスＴ!B47+2871,IF(AK49&lt;=19.9,(AK49-10)*ガスＴ!C47+10031,IF(AK49&lt;=29.9,(AK49-20)*ガスＴ!D47+16791,IF(AK49&gt;=30,(AK49-30)*ガスＴ!E47+23351)))))</f>
        <v>-171331</v>
      </c>
      <c r="AP49" s="190">
        <v>508</v>
      </c>
      <c r="AQ49" s="200" t="str">
        <f t="shared" si="25"/>
        <v>㈱三和</v>
      </c>
      <c r="AR49" s="45"/>
      <c r="AV49" s="190">
        <v>508</v>
      </c>
      <c r="AW49" s="166" t="str">
        <f t="shared" si="16"/>
        <v>㈱三和</v>
      </c>
      <c r="AX49" s="156">
        <v>26000</v>
      </c>
      <c r="AY49" s="156">
        <v>0</v>
      </c>
      <c r="AZ49" s="156">
        <v>200</v>
      </c>
      <c r="BA49" s="157">
        <f t="shared" si="24"/>
        <v>2200</v>
      </c>
      <c r="BB49" s="158"/>
      <c r="BC49" s="158"/>
      <c r="BD49" s="159">
        <f t="shared" si="23"/>
        <v>28400</v>
      </c>
      <c r="BE49" s="171"/>
      <c r="BG49" s="231"/>
    </row>
    <row r="50" spans="1:59" s="134" customFormat="1" ht="21" customHeight="1" x14ac:dyDescent="0.4">
      <c r="A50" s="125">
        <v>1</v>
      </c>
      <c r="B50" s="121">
        <v>505</v>
      </c>
      <c r="C50" s="162" t="s">
        <v>48</v>
      </c>
      <c r="D50" s="148">
        <v>0</v>
      </c>
      <c r="E50" s="125"/>
      <c r="F50" s="125"/>
      <c r="G50" s="121">
        <f t="shared" si="27"/>
        <v>0</v>
      </c>
      <c r="H50" s="230">
        <v>0</v>
      </c>
      <c r="I50" s="127">
        <v>0</v>
      </c>
      <c r="J50" s="128">
        <f t="shared" si="28"/>
        <v>0</v>
      </c>
      <c r="K50" s="119"/>
      <c r="L50" s="120">
        <f>検針入力!A50</f>
        <v>1</v>
      </c>
      <c r="M50" s="121">
        <f>検針入力!B50</f>
        <v>505</v>
      </c>
      <c r="N50" s="122" t="str">
        <f>検針入力!C50</f>
        <v>㈱三和</v>
      </c>
      <c r="O50" s="123">
        <v>2200</v>
      </c>
      <c r="P50" s="124">
        <f>IF(A50=0,0,IF(L50&lt;3,(U50+W50+Y50+AA50+AC50),IF(#REF!&lt;(#REF!-10),(U50+W50+Y50+AA50+AC50),(U50+W50+Y50+AA50+AC50)/2)))</f>
        <v>1920</v>
      </c>
      <c r="Q50" s="304">
        <f>検針表!M9</f>
        <v>509</v>
      </c>
      <c r="R50" s="125">
        <f>検針表!N9</f>
        <v>504</v>
      </c>
      <c r="S50" s="126">
        <f t="shared" si="29"/>
        <v>5</v>
      </c>
      <c r="T50" s="127">
        <f t="shared" si="30"/>
        <v>1920</v>
      </c>
      <c r="U50" s="128">
        <f t="shared" si="30"/>
        <v>1920</v>
      </c>
      <c r="V50" s="128">
        <f t="shared" si="31"/>
        <v>0</v>
      </c>
      <c r="W50" s="128">
        <f t="shared" si="32"/>
        <v>0</v>
      </c>
      <c r="X50" s="128">
        <f t="shared" si="33"/>
        <v>0</v>
      </c>
      <c r="Y50" s="128">
        <f t="shared" si="34"/>
        <v>0</v>
      </c>
      <c r="Z50" s="128">
        <f t="shared" si="35"/>
        <v>0</v>
      </c>
      <c r="AA50" s="128">
        <f t="shared" si="36"/>
        <v>0</v>
      </c>
      <c r="AB50" s="128">
        <f t="shared" si="37"/>
        <v>0</v>
      </c>
      <c r="AC50" s="129">
        <f t="shared" si="38"/>
        <v>0</v>
      </c>
      <c r="AD50" s="130"/>
      <c r="AE50" s="120">
        <f>検針入力!A50</f>
        <v>1</v>
      </c>
      <c r="AF50" s="121">
        <f>検針入力!B50</f>
        <v>505</v>
      </c>
      <c r="AG50" s="122" t="str">
        <f>検針入力!C50</f>
        <v>㈱三和</v>
      </c>
      <c r="AH50" s="123">
        <f t="shared" si="40"/>
        <v>-338732</v>
      </c>
      <c r="AI50" s="163"/>
      <c r="AJ50" s="163">
        <v>477.1</v>
      </c>
      <c r="AK50" s="164">
        <f t="shared" si="39"/>
        <v>-477.1</v>
      </c>
      <c r="AL50" s="165">
        <f>TRUNC(IF(AK50&lt;=10,AK50*ガスＴ!B48+2871,IF(AK50&lt;=19.9,(AK50-10)*ガスＴ!C48+10031,IF(AK50&lt;=29.9,(AK50-20)*ガスＴ!D48+16791,IF(AK50&gt;=30,(AK50-30)*ガスＴ!E48+23351)))))</f>
        <v>-338732</v>
      </c>
      <c r="AP50" s="151">
        <v>601</v>
      </c>
      <c r="AQ50" s="152" t="str">
        <f t="shared" si="25"/>
        <v>関口　泰弘</v>
      </c>
      <c r="AR50" s="306"/>
      <c r="AV50" s="151">
        <v>601</v>
      </c>
      <c r="AW50" s="166" t="str">
        <f t="shared" si="16"/>
        <v>関口　泰弘</v>
      </c>
      <c r="AX50" s="156">
        <v>26000</v>
      </c>
      <c r="AY50" s="156">
        <v>3000</v>
      </c>
      <c r="AZ50" s="156">
        <v>200</v>
      </c>
      <c r="BA50" s="158">
        <f t="shared" si="24"/>
        <v>2500</v>
      </c>
      <c r="BB50" s="158"/>
      <c r="BC50" s="158"/>
      <c r="BD50" s="159">
        <f t="shared" si="23"/>
        <v>31700</v>
      </c>
      <c r="BE50" s="171"/>
      <c r="BG50" s="231">
        <v>500</v>
      </c>
    </row>
    <row r="51" spans="1:59" s="134" customFormat="1" ht="21" customHeight="1" x14ac:dyDescent="0.4">
      <c r="A51" s="125">
        <v>1</v>
      </c>
      <c r="B51" s="239">
        <v>506</v>
      </c>
      <c r="C51" s="162" t="s">
        <v>48</v>
      </c>
      <c r="D51" s="148">
        <v>0</v>
      </c>
      <c r="E51" s="125"/>
      <c r="F51" s="125"/>
      <c r="G51" s="121">
        <f t="shared" si="27"/>
        <v>0</v>
      </c>
      <c r="H51" s="230">
        <v>0</v>
      </c>
      <c r="I51" s="127">
        <v>0</v>
      </c>
      <c r="J51" s="128">
        <f t="shared" si="28"/>
        <v>0</v>
      </c>
      <c r="K51" s="119"/>
      <c r="L51" s="120">
        <f>検針入力!A51</f>
        <v>1</v>
      </c>
      <c r="M51" s="121">
        <f>検針入力!B51</f>
        <v>506</v>
      </c>
      <c r="N51" s="122" t="str">
        <f>検針入力!C51</f>
        <v>㈱三和</v>
      </c>
      <c r="O51" s="123">
        <v>2200</v>
      </c>
      <c r="P51" s="124">
        <f>IF(A51=0,0,IF(L51&lt;3,(U51+W51+Y51+AA51+AC51),IF(#REF!&lt;(#REF!-10),(U51+W51+Y51+AA51+AC51),(U51+W51+Y51+AA51+AC51)/2)))</f>
        <v>1920</v>
      </c>
      <c r="Q51" s="304">
        <f>検針表!M10</f>
        <v>182</v>
      </c>
      <c r="R51" s="125">
        <f>検針表!N10</f>
        <v>179</v>
      </c>
      <c r="S51" s="126">
        <f t="shared" si="29"/>
        <v>3</v>
      </c>
      <c r="T51" s="127">
        <f t="shared" si="30"/>
        <v>1920</v>
      </c>
      <c r="U51" s="128">
        <f t="shared" si="30"/>
        <v>1920</v>
      </c>
      <c r="V51" s="128">
        <f t="shared" si="31"/>
        <v>0</v>
      </c>
      <c r="W51" s="128">
        <f t="shared" si="32"/>
        <v>0</v>
      </c>
      <c r="X51" s="128">
        <f t="shared" si="33"/>
        <v>0</v>
      </c>
      <c r="Y51" s="128">
        <f t="shared" si="34"/>
        <v>0</v>
      </c>
      <c r="Z51" s="128">
        <f t="shared" si="35"/>
        <v>0</v>
      </c>
      <c r="AA51" s="128">
        <f t="shared" si="36"/>
        <v>0</v>
      </c>
      <c r="AB51" s="128">
        <f t="shared" si="37"/>
        <v>0</v>
      </c>
      <c r="AC51" s="129">
        <f t="shared" si="38"/>
        <v>0</v>
      </c>
      <c r="AD51" s="130"/>
      <c r="AE51" s="120">
        <f>検針入力!A51</f>
        <v>1</v>
      </c>
      <c r="AF51" s="121">
        <f>検針入力!B51</f>
        <v>506</v>
      </c>
      <c r="AG51" s="122" t="str">
        <f>検針入力!C51</f>
        <v>㈱三和</v>
      </c>
      <c r="AH51" s="123">
        <f t="shared" si="40"/>
        <v>-464533</v>
      </c>
      <c r="AI51" s="163"/>
      <c r="AJ51" s="163">
        <v>652.79999999999995</v>
      </c>
      <c r="AK51" s="164">
        <f t="shared" si="39"/>
        <v>-652.79999999999995</v>
      </c>
      <c r="AL51" s="165">
        <f>TRUNC(IF(AK51&lt;=10,AK51*ガスＴ!B49+2871,IF(AK51&lt;=19.9,(AK51-10)*ガスＴ!C49+10031,IF(AK51&lt;=29.9,(AK51-20)*ガスＴ!D49+16791,IF(AK51&gt;=30,(AK51-30)*ガスＴ!E49+23351)))))</f>
        <v>-464533</v>
      </c>
      <c r="AP51" s="120">
        <v>602</v>
      </c>
      <c r="AQ51" s="166" t="str">
        <f t="shared" si="25"/>
        <v>㈱三和</v>
      </c>
      <c r="AR51" s="36"/>
      <c r="AV51" s="120">
        <v>602</v>
      </c>
      <c r="AW51" s="166" t="str">
        <f t="shared" si="16"/>
        <v>㈱三和</v>
      </c>
      <c r="AX51" s="156">
        <v>26000</v>
      </c>
      <c r="AY51" s="156">
        <v>0</v>
      </c>
      <c r="AZ51" s="156">
        <v>200</v>
      </c>
      <c r="BA51" s="157">
        <f t="shared" si="24"/>
        <v>2200</v>
      </c>
      <c r="BB51" s="158"/>
      <c r="BC51" s="158"/>
      <c r="BD51" s="159">
        <f t="shared" si="23"/>
        <v>28400</v>
      </c>
      <c r="BE51" s="171"/>
      <c r="BG51" s="231"/>
    </row>
    <row r="52" spans="1:59" s="134" customFormat="1" ht="21" customHeight="1" x14ac:dyDescent="0.4">
      <c r="A52" s="125">
        <v>1</v>
      </c>
      <c r="B52" s="121">
        <v>507</v>
      </c>
      <c r="C52" s="232" t="s">
        <v>48</v>
      </c>
      <c r="D52" s="148">
        <f t="shared" si="26"/>
        <v>0</v>
      </c>
      <c r="E52" s="125"/>
      <c r="F52" s="125"/>
      <c r="G52" s="121">
        <f t="shared" si="27"/>
        <v>0</v>
      </c>
      <c r="H52" s="230">
        <v>0</v>
      </c>
      <c r="I52" s="127">
        <v>0</v>
      </c>
      <c r="J52" s="128">
        <f t="shared" si="28"/>
        <v>0</v>
      </c>
      <c r="K52" s="119"/>
      <c r="L52" s="120">
        <f>検針入力!A52</f>
        <v>1</v>
      </c>
      <c r="M52" s="121">
        <f>検針入力!B52</f>
        <v>507</v>
      </c>
      <c r="N52" s="122" t="str">
        <f>検針入力!C52</f>
        <v>㈱三和</v>
      </c>
      <c r="O52" s="123">
        <v>2200</v>
      </c>
      <c r="P52" s="124">
        <f>IF(A52=0,0,IF(L52&lt;3,(U52+W52+Y52+AA52+AC52),IF(#REF!&lt;(#REF!-10),(U52+W52+Y52+AA52+AC52),(U52+W52+Y52+AA52+AC52)/2)))</f>
        <v>1920</v>
      </c>
      <c r="Q52" s="304">
        <f>検針表!M11</f>
        <v>115</v>
      </c>
      <c r="R52" s="125">
        <f>検針表!N11</f>
        <v>111</v>
      </c>
      <c r="S52" s="126">
        <f t="shared" si="29"/>
        <v>4</v>
      </c>
      <c r="T52" s="127">
        <f t="shared" si="30"/>
        <v>1920</v>
      </c>
      <c r="U52" s="128">
        <f t="shared" si="30"/>
        <v>1920</v>
      </c>
      <c r="V52" s="128">
        <f t="shared" si="31"/>
        <v>0</v>
      </c>
      <c r="W52" s="128">
        <f t="shared" si="32"/>
        <v>0</v>
      </c>
      <c r="X52" s="128">
        <f t="shared" si="33"/>
        <v>0</v>
      </c>
      <c r="Y52" s="128">
        <f t="shared" si="34"/>
        <v>0</v>
      </c>
      <c r="Z52" s="128">
        <f t="shared" si="35"/>
        <v>0</v>
      </c>
      <c r="AA52" s="128">
        <f t="shared" si="36"/>
        <v>0</v>
      </c>
      <c r="AB52" s="128">
        <f t="shared" si="37"/>
        <v>0</v>
      </c>
      <c r="AC52" s="129">
        <f t="shared" si="38"/>
        <v>0</v>
      </c>
      <c r="AD52" s="130"/>
      <c r="AE52" s="120">
        <f>検針入力!A52</f>
        <v>1</v>
      </c>
      <c r="AF52" s="121">
        <f>検針入力!B52</f>
        <v>507</v>
      </c>
      <c r="AG52" s="122" t="str">
        <f>検針入力!C52</f>
        <v>㈱三和</v>
      </c>
      <c r="AH52" s="123">
        <v>0</v>
      </c>
      <c r="AI52" s="163"/>
      <c r="AJ52" s="163">
        <v>144</v>
      </c>
      <c r="AK52" s="164">
        <f t="shared" si="39"/>
        <v>-144</v>
      </c>
      <c r="AL52" s="165">
        <f>TRUNC(IF(AK52&lt;=10,AK52*ガスＴ!B50+2871,IF(AK52&lt;=19.9,(AK52-10)*ガスＴ!C50+10031,IF(AK52&lt;=29.9,(AK52-20)*ガスＴ!D50+16791,IF(AK52&gt;=30,(AK52-30)*ガスＴ!E50+23351)))))</f>
        <v>-100233</v>
      </c>
      <c r="AP52" s="120">
        <v>603</v>
      </c>
      <c r="AQ52" s="166" t="str">
        <f t="shared" si="25"/>
        <v>㈱三和</v>
      </c>
      <c r="AR52" s="36"/>
      <c r="AV52" s="120">
        <v>603</v>
      </c>
      <c r="AW52" s="166" t="str">
        <f t="shared" si="16"/>
        <v>㈱三和</v>
      </c>
      <c r="AX52" s="156">
        <v>26000</v>
      </c>
      <c r="AY52" s="156">
        <v>0</v>
      </c>
      <c r="AZ52" s="156">
        <v>200</v>
      </c>
      <c r="BA52" s="157">
        <f t="shared" si="24"/>
        <v>2200</v>
      </c>
      <c r="BB52" s="158"/>
      <c r="BC52" s="158"/>
      <c r="BD52" s="159">
        <f t="shared" si="23"/>
        <v>28400</v>
      </c>
      <c r="BE52" s="171"/>
      <c r="BG52" s="231"/>
    </row>
    <row r="53" spans="1:59" s="134" customFormat="1" ht="21" customHeight="1" x14ac:dyDescent="0.4">
      <c r="A53" s="125">
        <v>1</v>
      </c>
      <c r="B53" s="121">
        <v>508</v>
      </c>
      <c r="C53" s="162" t="s">
        <v>48</v>
      </c>
      <c r="D53" s="148">
        <f t="shared" si="26"/>
        <v>0</v>
      </c>
      <c r="E53" s="125"/>
      <c r="F53" s="125"/>
      <c r="G53" s="121">
        <f t="shared" si="27"/>
        <v>0</v>
      </c>
      <c r="H53" s="230">
        <v>0</v>
      </c>
      <c r="I53" s="127">
        <v>0</v>
      </c>
      <c r="J53" s="128">
        <f t="shared" si="28"/>
        <v>0</v>
      </c>
      <c r="K53" s="119"/>
      <c r="L53" s="120">
        <f>検針入力!A53</f>
        <v>1</v>
      </c>
      <c r="M53" s="121">
        <f>検針入力!B53</f>
        <v>508</v>
      </c>
      <c r="N53" s="122" t="str">
        <f>検針入力!C53</f>
        <v>㈱三和</v>
      </c>
      <c r="O53" s="123">
        <v>2200</v>
      </c>
      <c r="P53" s="124">
        <f>IF(A53=0,0,IF(L53&lt;3,(U53+W53+Y53+AA53+AC53),IF(#REF!&lt;(#REF!-10),(U53+W53+Y53+AA53+AC53),(U53+W53+Y53+AA53+AC53)/2)))</f>
        <v>1920</v>
      </c>
      <c r="Q53" s="304">
        <f>検針表!M12</f>
        <v>244</v>
      </c>
      <c r="R53" s="125">
        <f>検針表!N12</f>
        <v>241</v>
      </c>
      <c r="S53" s="126">
        <f t="shared" si="29"/>
        <v>3</v>
      </c>
      <c r="T53" s="127">
        <f t="shared" si="30"/>
        <v>1920</v>
      </c>
      <c r="U53" s="128">
        <f t="shared" si="30"/>
        <v>1920</v>
      </c>
      <c r="V53" s="128">
        <f t="shared" si="31"/>
        <v>0</v>
      </c>
      <c r="W53" s="128">
        <f t="shared" si="32"/>
        <v>0</v>
      </c>
      <c r="X53" s="128">
        <f t="shared" si="33"/>
        <v>0</v>
      </c>
      <c r="Y53" s="128">
        <f t="shared" si="34"/>
        <v>0</v>
      </c>
      <c r="Z53" s="128">
        <f t="shared" si="35"/>
        <v>0</v>
      </c>
      <c r="AA53" s="128">
        <f t="shared" si="36"/>
        <v>0</v>
      </c>
      <c r="AB53" s="128">
        <f t="shared" si="37"/>
        <v>0</v>
      </c>
      <c r="AC53" s="129">
        <f t="shared" si="38"/>
        <v>0</v>
      </c>
      <c r="AD53" s="130"/>
      <c r="AE53" s="120">
        <f>検針入力!A53</f>
        <v>1</v>
      </c>
      <c r="AF53" s="121">
        <f>検針入力!B53</f>
        <v>508</v>
      </c>
      <c r="AG53" s="122" t="str">
        <f>検針入力!C53</f>
        <v>㈱三和</v>
      </c>
      <c r="AH53" s="123">
        <f t="shared" si="40"/>
        <v>-187513</v>
      </c>
      <c r="AI53" s="163"/>
      <c r="AJ53" s="163">
        <v>265.89999999999998</v>
      </c>
      <c r="AK53" s="164">
        <f t="shared" si="39"/>
        <v>-265.89999999999998</v>
      </c>
      <c r="AL53" s="165">
        <f>TRUNC(IF(AK53&lt;=10,AK53*ガスＴ!B51+2871,IF(AK53&lt;=19.9,(AK53-10)*ガスＴ!C51+10031,IF(AK53&lt;=29.9,(AK53-20)*ガスＴ!D51+16791,IF(AK53&gt;=30,(AK53-30)*ガスＴ!E51+23351)))))</f>
        <v>-187513</v>
      </c>
      <c r="AP53" s="120">
        <v>605</v>
      </c>
      <c r="AQ53" s="166" t="str">
        <f t="shared" si="25"/>
        <v>㈱三和</v>
      </c>
      <c r="AR53" s="36"/>
      <c r="AV53" s="120">
        <v>605</v>
      </c>
      <c r="AW53" s="166" t="str">
        <f t="shared" si="16"/>
        <v>㈱三和</v>
      </c>
      <c r="AX53" s="156">
        <v>26000</v>
      </c>
      <c r="AY53" s="156">
        <v>0</v>
      </c>
      <c r="AZ53" s="156">
        <v>200</v>
      </c>
      <c r="BA53" s="158">
        <f t="shared" si="24"/>
        <v>2200</v>
      </c>
      <c r="BB53" s="158"/>
      <c r="BC53" s="158"/>
      <c r="BD53" s="159">
        <f t="shared" si="23"/>
        <v>28400</v>
      </c>
      <c r="BE53" s="171"/>
      <c r="BG53" s="231"/>
    </row>
    <row r="54" spans="1:59" s="134" customFormat="1" ht="21" customHeight="1" x14ac:dyDescent="0.4">
      <c r="A54" s="125">
        <v>1</v>
      </c>
      <c r="B54" s="121">
        <v>601</v>
      </c>
      <c r="C54" s="234" t="s">
        <v>117</v>
      </c>
      <c r="D54" s="148">
        <f t="shared" si="26"/>
        <v>0</v>
      </c>
      <c r="E54" s="125"/>
      <c r="F54" s="125"/>
      <c r="G54" s="121">
        <f t="shared" si="27"/>
        <v>0</v>
      </c>
      <c r="H54" s="230">
        <v>0</v>
      </c>
      <c r="I54" s="127">
        <v>0</v>
      </c>
      <c r="J54" s="128">
        <f t="shared" si="28"/>
        <v>0</v>
      </c>
      <c r="K54" s="119"/>
      <c r="L54" s="120">
        <f>検針入力!A54</f>
        <v>1</v>
      </c>
      <c r="M54" s="121">
        <f>検針入力!B54</f>
        <v>601</v>
      </c>
      <c r="N54" s="122" t="str">
        <f>検針入力!C54</f>
        <v>関口　泰弘</v>
      </c>
      <c r="O54" s="123">
        <v>2500</v>
      </c>
      <c r="P54" s="124">
        <f>IF(A54=0,0,IF(L54&lt;3,(U54+W54+Y54+AA54+AC54),IF(#REF!&lt;(#REF!-10),(U54+W54+Y54+AA54+AC54),(U54+W54+Y54+AA54+AC54)/2)))</f>
        <v>1920</v>
      </c>
      <c r="Q54" s="304">
        <f>検針表!M13</f>
        <v>129</v>
      </c>
      <c r="R54" s="125">
        <f>検針表!N13</f>
        <v>121</v>
      </c>
      <c r="S54" s="235">
        <f t="shared" si="29"/>
        <v>8</v>
      </c>
      <c r="T54" s="127">
        <f t="shared" si="30"/>
        <v>1920</v>
      </c>
      <c r="U54" s="128">
        <f t="shared" si="30"/>
        <v>1920</v>
      </c>
      <c r="V54" s="128">
        <f t="shared" si="31"/>
        <v>0</v>
      </c>
      <c r="W54" s="128">
        <f t="shared" si="32"/>
        <v>0</v>
      </c>
      <c r="X54" s="128">
        <f t="shared" si="33"/>
        <v>0</v>
      </c>
      <c r="Y54" s="128">
        <f t="shared" si="34"/>
        <v>0</v>
      </c>
      <c r="Z54" s="128">
        <f t="shared" si="35"/>
        <v>0</v>
      </c>
      <c r="AA54" s="128">
        <f t="shared" si="36"/>
        <v>0</v>
      </c>
      <c r="AB54" s="128">
        <f t="shared" si="37"/>
        <v>0</v>
      </c>
      <c r="AC54" s="129">
        <f t="shared" si="38"/>
        <v>0</v>
      </c>
      <c r="AD54" s="130"/>
      <c r="AE54" s="120">
        <f>検針入力!A54</f>
        <v>1</v>
      </c>
      <c r="AF54" s="121">
        <f>検針入力!B54</f>
        <v>601</v>
      </c>
      <c r="AG54" s="122" t="str">
        <f>検針入力!C54</f>
        <v>関口　泰弘</v>
      </c>
      <c r="AH54" s="123">
        <f t="shared" si="40"/>
        <v>-306512</v>
      </c>
      <c r="AI54" s="163"/>
      <c r="AJ54" s="163">
        <v>432.1</v>
      </c>
      <c r="AK54" s="164">
        <f t="shared" si="39"/>
        <v>-432.1</v>
      </c>
      <c r="AL54" s="165">
        <f>TRUNC(IF(AK54&lt;=10,AK54*ガスＴ!B52+2871,IF(AK54&lt;=19.9,(AK54-10)*ガスＴ!C52+10031,IF(AK54&lt;=29.9,(AK54-20)*ガスＴ!D52+16791,IF(AK54&gt;=30,(AK54-30)*ガスＴ!E52+23351)))))</f>
        <v>-306512</v>
      </c>
      <c r="AP54" s="120">
        <v>606</v>
      </c>
      <c r="AQ54" s="166" t="str">
        <f t="shared" si="25"/>
        <v>㈱三和</v>
      </c>
      <c r="AR54" s="36"/>
      <c r="AV54" s="120">
        <v>606</v>
      </c>
      <c r="AW54" s="233" t="str">
        <f t="shared" si="16"/>
        <v>㈱三和</v>
      </c>
      <c r="AX54" s="156">
        <v>26000</v>
      </c>
      <c r="AY54" s="156">
        <v>0</v>
      </c>
      <c r="AZ54" s="156">
        <v>200</v>
      </c>
      <c r="BA54" s="157">
        <f t="shared" si="24"/>
        <v>2200</v>
      </c>
      <c r="BB54" s="158"/>
      <c r="BC54" s="158"/>
      <c r="BD54" s="159">
        <f t="shared" si="23"/>
        <v>28400</v>
      </c>
      <c r="BE54" s="171"/>
      <c r="BG54" s="231"/>
    </row>
    <row r="55" spans="1:59" s="134" customFormat="1" ht="21" customHeight="1" x14ac:dyDescent="0.4">
      <c r="A55" s="125">
        <v>1</v>
      </c>
      <c r="B55" s="121">
        <v>602</v>
      </c>
      <c r="C55" s="162" t="s">
        <v>48</v>
      </c>
      <c r="D55" s="148">
        <f t="shared" si="26"/>
        <v>0</v>
      </c>
      <c r="E55" s="125"/>
      <c r="F55" s="125"/>
      <c r="G55" s="121">
        <f t="shared" si="27"/>
        <v>0</v>
      </c>
      <c r="H55" s="230">
        <v>0</v>
      </c>
      <c r="I55" s="127">
        <v>0</v>
      </c>
      <c r="J55" s="128">
        <f t="shared" si="28"/>
        <v>0</v>
      </c>
      <c r="K55" s="119"/>
      <c r="L55" s="120">
        <f>検針入力!A55</f>
        <v>1</v>
      </c>
      <c r="M55" s="121">
        <f>検針入力!B55</f>
        <v>602</v>
      </c>
      <c r="N55" s="122" t="str">
        <f>検針入力!C55</f>
        <v>㈱三和</v>
      </c>
      <c r="O55" s="123">
        <v>2200</v>
      </c>
      <c r="P55" s="124">
        <f>IF(A55=0,0,IF(L55&lt;3,(U55+W55+Y55+AA55+AC55),IF(#REF!&lt;(#REF!-10),(U55+W55+Y55+AA55+AC55),(U55+W55+Y55+AA55+AC55)/2)))</f>
        <v>1920</v>
      </c>
      <c r="Q55" s="304">
        <f>検針表!M14</f>
        <v>982</v>
      </c>
      <c r="R55" s="125">
        <f>検針表!N14</f>
        <v>980</v>
      </c>
      <c r="S55" s="126">
        <f t="shared" si="29"/>
        <v>2</v>
      </c>
      <c r="T55" s="127">
        <f t="shared" si="30"/>
        <v>1920</v>
      </c>
      <c r="U55" s="128">
        <f t="shared" si="30"/>
        <v>1920</v>
      </c>
      <c r="V55" s="128">
        <f t="shared" si="31"/>
        <v>0</v>
      </c>
      <c r="W55" s="128">
        <f t="shared" si="32"/>
        <v>0</v>
      </c>
      <c r="X55" s="128">
        <f t="shared" si="33"/>
        <v>0</v>
      </c>
      <c r="Y55" s="128">
        <f t="shared" si="34"/>
        <v>0</v>
      </c>
      <c r="Z55" s="128">
        <f t="shared" si="35"/>
        <v>0</v>
      </c>
      <c r="AA55" s="128">
        <f t="shared" si="36"/>
        <v>0</v>
      </c>
      <c r="AB55" s="128">
        <f t="shared" si="37"/>
        <v>0</v>
      </c>
      <c r="AC55" s="129">
        <f t="shared" si="38"/>
        <v>0</v>
      </c>
      <c r="AD55" s="130"/>
      <c r="AE55" s="120">
        <f>検針入力!A55</f>
        <v>1</v>
      </c>
      <c r="AF55" s="121">
        <f>検針入力!B55</f>
        <v>602</v>
      </c>
      <c r="AG55" s="122" t="str">
        <f>検針入力!C55</f>
        <v>㈱三和</v>
      </c>
      <c r="AH55" s="123">
        <v>0</v>
      </c>
      <c r="AI55" s="163"/>
      <c r="AJ55" s="163">
        <v>194.7</v>
      </c>
      <c r="AK55" s="164">
        <f t="shared" si="39"/>
        <v>-194.7</v>
      </c>
      <c r="AL55" s="165">
        <f>TRUNC(IF(AK55&lt;=10,AK55*ガスＴ!B53+2871,IF(AK55&lt;=19.9,(AK55-10)*ガスＴ!C53+10031,IF(AK55&lt;=29.9,(AK55-20)*ガスＴ!D53+16791,IF(AK55&gt;=30,(AK55-30)*ガスＴ!E53+23351)))))</f>
        <v>-136534</v>
      </c>
      <c r="AP55" s="120">
        <v>607</v>
      </c>
      <c r="AQ55" s="166" t="str">
        <f t="shared" si="25"/>
        <v>㈱三和</v>
      </c>
      <c r="AR55" s="36"/>
      <c r="AV55" s="120">
        <v>607</v>
      </c>
      <c r="AW55" s="166" t="str">
        <f t="shared" si="16"/>
        <v>㈱三和</v>
      </c>
      <c r="AX55" s="156">
        <v>0</v>
      </c>
      <c r="AY55" s="156">
        <v>0</v>
      </c>
      <c r="AZ55" s="156">
        <v>0</v>
      </c>
      <c r="BA55" s="158">
        <v>0</v>
      </c>
      <c r="BB55" s="158"/>
      <c r="BC55" s="158"/>
      <c r="BD55" s="159">
        <f t="shared" si="23"/>
        <v>0</v>
      </c>
      <c r="BE55" s="171"/>
      <c r="BG55" s="231"/>
    </row>
    <row r="56" spans="1:59" s="134" customFormat="1" ht="21" customHeight="1" thickBot="1" x14ac:dyDescent="0.45">
      <c r="A56" s="125">
        <v>1</v>
      </c>
      <c r="B56" s="121">
        <v>603</v>
      </c>
      <c r="C56" s="234" t="s">
        <v>48</v>
      </c>
      <c r="D56" s="148">
        <f t="shared" si="26"/>
        <v>0</v>
      </c>
      <c r="E56" s="125"/>
      <c r="F56" s="125"/>
      <c r="G56" s="121">
        <f t="shared" si="27"/>
        <v>0</v>
      </c>
      <c r="H56" s="230">
        <v>0</v>
      </c>
      <c r="I56" s="127">
        <v>0</v>
      </c>
      <c r="J56" s="128">
        <f t="shared" si="28"/>
        <v>0</v>
      </c>
      <c r="K56" s="119"/>
      <c r="L56" s="120">
        <f>検針入力!A56</f>
        <v>1</v>
      </c>
      <c r="M56" s="121">
        <f>検針入力!B56</f>
        <v>603</v>
      </c>
      <c r="N56" s="122" t="str">
        <f>検針入力!C56</f>
        <v>㈱三和</v>
      </c>
      <c r="O56" s="123">
        <v>2200</v>
      </c>
      <c r="P56" s="124">
        <f>IF(A56=0,0,IF(L56&lt;3,(U56+W56+Y56+AA56+AC56),IF(#REF!&lt;(#REF!-10),(U56+W56+Y56+AA56+AC56),(U56+W56+Y56+AA56+AC56)/2)))</f>
        <v>2988</v>
      </c>
      <c r="Q56" s="304">
        <f>検針表!M15</f>
        <v>868</v>
      </c>
      <c r="R56" s="125">
        <f>検針表!N15</f>
        <v>854</v>
      </c>
      <c r="S56" s="126">
        <f t="shared" si="29"/>
        <v>14</v>
      </c>
      <c r="T56" s="127">
        <f t="shared" si="30"/>
        <v>1920</v>
      </c>
      <c r="U56" s="128">
        <f t="shared" si="30"/>
        <v>1920</v>
      </c>
      <c r="V56" s="128">
        <f t="shared" si="31"/>
        <v>4</v>
      </c>
      <c r="W56" s="128">
        <f t="shared" si="32"/>
        <v>1068</v>
      </c>
      <c r="X56" s="128">
        <f t="shared" si="33"/>
        <v>0</v>
      </c>
      <c r="Y56" s="128">
        <f t="shared" si="34"/>
        <v>0</v>
      </c>
      <c r="Z56" s="128">
        <f t="shared" si="35"/>
        <v>0</v>
      </c>
      <c r="AA56" s="128">
        <f t="shared" si="36"/>
        <v>0</v>
      </c>
      <c r="AB56" s="128">
        <f t="shared" si="37"/>
        <v>0</v>
      </c>
      <c r="AC56" s="129">
        <f t="shared" si="38"/>
        <v>0</v>
      </c>
      <c r="AD56" s="130"/>
      <c r="AE56" s="120">
        <f>検針入力!A56</f>
        <v>1</v>
      </c>
      <c r="AF56" s="121">
        <f>検針入力!B56</f>
        <v>603</v>
      </c>
      <c r="AG56" s="122" t="str">
        <f>検針入力!C56</f>
        <v>㈱三和</v>
      </c>
      <c r="AH56" s="252">
        <f t="shared" si="40"/>
        <v>-75029</v>
      </c>
      <c r="AI56" s="163"/>
      <c r="AJ56" s="163">
        <v>108.8</v>
      </c>
      <c r="AK56" s="164">
        <f t="shared" si="39"/>
        <v>-108.8</v>
      </c>
      <c r="AL56" s="165">
        <f>TRUNC(IF(AK56&lt;=10,AK56*ガスＴ!B54+2871,IF(AK56&lt;=19.9,(AK56-10)*ガスＴ!C54+10031,IF(AK56&lt;=29.9,(AK56-20)*ガスＴ!D54+16791,IF(AK56&gt;=30,(AK56-30)*ガスＴ!E54+23351)))))</f>
        <v>-75029</v>
      </c>
      <c r="AP56" s="190">
        <v>608</v>
      </c>
      <c r="AQ56" s="200" t="str">
        <f t="shared" si="25"/>
        <v>友松　勝仁</v>
      </c>
      <c r="AR56" s="307">
        <v>99985</v>
      </c>
      <c r="AV56" s="190">
        <v>608</v>
      </c>
      <c r="AW56" s="166" t="str">
        <f t="shared" si="16"/>
        <v>友松　勝仁</v>
      </c>
      <c r="AX56" s="156">
        <v>36000</v>
      </c>
      <c r="AY56" s="156">
        <v>3000</v>
      </c>
      <c r="AZ56" s="156">
        <v>0</v>
      </c>
      <c r="BA56" s="158">
        <f t="shared" si="24"/>
        <v>2112</v>
      </c>
      <c r="BB56" s="308">
        <v>1836</v>
      </c>
      <c r="BC56" s="258">
        <v>0</v>
      </c>
      <c r="BD56" s="159">
        <f>AX56+AY56+AZ56+BA56+AR56+BB56+BC56</f>
        <v>142933</v>
      </c>
      <c r="BE56" s="171"/>
      <c r="BG56" s="259">
        <v>500</v>
      </c>
    </row>
    <row r="57" spans="1:59" s="134" customFormat="1" ht="21" customHeight="1" x14ac:dyDescent="0.4">
      <c r="A57" s="125">
        <v>1</v>
      </c>
      <c r="B57" s="121">
        <v>605</v>
      </c>
      <c r="C57" s="147" t="s">
        <v>48</v>
      </c>
      <c r="D57" s="148">
        <f t="shared" si="26"/>
        <v>0</v>
      </c>
      <c r="E57" s="125"/>
      <c r="F57" s="125"/>
      <c r="G57" s="121">
        <f t="shared" si="27"/>
        <v>0</v>
      </c>
      <c r="H57" s="230">
        <v>0</v>
      </c>
      <c r="I57" s="127">
        <v>0</v>
      </c>
      <c r="J57" s="128">
        <f t="shared" si="28"/>
        <v>0</v>
      </c>
      <c r="K57" s="119"/>
      <c r="L57" s="120">
        <f>検針入力!A57</f>
        <v>1</v>
      </c>
      <c r="M57" s="121">
        <f>検針入力!B57</f>
        <v>605</v>
      </c>
      <c r="N57" s="122" t="str">
        <f>検針入力!C57</f>
        <v>㈱三和</v>
      </c>
      <c r="O57" s="123">
        <v>2200</v>
      </c>
      <c r="P57" s="124">
        <f>IF(A57=0,0,IF(L57&lt;3,(U57+W57+Y57+AA57+AC57),IF(#REF!&lt;(#REF!-10),(U57+W57+Y57+AA57+AC57),(U57+W57+Y57+AA57+AC57)/2)))</f>
        <v>1920</v>
      </c>
      <c r="Q57" s="304">
        <f>検針表!M16</f>
        <v>355</v>
      </c>
      <c r="R57" s="125">
        <f>検針表!N16</f>
        <v>346</v>
      </c>
      <c r="S57" s="126">
        <f t="shared" si="29"/>
        <v>9</v>
      </c>
      <c r="T57" s="127">
        <f t="shared" si="30"/>
        <v>1920</v>
      </c>
      <c r="U57" s="128">
        <f t="shared" si="30"/>
        <v>1920</v>
      </c>
      <c r="V57" s="128">
        <f t="shared" si="31"/>
        <v>0</v>
      </c>
      <c r="W57" s="128">
        <f t="shared" si="32"/>
        <v>0</v>
      </c>
      <c r="X57" s="128">
        <f t="shared" si="33"/>
        <v>0</v>
      </c>
      <c r="Y57" s="128">
        <f t="shared" si="34"/>
        <v>0</v>
      </c>
      <c r="Z57" s="128">
        <f t="shared" si="35"/>
        <v>0</v>
      </c>
      <c r="AA57" s="128">
        <f t="shared" si="36"/>
        <v>0</v>
      </c>
      <c r="AB57" s="128">
        <f t="shared" si="37"/>
        <v>0</v>
      </c>
      <c r="AC57" s="129">
        <f t="shared" si="38"/>
        <v>0</v>
      </c>
      <c r="AD57" s="130"/>
      <c r="AE57" s="120">
        <f>検針入力!A57</f>
        <v>1</v>
      </c>
      <c r="AF57" s="121">
        <f>検針入力!B57</f>
        <v>605</v>
      </c>
      <c r="AG57" s="122" t="str">
        <f>検針入力!C57</f>
        <v>㈱三和</v>
      </c>
      <c r="AH57" s="123">
        <v>0</v>
      </c>
      <c r="AI57" s="163"/>
      <c r="AJ57" s="163">
        <v>213.4</v>
      </c>
      <c r="AK57" s="164">
        <f t="shared" si="39"/>
        <v>-213.4</v>
      </c>
      <c r="AL57" s="165">
        <f>TRUNC(IF(AK57&lt;=10,AK57*ガスＴ!B55+2871,IF(AK57&lt;=19.9,(AK57-10)*ガスＴ!C55+10031,IF(AK57&lt;=29.9,(AK57-20)*ガスＴ!D55+16791,IF(AK57&gt;=30,(AK57-30)*ガスＴ!E55+23351)))))</f>
        <v>-149923</v>
      </c>
      <c r="AP57" s="151">
        <v>701</v>
      </c>
      <c r="AQ57" s="152" t="str">
        <f t="shared" si="25"/>
        <v>㈱三和</v>
      </c>
      <c r="AR57" s="25"/>
      <c r="AV57" s="151">
        <v>701</v>
      </c>
      <c r="AW57" s="166" t="str">
        <f t="shared" si="16"/>
        <v>㈱三和</v>
      </c>
      <c r="AX57" s="156">
        <v>26000</v>
      </c>
      <c r="AY57" s="156">
        <v>0</v>
      </c>
      <c r="AZ57" s="156">
        <v>200</v>
      </c>
      <c r="BA57" s="158">
        <f t="shared" si="24"/>
        <v>2200</v>
      </c>
      <c r="BB57" s="158"/>
      <c r="BC57" s="158"/>
      <c r="BD57" s="159">
        <f t="shared" ref="BD57:BD70" si="41">AX57+AY57+AZ57+BA57+AR57</f>
        <v>28400</v>
      </c>
      <c r="BE57" s="171"/>
      <c r="BG57" s="231">
        <v>500</v>
      </c>
    </row>
    <row r="58" spans="1:59" s="134" customFormat="1" ht="21" customHeight="1" x14ac:dyDescent="0.4">
      <c r="A58" s="125">
        <v>1</v>
      </c>
      <c r="B58" s="121">
        <v>606</v>
      </c>
      <c r="C58" s="147" t="s">
        <v>48</v>
      </c>
      <c r="D58" s="148">
        <f t="shared" si="26"/>
        <v>0</v>
      </c>
      <c r="E58" s="125"/>
      <c r="F58" s="125"/>
      <c r="G58" s="121">
        <f t="shared" si="27"/>
        <v>0</v>
      </c>
      <c r="H58" s="230">
        <v>0</v>
      </c>
      <c r="I58" s="127">
        <v>0</v>
      </c>
      <c r="J58" s="128">
        <f t="shared" si="28"/>
        <v>0</v>
      </c>
      <c r="K58" s="119"/>
      <c r="L58" s="120">
        <f>検針入力!A58</f>
        <v>1</v>
      </c>
      <c r="M58" s="121">
        <f>検針入力!B58</f>
        <v>606</v>
      </c>
      <c r="N58" s="122" t="str">
        <f>検針入力!C58</f>
        <v>㈱三和</v>
      </c>
      <c r="O58" s="123">
        <v>2200</v>
      </c>
      <c r="P58" s="124">
        <f>IF(A58=0,0,IF(L58&lt;3,(U58+W58+Y58+AA58+AC58),IF(#REF!&lt;(#REF!-10),(U58+W58+Y58+AA58+AC58),(U58+W58+Y58+AA58+AC58)/2)))</f>
        <v>1920</v>
      </c>
      <c r="Q58" s="304">
        <f>検針表!M17</f>
        <v>934</v>
      </c>
      <c r="R58" s="125">
        <f>検針表!N17</f>
        <v>934</v>
      </c>
      <c r="S58" s="126">
        <f t="shared" si="29"/>
        <v>0</v>
      </c>
      <c r="T58" s="127">
        <f t="shared" si="30"/>
        <v>1920</v>
      </c>
      <c r="U58" s="128">
        <f t="shared" si="30"/>
        <v>1920</v>
      </c>
      <c r="V58" s="128">
        <f t="shared" si="31"/>
        <v>0</v>
      </c>
      <c r="W58" s="128">
        <f t="shared" si="32"/>
        <v>0</v>
      </c>
      <c r="X58" s="128">
        <f t="shared" si="33"/>
        <v>0</v>
      </c>
      <c r="Y58" s="128">
        <f t="shared" si="34"/>
        <v>0</v>
      </c>
      <c r="Z58" s="128">
        <f t="shared" si="35"/>
        <v>0</v>
      </c>
      <c r="AA58" s="128">
        <f t="shared" si="36"/>
        <v>0</v>
      </c>
      <c r="AB58" s="128">
        <f t="shared" si="37"/>
        <v>0</v>
      </c>
      <c r="AC58" s="129">
        <f t="shared" si="38"/>
        <v>0</v>
      </c>
      <c r="AD58" s="130"/>
      <c r="AE58" s="120">
        <f>検針入力!A58</f>
        <v>1</v>
      </c>
      <c r="AF58" s="121">
        <f>検針入力!B58</f>
        <v>606</v>
      </c>
      <c r="AG58" s="122" t="str">
        <f>検針入力!C58</f>
        <v>㈱三和</v>
      </c>
      <c r="AH58" s="123">
        <v>0</v>
      </c>
      <c r="AI58" s="163"/>
      <c r="AJ58" s="163">
        <v>265</v>
      </c>
      <c r="AK58" s="164">
        <f t="shared" si="39"/>
        <v>-265</v>
      </c>
      <c r="AL58" s="165">
        <f>TRUNC(IF(AK58&lt;=10,AK58*ガスＴ!B56+2871,IF(AK58&lt;=19.9,(AK58-10)*ガスＴ!C56+10031,IF(AK58&lt;=29.9,(AK58-20)*ガスＴ!D56+16791,IF(AK58&gt;=30,(AK58-30)*ガスＴ!E56+23351)))))</f>
        <v>-186869</v>
      </c>
      <c r="AP58" s="120">
        <v>702</v>
      </c>
      <c r="AQ58" s="166" t="str">
        <f t="shared" si="25"/>
        <v>㈱三和</v>
      </c>
      <c r="AR58" s="36"/>
      <c r="AV58" s="120">
        <v>702</v>
      </c>
      <c r="AW58" s="166" t="s">
        <v>104</v>
      </c>
      <c r="AX58" s="156">
        <v>26000</v>
      </c>
      <c r="AY58" s="156">
        <v>0</v>
      </c>
      <c r="AZ58" s="156">
        <v>200</v>
      </c>
      <c r="BA58" s="157">
        <f t="shared" si="24"/>
        <v>2200</v>
      </c>
      <c r="BB58" s="158"/>
      <c r="BC58" s="158"/>
      <c r="BD58" s="159">
        <f t="shared" si="41"/>
        <v>28400</v>
      </c>
      <c r="BE58" s="171"/>
      <c r="BG58" s="231"/>
    </row>
    <row r="59" spans="1:59" s="134" customFormat="1" ht="21" customHeight="1" x14ac:dyDescent="0.4">
      <c r="A59" s="125">
        <v>1</v>
      </c>
      <c r="B59" s="121">
        <v>607</v>
      </c>
      <c r="C59" s="162" t="s">
        <v>48</v>
      </c>
      <c r="D59" s="148">
        <f t="shared" si="26"/>
        <v>0</v>
      </c>
      <c r="E59" s="125"/>
      <c r="F59" s="125"/>
      <c r="G59" s="121">
        <f t="shared" si="27"/>
        <v>0</v>
      </c>
      <c r="H59" s="230">
        <v>0</v>
      </c>
      <c r="I59" s="127">
        <v>0</v>
      </c>
      <c r="J59" s="128">
        <f t="shared" si="28"/>
        <v>0</v>
      </c>
      <c r="K59" s="119"/>
      <c r="L59" s="120">
        <f>検針入力!A59</f>
        <v>1</v>
      </c>
      <c r="M59" s="121">
        <f>検針入力!B59</f>
        <v>607</v>
      </c>
      <c r="N59" s="122" t="str">
        <f>検針入力!C59</f>
        <v>㈱三和</v>
      </c>
      <c r="O59" s="123">
        <v>2200</v>
      </c>
      <c r="P59" s="124">
        <f>IF(A59=0,0,IF(L59&lt;3,(U59+W59+Y59+AA59+AC59),IF(#REF!&lt;(#REF!-10),(U59+W59+Y59+AA59+AC59),(U59+W59+Y59+AA59+AC59)/2)))</f>
        <v>1920</v>
      </c>
      <c r="Q59" s="304">
        <f>検針表!M18</f>
        <v>700</v>
      </c>
      <c r="R59" s="125">
        <f>検針表!N18</f>
        <v>694</v>
      </c>
      <c r="S59" s="126">
        <f t="shared" si="29"/>
        <v>6</v>
      </c>
      <c r="T59" s="127">
        <f t="shared" si="30"/>
        <v>1920</v>
      </c>
      <c r="U59" s="128">
        <f t="shared" si="30"/>
        <v>1920</v>
      </c>
      <c r="V59" s="128">
        <f t="shared" si="31"/>
        <v>0</v>
      </c>
      <c r="W59" s="128">
        <f t="shared" si="32"/>
        <v>0</v>
      </c>
      <c r="X59" s="128">
        <f t="shared" si="33"/>
        <v>0</v>
      </c>
      <c r="Y59" s="128">
        <f t="shared" si="34"/>
        <v>0</v>
      </c>
      <c r="Z59" s="128">
        <f t="shared" si="35"/>
        <v>0</v>
      </c>
      <c r="AA59" s="128">
        <f t="shared" si="36"/>
        <v>0</v>
      </c>
      <c r="AB59" s="128">
        <f t="shared" si="37"/>
        <v>0</v>
      </c>
      <c r="AC59" s="129">
        <f t="shared" si="38"/>
        <v>0</v>
      </c>
      <c r="AD59" s="130"/>
      <c r="AE59" s="120">
        <f>検針入力!A59</f>
        <v>1</v>
      </c>
      <c r="AF59" s="121">
        <f>検針入力!B59</f>
        <v>607</v>
      </c>
      <c r="AG59" s="122" t="str">
        <f>検針入力!C59</f>
        <v>㈱三和</v>
      </c>
      <c r="AH59" s="123">
        <f t="shared" si="40"/>
        <v>-105030</v>
      </c>
      <c r="AI59" s="163"/>
      <c r="AJ59" s="163">
        <v>150.69999999999999</v>
      </c>
      <c r="AK59" s="164">
        <f t="shared" si="39"/>
        <v>-150.69999999999999</v>
      </c>
      <c r="AL59" s="165">
        <f>TRUNC(IF(AK59&lt;=10,AK59*ガスＴ!B57+2871,IF(AK59&lt;=19.9,(AK59-10)*ガスＴ!C57+10031,IF(AK59&lt;=29.9,(AK59-20)*ガスＴ!D57+16791,IF(AK59&gt;=30,(AK59-30)*ガスＴ!E57+23351)))))</f>
        <v>-105030</v>
      </c>
      <c r="AP59" s="120">
        <v>703</v>
      </c>
      <c r="AQ59" s="166" t="str">
        <f t="shared" si="25"/>
        <v>㈱三和</v>
      </c>
      <c r="AR59" s="36"/>
      <c r="AV59" s="120">
        <v>703</v>
      </c>
      <c r="AW59" s="166" t="str">
        <f t="shared" si="16"/>
        <v>㈱三和</v>
      </c>
      <c r="AX59" s="156">
        <v>26000</v>
      </c>
      <c r="AY59" s="156">
        <v>0</v>
      </c>
      <c r="AZ59" s="156">
        <v>200</v>
      </c>
      <c r="BA59" s="157">
        <f t="shared" si="24"/>
        <v>2200</v>
      </c>
      <c r="BB59" s="158"/>
      <c r="BC59" s="158"/>
      <c r="BD59" s="159">
        <f t="shared" si="41"/>
        <v>28400</v>
      </c>
      <c r="BE59" s="171"/>
      <c r="BG59" s="231"/>
    </row>
    <row r="60" spans="1:59" s="134" customFormat="1" ht="21" customHeight="1" x14ac:dyDescent="0.4">
      <c r="A60" s="125">
        <v>1</v>
      </c>
      <c r="B60" s="121">
        <v>608</v>
      </c>
      <c r="C60" s="147" t="s">
        <v>118</v>
      </c>
      <c r="D60" s="148">
        <f t="shared" si="26"/>
        <v>0</v>
      </c>
      <c r="E60" s="125"/>
      <c r="F60" s="125"/>
      <c r="G60" s="121">
        <f t="shared" si="27"/>
        <v>0</v>
      </c>
      <c r="H60" s="230">
        <v>0</v>
      </c>
      <c r="I60" s="127">
        <v>0</v>
      </c>
      <c r="J60" s="128">
        <f t="shared" si="28"/>
        <v>0</v>
      </c>
      <c r="K60" s="119"/>
      <c r="L60" s="120">
        <f>検針入力!A60</f>
        <v>1</v>
      </c>
      <c r="M60" s="121">
        <f>検針入力!B60</f>
        <v>608</v>
      </c>
      <c r="N60" s="122" t="str">
        <f>検針入力!C60</f>
        <v>友松　勝仁</v>
      </c>
      <c r="O60" s="256">
        <f>ROUNDDOWN(P60*1.1,0)</f>
        <v>2112</v>
      </c>
      <c r="P60" s="124">
        <f>IF(A60=0,0,IF(L60&lt;3,(U60+W60+Y60+AA60+AC60),IF(#REF!&lt;(#REF!-10),(U60+W60+Y60+AA60+AC60),(U60+W60+Y60+AA60+AC60)/2)))</f>
        <v>1920</v>
      </c>
      <c r="Q60" s="304">
        <f>検針表!M19</f>
        <v>440</v>
      </c>
      <c r="R60" s="125">
        <f>検針表!N19</f>
        <v>431</v>
      </c>
      <c r="S60" s="235">
        <f t="shared" si="29"/>
        <v>9</v>
      </c>
      <c r="T60" s="127">
        <f t="shared" si="30"/>
        <v>1920</v>
      </c>
      <c r="U60" s="128">
        <f t="shared" si="30"/>
        <v>1920</v>
      </c>
      <c r="V60" s="128">
        <f t="shared" si="31"/>
        <v>0</v>
      </c>
      <c r="W60" s="128">
        <f t="shared" si="32"/>
        <v>0</v>
      </c>
      <c r="X60" s="128">
        <f t="shared" si="33"/>
        <v>0</v>
      </c>
      <c r="Y60" s="128">
        <f t="shared" si="34"/>
        <v>0</v>
      </c>
      <c r="Z60" s="128">
        <f t="shared" si="35"/>
        <v>0</v>
      </c>
      <c r="AA60" s="128">
        <f t="shared" si="36"/>
        <v>0</v>
      </c>
      <c r="AB60" s="128">
        <f t="shared" si="37"/>
        <v>0</v>
      </c>
      <c r="AC60" s="129">
        <f t="shared" si="38"/>
        <v>0</v>
      </c>
      <c r="AD60" s="130"/>
      <c r="AE60" s="120">
        <f>検針入力!A60</f>
        <v>1</v>
      </c>
      <c r="AF60" s="121">
        <f>検針入力!B60</f>
        <v>608</v>
      </c>
      <c r="AG60" s="122" t="str">
        <f>検針入力!C60</f>
        <v>友松　勝仁</v>
      </c>
      <c r="AH60" s="123">
        <f t="shared" si="40"/>
        <v>-594774</v>
      </c>
      <c r="AI60" s="163"/>
      <c r="AJ60" s="163">
        <v>834.7</v>
      </c>
      <c r="AK60" s="164">
        <f t="shared" si="39"/>
        <v>-834.7</v>
      </c>
      <c r="AL60" s="165">
        <f>TRUNC(IF(AK60&lt;=10,AK60*ガスＴ!B58+2871,IF(AK60&lt;=19.9,(AK60-10)*ガスＴ!C58+10031,IF(AK60&lt;=29.9,(AK60-20)*ガスＴ!D58+16791,IF(AK60&gt;=30,(AK60-30)*ガスＴ!E58+23351)))))</f>
        <v>-594774</v>
      </c>
      <c r="AP60" s="120">
        <v>705</v>
      </c>
      <c r="AQ60" s="166" t="str">
        <f t="shared" si="25"/>
        <v>㈱三和</v>
      </c>
      <c r="AR60" s="36"/>
      <c r="AV60" s="120">
        <v>705</v>
      </c>
      <c r="AW60" s="166" t="str">
        <f t="shared" si="16"/>
        <v>㈱三和</v>
      </c>
      <c r="AX60" s="156">
        <v>26000</v>
      </c>
      <c r="AY60" s="156">
        <v>0</v>
      </c>
      <c r="AZ60" s="156">
        <v>200</v>
      </c>
      <c r="BA60" s="158">
        <f t="shared" si="24"/>
        <v>2200</v>
      </c>
      <c r="BB60" s="158"/>
      <c r="BC60" s="158"/>
      <c r="BD60" s="159">
        <f t="shared" si="41"/>
        <v>28400</v>
      </c>
      <c r="BE60" s="171"/>
      <c r="BG60" s="231">
        <v>500</v>
      </c>
    </row>
    <row r="61" spans="1:59" s="134" customFormat="1" ht="21" customHeight="1" x14ac:dyDescent="0.4">
      <c r="A61" s="125">
        <v>1</v>
      </c>
      <c r="B61" s="239">
        <v>701</v>
      </c>
      <c r="C61" s="147" t="s">
        <v>48</v>
      </c>
      <c r="D61" s="148">
        <f t="shared" si="26"/>
        <v>0</v>
      </c>
      <c r="E61" s="125"/>
      <c r="F61" s="125"/>
      <c r="G61" s="121">
        <f t="shared" si="27"/>
        <v>0</v>
      </c>
      <c r="H61" s="230">
        <v>0</v>
      </c>
      <c r="I61" s="127">
        <v>0</v>
      </c>
      <c r="J61" s="128">
        <f t="shared" si="28"/>
        <v>0</v>
      </c>
      <c r="K61" s="119"/>
      <c r="L61" s="120">
        <f>検針入力!A61</f>
        <v>1</v>
      </c>
      <c r="M61" s="121">
        <f>検針入力!B61</f>
        <v>701</v>
      </c>
      <c r="N61" s="122" t="str">
        <f>検針入力!C61</f>
        <v>㈱三和</v>
      </c>
      <c r="O61" s="123">
        <v>2200</v>
      </c>
      <c r="P61" s="124">
        <f>IF(A61=0,0,IF(L61&lt;3,(U61+W61+Y61+AA61+AC61),IF(#REF!&lt;(#REF!-10),(U61+W61+Y61+AA61+AC61),(U61+W61+Y61+AA61+AC61)/2)))</f>
        <v>1920</v>
      </c>
      <c r="Q61" s="304">
        <f>検針表!M20</f>
        <v>129</v>
      </c>
      <c r="R61" s="125">
        <f>検針表!N20</f>
        <v>128</v>
      </c>
      <c r="S61" s="126">
        <f t="shared" si="29"/>
        <v>1</v>
      </c>
      <c r="T61" s="127">
        <f t="shared" si="30"/>
        <v>1920</v>
      </c>
      <c r="U61" s="128">
        <f t="shared" si="30"/>
        <v>1920</v>
      </c>
      <c r="V61" s="128">
        <f t="shared" si="31"/>
        <v>0</v>
      </c>
      <c r="W61" s="128">
        <f t="shared" si="32"/>
        <v>0</v>
      </c>
      <c r="X61" s="128">
        <f t="shared" si="33"/>
        <v>0</v>
      </c>
      <c r="Y61" s="128">
        <f t="shared" si="34"/>
        <v>0</v>
      </c>
      <c r="Z61" s="128">
        <f t="shared" si="35"/>
        <v>0</v>
      </c>
      <c r="AA61" s="128">
        <f t="shared" si="36"/>
        <v>0</v>
      </c>
      <c r="AB61" s="128">
        <f t="shared" si="37"/>
        <v>0</v>
      </c>
      <c r="AC61" s="129">
        <f t="shared" si="38"/>
        <v>0</v>
      </c>
      <c r="AD61" s="130"/>
      <c r="AE61" s="120">
        <f>検針入力!A61</f>
        <v>1</v>
      </c>
      <c r="AF61" s="121">
        <f>検針入力!B61</f>
        <v>701</v>
      </c>
      <c r="AG61" s="122" t="str">
        <f>検針入力!C61</f>
        <v>㈱三和</v>
      </c>
      <c r="AH61" s="123">
        <f t="shared" si="40"/>
        <v>-444700</v>
      </c>
      <c r="AI61" s="163"/>
      <c r="AJ61" s="163">
        <v>625.1</v>
      </c>
      <c r="AK61" s="164">
        <f t="shared" si="39"/>
        <v>-625.1</v>
      </c>
      <c r="AL61" s="165">
        <f>TRUNC(IF(AK61&lt;=10,AK61*ガスＴ!B59+2871,IF(AK61&lt;=19.9,(AK61-10)*ガスＴ!C59+10031,IF(AK61&lt;=29.9,(AK61-20)*ガスＴ!D59+16791,IF(AK61&gt;=30,(AK61-30)*ガスＴ!E59+23351)))))</f>
        <v>-444700</v>
      </c>
      <c r="AP61" s="120">
        <v>706</v>
      </c>
      <c r="AQ61" s="166" t="str">
        <f t="shared" si="25"/>
        <v>㈱三和</v>
      </c>
      <c r="AR61" s="36"/>
      <c r="AV61" s="120">
        <v>706</v>
      </c>
      <c r="AW61" s="166" t="str">
        <f t="shared" si="16"/>
        <v>㈱三和</v>
      </c>
      <c r="AX61" s="156">
        <v>26000</v>
      </c>
      <c r="AY61" s="156"/>
      <c r="AZ61" s="156">
        <v>200</v>
      </c>
      <c r="BA61" s="157">
        <f t="shared" si="24"/>
        <v>2200</v>
      </c>
      <c r="BB61" s="158"/>
      <c r="BC61" s="158"/>
      <c r="BD61" s="159">
        <f t="shared" si="41"/>
        <v>28400</v>
      </c>
      <c r="BE61" s="171"/>
      <c r="BG61" s="231"/>
    </row>
    <row r="62" spans="1:59" s="134" customFormat="1" ht="21" customHeight="1" x14ac:dyDescent="0.4">
      <c r="A62" s="125">
        <v>1</v>
      </c>
      <c r="B62" s="121">
        <v>702</v>
      </c>
      <c r="C62" s="162" t="s">
        <v>48</v>
      </c>
      <c r="D62" s="148">
        <f t="shared" si="26"/>
        <v>0</v>
      </c>
      <c r="E62" s="125"/>
      <c r="F62" s="125"/>
      <c r="G62" s="121">
        <f t="shared" si="27"/>
        <v>0</v>
      </c>
      <c r="H62" s="230">
        <v>0</v>
      </c>
      <c r="I62" s="127">
        <v>0</v>
      </c>
      <c r="J62" s="128">
        <f t="shared" si="28"/>
        <v>0</v>
      </c>
      <c r="K62" s="119"/>
      <c r="L62" s="120">
        <f>検針入力!A62</f>
        <v>1</v>
      </c>
      <c r="M62" s="121">
        <f>検針入力!B62</f>
        <v>702</v>
      </c>
      <c r="N62" s="122" t="str">
        <f>検針入力!C62</f>
        <v>㈱三和</v>
      </c>
      <c r="O62" s="123">
        <v>2200</v>
      </c>
      <c r="P62" s="124">
        <f>IF(A62=0,0,IF(L62&lt;3,(U62+W62+Y62+AA62+AC62),IF(#REF!&lt;(#REF!-10),(U62+W62+Y62+AA62+AC62),(U62+W62+Y62+AA62+AC62)/2)))</f>
        <v>1920</v>
      </c>
      <c r="Q62" s="304">
        <f>検針表!M21</f>
        <v>175</v>
      </c>
      <c r="R62" s="125">
        <f>検針表!N21</f>
        <v>171</v>
      </c>
      <c r="S62" s="126">
        <f t="shared" si="29"/>
        <v>4</v>
      </c>
      <c r="T62" s="127">
        <f t="shared" si="30"/>
        <v>1920</v>
      </c>
      <c r="U62" s="128">
        <f t="shared" si="30"/>
        <v>1920</v>
      </c>
      <c r="V62" s="128">
        <f t="shared" si="31"/>
        <v>0</v>
      </c>
      <c r="W62" s="128">
        <f t="shared" si="32"/>
        <v>0</v>
      </c>
      <c r="X62" s="128">
        <f t="shared" si="33"/>
        <v>0</v>
      </c>
      <c r="Y62" s="128">
        <f t="shared" si="34"/>
        <v>0</v>
      </c>
      <c r="Z62" s="128">
        <f t="shared" si="35"/>
        <v>0</v>
      </c>
      <c r="AA62" s="128">
        <f t="shared" si="36"/>
        <v>0</v>
      </c>
      <c r="AB62" s="128">
        <f t="shared" si="37"/>
        <v>0</v>
      </c>
      <c r="AC62" s="129">
        <f t="shared" si="38"/>
        <v>0</v>
      </c>
      <c r="AD62" s="130"/>
      <c r="AE62" s="120">
        <f>検針入力!A62</f>
        <v>1</v>
      </c>
      <c r="AF62" s="121">
        <f>検針入力!B62</f>
        <v>702</v>
      </c>
      <c r="AG62" s="122" t="str">
        <f>検針入力!C62</f>
        <v>㈱三和</v>
      </c>
      <c r="AH62" s="123">
        <f t="shared" si="40"/>
        <v>-49110</v>
      </c>
      <c r="AI62" s="163"/>
      <c r="AJ62" s="163">
        <v>72.599999999999994</v>
      </c>
      <c r="AK62" s="164">
        <f t="shared" si="39"/>
        <v>-72.599999999999994</v>
      </c>
      <c r="AL62" s="165">
        <f>TRUNC(IF(AK62&lt;=10,AK62*ガスＴ!B60+2871,IF(AK62&lt;=19.9,(AK62-10)*ガスＴ!C60+10031,IF(AK62&lt;=29.9,(AK62-20)*ガスＴ!D60+16791,IF(AK62&gt;=30,(AK62-30)*ガスＴ!E60+23351)))))</f>
        <v>-49110</v>
      </c>
      <c r="AP62" s="120">
        <v>707</v>
      </c>
      <c r="AQ62" s="166" t="str">
        <f t="shared" si="25"/>
        <v>渡辺　豊</v>
      </c>
      <c r="AR62" s="36"/>
      <c r="AV62" s="120">
        <v>707</v>
      </c>
      <c r="AW62" s="166" t="str">
        <f t="shared" si="16"/>
        <v>渡辺　豊</v>
      </c>
      <c r="AX62" s="156">
        <v>27000</v>
      </c>
      <c r="AY62" s="156">
        <v>3000</v>
      </c>
      <c r="AZ62" s="156">
        <v>200</v>
      </c>
      <c r="BA62" s="158">
        <f t="shared" si="24"/>
        <v>2500</v>
      </c>
      <c r="BB62" s="158"/>
      <c r="BC62" s="158"/>
      <c r="BD62" s="159">
        <f>AX62+AY62+AZ62+BA62+AR62</f>
        <v>32700</v>
      </c>
      <c r="BE62" s="171"/>
      <c r="BG62" s="231">
        <v>500</v>
      </c>
    </row>
    <row r="63" spans="1:59" s="134" customFormat="1" ht="21" customHeight="1" thickBot="1" x14ac:dyDescent="0.45">
      <c r="A63" s="125">
        <v>1</v>
      </c>
      <c r="B63" s="121">
        <v>703</v>
      </c>
      <c r="C63" s="162" t="s">
        <v>48</v>
      </c>
      <c r="D63" s="148">
        <f t="shared" si="26"/>
        <v>0</v>
      </c>
      <c r="E63" s="125"/>
      <c r="F63" s="125"/>
      <c r="G63" s="121">
        <f t="shared" si="27"/>
        <v>0</v>
      </c>
      <c r="H63" s="230">
        <v>0</v>
      </c>
      <c r="I63" s="127">
        <v>0</v>
      </c>
      <c r="J63" s="128">
        <f t="shared" si="28"/>
        <v>0</v>
      </c>
      <c r="K63" s="119"/>
      <c r="L63" s="120">
        <f>検針入力!A63</f>
        <v>1</v>
      </c>
      <c r="M63" s="121">
        <f>検針入力!B63</f>
        <v>703</v>
      </c>
      <c r="N63" s="122" t="str">
        <f>検針入力!C63</f>
        <v>㈱三和</v>
      </c>
      <c r="O63" s="123">
        <v>2200</v>
      </c>
      <c r="P63" s="124">
        <f>IF(A63=0,0,IF(L63&lt;3,(U63+W63+Y63+AA63+AC63),IF(#REF!&lt;(#REF!-10),(U63+W63+Y63+AA63+AC63),(U63+W63+Y63+AA63+AC63)/2)))</f>
        <v>1920</v>
      </c>
      <c r="Q63" s="304">
        <f>検針表!M22</f>
        <v>728</v>
      </c>
      <c r="R63" s="125">
        <f>検針表!N22</f>
        <v>725</v>
      </c>
      <c r="S63" s="126">
        <f t="shared" si="29"/>
        <v>3</v>
      </c>
      <c r="T63" s="127">
        <f t="shared" si="30"/>
        <v>1920</v>
      </c>
      <c r="U63" s="128">
        <f t="shared" si="30"/>
        <v>1920</v>
      </c>
      <c r="V63" s="128">
        <f t="shared" si="31"/>
        <v>0</v>
      </c>
      <c r="W63" s="128">
        <f t="shared" si="32"/>
        <v>0</v>
      </c>
      <c r="X63" s="128">
        <f t="shared" si="33"/>
        <v>0</v>
      </c>
      <c r="Y63" s="128">
        <f t="shared" si="34"/>
        <v>0</v>
      </c>
      <c r="Z63" s="128">
        <f t="shared" si="35"/>
        <v>0</v>
      </c>
      <c r="AA63" s="128">
        <f t="shared" si="36"/>
        <v>0</v>
      </c>
      <c r="AB63" s="128">
        <f t="shared" si="37"/>
        <v>0</v>
      </c>
      <c r="AC63" s="129">
        <f t="shared" si="38"/>
        <v>0</v>
      </c>
      <c r="AD63" s="130"/>
      <c r="AE63" s="120">
        <f>検針入力!A63</f>
        <v>1</v>
      </c>
      <c r="AF63" s="121">
        <f>検針入力!B63</f>
        <v>703</v>
      </c>
      <c r="AG63" s="122" t="str">
        <f>検針入力!C63</f>
        <v>㈱三和</v>
      </c>
      <c r="AH63" s="123">
        <v>0</v>
      </c>
      <c r="AI63" s="163"/>
      <c r="AJ63" s="163">
        <v>139.6</v>
      </c>
      <c r="AK63" s="164">
        <f t="shared" si="39"/>
        <v>-139.6</v>
      </c>
      <c r="AL63" s="165">
        <f>TRUNC(IF(AK63&lt;=10,AK63*ガスＴ!B61+2871,IF(AK63&lt;=19.9,(AK63-10)*ガスＴ!C61+10031,IF(AK63&lt;=29.9,(AK63-20)*ガスＴ!D61+16791,IF(AK63&gt;=30,(AK63-30)*ガスＴ!E61+23351)))))</f>
        <v>-97082</v>
      </c>
      <c r="AP63" s="190">
        <v>708</v>
      </c>
      <c r="AQ63" s="200" t="str">
        <f t="shared" si="25"/>
        <v>㈱三和</v>
      </c>
      <c r="AR63" s="45"/>
      <c r="AV63" s="190">
        <v>708</v>
      </c>
      <c r="AW63" s="166" t="str">
        <f t="shared" si="16"/>
        <v>㈱三和</v>
      </c>
      <c r="AX63" s="156">
        <v>26000</v>
      </c>
      <c r="AY63" s="156">
        <v>0</v>
      </c>
      <c r="AZ63" s="156">
        <v>200</v>
      </c>
      <c r="BA63" s="157">
        <f t="shared" si="24"/>
        <v>2200</v>
      </c>
      <c r="BB63" s="158"/>
      <c r="BC63" s="158"/>
      <c r="BD63" s="159">
        <f t="shared" si="41"/>
        <v>28400</v>
      </c>
      <c r="BE63" s="171"/>
      <c r="BG63" s="231"/>
    </row>
    <row r="64" spans="1:59" s="134" customFormat="1" ht="21" customHeight="1" x14ac:dyDescent="0.4">
      <c r="A64" s="125">
        <v>1</v>
      </c>
      <c r="B64" s="239">
        <v>705</v>
      </c>
      <c r="C64" s="249" t="s">
        <v>48</v>
      </c>
      <c r="D64" s="148">
        <f t="shared" si="26"/>
        <v>0</v>
      </c>
      <c r="E64" s="125"/>
      <c r="F64" s="125"/>
      <c r="G64" s="121">
        <f t="shared" si="27"/>
        <v>0</v>
      </c>
      <c r="H64" s="230">
        <v>0</v>
      </c>
      <c r="I64" s="127">
        <v>0</v>
      </c>
      <c r="J64" s="128">
        <f t="shared" si="28"/>
        <v>0</v>
      </c>
      <c r="K64" s="119"/>
      <c r="L64" s="120">
        <f>検針入力!A64</f>
        <v>1</v>
      </c>
      <c r="M64" s="121">
        <f>検針入力!B64</f>
        <v>705</v>
      </c>
      <c r="N64" s="122" t="str">
        <f>検針入力!C64</f>
        <v>㈱三和</v>
      </c>
      <c r="O64" s="123">
        <v>2200</v>
      </c>
      <c r="P64" s="124">
        <f>IF(A64=0,0,IF(L64&lt;3,(U64+W64+Y64+AA64+AC64),IF(#REF!&lt;(#REF!-10),(U64+W64+Y64+AA64+AC64),(U64+W64+Y64+AA64+AC64)/2)))</f>
        <v>1920</v>
      </c>
      <c r="Q64" s="304">
        <f>検針表!M23</f>
        <v>201</v>
      </c>
      <c r="R64" s="125">
        <f>検針表!N23</f>
        <v>193</v>
      </c>
      <c r="S64" s="126">
        <f t="shared" si="29"/>
        <v>8</v>
      </c>
      <c r="T64" s="127">
        <f t="shared" si="30"/>
        <v>1920</v>
      </c>
      <c r="U64" s="128">
        <f t="shared" si="30"/>
        <v>1920</v>
      </c>
      <c r="V64" s="128">
        <f t="shared" si="31"/>
        <v>0</v>
      </c>
      <c r="W64" s="128">
        <f t="shared" si="32"/>
        <v>0</v>
      </c>
      <c r="X64" s="128">
        <f t="shared" si="33"/>
        <v>0</v>
      </c>
      <c r="Y64" s="128">
        <f t="shared" si="34"/>
        <v>0</v>
      </c>
      <c r="Z64" s="128">
        <f t="shared" si="35"/>
        <v>0</v>
      </c>
      <c r="AA64" s="128">
        <f t="shared" si="36"/>
        <v>0</v>
      </c>
      <c r="AB64" s="128">
        <f t="shared" si="37"/>
        <v>0</v>
      </c>
      <c r="AC64" s="129">
        <f t="shared" si="38"/>
        <v>0</v>
      </c>
      <c r="AD64" s="130"/>
      <c r="AE64" s="120">
        <f>検針入力!A64</f>
        <v>1</v>
      </c>
      <c r="AF64" s="121">
        <f>検針入力!B64</f>
        <v>705</v>
      </c>
      <c r="AG64" s="122" t="str">
        <f>検針入力!C64</f>
        <v>㈱三和</v>
      </c>
      <c r="AH64" s="123">
        <f t="shared" si="40"/>
        <v>-263266</v>
      </c>
      <c r="AI64" s="163"/>
      <c r="AJ64" s="163">
        <v>371.7</v>
      </c>
      <c r="AK64" s="164">
        <f t="shared" si="39"/>
        <v>-371.7</v>
      </c>
      <c r="AL64" s="165">
        <f>TRUNC(IF(AK64&lt;=10,AK64*ガスＴ!B62+2871,IF(AK64&lt;=19.9,(AK64-10)*ガスＴ!C62+10031,IF(AK64&lt;=29.9,(AK64-20)*ガスＴ!D62+16791,IF(AK64&gt;=30,(AK64-30)*ガスＴ!E62+23351)))))</f>
        <v>-263266</v>
      </c>
      <c r="AP64" s="214">
        <v>801</v>
      </c>
      <c r="AQ64" s="225" t="str">
        <f t="shared" si="25"/>
        <v>㈱三和</v>
      </c>
      <c r="AR64" s="50"/>
      <c r="AV64" s="214">
        <v>801</v>
      </c>
      <c r="AW64" s="166" t="str">
        <f t="shared" si="16"/>
        <v>㈱三和</v>
      </c>
      <c r="AX64" s="156">
        <v>26000</v>
      </c>
      <c r="AY64" s="156">
        <v>0</v>
      </c>
      <c r="AZ64" s="156">
        <v>200</v>
      </c>
      <c r="BA64" s="157">
        <f t="shared" si="24"/>
        <v>2200</v>
      </c>
      <c r="BB64" s="158"/>
      <c r="BC64" s="158"/>
      <c r="BD64" s="159">
        <f>AX64+AY64+AZ64+BA64+AR64</f>
        <v>28400</v>
      </c>
      <c r="BE64" s="171"/>
      <c r="BG64" s="231"/>
    </row>
    <row r="65" spans="1:61" s="134" customFormat="1" ht="21" customHeight="1" x14ac:dyDescent="0.4">
      <c r="A65" s="125">
        <v>1</v>
      </c>
      <c r="B65" s="121">
        <v>706</v>
      </c>
      <c r="C65" s="162" t="s">
        <v>48</v>
      </c>
      <c r="D65" s="148">
        <f t="shared" si="26"/>
        <v>0</v>
      </c>
      <c r="E65" s="125"/>
      <c r="F65" s="125"/>
      <c r="G65" s="121">
        <f t="shared" si="27"/>
        <v>0</v>
      </c>
      <c r="H65" s="230">
        <v>0</v>
      </c>
      <c r="I65" s="127">
        <v>0</v>
      </c>
      <c r="J65" s="128">
        <f t="shared" si="28"/>
        <v>0</v>
      </c>
      <c r="K65" s="119"/>
      <c r="L65" s="120">
        <f>検針入力!A65</f>
        <v>1</v>
      </c>
      <c r="M65" s="121">
        <f>検針入力!B65</f>
        <v>706</v>
      </c>
      <c r="N65" s="122" t="str">
        <f>検針入力!C65</f>
        <v>㈱三和</v>
      </c>
      <c r="O65" s="123">
        <v>2200</v>
      </c>
      <c r="P65" s="124">
        <f>IF(A65=0,0,IF(L65&lt;3,(U65+W65+Y65+AA65+AC65),IF(#REF!&lt;(#REF!-10),(U65+W65+Y65+AA65+AC65),(U65+W65+Y65+AA65+AC65)/2)))</f>
        <v>1920</v>
      </c>
      <c r="Q65" s="304">
        <f>検針表!M24</f>
        <v>20</v>
      </c>
      <c r="R65" s="125">
        <f>検針表!N24</f>
        <v>14</v>
      </c>
      <c r="S65" s="126">
        <f t="shared" si="29"/>
        <v>6</v>
      </c>
      <c r="T65" s="127">
        <f t="shared" si="30"/>
        <v>1920</v>
      </c>
      <c r="U65" s="128">
        <f t="shared" si="30"/>
        <v>1920</v>
      </c>
      <c r="V65" s="128">
        <f t="shared" si="31"/>
        <v>0</v>
      </c>
      <c r="W65" s="128">
        <f t="shared" si="32"/>
        <v>0</v>
      </c>
      <c r="X65" s="128">
        <f t="shared" si="33"/>
        <v>0</v>
      </c>
      <c r="Y65" s="128">
        <f t="shared" si="34"/>
        <v>0</v>
      </c>
      <c r="Z65" s="128">
        <f t="shared" si="35"/>
        <v>0</v>
      </c>
      <c r="AA65" s="128">
        <f t="shared" si="36"/>
        <v>0</v>
      </c>
      <c r="AB65" s="128">
        <f t="shared" si="37"/>
        <v>0</v>
      </c>
      <c r="AC65" s="129">
        <f t="shared" si="38"/>
        <v>0</v>
      </c>
      <c r="AD65" s="130"/>
      <c r="AE65" s="120">
        <f>検針入力!A65</f>
        <v>1</v>
      </c>
      <c r="AF65" s="121">
        <f>検針入力!B65</f>
        <v>706</v>
      </c>
      <c r="AG65" s="122" t="str">
        <f>検針入力!C65</f>
        <v>㈱三和</v>
      </c>
      <c r="AH65" s="123">
        <f t="shared" si="40"/>
        <v>-208635</v>
      </c>
      <c r="AI65" s="163"/>
      <c r="AJ65" s="163">
        <v>295.39999999999998</v>
      </c>
      <c r="AK65" s="164">
        <f t="shared" si="39"/>
        <v>-295.39999999999998</v>
      </c>
      <c r="AL65" s="165">
        <f>TRUNC(IF(AK65&lt;=10,AK65*ガスＴ!B63+2871,IF(AK65&lt;=19.9,(AK65-10)*ガスＴ!C63+10031,IF(AK65&lt;=29.9,(AK65-20)*ガスＴ!D63+16791,IF(AK65&gt;=30,(AK65-30)*ガスＴ!E63+23351)))))</f>
        <v>-208635</v>
      </c>
      <c r="AP65" s="120">
        <v>802</v>
      </c>
      <c r="AQ65" s="166" t="str">
        <f t="shared" si="25"/>
        <v>㈱三和</v>
      </c>
      <c r="AR65" s="36"/>
      <c r="AV65" s="120">
        <v>802</v>
      </c>
      <c r="AW65" s="166" t="str">
        <f t="shared" si="16"/>
        <v>㈱三和</v>
      </c>
      <c r="AX65" s="156">
        <v>26000</v>
      </c>
      <c r="AY65" s="156">
        <v>0</v>
      </c>
      <c r="AZ65" s="156">
        <v>200</v>
      </c>
      <c r="BA65" s="158">
        <f t="shared" si="24"/>
        <v>2200</v>
      </c>
      <c r="BB65" s="158"/>
      <c r="BC65" s="158"/>
      <c r="BD65" s="159">
        <f>AX65+AY65+AZ65+BA65+AR65</f>
        <v>28400</v>
      </c>
      <c r="BE65" s="171"/>
      <c r="BG65" s="231"/>
    </row>
    <row r="66" spans="1:61" s="134" customFormat="1" ht="21" customHeight="1" x14ac:dyDescent="0.4">
      <c r="A66" s="125">
        <v>1</v>
      </c>
      <c r="B66" s="121">
        <v>707</v>
      </c>
      <c r="C66" s="147" t="s">
        <v>58</v>
      </c>
      <c r="D66" s="148">
        <f t="shared" si="26"/>
        <v>0</v>
      </c>
      <c r="E66" s="125"/>
      <c r="F66" s="125"/>
      <c r="G66" s="121">
        <f t="shared" si="27"/>
        <v>0</v>
      </c>
      <c r="H66" s="230">
        <v>0</v>
      </c>
      <c r="I66" s="127">
        <v>0</v>
      </c>
      <c r="J66" s="128">
        <f t="shared" si="28"/>
        <v>0</v>
      </c>
      <c r="K66" s="119"/>
      <c r="L66" s="120">
        <f>検針入力!A66</f>
        <v>1</v>
      </c>
      <c r="M66" s="121">
        <f>検針入力!B66</f>
        <v>707</v>
      </c>
      <c r="N66" s="122" t="str">
        <f>検針入力!C66</f>
        <v>渡辺　豊</v>
      </c>
      <c r="O66" s="123">
        <v>2500</v>
      </c>
      <c r="P66" s="124">
        <f>IF(A66=0,0,IF(L66&lt;3,(U66+W66+Y66+AA66+AC66),IF(#REF!&lt;(#REF!-10),(U66+W66+Y66+AA66+AC66),(U66+W66+Y66+AA66+AC66)/2)))</f>
        <v>1920</v>
      </c>
      <c r="Q66" s="304">
        <f>検針表!M25</f>
        <v>943</v>
      </c>
      <c r="R66" s="125">
        <f>検針表!N25</f>
        <v>935</v>
      </c>
      <c r="S66" s="235">
        <f t="shared" si="29"/>
        <v>8</v>
      </c>
      <c r="T66" s="127">
        <f t="shared" si="30"/>
        <v>1920</v>
      </c>
      <c r="U66" s="128">
        <f t="shared" si="30"/>
        <v>1920</v>
      </c>
      <c r="V66" s="128">
        <f t="shared" si="31"/>
        <v>0</v>
      </c>
      <c r="W66" s="128">
        <f t="shared" si="32"/>
        <v>0</v>
      </c>
      <c r="X66" s="128">
        <f t="shared" si="33"/>
        <v>0</v>
      </c>
      <c r="Y66" s="128">
        <f t="shared" si="34"/>
        <v>0</v>
      </c>
      <c r="Z66" s="128">
        <f t="shared" si="35"/>
        <v>0</v>
      </c>
      <c r="AA66" s="128">
        <f t="shared" si="36"/>
        <v>0</v>
      </c>
      <c r="AB66" s="128">
        <f t="shared" si="37"/>
        <v>0</v>
      </c>
      <c r="AC66" s="129">
        <f t="shared" si="38"/>
        <v>0</v>
      </c>
      <c r="AD66" s="130"/>
      <c r="AE66" s="120">
        <f>検針入力!A66</f>
        <v>1</v>
      </c>
      <c r="AF66" s="121">
        <f>検針入力!B66</f>
        <v>707</v>
      </c>
      <c r="AG66" s="122" t="str">
        <f>検針入力!C66</f>
        <v>渡辺　豊</v>
      </c>
      <c r="AH66" s="123">
        <f t="shared" si="40"/>
        <v>-137966</v>
      </c>
      <c r="AI66" s="163"/>
      <c r="AJ66" s="163">
        <v>196.7</v>
      </c>
      <c r="AK66" s="164">
        <f t="shared" si="39"/>
        <v>-196.7</v>
      </c>
      <c r="AL66" s="165">
        <f>TRUNC(IF(AK66&lt;=10,AK66*ガスＴ!B64+2871,IF(AK66&lt;=19.9,(AK66-10)*ガスＴ!C64+10031,IF(AK66&lt;=29.9,(AK66-20)*ガスＴ!D64+16791,IF(AK66&gt;=30,(AK66-30)*ガスＴ!E64+23351)))))</f>
        <v>-137966</v>
      </c>
      <c r="AP66" s="120">
        <v>803</v>
      </c>
      <c r="AQ66" s="166" t="str">
        <f t="shared" si="25"/>
        <v>㈱三和</v>
      </c>
      <c r="AR66" s="36"/>
      <c r="AV66" s="120">
        <v>803</v>
      </c>
      <c r="AW66" s="166" t="str">
        <f t="shared" si="16"/>
        <v>㈱三和</v>
      </c>
      <c r="AX66" s="156">
        <v>30000</v>
      </c>
      <c r="AY66" s="156">
        <v>3000</v>
      </c>
      <c r="AZ66" s="156">
        <v>200</v>
      </c>
      <c r="BA66" s="158">
        <f t="shared" si="24"/>
        <v>2200</v>
      </c>
      <c r="BB66" s="158"/>
      <c r="BC66" s="158"/>
      <c r="BD66" s="159">
        <f t="shared" si="41"/>
        <v>35400</v>
      </c>
      <c r="BE66" s="171"/>
      <c r="BG66" s="231">
        <v>500</v>
      </c>
    </row>
    <row r="67" spans="1:61" s="134" customFormat="1" ht="21" customHeight="1" x14ac:dyDescent="0.4">
      <c r="A67" s="125">
        <v>1</v>
      </c>
      <c r="B67" s="121">
        <v>708</v>
      </c>
      <c r="C67" s="162" t="s">
        <v>48</v>
      </c>
      <c r="D67" s="148">
        <f t="shared" si="26"/>
        <v>0</v>
      </c>
      <c r="E67" s="125"/>
      <c r="F67" s="125"/>
      <c r="G67" s="121">
        <f t="shared" si="27"/>
        <v>0</v>
      </c>
      <c r="H67" s="230">
        <v>0</v>
      </c>
      <c r="I67" s="127">
        <v>0</v>
      </c>
      <c r="J67" s="128">
        <f t="shared" si="28"/>
        <v>0</v>
      </c>
      <c r="K67" s="119"/>
      <c r="L67" s="120">
        <f>検針入力!A67</f>
        <v>1</v>
      </c>
      <c r="M67" s="121">
        <f>検針入力!B67</f>
        <v>708</v>
      </c>
      <c r="N67" s="122" t="str">
        <f>検針入力!C67</f>
        <v>㈱三和</v>
      </c>
      <c r="O67" s="123">
        <v>2200</v>
      </c>
      <c r="P67" s="124">
        <f>IF(A67=0,0,IF(L67&lt;3,(U67+W67+Y67+AA67+AC67),IF(#REF!&lt;(#REF!-10),(U67+W67+Y67+AA67+AC67),(U67+W67+Y67+AA67+AC67)/2)))</f>
        <v>1920</v>
      </c>
      <c r="Q67" s="304">
        <f>検針表!M26</f>
        <v>484</v>
      </c>
      <c r="R67" s="125">
        <f>検針表!N26</f>
        <v>484</v>
      </c>
      <c r="S67" s="126">
        <f t="shared" si="29"/>
        <v>0</v>
      </c>
      <c r="T67" s="127">
        <f t="shared" si="30"/>
        <v>1920</v>
      </c>
      <c r="U67" s="128">
        <f t="shared" si="30"/>
        <v>1920</v>
      </c>
      <c r="V67" s="128">
        <f t="shared" si="31"/>
        <v>0</v>
      </c>
      <c r="W67" s="128">
        <f t="shared" si="32"/>
        <v>0</v>
      </c>
      <c r="X67" s="128">
        <f t="shared" si="33"/>
        <v>0</v>
      </c>
      <c r="Y67" s="128">
        <f t="shared" si="34"/>
        <v>0</v>
      </c>
      <c r="Z67" s="128">
        <f t="shared" si="35"/>
        <v>0</v>
      </c>
      <c r="AA67" s="128">
        <f t="shared" si="36"/>
        <v>0</v>
      </c>
      <c r="AB67" s="128">
        <f t="shared" si="37"/>
        <v>0</v>
      </c>
      <c r="AC67" s="129">
        <f t="shared" si="38"/>
        <v>0</v>
      </c>
      <c r="AD67" s="130"/>
      <c r="AE67" s="120">
        <f>検針入力!A67</f>
        <v>1</v>
      </c>
      <c r="AF67" s="121">
        <f>検針入力!B67</f>
        <v>708</v>
      </c>
      <c r="AG67" s="122" t="str">
        <f>検針入力!C67</f>
        <v>㈱三和</v>
      </c>
      <c r="AH67" s="123">
        <f t="shared" si="40"/>
        <v>-111617</v>
      </c>
      <c r="AI67" s="163"/>
      <c r="AJ67" s="163">
        <v>159.9</v>
      </c>
      <c r="AK67" s="164">
        <f t="shared" si="39"/>
        <v>-159.9</v>
      </c>
      <c r="AL67" s="165">
        <f>TRUNC(IF(AK67&lt;=10,AK67*ガスＴ!B65+2871,IF(AK67&lt;=19.9,(AK67-10)*ガスＴ!C65+10031,IF(AK67&lt;=29.9,(AK67-20)*ガスＴ!D65+16791,IF(AK67&gt;=30,(AK67-30)*ガスＴ!E65+23351)))))</f>
        <v>-111617</v>
      </c>
      <c r="AP67" s="120">
        <v>805</v>
      </c>
      <c r="AQ67" s="166" t="str">
        <f t="shared" si="25"/>
        <v>㈱三和</v>
      </c>
      <c r="AR67" s="36"/>
      <c r="AV67" s="120">
        <v>805</v>
      </c>
      <c r="AW67" s="166" t="str">
        <f t="shared" si="16"/>
        <v>㈱三和</v>
      </c>
      <c r="AX67" s="156">
        <v>26000</v>
      </c>
      <c r="AY67" s="156">
        <v>0</v>
      </c>
      <c r="AZ67" s="156">
        <v>200</v>
      </c>
      <c r="BA67" s="157">
        <f t="shared" si="24"/>
        <v>2200</v>
      </c>
      <c r="BB67" s="158"/>
      <c r="BC67" s="158"/>
      <c r="BD67" s="159">
        <f t="shared" si="41"/>
        <v>28400</v>
      </c>
      <c r="BE67" s="171"/>
      <c r="BG67" s="231"/>
    </row>
    <row r="68" spans="1:61" s="134" customFormat="1" ht="21" customHeight="1" x14ac:dyDescent="0.4">
      <c r="A68" s="125">
        <v>1</v>
      </c>
      <c r="B68" s="121">
        <v>801</v>
      </c>
      <c r="C68" s="162" t="s">
        <v>48</v>
      </c>
      <c r="D68" s="148">
        <f t="shared" si="26"/>
        <v>0</v>
      </c>
      <c r="E68" s="125"/>
      <c r="F68" s="125"/>
      <c r="G68" s="121">
        <f t="shared" si="27"/>
        <v>0</v>
      </c>
      <c r="H68" s="230">
        <v>0</v>
      </c>
      <c r="I68" s="127">
        <v>0</v>
      </c>
      <c r="J68" s="128">
        <f t="shared" si="28"/>
        <v>0</v>
      </c>
      <c r="K68" s="119"/>
      <c r="L68" s="120">
        <f>検針入力!A68</f>
        <v>1</v>
      </c>
      <c r="M68" s="121">
        <f>検針入力!B68</f>
        <v>801</v>
      </c>
      <c r="N68" s="122" t="str">
        <f>検針入力!C68</f>
        <v>㈱三和</v>
      </c>
      <c r="O68" s="123">
        <v>2200</v>
      </c>
      <c r="P68" s="124">
        <f>IF(A68=0,0,IF(L68&lt;3,(U68+W68+Y68+AA68+AC68),IF(#REF!&lt;(#REF!-10),(U68+W68+Y68+AA68+AC68),(U68+W68+Y68+AA68+AC68)/2)))</f>
        <v>5232</v>
      </c>
      <c r="Q68" s="304">
        <f>検針表!M27</f>
        <v>231</v>
      </c>
      <c r="R68" s="125">
        <f>検針表!N27</f>
        <v>209</v>
      </c>
      <c r="S68" s="126">
        <f t="shared" si="29"/>
        <v>22</v>
      </c>
      <c r="T68" s="127">
        <f t="shared" si="30"/>
        <v>1920</v>
      </c>
      <c r="U68" s="128">
        <f t="shared" si="30"/>
        <v>1920</v>
      </c>
      <c r="V68" s="128">
        <f t="shared" si="31"/>
        <v>12</v>
      </c>
      <c r="W68" s="128">
        <f t="shared" si="32"/>
        <v>3204</v>
      </c>
      <c r="X68" s="128">
        <f t="shared" si="33"/>
        <v>2</v>
      </c>
      <c r="Y68" s="128">
        <f t="shared" si="34"/>
        <v>108</v>
      </c>
      <c r="Z68" s="128">
        <f t="shared" si="35"/>
        <v>0</v>
      </c>
      <c r="AA68" s="128">
        <f t="shared" si="36"/>
        <v>0</v>
      </c>
      <c r="AB68" s="128">
        <f t="shared" si="37"/>
        <v>0</v>
      </c>
      <c r="AC68" s="129">
        <f t="shared" si="38"/>
        <v>0</v>
      </c>
      <c r="AD68" s="130"/>
      <c r="AE68" s="120">
        <f>検針入力!A68</f>
        <v>1</v>
      </c>
      <c r="AF68" s="121">
        <f>検針入力!B68</f>
        <v>801</v>
      </c>
      <c r="AG68" s="122" t="str">
        <f>検針入力!C68</f>
        <v>㈱三和</v>
      </c>
      <c r="AH68" s="123">
        <f t="shared" si="40"/>
        <v>-302789</v>
      </c>
      <c r="AI68" s="163"/>
      <c r="AJ68" s="163">
        <v>426.9</v>
      </c>
      <c r="AK68" s="164">
        <f t="shared" si="39"/>
        <v>-426.9</v>
      </c>
      <c r="AL68" s="165">
        <f>TRUNC(IF(AK68&lt;=10,AK68*ガスＴ!B66+2871,IF(AK68&lt;=19.9,(AK68-10)*ガスＴ!C66+10031,IF(AK68&lt;=29.9,(AK68-20)*ガスＴ!D66+16791,IF(AK68&gt;=30,(AK68-30)*ガスＴ!E66+23351)))))</f>
        <v>-302789</v>
      </c>
      <c r="AP68" s="120">
        <v>806</v>
      </c>
      <c r="AQ68" s="166" t="str">
        <f t="shared" si="25"/>
        <v>㈱三和</v>
      </c>
      <c r="AR68" s="36"/>
      <c r="AV68" s="120">
        <v>806</v>
      </c>
      <c r="AW68" s="233" t="str">
        <f t="shared" si="16"/>
        <v>㈱三和</v>
      </c>
      <c r="AX68" s="156">
        <v>26000</v>
      </c>
      <c r="AY68" s="156">
        <v>0</v>
      </c>
      <c r="AZ68" s="156">
        <v>200</v>
      </c>
      <c r="BA68" s="157">
        <f t="shared" si="24"/>
        <v>2200</v>
      </c>
      <c r="BB68" s="158"/>
      <c r="BC68" s="158"/>
      <c r="BD68" s="159">
        <f t="shared" si="41"/>
        <v>28400</v>
      </c>
      <c r="BE68" s="309"/>
      <c r="BG68" s="231"/>
    </row>
    <row r="69" spans="1:61" s="134" customFormat="1" ht="21" customHeight="1" x14ac:dyDescent="0.4">
      <c r="A69" s="125">
        <v>1</v>
      </c>
      <c r="B69" s="121">
        <v>802</v>
      </c>
      <c r="C69" s="147" t="s">
        <v>48</v>
      </c>
      <c r="D69" s="148">
        <f t="shared" si="26"/>
        <v>0</v>
      </c>
      <c r="E69" s="125"/>
      <c r="F69" s="125"/>
      <c r="G69" s="121">
        <f t="shared" si="27"/>
        <v>0</v>
      </c>
      <c r="H69" s="230">
        <v>0</v>
      </c>
      <c r="I69" s="127">
        <v>0</v>
      </c>
      <c r="J69" s="128">
        <f t="shared" si="28"/>
        <v>0</v>
      </c>
      <c r="K69" s="119"/>
      <c r="L69" s="120">
        <f>検針入力!A69</f>
        <v>1</v>
      </c>
      <c r="M69" s="121">
        <f>検針入力!B69</f>
        <v>802</v>
      </c>
      <c r="N69" s="122" t="str">
        <f>検針入力!C69</f>
        <v>㈱三和</v>
      </c>
      <c r="O69" s="123">
        <v>2200</v>
      </c>
      <c r="P69" s="124">
        <f>IF(A69=0,0,IF(L69&lt;3,(U69+W69+Y69+AA69+AC69),IF(#REF!&lt;(#REF!-10),(U69+W69+Y69+AA69+AC69),(U69+W69+Y69+AA69+AC69)/2)))</f>
        <v>1920</v>
      </c>
      <c r="Q69" s="304">
        <f>検針表!M28</f>
        <v>185</v>
      </c>
      <c r="R69" s="125">
        <f>検針表!N28</f>
        <v>178</v>
      </c>
      <c r="S69" s="126">
        <f t="shared" si="29"/>
        <v>7</v>
      </c>
      <c r="T69" s="127">
        <f t="shared" si="30"/>
        <v>1920</v>
      </c>
      <c r="U69" s="128">
        <f t="shared" si="30"/>
        <v>1920</v>
      </c>
      <c r="V69" s="128">
        <f t="shared" si="31"/>
        <v>0</v>
      </c>
      <c r="W69" s="128">
        <f t="shared" si="32"/>
        <v>0</v>
      </c>
      <c r="X69" s="128">
        <f t="shared" si="33"/>
        <v>0</v>
      </c>
      <c r="Y69" s="128">
        <f t="shared" si="34"/>
        <v>0</v>
      </c>
      <c r="Z69" s="128">
        <f t="shared" si="35"/>
        <v>0</v>
      </c>
      <c r="AA69" s="128">
        <f t="shared" si="36"/>
        <v>0</v>
      </c>
      <c r="AB69" s="128">
        <f t="shared" si="37"/>
        <v>0</v>
      </c>
      <c r="AC69" s="129">
        <f t="shared" si="38"/>
        <v>0</v>
      </c>
      <c r="AD69" s="130"/>
      <c r="AE69" s="120">
        <f>検針入力!A69</f>
        <v>1</v>
      </c>
      <c r="AF69" s="121">
        <f>検針入力!B69</f>
        <v>802</v>
      </c>
      <c r="AG69" s="122" t="str">
        <f>検針入力!C69</f>
        <v>㈱三和</v>
      </c>
      <c r="AH69" s="123">
        <f t="shared" si="40"/>
        <v>-285104</v>
      </c>
      <c r="AI69" s="163"/>
      <c r="AJ69" s="163">
        <v>402.2</v>
      </c>
      <c r="AK69" s="164">
        <f t="shared" si="39"/>
        <v>-402.2</v>
      </c>
      <c r="AL69" s="165">
        <f>TRUNC(IF(AK69&lt;=10,AK69*ガスＴ!B67+2871,IF(AK69&lt;=19.9,(AK69-10)*ガスＴ!C67+10031,IF(AK69&lt;=29.9,(AK69-20)*ガスＴ!D67+16791,IF(AK69&gt;=30,(AK69-30)*ガスＴ!E67+23351)))))</f>
        <v>-285104</v>
      </c>
      <c r="AP69" s="120">
        <v>807</v>
      </c>
      <c r="AQ69" s="166" t="str">
        <f t="shared" si="25"/>
        <v>㈱三和</v>
      </c>
      <c r="AR69" s="303"/>
      <c r="AV69" s="120">
        <v>807</v>
      </c>
      <c r="AW69" s="166" t="str">
        <f t="shared" si="16"/>
        <v>㈱三和</v>
      </c>
      <c r="AX69" s="156">
        <v>26000</v>
      </c>
      <c r="AY69" s="156">
        <v>0</v>
      </c>
      <c r="AZ69" s="156">
        <v>200</v>
      </c>
      <c r="BA69" s="158">
        <f t="shared" si="24"/>
        <v>2200</v>
      </c>
      <c r="BB69" s="158"/>
      <c r="BC69" s="158"/>
      <c r="BD69" s="159">
        <f>AX69+AY69+AZ69+BA69-AR69</f>
        <v>28400</v>
      </c>
      <c r="BE69" s="171"/>
      <c r="BG69" s="231">
        <v>500</v>
      </c>
      <c r="BI69" s="178"/>
    </row>
    <row r="70" spans="1:61" s="134" customFormat="1" ht="21" customHeight="1" thickBot="1" x14ac:dyDescent="0.45">
      <c r="A70" s="125">
        <v>1</v>
      </c>
      <c r="B70" s="121">
        <v>803</v>
      </c>
      <c r="C70" s="162" t="s">
        <v>48</v>
      </c>
      <c r="D70" s="148">
        <f t="shared" si="26"/>
        <v>0</v>
      </c>
      <c r="E70" s="125"/>
      <c r="F70" s="125"/>
      <c r="G70" s="121">
        <f t="shared" si="27"/>
        <v>0</v>
      </c>
      <c r="H70" s="230">
        <v>0</v>
      </c>
      <c r="I70" s="127">
        <v>0</v>
      </c>
      <c r="J70" s="128">
        <f t="shared" si="28"/>
        <v>0</v>
      </c>
      <c r="K70" s="119"/>
      <c r="L70" s="120">
        <f>検針入力!A70</f>
        <v>1</v>
      </c>
      <c r="M70" s="121">
        <f>検針入力!B70</f>
        <v>803</v>
      </c>
      <c r="N70" s="122" t="str">
        <f>検針入力!C70</f>
        <v>㈱三和</v>
      </c>
      <c r="O70" s="123">
        <v>2200</v>
      </c>
      <c r="P70" s="124">
        <f>IF(A70=0,0,IF(L70&lt;3,(U70+W70+Y70+AA70+AC70),IF(#REF!&lt;(#REF!-10),(U70+W70+Y70+AA70+AC70),(U70+W70+Y70+AA70+AC70)/2)))</f>
        <v>1920</v>
      </c>
      <c r="Q70" s="304">
        <f>検針表!M29</f>
        <v>18</v>
      </c>
      <c r="R70" s="125">
        <f>検針表!N29</f>
        <v>14</v>
      </c>
      <c r="S70" s="126">
        <f t="shared" si="29"/>
        <v>4</v>
      </c>
      <c r="T70" s="127">
        <f t="shared" si="30"/>
        <v>1920</v>
      </c>
      <c r="U70" s="128">
        <f t="shared" si="30"/>
        <v>1920</v>
      </c>
      <c r="V70" s="128">
        <f t="shared" si="31"/>
        <v>0</v>
      </c>
      <c r="W70" s="128">
        <f t="shared" si="32"/>
        <v>0</v>
      </c>
      <c r="X70" s="128">
        <f t="shared" si="33"/>
        <v>0</v>
      </c>
      <c r="Y70" s="128">
        <f t="shared" si="34"/>
        <v>0</v>
      </c>
      <c r="Z70" s="128">
        <f t="shared" si="35"/>
        <v>0</v>
      </c>
      <c r="AA70" s="128">
        <f t="shared" si="36"/>
        <v>0</v>
      </c>
      <c r="AB70" s="128">
        <f t="shared" si="37"/>
        <v>0</v>
      </c>
      <c r="AC70" s="129">
        <f t="shared" si="38"/>
        <v>0</v>
      </c>
      <c r="AD70" s="130"/>
      <c r="AE70" s="120">
        <f>検針入力!A70</f>
        <v>1</v>
      </c>
      <c r="AF70" s="121">
        <f>検針入力!B70</f>
        <v>803</v>
      </c>
      <c r="AG70" s="122" t="str">
        <f>検針入力!C70</f>
        <v>㈱三和</v>
      </c>
      <c r="AH70" s="123">
        <f t="shared" si="40"/>
        <v>-155723</v>
      </c>
      <c r="AI70" s="163"/>
      <c r="AJ70" s="163">
        <v>221.5</v>
      </c>
      <c r="AK70" s="164">
        <f t="shared" si="39"/>
        <v>-221.5</v>
      </c>
      <c r="AL70" s="165">
        <f>TRUNC(IF(AK70&lt;=10,AK70*ガスＴ!B68+2871,IF(AK70&lt;=19.9,(AK70-10)*ガスＴ!C68+10031,IF(AK70&lt;=29.9,(AK70-20)*ガスＴ!D68+16791,IF(AK70&gt;=30,(AK70-30)*ガスＴ!E68+23351)))))</f>
        <v>-155723</v>
      </c>
      <c r="AP70" s="190">
        <v>808</v>
      </c>
      <c r="AQ70" s="200" t="str">
        <f t="shared" si="25"/>
        <v>㈱三和</v>
      </c>
      <c r="AR70" s="45"/>
      <c r="AV70" s="190">
        <v>808</v>
      </c>
      <c r="AW70" s="200" t="str">
        <f>AQ70</f>
        <v>㈱三和</v>
      </c>
      <c r="AX70" s="204">
        <v>26000</v>
      </c>
      <c r="AY70" s="204">
        <v>0</v>
      </c>
      <c r="AZ70" s="204">
        <v>200</v>
      </c>
      <c r="BA70" s="310">
        <f t="shared" si="24"/>
        <v>2200</v>
      </c>
      <c r="BB70" s="205"/>
      <c r="BC70" s="205"/>
      <c r="BD70" s="206">
        <f t="shared" si="41"/>
        <v>28400</v>
      </c>
      <c r="BE70" s="207"/>
      <c r="BG70" s="311"/>
    </row>
    <row r="71" spans="1:61" s="134" customFormat="1" ht="21" customHeight="1" x14ac:dyDescent="0.4">
      <c r="A71" s="125">
        <v>1</v>
      </c>
      <c r="B71" s="121">
        <v>805</v>
      </c>
      <c r="C71" s="162" t="s">
        <v>48</v>
      </c>
      <c r="D71" s="148">
        <f t="shared" si="26"/>
        <v>0</v>
      </c>
      <c r="E71" s="125"/>
      <c r="F71" s="125"/>
      <c r="G71" s="121">
        <f t="shared" si="27"/>
        <v>0</v>
      </c>
      <c r="H71" s="230">
        <v>0</v>
      </c>
      <c r="I71" s="127">
        <v>0</v>
      </c>
      <c r="J71" s="128">
        <f t="shared" si="28"/>
        <v>0</v>
      </c>
      <c r="K71" s="119"/>
      <c r="L71" s="120">
        <f>検針入力!A71</f>
        <v>1</v>
      </c>
      <c r="M71" s="121">
        <f>検針入力!B71</f>
        <v>805</v>
      </c>
      <c r="N71" s="122" t="str">
        <f>検針入力!C71</f>
        <v>㈱三和</v>
      </c>
      <c r="O71" s="123">
        <v>2200</v>
      </c>
      <c r="P71" s="124">
        <f>IF(A71=0,0,IF(L71&lt;3,(U71+W71+Y71+AA71+AC71),IF(#REF!&lt;(#REF!-10),(U71+W71+Y71+AA71+AC71),(U71+W71+Y71+AA71+AC71)/2)))</f>
        <v>1920</v>
      </c>
      <c r="Q71" s="304">
        <f>検針表!M30</f>
        <v>7</v>
      </c>
      <c r="R71" s="125">
        <f>検針表!N30</f>
        <v>4</v>
      </c>
      <c r="S71" s="126">
        <f t="shared" si="29"/>
        <v>3</v>
      </c>
      <c r="T71" s="127">
        <f t="shared" si="30"/>
        <v>1920</v>
      </c>
      <c r="U71" s="128">
        <f t="shared" si="30"/>
        <v>1920</v>
      </c>
      <c r="V71" s="128">
        <f t="shared" si="31"/>
        <v>0</v>
      </c>
      <c r="W71" s="128">
        <f t="shared" si="32"/>
        <v>0</v>
      </c>
      <c r="X71" s="128">
        <f t="shared" si="33"/>
        <v>0</v>
      </c>
      <c r="Y71" s="128">
        <f t="shared" si="34"/>
        <v>0</v>
      </c>
      <c r="Z71" s="128">
        <f t="shared" si="35"/>
        <v>0</v>
      </c>
      <c r="AA71" s="128">
        <f t="shared" si="36"/>
        <v>0</v>
      </c>
      <c r="AB71" s="128">
        <f t="shared" si="37"/>
        <v>0</v>
      </c>
      <c r="AC71" s="129">
        <f t="shared" si="38"/>
        <v>0</v>
      </c>
      <c r="AD71" s="130"/>
      <c r="AE71" s="120">
        <f>検針入力!A71</f>
        <v>1</v>
      </c>
      <c r="AF71" s="121">
        <f>検針入力!B71</f>
        <v>805</v>
      </c>
      <c r="AG71" s="122" t="str">
        <f>検針入力!C71</f>
        <v>㈱三和</v>
      </c>
      <c r="AH71" s="123">
        <f t="shared" si="40"/>
        <v>-261404</v>
      </c>
      <c r="AI71" s="163"/>
      <c r="AJ71" s="163">
        <v>369.1</v>
      </c>
      <c r="AK71" s="164">
        <f t="shared" si="39"/>
        <v>-369.1</v>
      </c>
      <c r="AL71" s="165">
        <f>TRUNC(IF(AK71&lt;=10,AK71*ガスＴ!B69+2871,IF(AK71&lt;=19.9,(AK71-10)*ガスＴ!C69+10031,IF(AK71&lt;=29.9,(AK71-20)*ガスＴ!D69+16791,IF(AK71&gt;=30,(AK71-30)*ガスＴ!E69+23351)))))</f>
        <v>-261404</v>
      </c>
      <c r="AR71" s="312">
        <f>SUM(AR4:AR70)</f>
        <v>99985</v>
      </c>
      <c r="AX71" s="313"/>
      <c r="AY71" s="313"/>
      <c r="AZ71" s="313"/>
      <c r="BA71" s="314">
        <f>BA4+BA5+BA6+BA7+BA8+BA11+BA13+BA17+BA20+BA23+BA25+BA27+BA29+BA30+BA34+BA39+BA40+BA43+BA45+BA48+BA49+BA51+BA52+BA54+BA58+BA59+BA61+BA63+BA64+BA67+BA68+BA70</f>
        <v>156577</v>
      </c>
      <c r="BC71" s="134" t="s">
        <v>119</v>
      </c>
      <c r="BD71" s="178">
        <f>SUM(BD4:BD70)</f>
        <v>2061732</v>
      </c>
      <c r="BE71" s="178"/>
    </row>
    <row r="72" spans="1:61" s="134" customFormat="1" ht="21" customHeight="1" x14ac:dyDescent="0.4">
      <c r="A72" s="125">
        <v>1</v>
      </c>
      <c r="B72" s="121">
        <v>806</v>
      </c>
      <c r="C72" s="147" t="s">
        <v>48</v>
      </c>
      <c r="D72" s="148">
        <f t="shared" si="26"/>
        <v>0</v>
      </c>
      <c r="E72" s="125"/>
      <c r="F72" s="125"/>
      <c r="G72" s="121">
        <f>E72-F72</f>
        <v>0</v>
      </c>
      <c r="H72" s="230">
        <v>0</v>
      </c>
      <c r="I72" s="127">
        <v>0</v>
      </c>
      <c r="J72" s="128">
        <f t="shared" si="28"/>
        <v>0</v>
      </c>
      <c r="K72" s="119"/>
      <c r="L72" s="120">
        <f>検針入力!A72</f>
        <v>1</v>
      </c>
      <c r="M72" s="121">
        <f>検針入力!B72</f>
        <v>806</v>
      </c>
      <c r="N72" s="122" t="str">
        <f>検針入力!C72</f>
        <v>㈱三和</v>
      </c>
      <c r="O72" s="123">
        <v>2200</v>
      </c>
      <c r="P72" s="124">
        <f>IF(A72=0,0,IF(L72&lt;3,(U72+W72+Y72+AA72+AC72),IF(#REF!&lt;(#REF!-10),(U72+W72+Y72+AA72+AC72),(U72+W72+Y72+AA72+AC72)/2)))</f>
        <v>1920</v>
      </c>
      <c r="Q72" s="304">
        <f>検針表!M31</f>
        <v>264</v>
      </c>
      <c r="R72" s="125">
        <f>検針表!N31</f>
        <v>261</v>
      </c>
      <c r="S72" s="126">
        <f t="shared" si="29"/>
        <v>3</v>
      </c>
      <c r="T72" s="127">
        <f t="shared" si="30"/>
        <v>1920</v>
      </c>
      <c r="U72" s="128">
        <f t="shared" si="30"/>
        <v>1920</v>
      </c>
      <c r="V72" s="128">
        <f t="shared" si="31"/>
        <v>0</v>
      </c>
      <c r="W72" s="128">
        <f t="shared" si="32"/>
        <v>0</v>
      </c>
      <c r="X72" s="128">
        <f t="shared" si="33"/>
        <v>0</v>
      </c>
      <c r="Y72" s="128">
        <f t="shared" si="34"/>
        <v>0</v>
      </c>
      <c r="Z72" s="128">
        <f t="shared" si="35"/>
        <v>0</v>
      </c>
      <c r="AA72" s="128">
        <f t="shared" si="36"/>
        <v>0</v>
      </c>
      <c r="AB72" s="128">
        <f t="shared" si="37"/>
        <v>0</v>
      </c>
      <c r="AC72" s="129">
        <f t="shared" si="38"/>
        <v>0</v>
      </c>
      <c r="AD72" s="130"/>
      <c r="AE72" s="120">
        <f>検針入力!A72</f>
        <v>1</v>
      </c>
      <c r="AF72" s="121">
        <f>検針入力!B72</f>
        <v>806</v>
      </c>
      <c r="AG72" s="122" t="str">
        <f>検針入力!C72</f>
        <v>㈱三和</v>
      </c>
      <c r="AH72" s="123">
        <f t="shared" si="40"/>
        <v>-142119</v>
      </c>
      <c r="AI72" s="163"/>
      <c r="AJ72" s="163">
        <v>202.5</v>
      </c>
      <c r="AK72" s="164">
        <f t="shared" si="39"/>
        <v>-202.5</v>
      </c>
      <c r="AL72" s="165">
        <f>TRUNC(IF(AK72&lt;=10,AK72*ガスＴ!B70+2871,IF(AK72&lt;=19.9,(AK72-10)*ガスＴ!C70+10031,IF(AK72&lt;=29.9,(AK72-20)*ガスＴ!D70+16791,IF(AK72&gt;=30,(AK72-30)*ガスＴ!E70+23351)))))</f>
        <v>-142119</v>
      </c>
      <c r="AX72" s="313"/>
      <c r="AY72" s="313"/>
      <c r="AZ72" s="313"/>
      <c r="BD72" s="178">
        <f>BD71-BA71</f>
        <v>1905155</v>
      </c>
      <c r="BE72" s="178">
        <f>BD4+BD5+BD6+BD7+BD8+BD9+BD10+BE11+BD12+BD13+BD14+BD15+BD16+BD17+BD18+BD22+BE23+BD24+BD25+BD26+BD27+BD28+BD29+BD30+BD31+BD33+BD34+BD35+BD36+BD37+BD38+BE39+BD40+BD41+BD43+BD44+BE45+BD46+BD47+BD48+BD49+BD50+BD51+BD52+BD53+BD54+BD55+BD56+BD57+BE58+BD59+BD60+BD61+BD62+BD63+BE64+BD65+BD66+BE67+BD68+BD69+BD70+AW73+AW74+AW75+AX73+AX74+AX75+AX76+AX77</f>
        <v>1788532</v>
      </c>
    </row>
    <row r="73" spans="1:61" s="134" customFormat="1" ht="21" customHeight="1" x14ac:dyDescent="0.4">
      <c r="A73" s="125">
        <v>1</v>
      </c>
      <c r="B73" s="121">
        <v>807</v>
      </c>
      <c r="C73" s="249" t="s">
        <v>108</v>
      </c>
      <c r="D73" s="148">
        <f t="shared" si="26"/>
        <v>0</v>
      </c>
      <c r="E73" s="125"/>
      <c r="F73" s="125"/>
      <c r="G73" s="121">
        <f t="shared" si="27"/>
        <v>0</v>
      </c>
      <c r="H73" s="230">
        <v>0</v>
      </c>
      <c r="I73" s="127">
        <v>0</v>
      </c>
      <c r="J73" s="128">
        <f t="shared" si="28"/>
        <v>0</v>
      </c>
      <c r="K73" s="119"/>
      <c r="L73" s="120">
        <f>検針入力!A73</f>
        <v>1</v>
      </c>
      <c r="M73" s="121">
        <f>検針入力!B73</f>
        <v>807</v>
      </c>
      <c r="N73" s="122" t="str">
        <f>検針入力!C73</f>
        <v>㈱三和</v>
      </c>
      <c r="O73" s="123">
        <v>2200</v>
      </c>
      <c r="P73" s="124">
        <f>IF(A73=0,0,IF(L73&lt;3,(U73+W73+Y73+AA73+AC73),IF(#REF!&lt;(#REF!-10),(U73+W73+Y73+AA73+AC73),(U73+W73+Y73+AA73+AC73)/2)))</f>
        <v>1920</v>
      </c>
      <c r="Q73" s="304">
        <f>検針表!M32</f>
        <v>603</v>
      </c>
      <c r="R73" s="125">
        <f>検針表!N32</f>
        <v>600</v>
      </c>
      <c r="S73" s="126">
        <f t="shared" si="29"/>
        <v>3</v>
      </c>
      <c r="T73" s="127">
        <f t="shared" si="30"/>
        <v>1920</v>
      </c>
      <c r="U73" s="128">
        <f t="shared" si="30"/>
        <v>1920</v>
      </c>
      <c r="V73" s="128">
        <f t="shared" si="31"/>
        <v>0</v>
      </c>
      <c r="W73" s="128">
        <f t="shared" si="32"/>
        <v>0</v>
      </c>
      <c r="X73" s="128">
        <f t="shared" si="33"/>
        <v>0</v>
      </c>
      <c r="Y73" s="128">
        <f t="shared" si="34"/>
        <v>0</v>
      </c>
      <c r="Z73" s="128">
        <f t="shared" si="35"/>
        <v>0</v>
      </c>
      <c r="AA73" s="128">
        <f t="shared" si="36"/>
        <v>0</v>
      </c>
      <c r="AB73" s="128">
        <f t="shared" si="37"/>
        <v>0</v>
      </c>
      <c r="AC73" s="129">
        <f t="shared" si="38"/>
        <v>0</v>
      </c>
      <c r="AD73" s="130"/>
      <c r="AE73" s="120">
        <f>検針入力!A73</f>
        <v>1</v>
      </c>
      <c r="AF73" s="121">
        <f>検針入力!B73</f>
        <v>807</v>
      </c>
      <c r="AG73" s="122" t="str">
        <f>検針入力!C73</f>
        <v>㈱三和</v>
      </c>
      <c r="AH73" s="123">
        <f t="shared" si="40"/>
        <v>-243576</v>
      </c>
      <c r="AI73" s="163"/>
      <c r="AJ73" s="163">
        <v>344.2</v>
      </c>
      <c r="AK73" s="164">
        <f t="shared" si="39"/>
        <v>-344.2</v>
      </c>
      <c r="AL73" s="165">
        <f>TRUNC(IF(AK73&lt;=10,AK73*ガスＴ!B71+2871,IF(AK73&lt;=19.9,(AK73-10)*ガスＴ!C71+10031,IF(AK73&lt;=29.9,(AK73-20)*ガスＴ!D71+16791,IF(AK73&gt;=30,(AK73-30)*ガスＴ!E71+23351)))))</f>
        <v>-243576</v>
      </c>
      <c r="AX73" s="313"/>
      <c r="AY73" s="313"/>
      <c r="AZ73" s="313"/>
      <c r="BD73" s="178"/>
    </row>
    <row r="74" spans="1:61" s="134" customFormat="1" ht="21" customHeight="1" thickBot="1" x14ac:dyDescent="0.45">
      <c r="A74" s="125">
        <v>1</v>
      </c>
      <c r="B74" s="121">
        <v>808</v>
      </c>
      <c r="C74" s="147" t="s">
        <v>108</v>
      </c>
      <c r="D74" s="242">
        <f t="shared" si="26"/>
        <v>0</v>
      </c>
      <c r="E74" s="125"/>
      <c r="F74" s="125"/>
      <c r="G74" s="121">
        <f t="shared" si="27"/>
        <v>0</v>
      </c>
      <c r="H74" s="230">
        <v>0</v>
      </c>
      <c r="I74" s="127">
        <v>0</v>
      </c>
      <c r="J74" s="128">
        <f t="shared" si="28"/>
        <v>0</v>
      </c>
      <c r="K74" s="119"/>
      <c r="L74" s="120">
        <f>検針入力!A74</f>
        <v>1</v>
      </c>
      <c r="M74" s="121">
        <f>検針入力!B74</f>
        <v>808</v>
      </c>
      <c r="N74" s="122" t="str">
        <f>検針入力!C74</f>
        <v>㈱三和</v>
      </c>
      <c r="O74" s="197">
        <v>2200</v>
      </c>
      <c r="P74" s="124">
        <f>IF(A74=0,0,IF(L74&lt;3,(U74+W74+Y74+AA74+AC74),IF(#REF!&lt;(#REF!-10),(U74+W74+Y74+AA74+AC74),(U74+W74+Y74+AA74+AC74)/2)))</f>
        <v>1920</v>
      </c>
      <c r="Q74" s="304">
        <f>検針表!M33</f>
        <v>816</v>
      </c>
      <c r="R74" s="125">
        <f>検針表!N33</f>
        <v>810</v>
      </c>
      <c r="S74" s="126">
        <f t="shared" si="29"/>
        <v>6</v>
      </c>
      <c r="T74" s="127">
        <f t="shared" si="30"/>
        <v>1920</v>
      </c>
      <c r="U74" s="128">
        <f t="shared" si="30"/>
        <v>1920</v>
      </c>
      <c r="V74" s="128">
        <f t="shared" si="31"/>
        <v>0</v>
      </c>
      <c r="W74" s="128">
        <f t="shared" si="32"/>
        <v>0</v>
      </c>
      <c r="X74" s="128">
        <f t="shared" si="33"/>
        <v>0</v>
      </c>
      <c r="Y74" s="128">
        <f t="shared" si="34"/>
        <v>0</v>
      </c>
      <c r="Z74" s="128">
        <f t="shared" si="35"/>
        <v>0</v>
      </c>
      <c r="AA74" s="128">
        <f t="shared" si="36"/>
        <v>0</v>
      </c>
      <c r="AB74" s="128">
        <f t="shared" si="37"/>
        <v>0</v>
      </c>
      <c r="AC74" s="129">
        <f t="shared" si="38"/>
        <v>0</v>
      </c>
      <c r="AD74" s="130"/>
      <c r="AE74" s="120">
        <f>検針入力!A74</f>
        <v>1</v>
      </c>
      <c r="AF74" s="121">
        <f>検針入力!B74</f>
        <v>808</v>
      </c>
      <c r="AG74" s="122" t="str">
        <f>検針入力!C74</f>
        <v>㈱三和</v>
      </c>
      <c r="AH74" s="192">
        <v>0</v>
      </c>
      <c r="AI74" s="315"/>
      <c r="AJ74" s="315">
        <v>755.1</v>
      </c>
      <c r="AK74" s="164">
        <f t="shared" si="39"/>
        <v>-755.1</v>
      </c>
      <c r="AL74" s="165">
        <f>TRUNC(IF(AK74&lt;=10,AK74*ガスＴ!B72+2871,IF(AK74&lt;=19.9,(AK74-10)*ガスＴ!C72+10031,IF(AK74&lt;=29.9,(AK74-20)*ガスＴ!D72+16791,IF(AK74&gt;=30,(AK74-30)*ガスＴ!E72+23351)))))</f>
        <v>-537780</v>
      </c>
      <c r="AX74" s="313"/>
      <c r="AY74" s="313"/>
      <c r="AZ74" s="313"/>
      <c r="BD74" s="178">
        <f>BD72-BD76</f>
        <v>-851719</v>
      </c>
    </row>
    <row r="75" spans="1:61" s="134" customFormat="1" ht="21" customHeight="1" thickBot="1" x14ac:dyDescent="0.45">
      <c r="A75" s="484" t="s">
        <v>112</v>
      </c>
      <c r="B75" s="485"/>
      <c r="C75" s="486"/>
      <c r="D75" s="263">
        <f>SUM(D47:D74)</f>
        <v>0</v>
      </c>
      <c r="E75" s="316"/>
      <c r="F75" s="210"/>
      <c r="G75" s="121"/>
      <c r="H75" s="126"/>
      <c r="I75" s="317"/>
      <c r="J75" s="281"/>
      <c r="K75" s="267"/>
      <c r="L75" s="318" t="str">
        <f>検針入力!A75</f>
        <v>小計</v>
      </c>
      <c r="M75" s="121">
        <f>検針入力!B75</f>
        <v>0</v>
      </c>
      <c r="N75" s="319">
        <f>検針入力!C75</f>
        <v>0</v>
      </c>
      <c r="O75" s="263">
        <f>SUM(O47:O62,O64:O67,O69:O74)</f>
        <v>57712</v>
      </c>
      <c r="P75" s="320"/>
      <c r="Q75" s="210"/>
      <c r="R75" s="121"/>
      <c r="S75" s="126"/>
      <c r="T75" s="317"/>
      <c r="U75" s="281"/>
      <c r="V75" s="128">
        <f t="shared" si="31"/>
        <v>0</v>
      </c>
      <c r="W75" s="128">
        <f t="shared" si="32"/>
        <v>0</v>
      </c>
      <c r="X75" s="128">
        <f t="shared" si="33"/>
        <v>0</v>
      </c>
      <c r="Y75" s="128">
        <f t="shared" si="34"/>
        <v>0</v>
      </c>
      <c r="Z75" s="128">
        <f t="shared" si="35"/>
        <v>0</v>
      </c>
      <c r="AA75" s="128">
        <f t="shared" si="36"/>
        <v>0</v>
      </c>
      <c r="AB75" s="128">
        <f t="shared" si="37"/>
        <v>0</v>
      </c>
      <c r="AC75" s="129">
        <f t="shared" si="38"/>
        <v>0</v>
      </c>
      <c r="AD75" s="130"/>
      <c r="AE75" s="318" t="str">
        <f>検針入力!A75</f>
        <v>小計</v>
      </c>
      <c r="AF75" s="321">
        <f>検針入力!B75</f>
        <v>0</v>
      </c>
      <c r="AG75" s="319" t="s">
        <v>120</v>
      </c>
      <c r="AH75" s="322">
        <f>SUM(AH47:AH62,AH64:AH67,AH69:AH74)</f>
        <v>-4832215</v>
      </c>
      <c r="AI75" s="323"/>
      <c r="AJ75" s="324"/>
      <c r="AK75" s="199">
        <f t="shared" si="39"/>
        <v>0</v>
      </c>
      <c r="AL75" s="325">
        <f>TRUNC(IF(AK75&lt;=10,AK75*ガスＴ!B73+2871,IF(AK75&lt;=19.9,(AK75-10)*ガスＴ!C73+10031,IF(AK75&lt;=29.9,(AK75-20)*ガスＴ!D73+16791,IF(AK75&gt;=30,(AK75-30)*ガスＴ!E73+23351)))))</f>
        <v>2871</v>
      </c>
      <c r="AX75" s="313"/>
      <c r="AY75" s="313"/>
      <c r="AZ75" s="313"/>
      <c r="BD75" s="134">
        <v>2927374</v>
      </c>
      <c r="BE75" s="134" t="s">
        <v>121</v>
      </c>
    </row>
    <row r="76" spans="1:61" s="134" customFormat="1" ht="21" customHeight="1" thickBot="1" x14ac:dyDescent="0.45">
      <c r="A76" s="487" t="s">
        <v>122</v>
      </c>
      <c r="B76" s="488"/>
      <c r="C76" s="489"/>
      <c r="D76" s="326">
        <f>D43+D75</f>
        <v>65929.799999999988</v>
      </c>
      <c r="E76" s="327">
        <f t="shared" ref="E76:J76" si="42">SUM(E5:E75)</f>
        <v>21427</v>
      </c>
      <c r="F76" s="328">
        <f t="shared" si="42"/>
        <v>21225</v>
      </c>
      <c r="G76" s="329">
        <f t="shared" si="42"/>
        <v>202</v>
      </c>
      <c r="H76" s="330">
        <f t="shared" si="42"/>
        <v>2910</v>
      </c>
      <c r="I76" s="331">
        <f t="shared" si="42"/>
        <v>53584</v>
      </c>
      <c r="J76" s="332">
        <f t="shared" si="42"/>
        <v>13662</v>
      </c>
      <c r="K76" s="333"/>
      <c r="L76" s="334"/>
      <c r="M76" s="490" t="s">
        <v>122</v>
      </c>
      <c r="N76" s="491"/>
      <c r="O76" s="335">
        <f>O43+O75</f>
        <v>157482</v>
      </c>
      <c r="P76" s="336">
        <f t="shared" ref="P76:AC76" si="43">SUM(P2:P75)</f>
        <v>158848</v>
      </c>
      <c r="Q76" s="329">
        <f t="shared" si="43"/>
        <v>28924</v>
      </c>
      <c r="R76" s="337">
        <f t="shared" si="43"/>
        <v>28553</v>
      </c>
      <c r="S76" s="338">
        <f t="shared" si="43"/>
        <v>371</v>
      </c>
      <c r="T76" s="339">
        <f t="shared" si="43"/>
        <v>128640</v>
      </c>
      <c r="U76" s="332">
        <f t="shared" si="43"/>
        <v>128640</v>
      </c>
      <c r="V76" s="340">
        <f t="shared" si="43"/>
        <v>95</v>
      </c>
      <c r="W76" s="340">
        <f t="shared" si="43"/>
        <v>22962</v>
      </c>
      <c r="X76" s="340">
        <f t="shared" si="43"/>
        <v>40</v>
      </c>
      <c r="Y76" s="340">
        <f t="shared" si="43"/>
        <v>2481</v>
      </c>
      <c r="Z76" s="340">
        <f t="shared" si="43"/>
        <v>92</v>
      </c>
      <c r="AA76" s="340">
        <f t="shared" si="43"/>
        <v>1747</v>
      </c>
      <c r="AB76" s="340">
        <f t="shared" si="43"/>
        <v>0</v>
      </c>
      <c r="AC76" s="341">
        <f t="shared" si="43"/>
        <v>475</v>
      </c>
      <c r="AD76" s="342"/>
      <c r="AE76" s="334"/>
      <c r="AF76" s="492" t="s">
        <v>122</v>
      </c>
      <c r="AG76" s="492"/>
      <c r="AH76" s="343">
        <f>AH43+AH75</f>
        <v>-4753781</v>
      </c>
      <c r="AI76" s="344"/>
      <c r="AJ76" s="344"/>
      <c r="AK76" s="344"/>
      <c r="AL76" s="345"/>
      <c r="AX76" s="313"/>
      <c r="AY76" s="313"/>
      <c r="AZ76" s="313"/>
      <c r="BD76" s="346">
        <f>BD75-170500</f>
        <v>2756874</v>
      </c>
      <c r="BE76" s="87" t="s">
        <v>123</v>
      </c>
    </row>
    <row r="78" spans="1:61" ht="21" customHeight="1" x14ac:dyDescent="0.4">
      <c r="AH78" s="349"/>
      <c r="BC78" s="87" t="s">
        <v>124</v>
      </c>
      <c r="BD78" s="350">
        <f>BD4+BD5+BD6+BD7+BD8+BD11+BD13+BD17+BD20+BD23+BD25+BD27+BD29+BD30+BD34+BD39+BD40+BD43+BD45+BD48+BD49+BD51+BD52+BD54+BD58+BD59+BD61+BD63+BD64+BD67+BD68+BD70</f>
        <v>1052977</v>
      </c>
    </row>
    <row r="81" spans="6:34" ht="21" customHeight="1" x14ac:dyDescent="0.4">
      <c r="F81" s="351"/>
    </row>
    <row r="83" spans="6:34" ht="21" customHeight="1" x14ac:dyDescent="0.4">
      <c r="AH83" s="349"/>
    </row>
  </sheetData>
  <autoFilter ref="A3:BI76" xr:uid="{2CA529BC-EB0F-47DD-9358-253889B7A6C2}"/>
  <mergeCells count="17">
    <mergeCell ref="AE45:AL45"/>
    <mergeCell ref="A75:C75"/>
    <mergeCell ref="A76:C76"/>
    <mergeCell ref="M76:N76"/>
    <mergeCell ref="AF76:AG76"/>
    <mergeCell ref="A43:C43"/>
    <mergeCell ref="E44:H44"/>
    <mergeCell ref="I44:L44"/>
    <mergeCell ref="M44:P44"/>
    <mergeCell ref="D45:H45"/>
    <mergeCell ref="L45:S45"/>
    <mergeCell ref="AS7:AU7"/>
    <mergeCell ref="A1:C1"/>
    <mergeCell ref="D1:H1"/>
    <mergeCell ref="L1:S1"/>
    <mergeCell ref="AE1:AL1"/>
    <mergeCell ref="AS2:AU2"/>
  </mergeCells>
  <phoneticPr fontId="1"/>
  <conditionalFormatting sqref="AI46:AL65536 M46:N65536 A77:C65536 BG77:BH65536 BD78:BE65536 AU3:AU4 AT1:AU1 AS1:AS3 AT3 AS4:AT4 A1:A75 M1:N44 T1:AH65536 AS5:AU65536 BF1:BF65536 BI1:IV65536 BG1:BH74 E1:E3 F46 F43:F44 F75:F65536 BD1:BE76 D2:D44 D46:D65536 G1:L65536 AM1:AR65536 P1:S3 P46:S46 F2:F3 P43:S44 P4:Q4 S4:S42 P76:S65536 P75:Q75 S47:S75 AV1:BC65536 E9:E65536 P9:Q9 P5:P8 P10:P42 P47:P74 AI2:AL44 B2:C74">
    <cfRule type="cellIs" dxfId="26" priority="24" stopIfTrue="1" operator="equal">
      <formula>"空室"</formula>
    </cfRule>
  </conditionalFormatting>
  <conditionalFormatting sqref="O1:O65536">
    <cfRule type="cellIs" dxfId="25" priority="25" stopIfTrue="1" operator="equal">
      <formula>3500</formula>
    </cfRule>
    <cfRule type="cellIs" dxfId="24" priority="26" stopIfTrue="1" operator="equal">
      <formula>2500</formula>
    </cfRule>
    <cfRule type="cellIs" dxfId="23" priority="27" stopIfTrue="1" operator="equal">
      <formula>2800</formula>
    </cfRule>
  </conditionalFormatting>
  <conditionalFormatting sqref="F9:F42">
    <cfRule type="cellIs" dxfId="22" priority="23" stopIfTrue="1" operator="equal">
      <formula>"空室"</formula>
    </cfRule>
  </conditionalFormatting>
  <conditionalFormatting sqref="F47:F74">
    <cfRule type="cellIs" dxfId="21" priority="22" stopIfTrue="1" operator="equal">
      <formula>"空室"</formula>
    </cfRule>
  </conditionalFormatting>
  <conditionalFormatting sqref="F9:F42">
    <cfRule type="cellIs" dxfId="20" priority="21" stopIfTrue="1" operator="equal">
      <formula>"空室"</formula>
    </cfRule>
  </conditionalFormatting>
  <conditionalFormatting sqref="F47:F74">
    <cfRule type="cellIs" dxfId="19" priority="20" stopIfTrue="1" operator="equal">
      <formula>"空室"</formula>
    </cfRule>
  </conditionalFormatting>
  <conditionalFormatting sqref="F9:F42">
    <cfRule type="cellIs" dxfId="18" priority="19" stopIfTrue="1" operator="equal">
      <formula>"空室"</formula>
    </cfRule>
  </conditionalFormatting>
  <conditionalFormatting sqref="F47:F74">
    <cfRule type="cellIs" dxfId="17" priority="18" stopIfTrue="1" operator="equal">
      <formula>"空室"</formula>
    </cfRule>
  </conditionalFormatting>
  <conditionalFormatting sqref="F9:F42">
    <cfRule type="cellIs" dxfId="16" priority="17" stopIfTrue="1" operator="equal">
      <formula>"空室"</formula>
    </cfRule>
  </conditionalFormatting>
  <conditionalFormatting sqref="F47:F74">
    <cfRule type="cellIs" dxfId="15" priority="16" stopIfTrue="1" operator="equal">
      <formula>"空室"</formula>
    </cfRule>
  </conditionalFormatting>
  <conditionalFormatting sqref="F9:F42">
    <cfRule type="cellIs" dxfId="14" priority="15" stopIfTrue="1" operator="equal">
      <formula>"空室"</formula>
    </cfRule>
  </conditionalFormatting>
  <conditionalFormatting sqref="F47:F74">
    <cfRule type="cellIs" dxfId="13" priority="14" stopIfTrue="1" operator="equal">
      <formula>"空室"</formula>
    </cfRule>
  </conditionalFormatting>
  <conditionalFormatting sqref="Q5:Q8">
    <cfRule type="cellIs" dxfId="12" priority="3" stopIfTrue="1" operator="equal">
      <formula>"空室"</formula>
    </cfRule>
  </conditionalFormatting>
  <conditionalFormatting sqref="R4">
    <cfRule type="cellIs" dxfId="11" priority="13" stopIfTrue="1" operator="equal">
      <formula>"空室"</formula>
    </cfRule>
  </conditionalFormatting>
  <conditionalFormatting sqref="R75">
    <cfRule type="cellIs" dxfId="10" priority="12" stopIfTrue="1" operator="equal">
      <formula>"空室"</formula>
    </cfRule>
  </conditionalFormatting>
  <conditionalFormatting sqref="F4:F8">
    <cfRule type="cellIs" dxfId="9" priority="11" stopIfTrue="1" operator="equal">
      <formula>"空室"</formula>
    </cfRule>
  </conditionalFormatting>
  <conditionalFormatting sqref="E4:E8">
    <cfRule type="cellIs" dxfId="8" priority="10" stopIfTrue="1" operator="equal">
      <formula>"空室"</formula>
    </cfRule>
  </conditionalFormatting>
  <conditionalFormatting sqref="E4:E8">
    <cfRule type="cellIs" dxfId="7" priority="9" stopIfTrue="1" operator="equal">
      <formula>"空室"</formula>
    </cfRule>
  </conditionalFormatting>
  <conditionalFormatting sqref="E4:E8">
    <cfRule type="cellIs" dxfId="6" priority="8" stopIfTrue="1" operator="equal">
      <formula>"空室"</formula>
    </cfRule>
  </conditionalFormatting>
  <conditionalFormatting sqref="E4:E8">
    <cfRule type="cellIs" dxfId="5" priority="7" stopIfTrue="1" operator="equal">
      <formula>"空室"</formula>
    </cfRule>
  </conditionalFormatting>
  <conditionalFormatting sqref="R5:R9">
    <cfRule type="cellIs" dxfId="4" priority="6" stopIfTrue="1" operator="equal">
      <formula>"空室"</formula>
    </cfRule>
  </conditionalFormatting>
  <conditionalFormatting sqref="R10:R42">
    <cfRule type="cellIs" dxfId="3" priority="5" stopIfTrue="1" operator="equal">
      <formula>"空室"</formula>
    </cfRule>
  </conditionalFormatting>
  <conditionalFormatting sqref="R47:R74">
    <cfRule type="cellIs" dxfId="2" priority="4" stopIfTrue="1" operator="equal">
      <formula>"空室"</formula>
    </cfRule>
  </conditionalFormatting>
  <conditionalFormatting sqref="Q10:Q42">
    <cfRule type="cellIs" dxfId="1" priority="2" stopIfTrue="1" operator="equal">
      <formula>"空室"</formula>
    </cfRule>
  </conditionalFormatting>
  <conditionalFormatting sqref="Q47:Q74">
    <cfRule type="cellIs" dxfId="0" priority="1" stopIfTrue="1" operator="equal">
      <formula>"空室"</formula>
    </cfRule>
  </conditionalFormatting>
  <pageMargins left="0.78740157480314965" right="0.19685039370078741" top="0.19685039370078741" bottom="0" header="0.51181102362204722" footer="0.51181102362204722"/>
  <pageSetup paperSize="9" scale="56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30D9-DDEB-45AD-9110-15DA4FCF38D3}">
  <dimension ref="A2:K59"/>
  <sheetViews>
    <sheetView workbookViewId="0">
      <selection activeCell="D21" sqref="D21"/>
    </sheetView>
  </sheetViews>
  <sheetFormatPr defaultRowHeight="13.5" x14ac:dyDescent="0.15"/>
  <cols>
    <col min="1" max="1" width="6.875" style="352" customWidth="1"/>
    <col min="2" max="256" width="9" style="352"/>
    <col min="257" max="257" width="6.875" style="352" customWidth="1"/>
    <col min="258" max="512" width="9" style="352"/>
    <col min="513" max="513" width="6.875" style="352" customWidth="1"/>
    <col min="514" max="768" width="9" style="352"/>
    <col min="769" max="769" width="6.875" style="352" customWidth="1"/>
    <col min="770" max="1024" width="9" style="352"/>
    <col min="1025" max="1025" width="6.875" style="352" customWidth="1"/>
    <col min="1026" max="1280" width="9" style="352"/>
    <col min="1281" max="1281" width="6.875" style="352" customWidth="1"/>
    <col min="1282" max="1536" width="9" style="352"/>
    <col min="1537" max="1537" width="6.875" style="352" customWidth="1"/>
    <col min="1538" max="1792" width="9" style="352"/>
    <col min="1793" max="1793" width="6.875" style="352" customWidth="1"/>
    <col min="1794" max="2048" width="9" style="352"/>
    <col min="2049" max="2049" width="6.875" style="352" customWidth="1"/>
    <col min="2050" max="2304" width="9" style="352"/>
    <col min="2305" max="2305" width="6.875" style="352" customWidth="1"/>
    <col min="2306" max="2560" width="9" style="352"/>
    <col min="2561" max="2561" width="6.875" style="352" customWidth="1"/>
    <col min="2562" max="2816" width="9" style="352"/>
    <col min="2817" max="2817" width="6.875" style="352" customWidth="1"/>
    <col min="2818" max="3072" width="9" style="352"/>
    <col min="3073" max="3073" width="6.875" style="352" customWidth="1"/>
    <col min="3074" max="3328" width="9" style="352"/>
    <col min="3329" max="3329" width="6.875" style="352" customWidth="1"/>
    <col min="3330" max="3584" width="9" style="352"/>
    <col min="3585" max="3585" width="6.875" style="352" customWidth="1"/>
    <col min="3586" max="3840" width="9" style="352"/>
    <col min="3841" max="3841" width="6.875" style="352" customWidth="1"/>
    <col min="3842" max="4096" width="9" style="352"/>
    <col min="4097" max="4097" width="6.875" style="352" customWidth="1"/>
    <col min="4098" max="4352" width="9" style="352"/>
    <col min="4353" max="4353" width="6.875" style="352" customWidth="1"/>
    <col min="4354" max="4608" width="9" style="352"/>
    <col min="4609" max="4609" width="6.875" style="352" customWidth="1"/>
    <col min="4610" max="4864" width="9" style="352"/>
    <col min="4865" max="4865" width="6.875" style="352" customWidth="1"/>
    <col min="4866" max="5120" width="9" style="352"/>
    <col min="5121" max="5121" width="6.875" style="352" customWidth="1"/>
    <col min="5122" max="5376" width="9" style="352"/>
    <col min="5377" max="5377" width="6.875" style="352" customWidth="1"/>
    <col min="5378" max="5632" width="9" style="352"/>
    <col min="5633" max="5633" width="6.875" style="352" customWidth="1"/>
    <col min="5634" max="5888" width="9" style="352"/>
    <col min="5889" max="5889" width="6.875" style="352" customWidth="1"/>
    <col min="5890" max="6144" width="9" style="352"/>
    <col min="6145" max="6145" width="6.875" style="352" customWidth="1"/>
    <col min="6146" max="6400" width="9" style="352"/>
    <col min="6401" max="6401" width="6.875" style="352" customWidth="1"/>
    <col min="6402" max="6656" width="9" style="352"/>
    <col min="6657" max="6657" width="6.875" style="352" customWidth="1"/>
    <col min="6658" max="6912" width="9" style="352"/>
    <col min="6913" max="6913" width="6.875" style="352" customWidth="1"/>
    <col min="6914" max="7168" width="9" style="352"/>
    <col min="7169" max="7169" width="6.875" style="352" customWidth="1"/>
    <col min="7170" max="7424" width="9" style="352"/>
    <col min="7425" max="7425" width="6.875" style="352" customWidth="1"/>
    <col min="7426" max="7680" width="9" style="352"/>
    <col min="7681" max="7681" width="6.875" style="352" customWidth="1"/>
    <col min="7682" max="7936" width="9" style="352"/>
    <col min="7937" max="7937" width="6.875" style="352" customWidth="1"/>
    <col min="7938" max="8192" width="9" style="352"/>
    <col min="8193" max="8193" width="6.875" style="352" customWidth="1"/>
    <col min="8194" max="8448" width="9" style="352"/>
    <col min="8449" max="8449" width="6.875" style="352" customWidth="1"/>
    <col min="8450" max="8704" width="9" style="352"/>
    <col min="8705" max="8705" width="6.875" style="352" customWidth="1"/>
    <col min="8706" max="8960" width="9" style="352"/>
    <col min="8961" max="8961" width="6.875" style="352" customWidth="1"/>
    <col min="8962" max="9216" width="9" style="352"/>
    <col min="9217" max="9217" width="6.875" style="352" customWidth="1"/>
    <col min="9218" max="9472" width="9" style="352"/>
    <col min="9473" max="9473" width="6.875" style="352" customWidth="1"/>
    <col min="9474" max="9728" width="9" style="352"/>
    <col min="9729" max="9729" width="6.875" style="352" customWidth="1"/>
    <col min="9730" max="9984" width="9" style="352"/>
    <col min="9985" max="9985" width="6.875" style="352" customWidth="1"/>
    <col min="9986" max="10240" width="9" style="352"/>
    <col min="10241" max="10241" width="6.875" style="352" customWidth="1"/>
    <col min="10242" max="10496" width="9" style="352"/>
    <col min="10497" max="10497" width="6.875" style="352" customWidth="1"/>
    <col min="10498" max="10752" width="9" style="352"/>
    <col min="10753" max="10753" width="6.875" style="352" customWidth="1"/>
    <col min="10754" max="11008" width="9" style="352"/>
    <col min="11009" max="11009" width="6.875" style="352" customWidth="1"/>
    <col min="11010" max="11264" width="9" style="352"/>
    <col min="11265" max="11265" width="6.875" style="352" customWidth="1"/>
    <col min="11266" max="11520" width="9" style="352"/>
    <col min="11521" max="11521" width="6.875" style="352" customWidth="1"/>
    <col min="11522" max="11776" width="9" style="352"/>
    <col min="11777" max="11777" width="6.875" style="352" customWidth="1"/>
    <col min="11778" max="12032" width="9" style="352"/>
    <col min="12033" max="12033" width="6.875" style="352" customWidth="1"/>
    <col min="12034" max="12288" width="9" style="352"/>
    <col min="12289" max="12289" width="6.875" style="352" customWidth="1"/>
    <col min="12290" max="12544" width="9" style="352"/>
    <col min="12545" max="12545" width="6.875" style="352" customWidth="1"/>
    <col min="12546" max="12800" width="9" style="352"/>
    <col min="12801" max="12801" width="6.875" style="352" customWidth="1"/>
    <col min="12802" max="13056" width="9" style="352"/>
    <col min="13057" max="13057" width="6.875" style="352" customWidth="1"/>
    <col min="13058" max="13312" width="9" style="352"/>
    <col min="13313" max="13313" width="6.875" style="352" customWidth="1"/>
    <col min="13314" max="13568" width="9" style="352"/>
    <col min="13569" max="13569" width="6.875" style="352" customWidth="1"/>
    <col min="13570" max="13824" width="9" style="352"/>
    <col min="13825" max="13825" width="6.875" style="352" customWidth="1"/>
    <col min="13826" max="14080" width="9" style="352"/>
    <col min="14081" max="14081" width="6.875" style="352" customWidth="1"/>
    <col min="14082" max="14336" width="9" style="352"/>
    <col min="14337" max="14337" width="6.875" style="352" customWidth="1"/>
    <col min="14338" max="14592" width="9" style="352"/>
    <col min="14593" max="14593" width="6.875" style="352" customWidth="1"/>
    <col min="14594" max="14848" width="9" style="352"/>
    <col min="14849" max="14849" width="6.875" style="352" customWidth="1"/>
    <col min="14850" max="15104" width="9" style="352"/>
    <col min="15105" max="15105" width="6.875" style="352" customWidth="1"/>
    <col min="15106" max="15360" width="9" style="352"/>
    <col min="15361" max="15361" width="6.875" style="352" customWidth="1"/>
    <col min="15362" max="15616" width="9" style="352"/>
    <col min="15617" max="15617" width="6.875" style="352" customWidth="1"/>
    <col min="15618" max="15872" width="9" style="352"/>
    <col min="15873" max="15873" width="6.875" style="352" customWidth="1"/>
    <col min="15874" max="16128" width="9" style="352"/>
    <col min="16129" max="16129" width="6.875" style="352" customWidth="1"/>
    <col min="16130" max="16384" width="9" style="352"/>
  </cols>
  <sheetData>
    <row r="2" spans="1:11" x14ac:dyDescent="0.15">
      <c r="C2" s="494" t="s">
        <v>125</v>
      </c>
      <c r="D2" s="494"/>
      <c r="E2" s="493" t="s">
        <v>126</v>
      </c>
      <c r="F2" s="493"/>
      <c r="G2" s="493"/>
      <c r="H2" s="493"/>
      <c r="I2" s="493"/>
      <c r="J2" s="493"/>
      <c r="K2" s="493"/>
    </row>
    <row r="3" spans="1:11" x14ac:dyDescent="0.15">
      <c r="C3" s="494"/>
      <c r="D3" s="494"/>
      <c r="E3" s="493" t="s">
        <v>127</v>
      </c>
      <c r="F3" s="493"/>
      <c r="G3" s="493" t="s">
        <v>128</v>
      </c>
      <c r="H3" s="493"/>
      <c r="I3" s="493" t="s">
        <v>129</v>
      </c>
      <c r="J3" s="493"/>
      <c r="K3" s="353" t="s">
        <v>130</v>
      </c>
    </row>
    <row r="4" spans="1:11" x14ac:dyDescent="0.15">
      <c r="C4" s="493" t="s">
        <v>131</v>
      </c>
      <c r="D4" s="493"/>
      <c r="E4" s="493" t="s">
        <v>132</v>
      </c>
      <c r="F4" s="493"/>
      <c r="G4" s="493" t="s">
        <v>133</v>
      </c>
      <c r="H4" s="493"/>
      <c r="I4" s="493" t="s">
        <v>134</v>
      </c>
      <c r="J4" s="493"/>
      <c r="K4" s="353" t="s">
        <v>135</v>
      </c>
    </row>
    <row r="5" spans="1:11" x14ac:dyDescent="0.15">
      <c r="A5" s="354"/>
      <c r="B5" s="355" t="s">
        <v>136</v>
      </c>
      <c r="C5" s="355" t="s">
        <v>137</v>
      </c>
      <c r="D5" s="355" t="s">
        <v>138</v>
      </c>
      <c r="E5" s="355" t="s">
        <v>139</v>
      </c>
      <c r="F5" s="355" t="s">
        <v>140</v>
      </c>
      <c r="G5" s="355" t="s">
        <v>141</v>
      </c>
      <c r="H5" s="355" t="s">
        <v>142</v>
      </c>
      <c r="I5" s="355" t="s">
        <v>143</v>
      </c>
      <c r="J5" s="355" t="s">
        <v>144</v>
      </c>
      <c r="K5" s="355" t="s">
        <v>145</v>
      </c>
    </row>
    <row r="6" spans="1:11" x14ac:dyDescent="0.15">
      <c r="A6" s="356">
        <v>0</v>
      </c>
      <c r="B6" s="357">
        <v>1942</v>
      </c>
      <c r="C6" s="358">
        <v>2007</v>
      </c>
      <c r="D6" s="358">
        <v>2072</v>
      </c>
      <c r="E6" s="358">
        <v>2137</v>
      </c>
      <c r="F6" s="358">
        <v>2202</v>
      </c>
      <c r="G6" s="358">
        <v>2268</v>
      </c>
      <c r="H6" s="358">
        <v>2333</v>
      </c>
      <c r="I6" s="358">
        <v>2398</v>
      </c>
      <c r="J6" s="358">
        <v>2463</v>
      </c>
      <c r="K6" s="359">
        <v>2528</v>
      </c>
    </row>
    <row r="7" spans="1:11" x14ac:dyDescent="0.15">
      <c r="A7" s="360">
        <v>1</v>
      </c>
      <c r="B7" s="361">
        <v>2593</v>
      </c>
      <c r="C7" s="362">
        <v>2658</v>
      </c>
      <c r="D7" s="362">
        <v>2723</v>
      </c>
      <c r="E7" s="362">
        <v>2788</v>
      </c>
      <c r="F7" s="362">
        <v>2853</v>
      </c>
      <c r="G7" s="362">
        <v>2919</v>
      </c>
      <c r="H7" s="362">
        <v>2984</v>
      </c>
      <c r="I7" s="362">
        <v>3049</v>
      </c>
      <c r="J7" s="362">
        <v>3114</v>
      </c>
      <c r="K7" s="363">
        <v>3179</v>
      </c>
    </row>
    <row r="8" spans="1:11" x14ac:dyDescent="0.15">
      <c r="A8" s="360">
        <v>2</v>
      </c>
      <c r="B8" s="361">
        <v>3244</v>
      </c>
      <c r="C8" s="362">
        <v>3309</v>
      </c>
      <c r="D8" s="362">
        <v>3374</v>
      </c>
      <c r="E8" s="362">
        <v>3439</v>
      </c>
      <c r="F8" s="362">
        <v>3504</v>
      </c>
      <c r="G8" s="362">
        <v>3570</v>
      </c>
      <c r="H8" s="362">
        <v>3635</v>
      </c>
      <c r="I8" s="362">
        <v>3700</v>
      </c>
      <c r="J8" s="362">
        <v>3765</v>
      </c>
      <c r="K8" s="363">
        <v>3830</v>
      </c>
    </row>
    <row r="9" spans="1:11" x14ac:dyDescent="0.15">
      <c r="A9" s="360">
        <v>3</v>
      </c>
      <c r="B9" s="361">
        <v>3895</v>
      </c>
      <c r="C9" s="362">
        <v>3960</v>
      </c>
      <c r="D9" s="362">
        <v>4025</v>
      </c>
      <c r="E9" s="362">
        <v>4090</v>
      </c>
      <c r="F9" s="362">
        <v>4155</v>
      </c>
      <c r="G9" s="362">
        <v>4221</v>
      </c>
      <c r="H9" s="362">
        <v>4286</v>
      </c>
      <c r="I9" s="362">
        <v>4351</v>
      </c>
      <c r="J9" s="362">
        <v>4416</v>
      </c>
      <c r="K9" s="363">
        <v>4481</v>
      </c>
    </row>
    <row r="10" spans="1:11" x14ac:dyDescent="0.15">
      <c r="A10" s="360">
        <v>4</v>
      </c>
      <c r="B10" s="361">
        <v>4546</v>
      </c>
      <c r="C10" s="362">
        <v>4611</v>
      </c>
      <c r="D10" s="362">
        <v>4676</v>
      </c>
      <c r="E10" s="362">
        <v>4741</v>
      </c>
      <c r="F10" s="362">
        <v>4806</v>
      </c>
      <c r="G10" s="362">
        <v>4872</v>
      </c>
      <c r="H10" s="362">
        <v>4937</v>
      </c>
      <c r="I10" s="362">
        <v>5002</v>
      </c>
      <c r="J10" s="362">
        <v>5067</v>
      </c>
      <c r="K10" s="363">
        <v>5132</v>
      </c>
    </row>
    <row r="11" spans="1:11" x14ac:dyDescent="0.15">
      <c r="A11" s="360">
        <v>5</v>
      </c>
      <c r="B11" s="361">
        <v>5197</v>
      </c>
      <c r="C11" s="362">
        <v>5262</v>
      </c>
      <c r="D11" s="362">
        <v>5327</v>
      </c>
      <c r="E11" s="362">
        <v>5392</v>
      </c>
      <c r="F11" s="362">
        <v>5457</v>
      </c>
      <c r="G11" s="362">
        <v>5523</v>
      </c>
      <c r="H11" s="362">
        <v>5588</v>
      </c>
      <c r="I11" s="362">
        <v>5653</v>
      </c>
      <c r="J11" s="362">
        <v>5718</v>
      </c>
      <c r="K11" s="363">
        <v>5783</v>
      </c>
    </row>
    <row r="12" spans="1:11" x14ac:dyDescent="0.15">
      <c r="A12" s="360">
        <v>6</v>
      </c>
      <c r="B12" s="361">
        <v>5848</v>
      </c>
      <c r="C12" s="362">
        <v>5913</v>
      </c>
      <c r="D12" s="362">
        <v>5978</v>
      </c>
      <c r="E12" s="362">
        <v>6043</v>
      </c>
      <c r="F12" s="362">
        <v>6108</v>
      </c>
      <c r="G12" s="362">
        <v>6174</v>
      </c>
      <c r="H12" s="362">
        <v>6239</v>
      </c>
      <c r="I12" s="362">
        <v>6304</v>
      </c>
      <c r="J12" s="362">
        <v>6369</v>
      </c>
      <c r="K12" s="363">
        <v>6434</v>
      </c>
    </row>
    <row r="13" spans="1:11" x14ac:dyDescent="0.15">
      <c r="A13" s="360">
        <v>7</v>
      </c>
      <c r="B13" s="361">
        <v>6499</v>
      </c>
      <c r="C13" s="362">
        <v>6564</v>
      </c>
      <c r="D13" s="362">
        <v>6629</v>
      </c>
      <c r="E13" s="362">
        <v>6694</v>
      </c>
      <c r="F13" s="362">
        <v>6759</v>
      </c>
      <c r="G13" s="362">
        <v>6825</v>
      </c>
      <c r="H13" s="362">
        <v>6890</v>
      </c>
      <c r="I13" s="362">
        <v>6955</v>
      </c>
      <c r="J13" s="362">
        <v>7020</v>
      </c>
      <c r="K13" s="363">
        <v>7085</v>
      </c>
    </row>
    <row r="14" spans="1:11" x14ac:dyDescent="0.15">
      <c r="A14" s="360">
        <v>8</v>
      </c>
      <c r="B14" s="361">
        <v>7150</v>
      </c>
      <c r="C14" s="362">
        <v>7215</v>
      </c>
      <c r="D14" s="362">
        <v>7280</v>
      </c>
      <c r="E14" s="362">
        <v>7345</v>
      </c>
      <c r="F14" s="362">
        <v>7410</v>
      </c>
      <c r="G14" s="362">
        <v>7476</v>
      </c>
      <c r="H14" s="362">
        <v>7541</v>
      </c>
      <c r="I14" s="362">
        <v>7606</v>
      </c>
      <c r="J14" s="362">
        <v>7671</v>
      </c>
      <c r="K14" s="363">
        <v>7736</v>
      </c>
    </row>
    <row r="15" spans="1:11" x14ac:dyDescent="0.15">
      <c r="A15" s="360">
        <v>9</v>
      </c>
      <c r="B15" s="361">
        <v>7801</v>
      </c>
      <c r="C15" s="362">
        <v>7866</v>
      </c>
      <c r="D15" s="362">
        <v>7931</v>
      </c>
      <c r="E15" s="362">
        <v>7996</v>
      </c>
      <c r="F15" s="362">
        <v>8061</v>
      </c>
      <c r="G15" s="362">
        <v>8127</v>
      </c>
      <c r="H15" s="362">
        <v>8192</v>
      </c>
      <c r="I15" s="362">
        <v>8257</v>
      </c>
      <c r="J15" s="362">
        <v>8322</v>
      </c>
      <c r="K15" s="363">
        <v>8387</v>
      </c>
    </row>
    <row r="16" spans="1:11" x14ac:dyDescent="0.15">
      <c r="A16" s="360">
        <v>10</v>
      </c>
      <c r="B16" s="361">
        <v>8452</v>
      </c>
      <c r="C16" s="362">
        <v>8513</v>
      </c>
      <c r="D16" s="362">
        <v>8574</v>
      </c>
      <c r="E16" s="362">
        <v>8635</v>
      </c>
      <c r="F16" s="362">
        <v>8696</v>
      </c>
      <c r="G16" s="362">
        <v>8757</v>
      </c>
      <c r="H16" s="362">
        <v>8817</v>
      </c>
      <c r="I16" s="362">
        <v>8878</v>
      </c>
      <c r="J16" s="362">
        <v>8939</v>
      </c>
      <c r="K16" s="363">
        <v>9000</v>
      </c>
    </row>
    <row r="17" spans="1:11" x14ac:dyDescent="0.15">
      <c r="A17" s="360">
        <v>11</v>
      </c>
      <c r="B17" s="361">
        <v>9061</v>
      </c>
      <c r="C17" s="362">
        <v>9122</v>
      </c>
      <c r="D17" s="362">
        <v>9183</v>
      </c>
      <c r="E17" s="362">
        <v>9244</v>
      </c>
      <c r="F17" s="362">
        <v>9305</v>
      </c>
      <c r="G17" s="362">
        <v>9366</v>
      </c>
      <c r="H17" s="362">
        <v>9426</v>
      </c>
      <c r="I17" s="362">
        <v>9487</v>
      </c>
      <c r="J17" s="362">
        <v>9548</v>
      </c>
      <c r="K17" s="363">
        <v>9609</v>
      </c>
    </row>
    <row r="18" spans="1:11" x14ac:dyDescent="0.15">
      <c r="A18" s="360">
        <v>12</v>
      </c>
      <c r="B18" s="361">
        <v>9670</v>
      </c>
      <c r="C18" s="362">
        <v>9731</v>
      </c>
      <c r="D18" s="362">
        <v>9792</v>
      </c>
      <c r="E18" s="362">
        <v>9853</v>
      </c>
      <c r="F18" s="362">
        <v>9914</v>
      </c>
      <c r="G18" s="362">
        <v>9975</v>
      </c>
      <c r="H18" s="362">
        <v>10035</v>
      </c>
      <c r="I18" s="362">
        <v>10096</v>
      </c>
      <c r="J18" s="362">
        <v>10157</v>
      </c>
      <c r="K18" s="363">
        <v>10218</v>
      </c>
    </row>
    <row r="19" spans="1:11" x14ac:dyDescent="0.15">
      <c r="A19" s="360">
        <v>13</v>
      </c>
      <c r="B19" s="361">
        <v>10279</v>
      </c>
      <c r="C19" s="362">
        <v>10340</v>
      </c>
      <c r="D19" s="362">
        <v>10401</v>
      </c>
      <c r="E19" s="362">
        <v>10462</v>
      </c>
      <c r="F19" s="362">
        <v>10523</v>
      </c>
      <c r="G19" s="362">
        <v>10584</v>
      </c>
      <c r="H19" s="362">
        <v>10644</v>
      </c>
      <c r="I19" s="362">
        <v>10705</v>
      </c>
      <c r="J19" s="362">
        <v>10766</v>
      </c>
      <c r="K19" s="363">
        <v>10827</v>
      </c>
    </row>
    <row r="20" spans="1:11" x14ac:dyDescent="0.15">
      <c r="A20" s="360">
        <v>14</v>
      </c>
      <c r="B20" s="361">
        <v>10888</v>
      </c>
      <c r="C20" s="362">
        <v>10949</v>
      </c>
      <c r="D20" s="362">
        <v>11010</v>
      </c>
      <c r="E20" s="362">
        <v>11071</v>
      </c>
      <c r="F20" s="362">
        <v>11132</v>
      </c>
      <c r="G20" s="362">
        <v>11193</v>
      </c>
      <c r="H20" s="362">
        <v>11253</v>
      </c>
      <c r="I20" s="362">
        <v>11314</v>
      </c>
      <c r="J20" s="362">
        <v>11375</v>
      </c>
      <c r="K20" s="363">
        <v>11436</v>
      </c>
    </row>
    <row r="21" spans="1:11" x14ac:dyDescent="0.15">
      <c r="A21" s="360">
        <v>15</v>
      </c>
      <c r="B21" s="361">
        <v>11497</v>
      </c>
      <c r="C21" s="362">
        <v>11558</v>
      </c>
      <c r="D21" s="362">
        <v>11619</v>
      </c>
      <c r="E21" s="362">
        <v>11680</v>
      </c>
      <c r="F21" s="362">
        <v>11741</v>
      </c>
      <c r="G21" s="362">
        <v>11802</v>
      </c>
      <c r="H21" s="362">
        <v>11862</v>
      </c>
      <c r="I21" s="362">
        <v>11923</v>
      </c>
      <c r="J21" s="362">
        <v>11984</v>
      </c>
      <c r="K21" s="363">
        <v>12045</v>
      </c>
    </row>
    <row r="22" spans="1:11" x14ac:dyDescent="0.15">
      <c r="A22" s="360">
        <v>16</v>
      </c>
      <c r="B22" s="361">
        <v>12106</v>
      </c>
      <c r="C22" s="362">
        <v>12167</v>
      </c>
      <c r="D22" s="362">
        <v>12228</v>
      </c>
      <c r="E22" s="362">
        <v>12289</v>
      </c>
      <c r="F22" s="362">
        <v>12350</v>
      </c>
      <c r="G22" s="362">
        <v>12411</v>
      </c>
      <c r="H22" s="362">
        <v>12471</v>
      </c>
      <c r="I22" s="362">
        <v>12532</v>
      </c>
      <c r="J22" s="362">
        <v>12593</v>
      </c>
      <c r="K22" s="363">
        <v>12654</v>
      </c>
    </row>
    <row r="23" spans="1:11" x14ac:dyDescent="0.15">
      <c r="A23" s="360">
        <v>17</v>
      </c>
      <c r="B23" s="361">
        <v>12715</v>
      </c>
      <c r="C23" s="362">
        <v>12776</v>
      </c>
      <c r="D23" s="362">
        <v>12837</v>
      </c>
      <c r="E23" s="362">
        <v>12898</v>
      </c>
      <c r="F23" s="362">
        <v>12959</v>
      </c>
      <c r="G23" s="362">
        <v>13020</v>
      </c>
      <c r="H23" s="362">
        <v>13080</v>
      </c>
      <c r="I23" s="362">
        <v>13141</v>
      </c>
      <c r="J23" s="362">
        <v>13202</v>
      </c>
      <c r="K23" s="363">
        <v>13263</v>
      </c>
    </row>
    <row r="24" spans="1:11" x14ac:dyDescent="0.15">
      <c r="A24" s="360">
        <v>18</v>
      </c>
      <c r="B24" s="361">
        <v>13324</v>
      </c>
      <c r="C24" s="362">
        <v>13385</v>
      </c>
      <c r="D24" s="362">
        <v>13446</v>
      </c>
      <c r="E24" s="362">
        <v>13507</v>
      </c>
      <c r="F24" s="362">
        <v>13568</v>
      </c>
      <c r="G24" s="362">
        <v>13629</v>
      </c>
      <c r="H24" s="362">
        <v>13689</v>
      </c>
      <c r="I24" s="362">
        <v>13750</v>
      </c>
      <c r="J24" s="362">
        <v>13811</v>
      </c>
      <c r="K24" s="363">
        <v>13872</v>
      </c>
    </row>
    <row r="25" spans="1:11" x14ac:dyDescent="0.15">
      <c r="A25" s="360">
        <v>19</v>
      </c>
      <c r="B25" s="361">
        <v>13933</v>
      </c>
      <c r="C25" s="362">
        <v>13994</v>
      </c>
      <c r="D25" s="362">
        <v>14055</v>
      </c>
      <c r="E25" s="362">
        <v>14116</v>
      </c>
      <c r="F25" s="362">
        <v>14177</v>
      </c>
      <c r="G25" s="362">
        <v>14238</v>
      </c>
      <c r="H25" s="362">
        <v>14298</v>
      </c>
      <c r="I25" s="362">
        <v>14359</v>
      </c>
      <c r="J25" s="362">
        <v>14420</v>
      </c>
      <c r="K25" s="363">
        <v>14481</v>
      </c>
    </row>
    <row r="26" spans="1:11" x14ac:dyDescent="0.15">
      <c r="A26" s="360">
        <v>20</v>
      </c>
      <c r="B26" s="361">
        <v>14542</v>
      </c>
      <c r="C26" s="362">
        <v>14600</v>
      </c>
      <c r="D26" s="362">
        <v>14658</v>
      </c>
      <c r="E26" s="362">
        <v>14715</v>
      </c>
      <c r="F26" s="362">
        <v>14773</v>
      </c>
      <c r="G26" s="362">
        <v>14831</v>
      </c>
      <c r="H26" s="362">
        <v>14889</v>
      </c>
      <c r="I26" s="362">
        <v>14946</v>
      </c>
      <c r="J26" s="362">
        <v>15004</v>
      </c>
      <c r="K26" s="363">
        <v>15062</v>
      </c>
    </row>
    <row r="27" spans="1:11" x14ac:dyDescent="0.15">
      <c r="A27" s="360">
        <v>21</v>
      </c>
      <c r="B27" s="361">
        <v>15120</v>
      </c>
      <c r="C27" s="362">
        <v>15177</v>
      </c>
      <c r="D27" s="362">
        <v>15235</v>
      </c>
      <c r="E27" s="362">
        <v>15293</v>
      </c>
      <c r="F27" s="362">
        <v>15351</v>
      </c>
      <c r="G27" s="362">
        <v>15408</v>
      </c>
      <c r="H27" s="362">
        <v>15466</v>
      </c>
      <c r="I27" s="362">
        <v>15524</v>
      </c>
      <c r="J27" s="362">
        <v>15582</v>
      </c>
      <c r="K27" s="363">
        <v>15639</v>
      </c>
    </row>
    <row r="28" spans="1:11" x14ac:dyDescent="0.15">
      <c r="A28" s="360">
        <v>22</v>
      </c>
      <c r="B28" s="361">
        <v>15697</v>
      </c>
      <c r="C28" s="362">
        <v>15755</v>
      </c>
      <c r="D28" s="362">
        <v>15813</v>
      </c>
      <c r="E28" s="362">
        <v>15870</v>
      </c>
      <c r="F28" s="362">
        <v>15928</v>
      </c>
      <c r="G28" s="362">
        <v>15986</v>
      </c>
      <c r="H28" s="362">
        <v>16044</v>
      </c>
      <c r="I28" s="362">
        <v>16101</v>
      </c>
      <c r="J28" s="362">
        <v>16159</v>
      </c>
      <c r="K28" s="363">
        <v>16217</v>
      </c>
    </row>
    <row r="29" spans="1:11" x14ac:dyDescent="0.15">
      <c r="A29" s="360">
        <v>23</v>
      </c>
      <c r="B29" s="361">
        <v>16275</v>
      </c>
      <c r="C29" s="362">
        <v>16332</v>
      </c>
      <c r="D29" s="362">
        <v>16390</v>
      </c>
      <c r="E29" s="362">
        <v>16448</v>
      </c>
      <c r="F29" s="362">
        <v>16506</v>
      </c>
      <c r="G29" s="362">
        <v>16563</v>
      </c>
      <c r="H29" s="362">
        <v>16621</v>
      </c>
      <c r="I29" s="362">
        <v>16679</v>
      </c>
      <c r="J29" s="362">
        <v>16737</v>
      </c>
      <c r="K29" s="363">
        <v>16794</v>
      </c>
    </row>
    <row r="30" spans="1:11" x14ac:dyDescent="0.15">
      <c r="A30" s="360">
        <v>24</v>
      </c>
      <c r="B30" s="361">
        <v>16852</v>
      </c>
      <c r="C30" s="362">
        <v>16910</v>
      </c>
      <c r="D30" s="362">
        <v>16968</v>
      </c>
      <c r="E30" s="362">
        <v>17025</v>
      </c>
      <c r="F30" s="362">
        <v>17083</v>
      </c>
      <c r="G30" s="362">
        <v>17141</v>
      </c>
      <c r="H30" s="362">
        <v>17199</v>
      </c>
      <c r="I30" s="362">
        <v>17256</v>
      </c>
      <c r="J30" s="362">
        <v>17314</v>
      </c>
      <c r="K30" s="363">
        <v>17372</v>
      </c>
    </row>
    <row r="31" spans="1:11" x14ac:dyDescent="0.15">
      <c r="A31" s="360">
        <v>25</v>
      </c>
      <c r="B31" s="361">
        <v>17430</v>
      </c>
      <c r="C31" s="362">
        <v>17487</v>
      </c>
      <c r="D31" s="362">
        <v>17545</v>
      </c>
      <c r="E31" s="362">
        <v>17603</v>
      </c>
      <c r="F31" s="362">
        <v>17661</v>
      </c>
      <c r="G31" s="362">
        <v>17718</v>
      </c>
      <c r="H31" s="362">
        <v>17776</v>
      </c>
      <c r="I31" s="362">
        <v>17834</v>
      </c>
      <c r="J31" s="362">
        <v>17892</v>
      </c>
      <c r="K31" s="363">
        <v>17949</v>
      </c>
    </row>
    <row r="32" spans="1:11" x14ac:dyDescent="0.15">
      <c r="A32" s="360">
        <v>26</v>
      </c>
      <c r="B32" s="361">
        <v>18007</v>
      </c>
      <c r="C32" s="362">
        <v>18065</v>
      </c>
      <c r="D32" s="362">
        <v>18123</v>
      </c>
      <c r="E32" s="362">
        <v>18180</v>
      </c>
      <c r="F32" s="362">
        <v>18238</v>
      </c>
      <c r="G32" s="362">
        <v>18296</v>
      </c>
      <c r="H32" s="362">
        <v>18354</v>
      </c>
      <c r="I32" s="362">
        <v>18411</v>
      </c>
      <c r="J32" s="362">
        <v>18469</v>
      </c>
      <c r="K32" s="363">
        <v>18527</v>
      </c>
    </row>
    <row r="33" spans="1:11" x14ac:dyDescent="0.15">
      <c r="A33" s="360">
        <v>27</v>
      </c>
      <c r="B33" s="361">
        <v>18585</v>
      </c>
      <c r="C33" s="362">
        <v>18642</v>
      </c>
      <c r="D33" s="362">
        <v>18700</v>
      </c>
      <c r="E33" s="362">
        <v>18758</v>
      </c>
      <c r="F33" s="362">
        <v>18816</v>
      </c>
      <c r="G33" s="362">
        <v>18873</v>
      </c>
      <c r="H33" s="362">
        <v>18931</v>
      </c>
      <c r="I33" s="362">
        <v>18989</v>
      </c>
      <c r="J33" s="362">
        <v>19047</v>
      </c>
      <c r="K33" s="363">
        <v>19104</v>
      </c>
    </row>
    <row r="34" spans="1:11" x14ac:dyDescent="0.15">
      <c r="A34" s="360">
        <v>28</v>
      </c>
      <c r="B34" s="361">
        <v>19162</v>
      </c>
      <c r="C34" s="362">
        <v>19220</v>
      </c>
      <c r="D34" s="362">
        <v>19278</v>
      </c>
      <c r="E34" s="362">
        <v>19335</v>
      </c>
      <c r="F34" s="362">
        <v>19393</v>
      </c>
      <c r="G34" s="362">
        <v>19451</v>
      </c>
      <c r="H34" s="362">
        <v>19509</v>
      </c>
      <c r="I34" s="362">
        <v>19566</v>
      </c>
      <c r="J34" s="362">
        <v>19624</v>
      </c>
      <c r="K34" s="363">
        <v>19682</v>
      </c>
    </row>
    <row r="35" spans="1:11" x14ac:dyDescent="0.15">
      <c r="A35" s="360">
        <v>29</v>
      </c>
      <c r="B35" s="361">
        <v>19740</v>
      </c>
      <c r="C35" s="362">
        <v>19797</v>
      </c>
      <c r="D35" s="362">
        <v>19855</v>
      </c>
      <c r="E35" s="362">
        <v>19913</v>
      </c>
      <c r="F35" s="362">
        <v>19971</v>
      </c>
      <c r="G35" s="362">
        <v>20028</v>
      </c>
      <c r="H35" s="362">
        <v>20086</v>
      </c>
      <c r="I35" s="362">
        <v>20144</v>
      </c>
      <c r="J35" s="362">
        <v>20202</v>
      </c>
      <c r="K35" s="363">
        <v>20259</v>
      </c>
    </row>
    <row r="36" spans="1:11" x14ac:dyDescent="0.15">
      <c r="A36" s="360">
        <v>30</v>
      </c>
      <c r="B36" s="361">
        <v>20317</v>
      </c>
      <c r="C36" s="362">
        <v>20372</v>
      </c>
      <c r="D36" s="362">
        <v>20426</v>
      </c>
      <c r="E36" s="362">
        <v>20481</v>
      </c>
      <c r="F36" s="362">
        <v>20535</v>
      </c>
      <c r="G36" s="362">
        <v>20590</v>
      </c>
      <c r="H36" s="362">
        <v>20645</v>
      </c>
      <c r="I36" s="362">
        <v>20699</v>
      </c>
      <c r="J36" s="362">
        <v>20754</v>
      </c>
      <c r="K36" s="363">
        <v>20808</v>
      </c>
    </row>
    <row r="37" spans="1:11" x14ac:dyDescent="0.15">
      <c r="A37" s="360">
        <v>31</v>
      </c>
      <c r="B37" s="361">
        <v>20863</v>
      </c>
      <c r="C37" s="362">
        <v>20918</v>
      </c>
      <c r="D37" s="362">
        <v>20972</v>
      </c>
      <c r="E37" s="362">
        <v>21027</v>
      </c>
      <c r="F37" s="362">
        <v>21081</v>
      </c>
      <c r="G37" s="362">
        <v>21136</v>
      </c>
      <c r="H37" s="362">
        <v>21191</v>
      </c>
      <c r="I37" s="362">
        <v>21245</v>
      </c>
      <c r="J37" s="362">
        <v>21300</v>
      </c>
      <c r="K37" s="363">
        <v>21354</v>
      </c>
    </row>
    <row r="38" spans="1:11" x14ac:dyDescent="0.15">
      <c r="A38" s="360">
        <v>32</v>
      </c>
      <c r="B38" s="361">
        <v>21409</v>
      </c>
      <c r="C38" s="362">
        <v>21464</v>
      </c>
      <c r="D38" s="362">
        <v>21518</v>
      </c>
      <c r="E38" s="362">
        <v>21573</v>
      </c>
      <c r="F38" s="362">
        <v>21627</v>
      </c>
      <c r="G38" s="362">
        <v>21682</v>
      </c>
      <c r="H38" s="362">
        <v>21737</v>
      </c>
      <c r="I38" s="362">
        <v>21791</v>
      </c>
      <c r="J38" s="362">
        <v>21846</v>
      </c>
      <c r="K38" s="363">
        <v>21900</v>
      </c>
    </row>
    <row r="39" spans="1:11" x14ac:dyDescent="0.15">
      <c r="A39" s="360">
        <v>33</v>
      </c>
      <c r="B39" s="361">
        <v>21955</v>
      </c>
      <c r="C39" s="362">
        <v>22010</v>
      </c>
      <c r="D39" s="362">
        <v>22064</v>
      </c>
      <c r="E39" s="362">
        <v>22119</v>
      </c>
      <c r="F39" s="362">
        <v>22173</v>
      </c>
      <c r="G39" s="362">
        <v>22228</v>
      </c>
      <c r="H39" s="362">
        <v>22283</v>
      </c>
      <c r="I39" s="362">
        <v>22337</v>
      </c>
      <c r="J39" s="362">
        <v>22392</v>
      </c>
      <c r="K39" s="363">
        <v>22446</v>
      </c>
    </row>
    <row r="40" spans="1:11" x14ac:dyDescent="0.15">
      <c r="A40" s="360">
        <v>34</v>
      </c>
      <c r="B40" s="361">
        <v>22501</v>
      </c>
      <c r="C40" s="362">
        <v>22556</v>
      </c>
      <c r="D40" s="362">
        <v>22610</v>
      </c>
      <c r="E40" s="362">
        <v>22665</v>
      </c>
      <c r="F40" s="362">
        <v>22719</v>
      </c>
      <c r="G40" s="362">
        <v>22774</v>
      </c>
      <c r="H40" s="362">
        <v>22829</v>
      </c>
      <c r="I40" s="362">
        <v>22883</v>
      </c>
      <c r="J40" s="362">
        <v>22938</v>
      </c>
      <c r="K40" s="363">
        <v>22992</v>
      </c>
    </row>
    <row r="41" spans="1:11" x14ac:dyDescent="0.15">
      <c r="A41" s="360">
        <v>35</v>
      </c>
      <c r="B41" s="361">
        <v>23047</v>
      </c>
      <c r="C41" s="362">
        <v>23102</v>
      </c>
      <c r="D41" s="362">
        <v>23156</v>
      </c>
      <c r="E41" s="362">
        <v>23211</v>
      </c>
      <c r="F41" s="362">
        <v>23265</v>
      </c>
      <c r="G41" s="362">
        <v>23320</v>
      </c>
      <c r="H41" s="362">
        <v>23375</v>
      </c>
      <c r="I41" s="362">
        <v>23429</v>
      </c>
      <c r="J41" s="362">
        <v>23484</v>
      </c>
      <c r="K41" s="363">
        <v>23538</v>
      </c>
    </row>
    <row r="42" spans="1:11" x14ac:dyDescent="0.15">
      <c r="A42" s="360">
        <v>36</v>
      </c>
      <c r="B42" s="361">
        <v>23593</v>
      </c>
      <c r="C42" s="362">
        <v>23648</v>
      </c>
      <c r="D42" s="362">
        <v>23702</v>
      </c>
      <c r="E42" s="362">
        <v>23757</v>
      </c>
      <c r="F42" s="362">
        <v>23811</v>
      </c>
      <c r="G42" s="362">
        <v>23866</v>
      </c>
      <c r="H42" s="362">
        <v>23921</v>
      </c>
      <c r="I42" s="362">
        <v>23975</v>
      </c>
      <c r="J42" s="362">
        <v>24030</v>
      </c>
      <c r="K42" s="363">
        <v>24084</v>
      </c>
    </row>
    <row r="43" spans="1:11" x14ac:dyDescent="0.15">
      <c r="A43" s="360">
        <v>37</v>
      </c>
      <c r="B43" s="361">
        <v>24139</v>
      </c>
      <c r="C43" s="362">
        <v>24194</v>
      </c>
      <c r="D43" s="362">
        <v>24248</v>
      </c>
      <c r="E43" s="362">
        <v>24303</v>
      </c>
      <c r="F43" s="362">
        <v>24357</v>
      </c>
      <c r="G43" s="362">
        <v>24412</v>
      </c>
      <c r="H43" s="362">
        <v>24467</v>
      </c>
      <c r="I43" s="362">
        <v>24521</v>
      </c>
      <c r="J43" s="362">
        <v>24576</v>
      </c>
      <c r="K43" s="363">
        <v>24630</v>
      </c>
    </row>
    <row r="44" spans="1:11" x14ac:dyDescent="0.15">
      <c r="A44" s="360">
        <v>38</v>
      </c>
      <c r="B44" s="361">
        <v>24685</v>
      </c>
      <c r="C44" s="362">
        <v>24740</v>
      </c>
      <c r="D44" s="362">
        <v>24794</v>
      </c>
      <c r="E44" s="362">
        <v>24849</v>
      </c>
      <c r="F44" s="362">
        <v>24903</v>
      </c>
      <c r="G44" s="362">
        <v>24958</v>
      </c>
      <c r="H44" s="362">
        <v>25013</v>
      </c>
      <c r="I44" s="362">
        <v>25067</v>
      </c>
      <c r="J44" s="362">
        <v>25122</v>
      </c>
      <c r="K44" s="363">
        <v>25176</v>
      </c>
    </row>
    <row r="45" spans="1:11" x14ac:dyDescent="0.15">
      <c r="A45" s="360">
        <v>39</v>
      </c>
      <c r="B45" s="361">
        <v>25231</v>
      </c>
      <c r="C45" s="362">
        <v>25286</v>
      </c>
      <c r="D45" s="362">
        <v>25340</v>
      </c>
      <c r="E45" s="362">
        <v>25395</v>
      </c>
      <c r="F45" s="362">
        <v>25449</v>
      </c>
      <c r="G45" s="362">
        <v>25504</v>
      </c>
      <c r="H45" s="362">
        <v>25559</v>
      </c>
      <c r="I45" s="362">
        <v>25613</v>
      </c>
      <c r="J45" s="362">
        <v>25668</v>
      </c>
      <c r="K45" s="363">
        <v>25722</v>
      </c>
    </row>
    <row r="46" spans="1:11" x14ac:dyDescent="0.15">
      <c r="A46" s="360">
        <v>40</v>
      </c>
      <c r="B46" s="361">
        <v>25777</v>
      </c>
      <c r="C46" s="362">
        <v>25832</v>
      </c>
      <c r="D46" s="362">
        <v>25886</v>
      </c>
      <c r="E46" s="362">
        <v>25941</v>
      </c>
      <c r="F46" s="362">
        <v>25995</v>
      </c>
      <c r="G46" s="362">
        <v>26050</v>
      </c>
      <c r="H46" s="362">
        <v>26105</v>
      </c>
      <c r="I46" s="362">
        <v>26159</v>
      </c>
      <c r="J46" s="362">
        <v>26214</v>
      </c>
      <c r="K46" s="363">
        <v>26268</v>
      </c>
    </row>
    <row r="47" spans="1:11" x14ac:dyDescent="0.15">
      <c r="A47" s="360">
        <v>41</v>
      </c>
      <c r="B47" s="361">
        <v>26323</v>
      </c>
      <c r="C47" s="362">
        <v>26378</v>
      </c>
      <c r="D47" s="362">
        <v>26432</v>
      </c>
      <c r="E47" s="362">
        <v>26487</v>
      </c>
      <c r="F47" s="362">
        <v>26541</v>
      </c>
      <c r="G47" s="362">
        <v>26596</v>
      </c>
      <c r="H47" s="362">
        <v>26651</v>
      </c>
      <c r="I47" s="362">
        <v>26705</v>
      </c>
      <c r="J47" s="362">
        <v>26760</v>
      </c>
      <c r="K47" s="363">
        <v>26814</v>
      </c>
    </row>
    <row r="48" spans="1:11" x14ac:dyDescent="0.15">
      <c r="A48" s="360">
        <v>42</v>
      </c>
      <c r="B48" s="361">
        <v>26869</v>
      </c>
      <c r="C48" s="362">
        <v>26924</v>
      </c>
      <c r="D48" s="362">
        <v>26978</v>
      </c>
      <c r="E48" s="362">
        <v>27033</v>
      </c>
      <c r="F48" s="362">
        <v>27087</v>
      </c>
      <c r="G48" s="362">
        <v>27142</v>
      </c>
      <c r="H48" s="362">
        <v>27197</v>
      </c>
      <c r="I48" s="362">
        <v>27251</v>
      </c>
      <c r="J48" s="362">
        <v>27306</v>
      </c>
      <c r="K48" s="363">
        <v>27360</v>
      </c>
    </row>
    <row r="49" spans="1:11" x14ac:dyDescent="0.15">
      <c r="A49" s="360">
        <v>43</v>
      </c>
      <c r="B49" s="361">
        <v>27415</v>
      </c>
      <c r="C49" s="362">
        <v>27470</v>
      </c>
      <c r="D49" s="362">
        <v>27524</v>
      </c>
      <c r="E49" s="362">
        <v>27579</v>
      </c>
      <c r="F49" s="362">
        <v>27633</v>
      </c>
      <c r="G49" s="362">
        <v>27688</v>
      </c>
      <c r="H49" s="362">
        <v>27743</v>
      </c>
      <c r="I49" s="362">
        <v>27797</v>
      </c>
      <c r="J49" s="362">
        <v>27852</v>
      </c>
      <c r="K49" s="363">
        <v>27906</v>
      </c>
    </row>
    <row r="50" spans="1:11" x14ac:dyDescent="0.15">
      <c r="A50" s="360">
        <v>44</v>
      </c>
      <c r="B50" s="361">
        <v>27961</v>
      </c>
      <c r="C50" s="362">
        <v>28016</v>
      </c>
      <c r="D50" s="362">
        <v>28070</v>
      </c>
      <c r="E50" s="362">
        <v>28125</v>
      </c>
      <c r="F50" s="362">
        <v>28179</v>
      </c>
      <c r="G50" s="362">
        <v>28234</v>
      </c>
      <c r="H50" s="362">
        <v>28289</v>
      </c>
      <c r="I50" s="362">
        <v>28343</v>
      </c>
      <c r="J50" s="362">
        <v>28398</v>
      </c>
      <c r="K50" s="363">
        <v>28452</v>
      </c>
    </row>
    <row r="51" spans="1:11" x14ac:dyDescent="0.15">
      <c r="A51" s="360">
        <v>45</v>
      </c>
      <c r="B51" s="361">
        <v>28507</v>
      </c>
      <c r="C51" s="362">
        <v>28562</v>
      </c>
      <c r="D51" s="362">
        <v>28616</v>
      </c>
      <c r="E51" s="362">
        <v>28671</v>
      </c>
      <c r="F51" s="362">
        <v>28725</v>
      </c>
      <c r="G51" s="362">
        <v>28780</v>
      </c>
      <c r="H51" s="362">
        <v>28835</v>
      </c>
      <c r="I51" s="362">
        <v>28889</v>
      </c>
      <c r="J51" s="362">
        <v>28944</v>
      </c>
      <c r="K51" s="363">
        <v>28998</v>
      </c>
    </row>
    <row r="52" spans="1:11" x14ac:dyDescent="0.15">
      <c r="A52" s="360">
        <v>46</v>
      </c>
      <c r="B52" s="361">
        <v>29053</v>
      </c>
      <c r="C52" s="362">
        <v>29108</v>
      </c>
      <c r="D52" s="362">
        <v>29162</v>
      </c>
      <c r="E52" s="362">
        <v>29217</v>
      </c>
      <c r="F52" s="362">
        <v>29271</v>
      </c>
      <c r="G52" s="362">
        <v>29326</v>
      </c>
      <c r="H52" s="362">
        <v>29381</v>
      </c>
      <c r="I52" s="362">
        <v>29435</v>
      </c>
      <c r="J52" s="362">
        <v>29490</v>
      </c>
      <c r="K52" s="363">
        <v>29544</v>
      </c>
    </row>
    <row r="53" spans="1:11" x14ac:dyDescent="0.15">
      <c r="A53" s="360">
        <v>47</v>
      </c>
      <c r="B53" s="361">
        <v>29599</v>
      </c>
      <c r="C53" s="362">
        <v>29654</v>
      </c>
      <c r="D53" s="362">
        <v>29708</v>
      </c>
      <c r="E53" s="362">
        <v>29763</v>
      </c>
      <c r="F53" s="362">
        <v>29817</v>
      </c>
      <c r="G53" s="362">
        <v>29872</v>
      </c>
      <c r="H53" s="362">
        <v>29927</v>
      </c>
      <c r="I53" s="362">
        <v>29981</v>
      </c>
      <c r="J53" s="362">
        <v>30036</v>
      </c>
      <c r="K53" s="363">
        <v>30090</v>
      </c>
    </row>
    <row r="54" spans="1:11" x14ac:dyDescent="0.15">
      <c r="A54" s="360">
        <v>48</v>
      </c>
      <c r="B54" s="361">
        <v>30145</v>
      </c>
      <c r="C54" s="362">
        <v>30200</v>
      </c>
      <c r="D54" s="362">
        <v>30254</v>
      </c>
      <c r="E54" s="362">
        <v>30309</v>
      </c>
      <c r="F54" s="362">
        <v>30363</v>
      </c>
      <c r="G54" s="362">
        <v>30418</v>
      </c>
      <c r="H54" s="362">
        <v>30473</v>
      </c>
      <c r="I54" s="362">
        <v>30527</v>
      </c>
      <c r="J54" s="362">
        <v>30582</v>
      </c>
      <c r="K54" s="363">
        <v>30636</v>
      </c>
    </row>
    <row r="55" spans="1:11" x14ac:dyDescent="0.15">
      <c r="A55" s="360">
        <v>49</v>
      </c>
      <c r="B55" s="361">
        <v>30691</v>
      </c>
      <c r="C55" s="362">
        <v>30746</v>
      </c>
      <c r="D55" s="362">
        <v>30800</v>
      </c>
      <c r="E55" s="362">
        <v>30855</v>
      </c>
      <c r="F55" s="362">
        <v>30909</v>
      </c>
      <c r="G55" s="362">
        <v>30964</v>
      </c>
      <c r="H55" s="362">
        <v>31019</v>
      </c>
      <c r="I55" s="362">
        <v>31073</v>
      </c>
      <c r="J55" s="362">
        <v>31128</v>
      </c>
      <c r="K55" s="363">
        <v>31182</v>
      </c>
    </row>
    <row r="56" spans="1:11" x14ac:dyDescent="0.15">
      <c r="A56" s="364">
        <v>50</v>
      </c>
      <c r="B56" s="365">
        <v>31237</v>
      </c>
      <c r="C56" s="366">
        <v>31292</v>
      </c>
      <c r="D56" s="366">
        <v>31346</v>
      </c>
      <c r="E56" s="366">
        <v>31401</v>
      </c>
      <c r="F56" s="366">
        <v>31455</v>
      </c>
      <c r="G56" s="366">
        <v>31510</v>
      </c>
      <c r="H56" s="366">
        <v>31565</v>
      </c>
      <c r="I56" s="366">
        <v>31619</v>
      </c>
      <c r="J56" s="366">
        <v>31674</v>
      </c>
      <c r="K56" s="367">
        <v>31728</v>
      </c>
    </row>
    <row r="58" spans="1:11" x14ac:dyDescent="0.15">
      <c r="A58" s="352" t="s">
        <v>146</v>
      </c>
    </row>
    <row r="59" spans="1:11" x14ac:dyDescent="0.15">
      <c r="A59" s="352" t="s">
        <v>147</v>
      </c>
    </row>
  </sheetData>
  <mergeCells count="9">
    <mergeCell ref="C4:D4"/>
    <mergeCell ref="E4:F4"/>
    <mergeCell ref="G4:H4"/>
    <mergeCell ref="I4:J4"/>
    <mergeCell ref="C2:D3"/>
    <mergeCell ref="E2:K2"/>
    <mergeCell ref="E3:F3"/>
    <mergeCell ref="G3:H3"/>
    <mergeCell ref="I3:J3"/>
  </mergeCells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9716-1AA9-4DA4-B3AF-2BF0B254C597}">
  <sheetPr>
    <tabColor indexed="8"/>
  </sheetPr>
  <dimension ref="B1:M25"/>
  <sheetViews>
    <sheetView workbookViewId="0">
      <selection activeCell="D21" sqref="D21"/>
    </sheetView>
  </sheetViews>
  <sheetFormatPr defaultColWidth="10.625" defaultRowHeight="13.5" x14ac:dyDescent="0.15"/>
  <cols>
    <col min="1" max="1" width="3.75" style="352" customWidth="1"/>
    <col min="2" max="2" width="10.875" style="352" bestFit="1" customWidth="1"/>
    <col min="3" max="3" width="11.75" style="352" customWidth="1"/>
    <col min="4" max="4" width="12.125" style="352" customWidth="1"/>
    <col min="5" max="5" width="8" style="352" bestFit="1" customWidth="1"/>
    <col min="6" max="6" width="7.125" style="352" bestFit="1" customWidth="1"/>
    <col min="7" max="8" width="8" style="352" bestFit="1" customWidth="1"/>
    <col min="9" max="256" width="10.625" style="352"/>
    <col min="257" max="257" width="3.75" style="352" customWidth="1"/>
    <col min="258" max="258" width="10.875" style="352" bestFit="1" customWidth="1"/>
    <col min="259" max="259" width="11.75" style="352" customWidth="1"/>
    <col min="260" max="260" width="12.125" style="352" customWidth="1"/>
    <col min="261" max="261" width="8" style="352" bestFit="1" customWidth="1"/>
    <col min="262" max="262" width="7.125" style="352" bestFit="1" customWidth="1"/>
    <col min="263" max="264" width="8" style="352" bestFit="1" customWidth="1"/>
    <col min="265" max="512" width="10.625" style="352"/>
    <col min="513" max="513" width="3.75" style="352" customWidth="1"/>
    <col min="514" max="514" width="10.875" style="352" bestFit="1" customWidth="1"/>
    <col min="515" max="515" width="11.75" style="352" customWidth="1"/>
    <col min="516" max="516" width="12.125" style="352" customWidth="1"/>
    <col min="517" max="517" width="8" style="352" bestFit="1" customWidth="1"/>
    <col min="518" max="518" width="7.125" style="352" bestFit="1" customWidth="1"/>
    <col min="519" max="520" width="8" style="352" bestFit="1" customWidth="1"/>
    <col min="521" max="768" width="10.625" style="352"/>
    <col min="769" max="769" width="3.75" style="352" customWidth="1"/>
    <col min="770" max="770" width="10.875" style="352" bestFit="1" customWidth="1"/>
    <col min="771" max="771" width="11.75" style="352" customWidth="1"/>
    <col min="772" max="772" width="12.125" style="352" customWidth="1"/>
    <col min="773" max="773" width="8" style="352" bestFit="1" customWidth="1"/>
    <col min="774" max="774" width="7.125" style="352" bestFit="1" customWidth="1"/>
    <col min="775" max="776" width="8" style="352" bestFit="1" customWidth="1"/>
    <col min="777" max="1024" width="10.625" style="352"/>
    <col min="1025" max="1025" width="3.75" style="352" customWidth="1"/>
    <col min="1026" max="1026" width="10.875" style="352" bestFit="1" customWidth="1"/>
    <col min="1027" max="1027" width="11.75" style="352" customWidth="1"/>
    <col min="1028" max="1028" width="12.125" style="352" customWidth="1"/>
    <col min="1029" max="1029" width="8" style="352" bestFit="1" customWidth="1"/>
    <col min="1030" max="1030" width="7.125" style="352" bestFit="1" customWidth="1"/>
    <col min="1031" max="1032" width="8" style="352" bestFit="1" customWidth="1"/>
    <col min="1033" max="1280" width="10.625" style="352"/>
    <col min="1281" max="1281" width="3.75" style="352" customWidth="1"/>
    <col min="1282" max="1282" width="10.875" style="352" bestFit="1" customWidth="1"/>
    <col min="1283" max="1283" width="11.75" style="352" customWidth="1"/>
    <col min="1284" max="1284" width="12.125" style="352" customWidth="1"/>
    <col min="1285" max="1285" width="8" style="352" bestFit="1" customWidth="1"/>
    <col min="1286" max="1286" width="7.125" style="352" bestFit="1" customWidth="1"/>
    <col min="1287" max="1288" width="8" style="352" bestFit="1" customWidth="1"/>
    <col min="1289" max="1536" width="10.625" style="352"/>
    <col min="1537" max="1537" width="3.75" style="352" customWidth="1"/>
    <col min="1538" max="1538" width="10.875" style="352" bestFit="1" customWidth="1"/>
    <col min="1539" max="1539" width="11.75" style="352" customWidth="1"/>
    <col min="1540" max="1540" width="12.125" style="352" customWidth="1"/>
    <col min="1541" max="1541" width="8" style="352" bestFit="1" customWidth="1"/>
    <col min="1542" max="1542" width="7.125" style="352" bestFit="1" customWidth="1"/>
    <col min="1543" max="1544" width="8" style="352" bestFit="1" customWidth="1"/>
    <col min="1545" max="1792" width="10.625" style="352"/>
    <col min="1793" max="1793" width="3.75" style="352" customWidth="1"/>
    <col min="1794" max="1794" width="10.875" style="352" bestFit="1" customWidth="1"/>
    <col min="1795" max="1795" width="11.75" style="352" customWidth="1"/>
    <col min="1796" max="1796" width="12.125" style="352" customWidth="1"/>
    <col min="1797" max="1797" width="8" style="352" bestFit="1" customWidth="1"/>
    <col min="1798" max="1798" width="7.125" style="352" bestFit="1" customWidth="1"/>
    <col min="1799" max="1800" width="8" style="352" bestFit="1" customWidth="1"/>
    <col min="1801" max="2048" width="10.625" style="352"/>
    <col min="2049" max="2049" width="3.75" style="352" customWidth="1"/>
    <col min="2050" max="2050" width="10.875" style="352" bestFit="1" customWidth="1"/>
    <col min="2051" max="2051" width="11.75" style="352" customWidth="1"/>
    <col min="2052" max="2052" width="12.125" style="352" customWidth="1"/>
    <col min="2053" max="2053" width="8" style="352" bestFit="1" customWidth="1"/>
    <col min="2054" max="2054" width="7.125" style="352" bestFit="1" customWidth="1"/>
    <col min="2055" max="2056" width="8" style="352" bestFit="1" customWidth="1"/>
    <col min="2057" max="2304" width="10.625" style="352"/>
    <col min="2305" max="2305" width="3.75" style="352" customWidth="1"/>
    <col min="2306" max="2306" width="10.875" style="352" bestFit="1" customWidth="1"/>
    <col min="2307" max="2307" width="11.75" style="352" customWidth="1"/>
    <col min="2308" max="2308" width="12.125" style="352" customWidth="1"/>
    <col min="2309" max="2309" width="8" style="352" bestFit="1" customWidth="1"/>
    <col min="2310" max="2310" width="7.125" style="352" bestFit="1" customWidth="1"/>
    <col min="2311" max="2312" width="8" style="352" bestFit="1" customWidth="1"/>
    <col min="2313" max="2560" width="10.625" style="352"/>
    <col min="2561" max="2561" width="3.75" style="352" customWidth="1"/>
    <col min="2562" max="2562" width="10.875" style="352" bestFit="1" customWidth="1"/>
    <col min="2563" max="2563" width="11.75" style="352" customWidth="1"/>
    <col min="2564" max="2564" width="12.125" style="352" customWidth="1"/>
    <col min="2565" max="2565" width="8" style="352" bestFit="1" customWidth="1"/>
    <col min="2566" max="2566" width="7.125" style="352" bestFit="1" customWidth="1"/>
    <col min="2567" max="2568" width="8" style="352" bestFit="1" customWidth="1"/>
    <col min="2569" max="2816" width="10.625" style="352"/>
    <col min="2817" max="2817" width="3.75" style="352" customWidth="1"/>
    <col min="2818" max="2818" width="10.875" style="352" bestFit="1" customWidth="1"/>
    <col min="2819" max="2819" width="11.75" style="352" customWidth="1"/>
    <col min="2820" max="2820" width="12.125" style="352" customWidth="1"/>
    <col min="2821" max="2821" width="8" style="352" bestFit="1" customWidth="1"/>
    <col min="2822" max="2822" width="7.125" style="352" bestFit="1" customWidth="1"/>
    <col min="2823" max="2824" width="8" style="352" bestFit="1" customWidth="1"/>
    <col min="2825" max="3072" width="10.625" style="352"/>
    <col min="3073" max="3073" width="3.75" style="352" customWidth="1"/>
    <col min="3074" max="3074" width="10.875" style="352" bestFit="1" customWidth="1"/>
    <col min="3075" max="3075" width="11.75" style="352" customWidth="1"/>
    <col min="3076" max="3076" width="12.125" style="352" customWidth="1"/>
    <col min="3077" max="3077" width="8" style="352" bestFit="1" customWidth="1"/>
    <col min="3078" max="3078" width="7.125" style="352" bestFit="1" customWidth="1"/>
    <col min="3079" max="3080" width="8" style="352" bestFit="1" customWidth="1"/>
    <col min="3081" max="3328" width="10.625" style="352"/>
    <col min="3329" max="3329" width="3.75" style="352" customWidth="1"/>
    <col min="3330" max="3330" width="10.875" style="352" bestFit="1" customWidth="1"/>
    <col min="3331" max="3331" width="11.75" style="352" customWidth="1"/>
    <col min="3332" max="3332" width="12.125" style="352" customWidth="1"/>
    <col min="3333" max="3333" width="8" style="352" bestFit="1" customWidth="1"/>
    <col min="3334" max="3334" width="7.125" style="352" bestFit="1" customWidth="1"/>
    <col min="3335" max="3336" width="8" style="352" bestFit="1" customWidth="1"/>
    <col min="3337" max="3584" width="10.625" style="352"/>
    <col min="3585" max="3585" width="3.75" style="352" customWidth="1"/>
    <col min="3586" max="3586" width="10.875" style="352" bestFit="1" customWidth="1"/>
    <col min="3587" max="3587" width="11.75" style="352" customWidth="1"/>
    <col min="3588" max="3588" width="12.125" style="352" customWidth="1"/>
    <col min="3589" max="3589" width="8" style="352" bestFit="1" customWidth="1"/>
    <col min="3590" max="3590" width="7.125" style="352" bestFit="1" customWidth="1"/>
    <col min="3591" max="3592" width="8" style="352" bestFit="1" customWidth="1"/>
    <col min="3593" max="3840" width="10.625" style="352"/>
    <col min="3841" max="3841" width="3.75" style="352" customWidth="1"/>
    <col min="3842" max="3842" width="10.875" style="352" bestFit="1" customWidth="1"/>
    <col min="3843" max="3843" width="11.75" style="352" customWidth="1"/>
    <col min="3844" max="3844" width="12.125" style="352" customWidth="1"/>
    <col min="3845" max="3845" width="8" style="352" bestFit="1" customWidth="1"/>
    <col min="3846" max="3846" width="7.125" style="352" bestFit="1" customWidth="1"/>
    <col min="3847" max="3848" width="8" style="352" bestFit="1" customWidth="1"/>
    <col min="3849" max="4096" width="10.625" style="352"/>
    <col min="4097" max="4097" width="3.75" style="352" customWidth="1"/>
    <col min="4098" max="4098" width="10.875" style="352" bestFit="1" customWidth="1"/>
    <col min="4099" max="4099" width="11.75" style="352" customWidth="1"/>
    <col min="4100" max="4100" width="12.125" style="352" customWidth="1"/>
    <col min="4101" max="4101" width="8" style="352" bestFit="1" customWidth="1"/>
    <col min="4102" max="4102" width="7.125" style="352" bestFit="1" customWidth="1"/>
    <col min="4103" max="4104" width="8" style="352" bestFit="1" customWidth="1"/>
    <col min="4105" max="4352" width="10.625" style="352"/>
    <col min="4353" max="4353" width="3.75" style="352" customWidth="1"/>
    <col min="4354" max="4354" width="10.875" style="352" bestFit="1" customWidth="1"/>
    <col min="4355" max="4355" width="11.75" style="352" customWidth="1"/>
    <col min="4356" max="4356" width="12.125" style="352" customWidth="1"/>
    <col min="4357" max="4357" width="8" style="352" bestFit="1" customWidth="1"/>
    <col min="4358" max="4358" width="7.125" style="352" bestFit="1" customWidth="1"/>
    <col min="4359" max="4360" width="8" style="352" bestFit="1" customWidth="1"/>
    <col min="4361" max="4608" width="10.625" style="352"/>
    <col min="4609" max="4609" width="3.75" style="352" customWidth="1"/>
    <col min="4610" max="4610" width="10.875" style="352" bestFit="1" customWidth="1"/>
    <col min="4611" max="4611" width="11.75" style="352" customWidth="1"/>
    <col min="4612" max="4612" width="12.125" style="352" customWidth="1"/>
    <col min="4613" max="4613" width="8" style="352" bestFit="1" customWidth="1"/>
    <col min="4614" max="4614" width="7.125" style="352" bestFit="1" customWidth="1"/>
    <col min="4615" max="4616" width="8" style="352" bestFit="1" customWidth="1"/>
    <col min="4617" max="4864" width="10.625" style="352"/>
    <col min="4865" max="4865" width="3.75" style="352" customWidth="1"/>
    <col min="4866" max="4866" width="10.875" style="352" bestFit="1" customWidth="1"/>
    <col min="4867" max="4867" width="11.75" style="352" customWidth="1"/>
    <col min="4868" max="4868" width="12.125" style="352" customWidth="1"/>
    <col min="4869" max="4869" width="8" style="352" bestFit="1" customWidth="1"/>
    <col min="4870" max="4870" width="7.125" style="352" bestFit="1" customWidth="1"/>
    <col min="4871" max="4872" width="8" style="352" bestFit="1" customWidth="1"/>
    <col min="4873" max="5120" width="10.625" style="352"/>
    <col min="5121" max="5121" width="3.75" style="352" customWidth="1"/>
    <col min="5122" max="5122" width="10.875" style="352" bestFit="1" customWidth="1"/>
    <col min="5123" max="5123" width="11.75" style="352" customWidth="1"/>
    <col min="5124" max="5124" width="12.125" style="352" customWidth="1"/>
    <col min="5125" max="5125" width="8" style="352" bestFit="1" customWidth="1"/>
    <col min="5126" max="5126" width="7.125" style="352" bestFit="1" customWidth="1"/>
    <col min="5127" max="5128" width="8" style="352" bestFit="1" customWidth="1"/>
    <col min="5129" max="5376" width="10.625" style="352"/>
    <col min="5377" max="5377" width="3.75" style="352" customWidth="1"/>
    <col min="5378" max="5378" width="10.875" style="352" bestFit="1" customWidth="1"/>
    <col min="5379" max="5379" width="11.75" style="352" customWidth="1"/>
    <col min="5380" max="5380" width="12.125" style="352" customWidth="1"/>
    <col min="5381" max="5381" width="8" style="352" bestFit="1" customWidth="1"/>
    <col min="5382" max="5382" width="7.125" style="352" bestFit="1" customWidth="1"/>
    <col min="5383" max="5384" width="8" style="352" bestFit="1" customWidth="1"/>
    <col min="5385" max="5632" width="10.625" style="352"/>
    <col min="5633" max="5633" width="3.75" style="352" customWidth="1"/>
    <col min="5634" max="5634" width="10.875" style="352" bestFit="1" customWidth="1"/>
    <col min="5635" max="5635" width="11.75" style="352" customWidth="1"/>
    <col min="5636" max="5636" width="12.125" style="352" customWidth="1"/>
    <col min="5637" max="5637" width="8" style="352" bestFit="1" customWidth="1"/>
    <col min="5638" max="5638" width="7.125" style="352" bestFit="1" customWidth="1"/>
    <col min="5639" max="5640" width="8" style="352" bestFit="1" customWidth="1"/>
    <col min="5641" max="5888" width="10.625" style="352"/>
    <col min="5889" max="5889" width="3.75" style="352" customWidth="1"/>
    <col min="5890" max="5890" width="10.875" style="352" bestFit="1" customWidth="1"/>
    <col min="5891" max="5891" width="11.75" style="352" customWidth="1"/>
    <col min="5892" max="5892" width="12.125" style="352" customWidth="1"/>
    <col min="5893" max="5893" width="8" style="352" bestFit="1" customWidth="1"/>
    <col min="5894" max="5894" width="7.125" style="352" bestFit="1" customWidth="1"/>
    <col min="5895" max="5896" width="8" style="352" bestFit="1" customWidth="1"/>
    <col min="5897" max="6144" width="10.625" style="352"/>
    <col min="6145" max="6145" width="3.75" style="352" customWidth="1"/>
    <col min="6146" max="6146" width="10.875" style="352" bestFit="1" customWidth="1"/>
    <col min="6147" max="6147" width="11.75" style="352" customWidth="1"/>
    <col min="6148" max="6148" width="12.125" style="352" customWidth="1"/>
    <col min="6149" max="6149" width="8" style="352" bestFit="1" customWidth="1"/>
    <col min="6150" max="6150" width="7.125" style="352" bestFit="1" customWidth="1"/>
    <col min="6151" max="6152" width="8" style="352" bestFit="1" customWidth="1"/>
    <col min="6153" max="6400" width="10.625" style="352"/>
    <col min="6401" max="6401" width="3.75" style="352" customWidth="1"/>
    <col min="6402" max="6402" width="10.875" style="352" bestFit="1" customWidth="1"/>
    <col min="6403" max="6403" width="11.75" style="352" customWidth="1"/>
    <col min="6404" max="6404" width="12.125" style="352" customWidth="1"/>
    <col min="6405" max="6405" width="8" style="352" bestFit="1" customWidth="1"/>
    <col min="6406" max="6406" width="7.125" style="352" bestFit="1" customWidth="1"/>
    <col min="6407" max="6408" width="8" style="352" bestFit="1" customWidth="1"/>
    <col min="6409" max="6656" width="10.625" style="352"/>
    <col min="6657" max="6657" width="3.75" style="352" customWidth="1"/>
    <col min="6658" max="6658" width="10.875" style="352" bestFit="1" customWidth="1"/>
    <col min="6659" max="6659" width="11.75" style="352" customWidth="1"/>
    <col min="6660" max="6660" width="12.125" style="352" customWidth="1"/>
    <col min="6661" max="6661" width="8" style="352" bestFit="1" customWidth="1"/>
    <col min="6662" max="6662" width="7.125" style="352" bestFit="1" customWidth="1"/>
    <col min="6663" max="6664" width="8" style="352" bestFit="1" customWidth="1"/>
    <col min="6665" max="6912" width="10.625" style="352"/>
    <col min="6913" max="6913" width="3.75" style="352" customWidth="1"/>
    <col min="6914" max="6914" width="10.875" style="352" bestFit="1" customWidth="1"/>
    <col min="6915" max="6915" width="11.75" style="352" customWidth="1"/>
    <col min="6916" max="6916" width="12.125" style="352" customWidth="1"/>
    <col min="6917" max="6917" width="8" style="352" bestFit="1" customWidth="1"/>
    <col min="6918" max="6918" width="7.125" style="352" bestFit="1" customWidth="1"/>
    <col min="6919" max="6920" width="8" style="352" bestFit="1" customWidth="1"/>
    <col min="6921" max="7168" width="10.625" style="352"/>
    <col min="7169" max="7169" width="3.75" style="352" customWidth="1"/>
    <col min="7170" max="7170" width="10.875" style="352" bestFit="1" customWidth="1"/>
    <col min="7171" max="7171" width="11.75" style="352" customWidth="1"/>
    <col min="7172" max="7172" width="12.125" style="352" customWidth="1"/>
    <col min="7173" max="7173" width="8" style="352" bestFit="1" customWidth="1"/>
    <col min="7174" max="7174" width="7.125" style="352" bestFit="1" customWidth="1"/>
    <col min="7175" max="7176" width="8" style="352" bestFit="1" customWidth="1"/>
    <col min="7177" max="7424" width="10.625" style="352"/>
    <col min="7425" max="7425" width="3.75" style="352" customWidth="1"/>
    <col min="7426" max="7426" width="10.875" style="352" bestFit="1" customWidth="1"/>
    <col min="7427" max="7427" width="11.75" style="352" customWidth="1"/>
    <col min="7428" max="7428" width="12.125" style="352" customWidth="1"/>
    <col min="7429" max="7429" width="8" style="352" bestFit="1" customWidth="1"/>
    <col min="7430" max="7430" width="7.125" style="352" bestFit="1" customWidth="1"/>
    <col min="7431" max="7432" width="8" style="352" bestFit="1" customWidth="1"/>
    <col min="7433" max="7680" width="10.625" style="352"/>
    <col min="7681" max="7681" width="3.75" style="352" customWidth="1"/>
    <col min="7682" max="7682" width="10.875" style="352" bestFit="1" customWidth="1"/>
    <col min="7683" max="7683" width="11.75" style="352" customWidth="1"/>
    <col min="7684" max="7684" width="12.125" style="352" customWidth="1"/>
    <col min="7685" max="7685" width="8" style="352" bestFit="1" customWidth="1"/>
    <col min="7686" max="7686" width="7.125" style="352" bestFit="1" customWidth="1"/>
    <col min="7687" max="7688" width="8" style="352" bestFit="1" customWidth="1"/>
    <col min="7689" max="7936" width="10.625" style="352"/>
    <col min="7937" max="7937" width="3.75" style="352" customWidth="1"/>
    <col min="7938" max="7938" width="10.875" style="352" bestFit="1" customWidth="1"/>
    <col min="7939" max="7939" width="11.75" style="352" customWidth="1"/>
    <col min="7940" max="7940" width="12.125" style="352" customWidth="1"/>
    <col min="7941" max="7941" width="8" style="352" bestFit="1" customWidth="1"/>
    <col min="7942" max="7942" width="7.125" style="352" bestFit="1" customWidth="1"/>
    <col min="7943" max="7944" width="8" style="352" bestFit="1" customWidth="1"/>
    <col min="7945" max="8192" width="10.625" style="352"/>
    <col min="8193" max="8193" width="3.75" style="352" customWidth="1"/>
    <col min="8194" max="8194" width="10.875" style="352" bestFit="1" customWidth="1"/>
    <col min="8195" max="8195" width="11.75" style="352" customWidth="1"/>
    <col min="8196" max="8196" width="12.125" style="352" customWidth="1"/>
    <col min="8197" max="8197" width="8" style="352" bestFit="1" customWidth="1"/>
    <col min="8198" max="8198" width="7.125" style="352" bestFit="1" customWidth="1"/>
    <col min="8199" max="8200" width="8" style="352" bestFit="1" customWidth="1"/>
    <col min="8201" max="8448" width="10.625" style="352"/>
    <col min="8449" max="8449" width="3.75" style="352" customWidth="1"/>
    <col min="8450" max="8450" width="10.875" style="352" bestFit="1" customWidth="1"/>
    <col min="8451" max="8451" width="11.75" style="352" customWidth="1"/>
    <col min="8452" max="8452" width="12.125" style="352" customWidth="1"/>
    <col min="8453" max="8453" width="8" style="352" bestFit="1" customWidth="1"/>
    <col min="8454" max="8454" width="7.125" style="352" bestFit="1" customWidth="1"/>
    <col min="8455" max="8456" width="8" style="352" bestFit="1" customWidth="1"/>
    <col min="8457" max="8704" width="10.625" style="352"/>
    <col min="8705" max="8705" width="3.75" style="352" customWidth="1"/>
    <col min="8706" max="8706" width="10.875" style="352" bestFit="1" customWidth="1"/>
    <col min="8707" max="8707" width="11.75" style="352" customWidth="1"/>
    <col min="8708" max="8708" width="12.125" style="352" customWidth="1"/>
    <col min="8709" max="8709" width="8" style="352" bestFit="1" customWidth="1"/>
    <col min="8710" max="8710" width="7.125" style="352" bestFit="1" customWidth="1"/>
    <col min="8711" max="8712" width="8" style="352" bestFit="1" customWidth="1"/>
    <col min="8713" max="8960" width="10.625" style="352"/>
    <col min="8961" max="8961" width="3.75" style="352" customWidth="1"/>
    <col min="8962" max="8962" width="10.875" style="352" bestFit="1" customWidth="1"/>
    <col min="8963" max="8963" width="11.75" style="352" customWidth="1"/>
    <col min="8964" max="8964" width="12.125" style="352" customWidth="1"/>
    <col min="8965" max="8965" width="8" style="352" bestFit="1" customWidth="1"/>
    <col min="8966" max="8966" width="7.125" style="352" bestFit="1" customWidth="1"/>
    <col min="8967" max="8968" width="8" style="352" bestFit="1" customWidth="1"/>
    <col min="8969" max="9216" width="10.625" style="352"/>
    <col min="9217" max="9217" width="3.75" style="352" customWidth="1"/>
    <col min="9218" max="9218" width="10.875" style="352" bestFit="1" customWidth="1"/>
    <col min="9219" max="9219" width="11.75" style="352" customWidth="1"/>
    <col min="9220" max="9220" width="12.125" style="352" customWidth="1"/>
    <col min="9221" max="9221" width="8" style="352" bestFit="1" customWidth="1"/>
    <col min="9222" max="9222" width="7.125" style="352" bestFit="1" customWidth="1"/>
    <col min="9223" max="9224" width="8" style="352" bestFit="1" customWidth="1"/>
    <col min="9225" max="9472" width="10.625" style="352"/>
    <col min="9473" max="9473" width="3.75" style="352" customWidth="1"/>
    <col min="9474" max="9474" width="10.875" style="352" bestFit="1" customWidth="1"/>
    <col min="9475" max="9475" width="11.75" style="352" customWidth="1"/>
    <col min="9476" max="9476" width="12.125" style="352" customWidth="1"/>
    <col min="9477" max="9477" width="8" style="352" bestFit="1" customWidth="1"/>
    <col min="9478" max="9478" width="7.125" style="352" bestFit="1" customWidth="1"/>
    <col min="9479" max="9480" width="8" style="352" bestFit="1" customWidth="1"/>
    <col min="9481" max="9728" width="10.625" style="352"/>
    <col min="9729" max="9729" width="3.75" style="352" customWidth="1"/>
    <col min="9730" max="9730" width="10.875" style="352" bestFit="1" customWidth="1"/>
    <col min="9731" max="9731" width="11.75" style="352" customWidth="1"/>
    <col min="9732" max="9732" width="12.125" style="352" customWidth="1"/>
    <col min="9733" max="9733" width="8" style="352" bestFit="1" customWidth="1"/>
    <col min="9734" max="9734" width="7.125" style="352" bestFit="1" customWidth="1"/>
    <col min="9735" max="9736" width="8" style="352" bestFit="1" customWidth="1"/>
    <col min="9737" max="9984" width="10.625" style="352"/>
    <col min="9985" max="9985" width="3.75" style="352" customWidth="1"/>
    <col min="9986" max="9986" width="10.875" style="352" bestFit="1" customWidth="1"/>
    <col min="9987" max="9987" width="11.75" style="352" customWidth="1"/>
    <col min="9988" max="9988" width="12.125" style="352" customWidth="1"/>
    <col min="9989" max="9989" width="8" style="352" bestFit="1" customWidth="1"/>
    <col min="9990" max="9990" width="7.125" style="352" bestFit="1" customWidth="1"/>
    <col min="9991" max="9992" width="8" style="352" bestFit="1" customWidth="1"/>
    <col min="9993" max="10240" width="10.625" style="352"/>
    <col min="10241" max="10241" width="3.75" style="352" customWidth="1"/>
    <col min="10242" max="10242" width="10.875" style="352" bestFit="1" customWidth="1"/>
    <col min="10243" max="10243" width="11.75" style="352" customWidth="1"/>
    <col min="10244" max="10244" width="12.125" style="352" customWidth="1"/>
    <col min="10245" max="10245" width="8" style="352" bestFit="1" customWidth="1"/>
    <col min="10246" max="10246" width="7.125" style="352" bestFit="1" customWidth="1"/>
    <col min="10247" max="10248" width="8" style="352" bestFit="1" customWidth="1"/>
    <col min="10249" max="10496" width="10.625" style="352"/>
    <col min="10497" max="10497" width="3.75" style="352" customWidth="1"/>
    <col min="10498" max="10498" width="10.875" style="352" bestFit="1" customWidth="1"/>
    <col min="10499" max="10499" width="11.75" style="352" customWidth="1"/>
    <col min="10500" max="10500" width="12.125" style="352" customWidth="1"/>
    <col min="10501" max="10501" width="8" style="352" bestFit="1" customWidth="1"/>
    <col min="10502" max="10502" width="7.125" style="352" bestFit="1" customWidth="1"/>
    <col min="10503" max="10504" width="8" style="352" bestFit="1" customWidth="1"/>
    <col min="10505" max="10752" width="10.625" style="352"/>
    <col min="10753" max="10753" width="3.75" style="352" customWidth="1"/>
    <col min="10754" max="10754" width="10.875" style="352" bestFit="1" customWidth="1"/>
    <col min="10755" max="10755" width="11.75" style="352" customWidth="1"/>
    <col min="10756" max="10756" width="12.125" style="352" customWidth="1"/>
    <col min="10757" max="10757" width="8" style="352" bestFit="1" customWidth="1"/>
    <col min="10758" max="10758" width="7.125" style="352" bestFit="1" customWidth="1"/>
    <col min="10759" max="10760" width="8" style="352" bestFit="1" customWidth="1"/>
    <col min="10761" max="11008" width="10.625" style="352"/>
    <col min="11009" max="11009" width="3.75" style="352" customWidth="1"/>
    <col min="11010" max="11010" width="10.875" style="352" bestFit="1" customWidth="1"/>
    <col min="11011" max="11011" width="11.75" style="352" customWidth="1"/>
    <col min="11012" max="11012" width="12.125" style="352" customWidth="1"/>
    <col min="11013" max="11013" width="8" style="352" bestFit="1" customWidth="1"/>
    <col min="11014" max="11014" width="7.125" style="352" bestFit="1" customWidth="1"/>
    <col min="11015" max="11016" width="8" style="352" bestFit="1" customWidth="1"/>
    <col min="11017" max="11264" width="10.625" style="352"/>
    <col min="11265" max="11265" width="3.75" style="352" customWidth="1"/>
    <col min="11266" max="11266" width="10.875" style="352" bestFit="1" customWidth="1"/>
    <col min="11267" max="11267" width="11.75" style="352" customWidth="1"/>
    <col min="11268" max="11268" width="12.125" style="352" customWidth="1"/>
    <col min="11269" max="11269" width="8" style="352" bestFit="1" customWidth="1"/>
    <col min="11270" max="11270" width="7.125" style="352" bestFit="1" customWidth="1"/>
    <col min="11271" max="11272" width="8" style="352" bestFit="1" customWidth="1"/>
    <col min="11273" max="11520" width="10.625" style="352"/>
    <col min="11521" max="11521" width="3.75" style="352" customWidth="1"/>
    <col min="11522" max="11522" width="10.875" style="352" bestFit="1" customWidth="1"/>
    <col min="11523" max="11523" width="11.75" style="352" customWidth="1"/>
    <col min="11524" max="11524" width="12.125" style="352" customWidth="1"/>
    <col min="11525" max="11525" width="8" style="352" bestFit="1" customWidth="1"/>
    <col min="11526" max="11526" width="7.125" style="352" bestFit="1" customWidth="1"/>
    <col min="11527" max="11528" width="8" style="352" bestFit="1" customWidth="1"/>
    <col min="11529" max="11776" width="10.625" style="352"/>
    <col min="11777" max="11777" width="3.75" style="352" customWidth="1"/>
    <col min="11778" max="11778" width="10.875" style="352" bestFit="1" customWidth="1"/>
    <col min="11779" max="11779" width="11.75" style="352" customWidth="1"/>
    <col min="11780" max="11780" width="12.125" style="352" customWidth="1"/>
    <col min="11781" max="11781" width="8" style="352" bestFit="1" customWidth="1"/>
    <col min="11782" max="11782" width="7.125" style="352" bestFit="1" customWidth="1"/>
    <col min="11783" max="11784" width="8" style="352" bestFit="1" customWidth="1"/>
    <col min="11785" max="12032" width="10.625" style="352"/>
    <col min="12033" max="12033" width="3.75" style="352" customWidth="1"/>
    <col min="12034" max="12034" width="10.875" style="352" bestFit="1" customWidth="1"/>
    <col min="12035" max="12035" width="11.75" style="352" customWidth="1"/>
    <col min="12036" max="12036" width="12.125" style="352" customWidth="1"/>
    <col min="12037" max="12037" width="8" style="352" bestFit="1" customWidth="1"/>
    <col min="12038" max="12038" width="7.125" style="352" bestFit="1" customWidth="1"/>
    <col min="12039" max="12040" width="8" style="352" bestFit="1" customWidth="1"/>
    <col min="12041" max="12288" width="10.625" style="352"/>
    <col min="12289" max="12289" width="3.75" style="352" customWidth="1"/>
    <col min="12290" max="12290" width="10.875" style="352" bestFit="1" customWidth="1"/>
    <col min="12291" max="12291" width="11.75" style="352" customWidth="1"/>
    <col min="12292" max="12292" width="12.125" style="352" customWidth="1"/>
    <col min="12293" max="12293" width="8" style="352" bestFit="1" customWidth="1"/>
    <col min="12294" max="12294" width="7.125" style="352" bestFit="1" customWidth="1"/>
    <col min="12295" max="12296" width="8" style="352" bestFit="1" customWidth="1"/>
    <col min="12297" max="12544" width="10.625" style="352"/>
    <col min="12545" max="12545" width="3.75" style="352" customWidth="1"/>
    <col min="12546" max="12546" width="10.875" style="352" bestFit="1" customWidth="1"/>
    <col min="12547" max="12547" width="11.75" style="352" customWidth="1"/>
    <col min="12548" max="12548" width="12.125" style="352" customWidth="1"/>
    <col min="12549" max="12549" width="8" style="352" bestFit="1" customWidth="1"/>
    <col min="12550" max="12550" width="7.125" style="352" bestFit="1" customWidth="1"/>
    <col min="12551" max="12552" width="8" style="352" bestFit="1" customWidth="1"/>
    <col min="12553" max="12800" width="10.625" style="352"/>
    <col min="12801" max="12801" width="3.75" style="352" customWidth="1"/>
    <col min="12802" max="12802" width="10.875" style="352" bestFit="1" customWidth="1"/>
    <col min="12803" max="12803" width="11.75" style="352" customWidth="1"/>
    <col min="12804" max="12804" width="12.125" style="352" customWidth="1"/>
    <col min="12805" max="12805" width="8" style="352" bestFit="1" customWidth="1"/>
    <col min="12806" max="12806" width="7.125" style="352" bestFit="1" customWidth="1"/>
    <col min="12807" max="12808" width="8" style="352" bestFit="1" customWidth="1"/>
    <col min="12809" max="13056" width="10.625" style="352"/>
    <col min="13057" max="13057" width="3.75" style="352" customWidth="1"/>
    <col min="13058" max="13058" width="10.875" style="352" bestFit="1" customWidth="1"/>
    <col min="13059" max="13059" width="11.75" style="352" customWidth="1"/>
    <col min="13060" max="13060" width="12.125" style="352" customWidth="1"/>
    <col min="13061" max="13061" width="8" style="352" bestFit="1" customWidth="1"/>
    <col min="13062" max="13062" width="7.125" style="352" bestFit="1" customWidth="1"/>
    <col min="13063" max="13064" width="8" style="352" bestFit="1" customWidth="1"/>
    <col min="13065" max="13312" width="10.625" style="352"/>
    <col min="13313" max="13313" width="3.75" style="352" customWidth="1"/>
    <col min="13314" max="13314" width="10.875" style="352" bestFit="1" customWidth="1"/>
    <col min="13315" max="13315" width="11.75" style="352" customWidth="1"/>
    <col min="13316" max="13316" width="12.125" style="352" customWidth="1"/>
    <col min="13317" max="13317" width="8" style="352" bestFit="1" customWidth="1"/>
    <col min="13318" max="13318" width="7.125" style="352" bestFit="1" customWidth="1"/>
    <col min="13319" max="13320" width="8" style="352" bestFit="1" customWidth="1"/>
    <col min="13321" max="13568" width="10.625" style="352"/>
    <col min="13569" max="13569" width="3.75" style="352" customWidth="1"/>
    <col min="13570" max="13570" width="10.875" style="352" bestFit="1" customWidth="1"/>
    <col min="13571" max="13571" width="11.75" style="352" customWidth="1"/>
    <col min="13572" max="13572" width="12.125" style="352" customWidth="1"/>
    <col min="13573" max="13573" width="8" style="352" bestFit="1" customWidth="1"/>
    <col min="13574" max="13574" width="7.125" style="352" bestFit="1" customWidth="1"/>
    <col min="13575" max="13576" width="8" style="352" bestFit="1" customWidth="1"/>
    <col min="13577" max="13824" width="10.625" style="352"/>
    <col min="13825" max="13825" width="3.75" style="352" customWidth="1"/>
    <col min="13826" max="13826" width="10.875" style="352" bestFit="1" customWidth="1"/>
    <col min="13827" max="13827" width="11.75" style="352" customWidth="1"/>
    <col min="13828" max="13828" width="12.125" style="352" customWidth="1"/>
    <col min="13829" max="13829" width="8" style="352" bestFit="1" customWidth="1"/>
    <col min="13830" max="13830" width="7.125" style="352" bestFit="1" customWidth="1"/>
    <col min="13831" max="13832" width="8" style="352" bestFit="1" customWidth="1"/>
    <col min="13833" max="14080" width="10.625" style="352"/>
    <col min="14081" max="14081" width="3.75" style="352" customWidth="1"/>
    <col min="14082" max="14082" width="10.875" style="352" bestFit="1" customWidth="1"/>
    <col min="14083" max="14083" width="11.75" style="352" customWidth="1"/>
    <col min="14084" max="14084" width="12.125" style="352" customWidth="1"/>
    <col min="14085" max="14085" width="8" style="352" bestFit="1" customWidth="1"/>
    <col min="14086" max="14086" width="7.125" style="352" bestFit="1" customWidth="1"/>
    <col min="14087" max="14088" width="8" style="352" bestFit="1" customWidth="1"/>
    <col min="14089" max="14336" width="10.625" style="352"/>
    <col min="14337" max="14337" width="3.75" style="352" customWidth="1"/>
    <col min="14338" max="14338" width="10.875" style="352" bestFit="1" customWidth="1"/>
    <col min="14339" max="14339" width="11.75" style="352" customWidth="1"/>
    <col min="14340" max="14340" width="12.125" style="352" customWidth="1"/>
    <col min="14341" max="14341" width="8" style="352" bestFit="1" customWidth="1"/>
    <col min="14342" max="14342" width="7.125" style="352" bestFit="1" customWidth="1"/>
    <col min="14343" max="14344" width="8" style="352" bestFit="1" customWidth="1"/>
    <col min="14345" max="14592" width="10.625" style="352"/>
    <col min="14593" max="14593" width="3.75" style="352" customWidth="1"/>
    <col min="14594" max="14594" width="10.875" style="352" bestFit="1" customWidth="1"/>
    <col min="14595" max="14595" width="11.75" style="352" customWidth="1"/>
    <col min="14596" max="14596" width="12.125" style="352" customWidth="1"/>
    <col min="14597" max="14597" width="8" style="352" bestFit="1" customWidth="1"/>
    <col min="14598" max="14598" width="7.125" style="352" bestFit="1" customWidth="1"/>
    <col min="14599" max="14600" width="8" style="352" bestFit="1" customWidth="1"/>
    <col min="14601" max="14848" width="10.625" style="352"/>
    <col min="14849" max="14849" width="3.75" style="352" customWidth="1"/>
    <col min="14850" max="14850" width="10.875" style="352" bestFit="1" customWidth="1"/>
    <col min="14851" max="14851" width="11.75" style="352" customWidth="1"/>
    <col min="14852" max="14852" width="12.125" style="352" customWidth="1"/>
    <col min="14853" max="14853" width="8" style="352" bestFit="1" customWidth="1"/>
    <col min="14854" max="14854" width="7.125" style="352" bestFit="1" customWidth="1"/>
    <col min="14855" max="14856" width="8" style="352" bestFit="1" customWidth="1"/>
    <col min="14857" max="15104" width="10.625" style="352"/>
    <col min="15105" max="15105" width="3.75" style="352" customWidth="1"/>
    <col min="15106" max="15106" width="10.875" style="352" bestFit="1" customWidth="1"/>
    <col min="15107" max="15107" width="11.75" style="352" customWidth="1"/>
    <col min="15108" max="15108" width="12.125" style="352" customWidth="1"/>
    <col min="15109" max="15109" width="8" style="352" bestFit="1" customWidth="1"/>
    <col min="15110" max="15110" width="7.125" style="352" bestFit="1" customWidth="1"/>
    <col min="15111" max="15112" width="8" style="352" bestFit="1" customWidth="1"/>
    <col min="15113" max="15360" width="10.625" style="352"/>
    <col min="15361" max="15361" width="3.75" style="352" customWidth="1"/>
    <col min="15362" max="15362" width="10.875" style="352" bestFit="1" customWidth="1"/>
    <col min="15363" max="15363" width="11.75" style="352" customWidth="1"/>
    <col min="15364" max="15364" width="12.125" style="352" customWidth="1"/>
    <col min="15365" max="15365" width="8" style="352" bestFit="1" customWidth="1"/>
    <col min="15366" max="15366" width="7.125" style="352" bestFit="1" customWidth="1"/>
    <col min="15367" max="15368" width="8" style="352" bestFit="1" customWidth="1"/>
    <col min="15369" max="15616" width="10.625" style="352"/>
    <col min="15617" max="15617" width="3.75" style="352" customWidth="1"/>
    <col min="15618" max="15618" width="10.875" style="352" bestFit="1" customWidth="1"/>
    <col min="15619" max="15619" width="11.75" style="352" customWidth="1"/>
    <col min="15620" max="15620" width="12.125" style="352" customWidth="1"/>
    <col min="15621" max="15621" width="8" style="352" bestFit="1" customWidth="1"/>
    <col min="15622" max="15622" width="7.125" style="352" bestFit="1" customWidth="1"/>
    <col min="15623" max="15624" width="8" style="352" bestFit="1" customWidth="1"/>
    <col min="15625" max="15872" width="10.625" style="352"/>
    <col min="15873" max="15873" width="3.75" style="352" customWidth="1"/>
    <col min="15874" max="15874" width="10.875" style="352" bestFit="1" customWidth="1"/>
    <col min="15875" max="15875" width="11.75" style="352" customWidth="1"/>
    <col min="15876" max="15876" width="12.125" style="352" customWidth="1"/>
    <col min="15877" max="15877" width="8" style="352" bestFit="1" customWidth="1"/>
    <col min="15878" max="15878" width="7.125" style="352" bestFit="1" customWidth="1"/>
    <col min="15879" max="15880" width="8" style="352" bestFit="1" customWidth="1"/>
    <col min="15881" max="16128" width="10.625" style="352"/>
    <col min="16129" max="16129" width="3.75" style="352" customWidth="1"/>
    <col min="16130" max="16130" width="10.875" style="352" bestFit="1" customWidth="1"/>
    <col min="16131" max="16131" width="11.75" style="352" customWidth="1"/>
    <col min="16132" max="16132" width="12.125" style="352" customWidth="1"/>
    <col min="16133" max="16133" width="8" style="352" bestFit="1" customWidth="1"/>
    <col min="16134" max="16134" width="7.125" style="352" bestFit="1" customWidth="1"/>
    <col min="16135" max="16136" width="8" style="352" bestFit="1" customWidth="1"/>
    <col min="16137" max="16384" width="10.625" style="352"/>
  </cols>
  <sheetData>
    <row r="1" spans="2:13" ht="14.25" thickBot="1" x14ac:dyDescent="0.2"/>
    <row r="2" spans="2:13" ht="14.25" x14ac:dyDescent="0.15">
      <c r="B2" s="368" t="s">
        <v>148</v>
      </c>
      <c r="C2" s="369" t="s">
        <v>149</v>
      </c>
      <c r="D2" s="369" t="s">
        <v>150</v>
      </c>
      <c r="E2" s="370" t="s">
        <v>151</v>
      </c>
      <c r="F2" s="371"/>
      <c r="G2" s="372"/>
      <c r="J2" s="373" t="s">
        <v>152</v>
      </c>
      <c r="K2" s="373">
        <v>7000</v>
      </c>
      <c r="L2" s="373"/>
      <c r="M2" s="373"/>
    </row>
    <row r="3" spans="2:13" ht="14.25" x14ac:dyDescent="0.15">
      <c r="B3" s="374" t="s">
        <v>153</v>
      </c>
      <c r="C3" s="375" t="s">
        <v>154</v>
      </c>
      <c r="D3" s="375" t="s">
        <v>155</v>
      </c>
      <c r="E3" s="376" t="s">
        <v>156</v>
      </c>
      <c r="F3" s="377"/>
      <c r="G3" s="378"/>
      <c r="J3" s="373" t="s">
        <v>152</v>
      </c>
      <c r="K3" s="373">
        <v>800</v>
      </c>
      <c r="L3" s="373"/>
      <c r="M3" s="373"/>
    </row>
    <row r="4" spans="2:13" ht="15" thickBot="1" x14ac:dyDescent="0.2">
      <c r="B4" s="379" t="s">
        <v>157</v>
      </c>
      <c r="C4" s="380">
        <v>14.41</v>
      </c>
      <c r="D4" s="380">
        <v>20.23</v>
      </c>
      <c r="E4" s="381">
        <v>22.64</v>
      </c>
      <c r="F4" s="377"/>
      <c r="G4" s="378"/>
      <c r="J4" s="373" t="s">
        <v>152</v>
      </c>
      <c r="K4" s="373">
        <v>500</v>
      </c>
      <c r="L4" s="373"/>
      <c r="M4" s="373"/>
    </row>
    <row r="5" spans="2:13" ht="15" thickBot="1" x14ac:dyDescent="0.2">
      <c r="B5" s="382"/>
      <c r="C5" s="377">
        <v>23.54</v>
      </c>
      <c r="D5" s="377">
        <v>29.72</v>
      </c>
      <c r="E5" s="377">
        <v>33.369999999999997</v>
      </c>
      <c r="F5" s="377"/>
      <c r="G5" s="378"/>
      <c r="J5" s="373" t="s">
        <v>152</v>
      </c>
      <c r="K5" s="373">
        <v>800</v>
      </c>
      <c r="L5" s="373"/>
      <c r="M5" s="373"/>
    </row>
    <row r="6" spans="2:13" ht="14.25" x14ac:dyDescent="0.15">
      <c r="B6" s="383" t="s">
        <v>158</v>
      </c>
      <c r="C6" s="384" t="s">
        <v>149</v>
      </c>
      <c r="D6" s="384" t="s">
        <v>150</v>
      </c>
      <c r="E6" s="384" t="s">
        <v>151</v>
      </c>
      <c r="F6" s="385" t="s">
        <v>159</v>
      </c>
      <c r="G6" s="386"/>
      <c r="J6" s="373" t="s">
        <v>160</v>
      </c>
      <c r="K6" s="373">
        <v>5909</v>
      </c>
      <c r="L6" s="373"/>
      <c r="M6" s="373"/>
    </row>
    <row r="7" spans="2:13" ht="14.25" x14ac:dyDescent="0.15">
      <c r="B7" s="387" t="s">
        <v>153</v>
      </c>
      <c r="C7" s="388" t="s">
        <v>161</v>
      </c>
      <c r="D7" s="388" t="s">
        <v>162</v>
      </c>
      <c r="E7" s="388" t="s">
        <v>163</v>
      </c>
      <c r="F7" s="389" t="s">
        <v>164</v>
      </c>
      <c r="G7" s="390"/>
      <c r="H7" s="391"/>
      <c r="J7" s="373"/>
      <c r="K7" s="373"/>
      <c r="L7" s="373"/>
      <c r="M7" s="373"/>
    </row>
    <row r="8" spans="2:13" ht="15" thickBot="1" x14ac:dyDescent="0.2">
      <c r="B8" s="392" t="s">
        <v>157</v>
      </c>
      <c r="C8" s="393">
        <v>2165</v>
      </c>
      <c r="D8" s="393">
        <v>2465</v>
      </c>
      <c r="E8" s="393">
        <v>2715</v>
      </c>
      <c r="F8" s="394">
        <v>2965</v>
      </c>
      <c r="G8" s="390"/>
      <c r="H8" s="391"/>
      <c r="J8" s="373"/>
      <c r="K8" s="373">
        <v>15600</v>
      </c>
      <c r="L8" s="373" t="s">
        <v>165</v>
      </c>
      <c r="M8" s="373"/>
    </row>
    <row r="9" spans="2:13" ht="15" thickBot="1" x14ac:dyDescent="0.2">
      <c r="B9" s="395"/>
      <c r="C9" s="396">
        <f>C8-465</f>
        <v>1700</v>
      </c>
      <c r="D9" s="396">
        <f>D8-465</f>
        <v>2000</v>
      </c>
      <c r="E9" s="396">
        <f>E8-465</f>
        <v>2250</v>
      </c>
      <c r="F9" s="396">
        <f>F8-465</f>
        <v>2500</v>
      </c>
      <c r="G9" s="397"/>
      <c r="H9" s="391"/>
      <c r="L9" s="398" t="s">
        <v>166</v>
      </c>
    </row>
    <row r="10" spans="2:13" ht="14.25" x14ac:dyDescent="0.15">
      <c r="B10" s="399" t="s">
        <v>167</v>
      </c>
      <c r="C10" s="400">
        <v>35874</v>
      </c>
      <c r="D10" s="396"/>
      <c r="E10" s="396"/>
      <c r="F10" s="396"/>
      <c r="G10" s="397"/>
      <c r="H10" s="391"/>
    </row>
    <row r="11" spans="2:13" ht="14.25" x14ac:dyDescent="0.15">
      <c r="B11" s="387" t="s">
        <v>153</v>
      </c>
      <c r="C11" s="389">
        <v>0</v>
      </c>
      <c r="D11" s="401" t="s">
        <v>168</v>
      </c>
      <c r="E11" s="396"/>
      <c r="F11" s="396"/>
      <c r="G11" s="397"/>
      <c r="H11" s="391"/>
    </row>
    <row r="12" spans="2:13" ht="15" thickBot="1" x14ac:dyDescent="0.2">
      <c r="B12" s="392" t="s">
        <v>157</v>
      </c>
      <c r="C12" s="394">
        <v>-0.12</v>
      </c>
      <c r="D12" s="396"/>
      <c r="E12" s="396"/>
      <c r="F12" s="396"/>
      <c r="G12" s="402" t="s">
        <v>169</v>
      </c>
      <c r="H12" s="391"/>
    </row>
    <row r="13" spans="2:13" ht="15" thickBot="1" x14ac:dyDescent="0.2">
      <c r="B13" s="403"/>
      <c r="C13" s="404"/>
      <c r="D13" s="404"/>
      <c r="E13" s="404"/>
      <c r="F13" s="404"/>
      <c r="G13" s="405"/>
      <c r="H13" s="391"/>
    </row>
    <row r="14" spans="2:13" ht="14.25" thickBot="1" x14ac:dyDescent="0.2">
      <c r="B14" s="391"/>
      <c r="C14" s="391"/>
      <c r="D14" s="391"/>
      <c r="E14" s="391"/>
      <c r="F14" s="391"/>
      <c r="G14" s="391"/>
      <c r="H14" s="391"/>
    </row>
    <row r="15" spans="2:13" x14ac:dyDescent="0.15">
      <c r="B15" s="406" t="s">
        <v>148</v>
      </c>
      <c r="C15" s="407" t="s">
        <v>170</v>
      </c>
      <c r="D15" s="407" t="s">
        <v>72</v>
      </c>
      <c r="E15" s="408">
        <f>1320+600</f>
        <v>1920</v>
      </c>
      <c r="F15" s="408"/>
      <c r="G15" s="408"/>
      <c r="H15" s="409"/>
    </row>
    <row r="16" spans="2:13" x14ac:dyDescent="0.15">
      <c r="B16" s="410" t="s">
        <v>66</v>
      </c>
      <c r="C16" s="411" t="s">
        <v>171</v>
      </c>
      <c r="D16" s="411" t="s">
        <v>172</v>
      </c>
      <c r="E16" s="411" t="s">
        <v>173</v>
      </c>
      <c r="F16" s="411" t="s">
        <v>174</v>
      </c>
      <c r="G16" s="411" t="s">
        <v>175</v>
      </c>
      <c r="H16" s="412" t="s">
        <v>176</v>
      </c>
    </row>
    <row r="17" spans="2:8" x14ac:dyDescent="0.15">
      <c r="B17" s="413" t="s">
        <v>157</v>
      </c>
      <c r="C17" s="414">
        <v>0</v>
      </c>
      <c r="D17" s="414">
        <f>200+67</f>
        <v>267</v>
      </c>
      <c r="E17" s="414">
        <f>230+91</f>
        <v>321</v>
      </c>
      <c r="F17" s="414">
        <f>265+118</f>
        <v>383</v>
      </c>
      <c r="G17" s="414">
        <f>330+145</f>
        <v>475</v>
      </c>
      <c r="H17" s="415">
        <f>330+168</f>
        <v>498</v>
      </c>
    </row>
    <row r="18" spans="2:8" x14ac:dyDescent="0.15">
      <c r="B18" s="416"/>
      <c r="C18" s="391"/>
      <c r="D18" s="391"/>
      <c r="E18" s="391"/>
      <c r="F18" s="391"/>
      <c r="G18" s="391"/>
      <c r="H18" s="417"/>
    </row>
    <row r="19" spans="2:8" x14ac:dyDescent="0.15">
      <c r="B19" s="410" t="s">
        <v>66</v>
      </c>
      <c r="C19" s="418" t="s">
        <v>66</v>
      </c>
      <c r="D19" s="418" t="s">
        <v>157</v>
      </c>
      <c r="E19" s="391"/>
      <c r="F19" s="391"/>
      <c r="G19" s="391"/>
      <c r="H19" s="417"/>
    </row>
    <row r="20" spans="2:8" x14ac:dyDescent="0.15">
      <c r="B20" s="419" t="s">
        <v>171</v>
      </c>
      <c r="C20" s="420">
        <v>10</v>
      </c>
      <c r="D20" s="420">
        <f>1320+600</f>
        <v>1920</v>
      </c>
      <c r="E20" s="391"/>
      <c r="F20" s="391"/>
      <c r="G20" s="391"/>
      <c r="H20" s="417"/>
    </row>
    <row r="21" spans="2:8" x14ac:dyDescent="0.15">
      <c r="B21" s="419" t="s">
        <v>172</v>
      </c>
      <c r="C21" s="420">
        <v>20</v>
      </c>
      <c r="D21" s="420">
        <f>200+67</f>
        <v>267</v>
      </c>
      <c r="E21" s="391"/>
      <c r="F21" s="391"/>
      <c r="G21" s="391"/>
      <c r="H21" s="417"/>
    </row>
    <row r="22" spans="2:8" x14ac:dyDescent="0.15">
      <c r="B22" s="419" t="s">
        <v>173</v>
      </c>
      <c r="C22" s="420">
        <v>30</v>
      </c>
      <c r="D22" s="420">
        <f>230+91</f>
        <v>321</v>
      </c>
      <c r="E22" s="391"/>
      <c r="F22" s="391"/>
      <c r="G22" s="391"/>
      <c r="H22" s="417"/>
    </row>
    <row r="23" spans="2:8" x14ac:dyDescent="0.15">
      <c r="B23" s="419" t="s">
        <v>174</v>
      </c>
      <c r="C23" s="420">
        <v>100</v>
      </c>
      <c r="D23" s="420">
        <f>265+118</f>
        <v>383</v>
      </c>
      <c r="E23" s="391"/>
      <c r="F23" s="391"/>
      <c r="G23" s="391"/>
      <c r="H23" s="417"/>
    </row>
    <row r="24" spans="2:8" ht="14.25" x14ac:dyDescent="0.15">
      <c r="B24" s="419" t="s">
        <v>175</v>
      </c>
      <c r="C24" s="420">
        <v>200</v>
      </c>
      <c r="D24" s="420">
        <f>330+145</f>
        <v>475</v>
      </c>
      <c r="E24" s="391"/>
      <c r="F24" s="391"/>
      <c r="G24" s="391"/>
      <c r="H24" s="421" t="s">
        <v>177</v>
      </c>
    </row>
    <row r="25" spans="2:8" ht="14.25" thickBot="1" x14ac:dyDescent="0.2">
      <c r="B25" s="422" t="s">
        <v>176</v>
      </c>
      <c r="C25" s="423">
        <v>500</v>
      </c>
      <c r="D25" s="423">
        <f>330+168</f>
        <v>498</v>
      </c>
      <c r="E25" s="424"/>
      <c r="F25" s="424"/>
      <c r="G25" s="424"/>
      <c r="H25" s="425"/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4CEE-329F-45BC-A932-5759F9477E8C}">
  <sheetPr>
    <tabColor indexed="8"/>
  </sheetPr>
  <dimension ref="A1:L82"/>
  <sheetViews>
    <sheetView workbookViewId="0">
      <selection activeCell="D21" sqref="D21"/>
    </sheetView>
  </sheetViews>
  <sheetFormatPr defaultRowHeight="13.5" x14ac:dyDescent="0.15"/>
  <cols>
    <col min="1" max="1" width="9" style="352"/>
    <col min="2" max="2" width="9.125" style="352" bestFit="1" customWidth="1"/>
    <col min="3" max="5" width="9.25" style="352" bestFit="1" customWidth="1"/>
    <col min="6" max="10" width="9" style="352"/>
    <col min="11" max="12" width="9.125" style="352" bestFit="1" customWidth="1"/>
    <col min="13" max="257" width="9" style="352"/>
    <col min="258" max="258" width="9.125" style="352" bestFit="1" customWidth="1"/>
    <col min="259" max="261" width="9.25" style="352" bestFit="1" customWidth="1"/>
    <col min="262" max="266" width="9" style="352"/>
    <col min="267" max="268" width="9.125" style="352" bestFit="1" customWidth="1"/>
    <col min="269" max="513" width="9" style="352"/>
    <col min="514" max="514" width="9.125" style="352" bestFit="1" customWidth="1"/>
    <col min="515" max="517" width="9.25" style="352" bestFit="1" customWidth="1"/>
    <col min="518" max="522" width="9" style="352"/>
    <col min="523" max="524" width="9.125" style="352" bestFit="1" customWidth="1"/>
    <col min="525" max="769" width="9" style="352"/>
    <col min="770" max="770" width="9.125" style="352" bestFit="1" customWidth="1"/>
    <col min="771" max="773" width="9.25" style="352" bestFit="1" customWidth="1"/>
    <col min="774" max="778" width="9" style="352"/>
    <col min="779" max="780" width="9.125" style="352" bestFit="1" customWidth="1"/>
    <col min="781" max="1025" width="9" style="352"/>
    <col min="1026" max="1026" width="9.125" style="352" bestFit="1" customWidth="1"/>
    <col min="1027" max="1029" width="9.25" style="352" bestFit="1" customWidth="1"/>
    <col min="1030" max="1034" width="9" style="352"/>
    <col min="1035" max="1036" width="9.125" style="352" bestFit="1" customWidth="1"/>
    <col min="1037" max="1281" width="9" style="352"/>
    <col min="1282" max="1282" width="9.125" style="352" bestFit="1" customWidth="1"/>
    <col min="1283" max="1285" width="9.25" style="352" bestFit="1" customWidth="1"/>
    <col min="1286" max="1290" width="9" style="352"/>
    <col min="1291" max="1292" width="9.125" style="352" bestFit="1" customWidth="1"/>
    <col min="1293" max="1537" width="9" style="352"/>
    <col min="1538" max="1538" width="9.125" style="352" bestFit="1" customWidth="1"/>
    <col min="1539" max="1541" width="9.25" style="352" bestFit="1" customWidth="1"/>
    <col min="1542" max="1546" width="9" style="352"/>
    <col min="1547" max="1548" width="9.125" style="352" bestFit="1" customWidth="1"/>
    <col min="1549" max="1793" width="9" style="352"/>
    <col min="1794" max="1794" width="9.125" style="352" bestFit="1" customWidth="1"/>
    <col min="1795" max="1797" width="9.25" style="352" bestFit="1" customWidth="1"/>
    <col min="1798" max="1802" width="9" style="352"/>
    <col min="1803" max="1804" width="9.125" style="352" bestFit="1" customWidth="1"/>
    <col min="1805" max="2049" width="9" style="352"/>
    <col min="2050" max="2050" width="9.125" style="352" bestFit="1" customWidth="1"/>
    <col min="2051" max="2053" width="9.25" style="352" bestFit="1" customWidth="1"/>
    <col min="2054" max="2058" width="9" style="352"/>
    <col min="2059" max="2060" width="9.125" style="352" bestFit="1" customWidth="1"/>
    <col min="2061" max="2305" width="9" style="352"/>
    <col min="2306" max="2306" width="9.125" style="352" bestFit="1" customWidth="1"/>
    <col min="2307" max="2309" width="9.25" style="352" bestFit="1" customWidth="1"/>
    <col min="2310" max="2314" width="9" style="352"/>
    <col min="2315" max="2316" width="9.125" style="352" bestFit="1" customWidth="1"/>
    <col min="2317" max="2561" width="9" style="352"/>
    <col min="2562" max="2562" width="9.125" style="352" bestFit="1" customWidth="1"/>
    <col min="2563" max="2565" width="9.25" style="352" bestFit="1" customWidth="1"/>
    <col min="2566" max="2570" width="9" style="352"/>
    <col min="2571" max="2572" width="9.125" style="352" bestFit="1" customWidth="1"/>
    <col min="2573" max="2817" width="9" style="352"/>
    <col min="2818" max="2818" width="9.125" style="352" bestFit="1" customWidth="1"/>
    <col min="2819" max="2821" width="9.25" style="352" bestFit="1" customWidth="1"/>
    <col min="2822" max="2826" width="9" style="352"/>
    <col min="2827" max="2828" width="9.125" style="352" bestFit="1" customWidth="1"/>
    <col min="2829" max="3073" width="9" style="352"/>
    <col min="3074" max="3074" width="9.125" style="352" bestFit="1" customWidth="1"/>
    <col min="3075" max="3077" width="9.25" style="352" bestFit="1" customWidth="1"/>
    <col min="3078" max="3082" width="9" style="352"/>
    <col min="3083" max="3084" width="9.125" style="352" bestFit="1" customWidth="1"/>
    <col min="3085" max="3329" width="9" style="352"/>
    <col min="3330" max="3330" width="9.125" style="352" bestFit="1" customWidth="1"/>
    <col min="3331" max="3333" width="9.25" style="352" bestFit="1" customWidth="1"/>
    <col min="3334" max="3338" width="9" style="352"/>
    <col min="3339" max="3340" width="9.125" style="352" bestFit="1" customWidth="1"/>
    <col min="3341" max="3585" width="9" style="352"/>
    <col min="3586" max="3586" width="9.125" style="352" bestFit="1" customWidth="1"/>
    <col min="3587" max="3589" width="9.25" style="352" bestFit="1" customWidth="1"/>
    <col min="3590" max="3594" width="9" style="352"/>
    <col min="3595" max="3596" width="9.125" style="352" bestFit="1" customWidth="1"/>
    <col min="3597" max="3841" width="9" style="352"/>
    <col min="3842" max="3842" width="9.125" style="352" bestFit="1" customWidth="1"/>
    <col min="3843" max="3845" width="9.25" style="352" bestFit="1" customWidth="1"/>
    <col min="3846" max="3850" width="9" style="352"/>
    <col min="3851" max="3852" width="9.125" style="352" bestFit="1" customWidth="1"/>
    <col min="3853" max="4097" width="9" style="352"/>
    <col min="4098" max="4098" width="9.125" style="352" bestFit="1" customWidth="1"/>
    <col min="4099" max="4101" width="9.25" style="352" bestFit="1" customWidth="1"/>
    <col min="4102" max="4106" width="9" style="352"/>
    <col min="4107" max="4108" width="9.125" style="352" bestFit="1" customWidth="1"/>
    <col min="4109" max="4353" width="9" style="352"/>
    <col min="4354" max="4354" width="9.125" style="352" bestFit="1" customWidth="1"/>
    <col min="4355" max="4357" width="9.25" style="352" bestFit="1" customWidth="1"/>
    <col min="4358" max="4362" width="9" style="352"/>
    <col min="4363" max="4364" width="9.125" style="352" bestFit="1" customWidth="1"/>
    <col min="4365" max="4609" width="9" style="352"/>
    <col min="4610" max="4610" width="9.125" style="352" bestFit="1" customWidth="1"/>
    <col min="4611" max="4613" width="9.25" style="352" bestFit="1" customWidth="1"/>
    <col min="4614" max="4618" width="9" style="352"/>
    <col min="4619" max="4620" width="9.125" style="352" bestFit="1" customWidth="1"/>
    <col min="4621" max="4865" width="9" style="352"/>
    <col min="4866" max="4866" width="9.125" style="352" bestFit="1" customWidth="1"/>
    <col min="4867" max="4869" width="9.25" style="352" bestFit="1" customWidth="1"/>
    <col min="4870" max="4874" width="9" style="352"/>
    <col min="4875" max="4876" width="9.125" style="352" bestFit="1" customWidth="1"/>
    <col min="4877" max="5121" width="9" style="352"/>
    <col min="5122" max="5122" width="9.125" style="352" bestFit="1" customWidth="1"/>
    <col min="5123" max="5125" width="9.25" style="352" bestFit="1" customWidth="1"/>
    <col min="5126" max="5130" width="9" style="352"/>
    <col min="5131" max="5132" width="9.125" style="352" bestFit="1" customWidth="1"/>
    <col min="5133" max="5377" width="9" style="352"/>
    <col min="5378" max="5378" width="9.125" style="352" bestFit="1" customWidth="1"/>
    <col min="5379" max="5381" width="9.25" style="352" bestFit="1" customWidth="1"/>
    <col min="5382" max="5386" width="9" style="352"/>
    <col min="5387" max="5388" width="9.125" style="352" bestFit="1" customWidth="1"/>
    <col min="5389" max="5633" width="9" style="352"/>
    <col min="5634" max="5634" width="9.125" style="352" bestFit="1" customWidth="1"/>
    <col min="5635" max="5637" width="9.25" style="352" bestFit="1" customWidth="1"/>
    <col min="5638" max="5642" width="9" style="352"/>
    <col min="5643" max="5644" width="9.125" style="352" bestFit="1" customWidth="1"/>
    <col min="5645" max="5889" width="9" style="352"/>
    <col min="5890" max="5890" width="9.125" style="352" bestFit="1" customWidth="1"/>
    <col min="5891" max="5893" width="9.25" style="352" bestFit="1" customWidth="1"/>
    <col min="5894" max="5898" width="9" style="352"/>
    <col min="5899" max="5900" width="9.125" style="352" bestFit="1" customWidth="1"/>
    <col min="5901" max="6145" width="9" style="352"/>
    <col min="6146" max="6146" width="9.125" style="352" bestFit="1" customWidth="1"/>
    <col min="6147" max="6149" width="9.25" style="352" bestFit="1" customWidth="1"/>
    <col min="6150" max="6154" width="9" style="352"/>
    <col min="6155" max="6156" width="9.125" style="352" bestFit="1" customWidth="1"/>
    <col min="6157" max="6401" width="9" style="352"/>
    <col min="6402" max="6402" width="9.125" style="352" bestFit="1" customWidth="1"/>
    <col min="6403" max="6405" width="9.25" style="352" bestFit="1" customWidth="1"/>
    <col min="6406" max="6410" width="9" style="352"/>
    <col min="6411" max="6412" width="9.125" style="352" bestFit="1" customWidth="1"/>
    <col min="6413" max="6657" width="9" style="352"/>
    <col min="6658" max="6658" width="9.125" style="352" bestFit="1" customWidth="1"/>
    <col min="6659" max="6661" width="9.25" style="352" bestFit="1" customWidth="1"/>
    <col min="6662" max="6666" width="9" style="352"/>
    <col min="6667" max="6668" width="9.125" style="352" bestFit="1" customWidth="1"/>
    <col min="6669" max="6913" width="9" style="352"/>
    <col min="6914" max="6914" width="9.125" style="352" bestFit="1" customWidth="1"/>
    <col min="6915" max="6917" width="9.25" style="352" bestFit="1" customWidth="1"/>
    <col min="6918" max="6922" width="9" style="352"/>
    <col min="6923" max="6924" width="9.125" style="352" bestFit="1" customWidth="1"/>
    <col min="6925" max="7169" width="9" style="352"/>
    <col min="7170" max="7170" width="9.125" style="352" bestFit="1" customWidth="1"/>
    <col min="7171" max="7173" width="9.25" style="352" bestFit="1" customWidth="1"/>
    <col min="7174" max="7178" width="9" style="352"/>
    <col min="7179" max="7180" width="9.125" style="352" bestFit="1" customWidth="1"/>
    <col min="7181" max="7425" width="9" style="352"/>
    <col min="7426" max="7426" width="9.125" style="352" bestFit="1" customWidth="1"/>
    <col min="7427" max="7429" width="9.25" style="352" bestFit="1" customWidth="1"/>
    <col min="7430" max="7434" width="9" style="352"/>
    <col min="7435" max="7436" width="9.125" style="352" bestFit="1" customWidth="1"/>
    <col min="7437" max="7681" width="9" style="352"/>
    <col min="7682" max="7682" width="9.125" style="352" bestFit="1" customWidth="1"/>
    <col min="7683" max="7685" width="9.25" style="352" bestFit="1" customWidth="1"/>
    <col min="7686" max="7690" width="9" style="352"/>
    <col min="7691" max="7692" width="9.125" style="352" bestFit="1" customWidth="1"/>
    <col min="7693" max="7937" width="9" style="352"/>
    <col min="7938" max="7938" width="9.125" style="352" bestFit="1" customWidth="1"/>
    <col min="7939" max="7941" width="9.25" style="352" bestFit="1" customWidth="1"/>
    <col min="7942" max="7946" width="9" style="352"/>
    <col min="7947" max="7948" width="9.125" style="352" bestFit="1" customWidth="1"/>
    <col min="7949" max="8193" width="9" style="352"/>
    <col min="8194" max="8194" width="9.125" style="352" bestFit="1" customWidth="1"/>
    <col min="8195" max="8197" width="9.25" style="352" bestFit="1" customWidth="1"/>
    <col min="8198" max="8202" width="9" style="352"/>
    <col min="8203" max="8204" width="9.125" style="352" bestFit="1" customWidth="1"/>
    <col min="8205" max="8449" width="9" style="352"/>
    <col min="8450" max="8450" width="9.125" style="352" bestFit="1" customWidth="1"/>
    <col min="8451" max="8453" width="9.25" style="352" bestFit="1" customWidth="1"/>
    <col min="8454" max="8458" width="9" style="352"/>
    <col min="8459" max="8460" width="9.125" style="352" bestFit="1" customWidth="1"/>
    <col min="8461" max="8705" width="9" style="352"/>
    <col min="8706" max="8706" width="9.125" style="352" bestFit="1" customWidth="1"/>
    <col min="8707" max="8709" width="9.25" style="352" bestFit="1" customWidth="1"/>
    <col min="8710" max="8714" width="9" style="352"/>
    <col min="8715" max="8716" width="9.125" style="352" bestFit="1" customWidth="1"/>
    <col min="8717" max="8961" width="9" style="352"/>
    <col min="8962" max="8962" width="9.125" style="352" bestFit="1" customWidth="1"/>
    <col min="8963" max="8965" width="9.25" style="352" bestFit="1" customWidth="1"/>
    <col min="8966" max="8970" width="9" style="352"/>
    <col min="8971" max="8972" width="9.125" style="352" bestFit="1" customWidth="1"/>
    <col min="8973" max="9217" width="9" style="352"/>
    <col min="9218" max="9218" width="9.125" style="352" bestFit="1" customWidth="1"/>
    <col min="9219" max="9221" width="9.25" style="352" bestFit="1" customWidth="1"/>
    <col min="9222" max="9226" width="9" style="352"/>
    <col min="9227" max="9228" width="9.125" style="352" bestFit="1" customWidth="1"/>
    <col min="9229" max="9473" width="9" style="352"/>
    <col min="9474" max="9474" width="9.125" style="352" bestFit="1" customWidth="1"/>
    <col min="9475" max="9477" width="9.25" style="352" bestFit="1" customWidth="1"/>
    <col min="9478" max="9482" width="9" style="352"/>
    <col min="9483" max="9484" width="9.125" style="352" bestFit="1" customWidth="1"/>
    <col min="9485" max="9729" width="9" style="352"/>
    <col min="9730" max="9730" width="9.125" style="352" bestFit="1" customWidth="1"/>
    <col min="9731" max="9733" width="9.25" style="352" bestFit="1" customWidth="1"/>
    <col min="9734" max="9738" width="9" style="352"/>
    <col min="9739" max="9740" width="9.125" style="352" bestFit="1" customWidth="1"/>
    <col min="9741" max="9985" width="9" style="352"/>
    <col min="9986" max="9986" width="9.125" style="352" bestFit="1" customWidth="1"/>
    <col min="9987" max="9989" width="9.25" style="352" bestFit="1" customWidth="1"/>
    <col min="9990" max="9994" width="9" style="352"/>
    <col min="9995" max="9996" width="9.125" style="352" bestFit="1" customWidth="1"/>
    <col min="9997" max="10241" width="9" style="352"/>
    <col min="10242" max="10242" width="9.125" style="352" bestFit="1" customWidth="1"/>
    <col min="10243" max="10245" width="9.25" style="352" bestFit="1" customWidth="1"/>
    <col min="10246" max="10250" width="9" style="352"/>
    <col min="10251" max="10252" width="9.125" style="352" bestFit="1" customWidth="1"/>
    <col min="10253" max="10497" width="9" style="352"/>
    <col min="10498" max="10498" width="9.125" style="352" bestFit="1" customWidth="1"/>
    <col min="10499" max="10501" width="9.25" style="352" bestFit="1" customWidth="1"/>
    <col min="10502" max="10506" width="9" style="352"/>
    <col min="10507" max="10508" width="9.125" style="352" bestFit="1" customWidth="1"/>
    <col min="10509" max="10753" width="9" style="352"/>
    <col min="10754" max="10754" width="9.125" style="352" bestFit="1" customWidth="1"/>
    <col min="10755" max="10757" width="9.25" style="352" bestFit="1" customWidth="1"/>
    <col min="10758" max="10762" width="9" style="352"/>
    <col min="10763" max="10764" width="9.125" style="352" bestFit="1" customWidth="1"/>
    <col min="10765" max="11009" width="9" style="352"/>
    <col min="11010" max="11010" width="9.125" style="352" bestFit="1" customWidth="1"/>
    <col min="11011" max="11013" width="9.25" style="352" bestFit="1" customWidth="1"/>
    <col min="11014" max="11018" width="9" style="352"/>
    <col min="11019" max="11020" width="9.125" style="352" bestFit="1" customWidth="1"/>
    <col min="11021" max="11265" width="9" style="352"/>
    <col min="11266" max="11266" width="9.125" style="352" bestFit="1" customWidth="1"/>
    <col min="11267" max="11269" width="9.25" style="352" bestFit="1" customWidth="1"/>
    <col min="11270" max="11274" width="9" style="352"/>
    <col min="11275" max="11276" width="9.125" style="352" bestFit="1" customWidth="1"/>
    <col min="11277" max="11521" width="9" style="352"/>
    <col min="11522" max="11522" width="9.125" style="352" bestFit="1" customWidth="1"/>
    <col min="11523" max="11525" width="9.25" style="352" bestFit="1" customWidth="1"/>
    <col min="11526" max="11530" width="9" style="352"/>
    <col min="11531" max="11532" width="9.125" style="352" bestFit="1" customWidth="1"/>
    <col min="11533" max="11777" width="9" style="352"/>
    <col min="11778" max="11778" width="9.125" style="352" bestFit="1" customWidth="1"/>
    <col min="11779" max="11781" width="9.25" style="352" bestFit="1" customWidth="1"/>
    <col min="11782" max="11786" width="9" style="352"/>
    <col min="11787" max="11788" width="9.125" style="352" bestFit="1" customWidth="1"/>
    <col min="11789" max="12033" width="9" style="352"/>
    <col min="12034" max="12034" width="9.125" style="352" bestFit="1" customWidth="1"/>
    <col min="12035" max="12037" width="9.25" style="352" bestFit="1" customWidth="1"/>
    <col min="12038" max="12042" width="9" style="352"/>
    <col min="12043" max="12044" width="9.125" style="352" bestFit="1" customWidth="1"/>
    <col min="12045" max="12289" width="9" style="352"/>
    <col min="12290" max="12290" width="9.125" style="352" bestFit="1" customWidth="1"/>
    <col min="12291" max="12293" width="9.25" style="352" bestFit="1" customWidth="1"/>
    <col min="12294" max="12298" width="9" style="352"/>
    <col min="12299" max="12300" width="9.125" style="352" bestFit="1" customWidth="1"/>
    <col min="12301" max="12545" width="9" style="352"/>
    <col min="12546" max="12546" width="9.125" style="352" bestFit="1" customWidth="1"/>
    <col min="12547" max="12549" width="9.25" style="352" bestFit="1" customWidth="1"/>
    <col min="12550" max="12554" width="9" style="352"/>
    <col min="12555" max="12556" width="9.125" style="352" bestFit="1" customWidth="1"/>
    <col min="12557" max="12801" width="9" style="352"/>
    <col min="12802" max="12802" width="9.125" style="352" bestFit="1" customWidth="1"/>
    <col min="12803" max="12805" width="9.25" style="352" bestFit="1" customWidth="1"/>
    <col min="12806" max="12810" width="9" style="352"/>
    <col min="12811" max="12812" width="9.125" style="352" bestFit="1" customWidth="1"/>
    <col min="12813" max="13057" width="9" style="352"/>
    <col min="13058" max="13058" width="9.125" style="352" bestFit="1" customWidth="1"/>
    <col min="13059" max="13061" width="9.25" style="352" bestFit="1" customWidth="1"/>
    <col min="13062" max="13066" width="9" style="352"/>
    <col min="13067" max="13068" width="9.125" style="352" bestFit="1" customWidth="1"/>
    <col min="13069" max="13313" width="9" style="352"/>
    <col min="13314" max="13314" width="9.125" style="352" bestFit="1" customWidth="1"/>
    <col min="13315" max="13317" width="9.25" style="352" bestFit="1" customWidth="1"/>
    <col min="13318" max="13322" width="9" style="352"/>
    <col min="13323" max="13324" width="9.125" style="352" bestFit="1" customWidth="1"/>
    <col min="13325" max="13569" width="9" style="352"/>
    <col min="13570" max="13570" width="9.125" style="352" bestFit="1" customWidth="1"/>
    <col min="13571" max="13573" width="9.25" style="352" bestFit="1" customWidth="1"/>
    <col min="13574" max="13578" width="9" style="352"/>
    <col min="13579" max="13580" width="9.125" style="352" bestFit="1" customWidth="1"/>
    <col min="13581" max="13825" width="9" style="352"/>
    <col min="13826" max="13826" width="9.125" style="352" bestFit="1" customWidth="1"/>
    <col min="13827" max="13829" width="9.25" style="352" bestFit="1" customWidth="1"/>
    <col min="13830" max="13834" width="9" style="352"/>
    <col min="13835" max="13836" width="9.125" style="352" bestFit="1" customWidth="1"/>
    <col min="13837" max="14081" width="9" style="352"/>
    <col min="14082" max="14082" width="9.125" style="352" bestFit="1" customWidth="1"/>
    <col min="14083" max="14085" width="9.25" style="352" bestFit="1" customWidth="1"/>
    <col min="14086" max="14090" width="9" style="352"/>
    <col min="14091" max="14092" width="9.125" style="352" bestFit="1" customWidth="1"/>
    <col min="14093" max="14337" width="9" style="352"/>
    <col min="14338" max="14338" width="9.125" style="352" bestFit="1" customWidth="1"/>
    <col min="14339" max="14341" width="9.25" style="352" bestFit="1" customWidth="1"/>
    <col min="14342" max="14346" width="9" style="352"/>
    <col min="14347" max="14348" width="9.125" style="352" bestFit="1" customWidth="1"/>
    <col min="14349" max="14593" width="9" style="352"/>
    <col min="14594" max="14594" width="9.125" style="352" bestFit="1" customWidth="1"/>
    <col min="14595" max="14597" width="9.25" style="352" bestFit="1" customWidth="1"/>
    <col min="14598" max="14602" width="9" style="352"/>
    <col min="14603" max="14604" width="9.125" style="352" bestFit="1" customWidth="1"/>
    <col min="14605" max="14849" width="9" style="352"/>
    <col min="14850" max="14850" width="9.125" style="352" bestFit="1" customWidth="1"/>
    <col min="14851" max="14853" width="9.25" style="352" bestFit="1" customWidth="1"/>
    <col min="14854" max="14858" width="9" style="352"/>
    <col min="14859" max="14860" width="9.125" style="352" bestFit="1" customWidth="1"/>
    <col min="14861" max="15105" width="9" style="352"/>
    <col min="15106" max="15106" width="9.125" style="352" bestFit="1" customWidth="1"/>
    <col min="15107" max="15109" width="9.25" style="352" bestFit="1" customWidth="1"/>
    <col min="15110" max="15114" width="9" style="352"/>
    <col min="15115" max="15116" width="9.125" style="352" bestFit="1" customWidth="1"/>
    <col min="15117" max="15361" width="9" style="352"/>
    <col min="15362" max="15362" width="9.125" style="352" bestFit="1" customWidth="1"/>
    <col min="15363" max="15365" width="9.25" style="352" bestFit="1" customWidth="1"/>
    <col min="15366" max="15370" width="9" style="352"/>
    <col min="15371" max="15372" width="9.125" style="352" bestFit="1" customWidth="1"/>
    <col min="15373" max="15617" width="9" style="352"/>
    <col min="15618" max="15618" width="9.125" style="352" bestFit="1" customWidth="1"/>
    <col min="15619" max="15621" width="9.25" style="352" bestFit="1" customWidth="1"/>
    <col min="15622" max="15626" width="9" style="352"/>
    <col min="15627" max="15628" width="9.125" style="352" bestFit="1" customWidth="1"/>
    <col min="15629" max="15873" width="9" style="352"/>
    <col min="15874" max="15874" width="9.125" style="352" bestFit="1" customWidth="1"/>
    <col min="15875" max="15877" width="9.25" style="352" bestFit="1" customWidth="1"/>
    <col min="15878" max="15882" width="9" style="352"/>
    <col min="15883" max="15884" width="9.125" style="352" bestFit="1" customWidth="1"/>
    <col min="15885" max="16129" width="9" style="352"/>
    <col min="16130" max="16130" width="9.125" style="352" bestFit="1" customWidth="1"/>
    <col min="16131" max="16133" width="9.25" style="352" bestFit="1" customWidth="1"/>
    <col min="16134" max="16138" width="9" style="352"/>
    <col min="16139" max="16140" width="9.125" style="352" bestFit="1" customWidth="1"/>
    <col min="16141" max="16384" width="9" style="352"/>
  </cols>
  <sheetData>
    <row r="1" spans="1:12" ht="14.25" thickBot="1" x14ac:dyDescent="0.2">
      <c r="I1" s="495" t="s">
        <v>178</v>
      </c>
      <c r="J1" s="495"/>
      <c r="K1" s="495"/>
    </row>
    <row r="2" spans="1:12" ht="20.100000000000001" customHeight="1" x14ac:dyDescent="0.15">
      <c r="A2" s="496" t="s">
        <v>179</v>
      </c>
      <c r="B2" s="497"/>
      <c r="C2" s="497"/>
      <c r="D2" s="497"/>
      <c r="E2" s="498"/>
      <c r="H2" s="496" t="s">
        <v>179</v>
      </c>
      <c r="I2" s="497"/>
      <c r="J2" s="497"/>
      <c r="K2" s="497"/>
      <c r="L2" s="498"/>
    </row>
    <row r="3" spans="1:12" ht="20.100000000000001" customHeight="1" x14ac:dyDescent="0.15">
      <c r="A3" s="426" t="s">
        <v>180</v>
      </c>
      <c r="B3" s="427">
        <v>2871</v>
      </c>
      <c r="C3" s="427">
        <v>10031</v>
      </c>
      <c r="D3" s="427">
        <v>16791</v>
      </c>
      <c r="E3" s="428">
        <v>23351</v>
      </c>
      <c r="H3" s="429" t="s">
        <v>180</v>
      </c>
      <c r="I3" s="427">
        <v>2871</v>
      </c>
      <c r="J3" s="427">
        <v>10031</v>
      </c>
      <c r="K3" s="430">
        <v>13040</v>
      </c>
      <c r="L3" s="431">
        <v>16952</v>
      </c>
    </row>
    <row r="4" spans="1:12" ht="20.100000000000001" customHeight="1" x14ac:dyDescent="0.15">
      <c r="A4" s="432" t="s">
        <v>181</v>
      </c>
      <c r="B4" s="433" t="s">
        <v>182</v>
      </c>
      <c r="C4" s="433" t="s">
        <v>183</v>
      </c>
      <c r="D4" s="433" t="s">
        <v>184</v>
      </c>
      <c r="E4" s="434" t="s">
        <v>185</v>
      </c>
      <c r="H4" s="432" t="s">
        <v>181</v>
      </c>
      <c r="I4" s="433" t="s">
        <v>182</v>
      </c>
      <c r="J4" s="433" t="s">
        <v>183</v>
      </c>
      <c r="K4" s="433" t="s">
        <v>184</v>
      </c>
      <c r="L4" s="434" t="s">
        <v>185</v>
      </c>
    </row>
    <row r="5" spans="1:12" ht="20.100000000000001" customHeight="1" thickBot="1" x14ac:dyDescent="0.2">
      <c r="A5" s="435" t="s">
        <v>186</v>
      </c>
      <c r="B5" s="436">
        <v>716</v>
      </c>
      <c r="C5" s="436">
        <v>676</v>
      </c>
      <c r="D5" s="436">
        <v>656</v>
      </c>
      <c r="E5" s="437">
        <v>596</v>
      </c>
      <c r="H5" s="435" t="s">
        <v>186</v>
      </c>
      <c r="I5" s="436">
        <v>716</v>
      </c>
      <c r="J5" s="436">
        <v>676</v>
      </c>
      <c r="K5" s="436">
        <v>656</v>
      </c>
      <c r="L5" s="438">
        <v>525</v>
      </c>
    </row>
    <row r="6" spans="1:12" x14ac:dyDescent="0.15">
      <c r="B6" s="439">
        <v>716</v>
      </c>
      <c r="C6" s="439">
        <v>676</v>
      </c>
      <c r="D6" s="439">
        <v>656</v>
      </c>
      <c r="E6" s="439">
        <v>596</v>
      </c>
    </row>
    <row r="7" spans="1:12" x14ac:dyDescent="0.15">
      <c r="B7" s="440">
        <v>716</v>
      </c>
      <c r="C7" s="440">
        <v>676</v>
      </c>
      <c r="D7" s="440">
        <v>656</v>
      </c>
      <c r="E7" s="440">
        <v>596</v>
      </c>
    </row>
    <row r="8" spans="1:12" x14ac:dyDescent="0.15">
      <c r="B8" s="440">
        <v>716</v>
      </c>
      <c r="C8" s="440">
        <v>676</v>
      </c>
      <c r="D8" s="440">
        <v>656</v>
      </c>
      <c r="E8" s="440">
        <v>596</v>
      </c>
    </row>
    <row r="9" spans="1:12" x14ac:dyDescent="0.15">
      <c r="B9" s="440">
        <v>716</v>
      </c>
      <c r="C9" s="440">
        <v>676</v>
      </c>
      <c r="D9" s="440">
        <v>656</v>
      </c>
      <c r="E9" s="440">
        <v>596</v>
      </c>
    </row>
    <row r="10" spans="1:12" x14ac:dyDescent="0.15">
      <c r="B10" s="440">
        <v>716</v>
      </c>
      <c r="C10" s="440">
        <v>676</v>
      </c>
      <c r="D10" s="440">
        <v>656</v>
      </c>
      <c r="E10" s="440">
        <v>596</v>
      </c>
    </row>
    <row r="11" spans="1:12" x14ac:dyDescent="0.15">
      <c r="B11" s="440">
        <v>716</v>
      </c>
      <c r="C11" s="440">
        <v>676</v>
      </c>
      <c r="D11" s="440">
        <v>656</v>
      </c>
      <c r="E11" s="440">
        <v>596</v>
      </c>
    </row>
    <row r="12" spans="1:12" x14ac:dyDescent="0.15">
      <c r="B12" s="440">
        <v>716</v>
      </c>
      <c r="C12" s="440">
        <v>676</v>
      </c>
      <c r="D12" s="440">
        <v>656</v>
      </c>
      <c r="E12" s="440">
        <v>596</v>
      </c>
    </row>
    <row r="13" spans="1:12" x14ac:dyDescent="0.15">
      <c r="B13" s="440">
        <v>716</v>
      </c>
      <c r="C13" s="440">
        <v>676</v>
      </c>
      <c r="D13" s="440">
        <v>656</v>
      </c>
      <c r="E13" s="440">
        <v>596</v>
      </c>
    </row>
    <row r="14" spans="1:12" x14ac:dyDescent="0.15">
      <c r="B14" s="440">
        <v>716</v>
      </c>
      <c r="C14" s="440">
        <v>676</v>
      </c>
      <c r="D14" s="440">
        <v>656</v>
      </c>
      <c r="E14" s="440">
        <v>596</v>
      </c>
    </row>
    <row r="15" spans="1:12" x14ac:dyDescent="0.15">
      <c r="B15" s="440">
        <v>716</v>
      </c>
      <c r="C15" s="440">
        <v>676</v>
      </c>
      <c r="D15" s="440">
        <v>656</v>
      </c>
      <c r="E15" s="440">
        <v>596</v>
      </c>
    </row>
    <row r="16" spans="1:12" x14ac:dyDescent="0.15">
      <c r="B16" s="440">
        <v>716</v>
      </c>
      <c r="C16" s="440">
        <v>676</v>
      </c>
      <c r="D16" s="440">
        <v>656</v>
      </c>
      <c r="E16" s="440">
        <v>596</v>
      </c>
    </row>
    <row r="17" spans="2:5" x14ac:dyDescent="0.15">
      <c r="B17" s="440">
        <v>716</v>
      </c>
      <c r="C17" s="440">
        <v>676</v>
      </c>
      <c r="D17" s="440">
        <v>656</v>
      </c>
      <c r="E17" s="440">
        <v>596</v>
      </c>
    </row>
    <row r="18" spans="2:5" x14ac:dyDescent="0.15">
      <c r="B18" s="440">
        <v>716</v>
      </c>
      <c r="C18" s="440">
        <v>676</v>
      </c>
      <c r="D18" s="440">
        <v>656</v>
      </c>
      <c r="E18" s="440">
        <v>596</v>
      </c>
    </row>
    <row r="19" spans="2:5" x14ac:dyDescent="0.15">
      <c r="B19" s="440">
        <v>716</v>
      </c>
      <c r="C19" s="440">
        <v>676</v>
      </c>
      <c r="D19" s="440">
        <v>656</v>
      </c>
      <c r="E19" s="440">
        <v>596</v>
      </c>
    </row>
    <row r="20" spans="2:5" x14ac:dyDescent="0.15">
      <c r="B20" s="440">
        <v>716</v>
      </c>
      <c r="C20" s="440">
        <v>676</v>
      </c>
      <c r="D20" s="440">
        <v>656</v>
      </c>
      <c r="E20" s="440">
        <v>596</v>
      </c>
    </row>
    <row r="21" spans="2:5" x14ac:dyDescent="0.15">
      <c r="B21" s="440">
        <v>716</v>
      </c>
      <c r="C21" s="440">
        <v>676</v>
      </c>
      <c r="D21" s="440">
        <v>656</v>
      </c>
      <c r="E21" s="440">
        <v>596</v>
      </c>
    </row>
    <row r="22" spans="2:5" x14ac:dyDescent="0.15">
      <c r="B22" s="440">
        <v>716</v>
      </c>
      <c r="C22" s="440">
        <v>676</v>
      </c>
      <c r="D22" s="440">
        <v>656</v>
      </c>
      <c r="E22" s="440">
        <v>596</v>
      </c>
    </row>
    <row r="23" spans="2:5" x14ac:dyDescent="0.15">
      <c r="B23" s="440">
        <v>716</v>
      </c>
      <c r="C23" s="440">
        <v>676</v>
      </c>
      <c r="D23" s="440">
        <v>656</v>
      </c>
      <c r="E23" s="440">
        <v>596</v>
      </c>
    </row>
    <row r="24" spans="2:5" x14ac:dyDescent="0.15">
      <c r="B24" s="440">
        <v>716</v>
      </c>
      <c r="C24" s="440">
        <v>676</v>
      </c>
      <c r="D24" s="440">
        <v>656</v>
      </c>
      <c r="E24" s="440">
        <v>596</v>
      </c>
    </row>
    <row r="25" spans="2:5" x14ac:dyDescent="0.15">
      <c r="B25" s="440">
        <v>716</v>
      </c>
      <c r="C25" s="440">
        <v>676</v>
      </c>
      <c r="D25" s="440">
        <v>656</v>
      </c>
      <c r="E25" s="440">
        <v>596</v>
      </c>
    </row>
    <row r="26" spans="2:5" x14ac:dyDescent="0.15">
      <c r="B26" s="440">
        <v>716</v>
      </c>
      <c r="C26" s="440">
        <v>676</v>
      </c>
      <c r="D26" s="440">
        <v>656</v>
      </c>
      <c r="E26" s="440">
        <v>596</v>
      </c>
    </row>
    <row r="27" spans="2:5" x14ac:dyDescent="0.15">
      <c r="B27" s="440">
        <v>716</v>
      </c>
      <c r="C27" s="440">
        <v>676</v>
      </c>
      <c r="D27" s="440">
        <v>656</v>
      </c>
      <c r="E27" s="440">
        <v>596</v>
      </c>
    </row>
    <row r="28" spans="2:5" x14ac:dyDescent="0.15">
      <c r="B28" s="440">
        <v>716</v>
      </c>
      <c r="C28" s="440">
        <v>676</v>
      </c>
      <c r="D28" s="440">
        <v>656</v>
      </c>
      <c r="E28" s="440">
        <v>596</v>
      </c>
    </row>
    <row r="29" spans="2:5" x14ac:dyDescent="0.15">
      <c r="B29" s="440">
        <v>716</v>
      </c>
      <c r="C29" s="440">
        <v>676</v>
      </c>
      <c r="D29" s="440">
        <v>656</v>
      </c>
      <c r="E29" s="440">
        <v>596</v>
      </c>
    </row>
    <row r="30" spans="2:5" x14ac:dyDescent="0.15">
      <c r="B30" s="440">
        <v>716</v>
      </c>
      <c r="C30" s="440">
        <v>676</v>
      </c>
      <c r="D30" s="440">
        <v>656</v>
      </c>
      <c r="E30" s="440">
        <v>596</v>
      </c>
    </row>
    <row r="31" spans="2:5" x14ac:dyDescent="0.15">
      <c r="B31" s="440">
        <v>716</v>
      </c>
      <c r="C31" s="440">
        <v>676</v>
      </c>
      <c r="D31" s="440">
        <v>656</v>
      </c>
      <c r="E31" s="440">
        <v>596</v>
      </c>
    </row>
    <row r="32" spans="2:5" x14ac:dyDescent="0.15">
      <c r="B32" s="440">
        <v>716</v>
      </c>
      <c r="C32" s="440">
        <v>676</v>
      </c>
      <c r="D32" s="440">
        <v>656</v>
      </c>
      <c r="E32" s="440">
        <v>596</v>
      </c>
    </row>
    <row r="33" spans="2:5" x14ac:dyDescent="0.15">
      <c r="B33" s="440">
        <v>716</v>
      </c>
      <c r="C33" s="440">
        <v>676</v>
      </c>
      <c r="D33" s="440">
        <v>656</v>
      </c>
      <c r="E33" s="440">
        <v>596</v>
      </c>
    </row>
    <row r="34" spans="2:5" x14ac:dyDescent="0.15">
      <c r="B34" s="440">
        <v>716</v>
      </c>
      <c r="C34" s="440">
        <v>676</v>
      </c>
      <c r="D34" s="440">
        <v>656</v>
      </c>
      <c r="E34" s="440">
        <v>596</v>
      </c>
    </row>
    <row r="35" spans="2:5" x14ac:dyDescent="0.15">
      <c r="B35" s="440">
        <v>716</v>
      </c>
      <c r="C35" s="440">
        <v>676</v>
      </c>
      <c r="D35" s="440">
        <v>656</v>
      </c>
      <c r="E35" s="440">
        <v>596</v>
      </c>
    </row>
    <row r="36" spans="2:5" x14ac:dyDescent="0.15">
      <c r="B36" s="440">
        <v>716</v>
      </c>
      <c r="C36" s="440">
        <v>676</v>
      </c>
      <c r="D36" s="440">
        <v>656</v>
      </c>
      <c r="E36" s="440">
        <v>596</v>
      </c>
    </row>
    <row r="37" spans="2:5" x14ac:dyDescent="0.15">
      <c r="B37" s="440">
        <v>716</v>
      </c>
      <c r="C37" s="440">
        <v>676</v>
      </c>
      <c r="D37" s="440">
        <v>656</v>
      </c>
      <c r="E37" s="440">
        <v>596</v>
      </c>
    </row>
    <row r="38" spans="2:5" x14ac:dyDescent="0.15">
      <c r="B38" s="440">
        <v>716</v>
      </c>
      <c r="C38" s="440">
        <v>676</v>
      </c>
      <c r="D38" s="440">
        <v>656</v>
      </c>
      <c r="E38" s="440">
        <v>596</v>
      </c>
    </row>
    <row r="39" spans="2:5" x14ac:dyDescent="0.15">
      <c r="B39" s="440">
        <v>716</v>
      </c>
      <c r="C39" s="440">
        <v>676</v>
      </c>
      <c r="D39" s="440">
        <v>656</v>
      </c>
      <c r="E39" s="440">
        <v>596</v>
      </c>
    </row>
    <row r="40" spans="2:5" x14ac:dyDescent="0.15">
      <c r="B40" s="440">
        <v>716</v>
      </c>
      <c r="C40" s="440">
        <v>676</v>
      </c>
      <c r="D40" s="440">
        <v>656</v>
      </c>
      <c r="E40" s="440">
        <v>596</v>
      </c>
    </row>
    <row r="41" spans="2:5" x14ac:dyDescent="0.15">
      <c r="B41" s="440">
        <v>716</v>
      </c>
      <c r="C41" s="440">
        <v>676</v>
      </c>
      <c r="D41" s="440">
        <v>656</v>
      </c>
      <c r="E41" s="440">
        <v>596</v>
      </c>
    </row>
    <row r="42" spans="2:5" x14ac:dyDescent="0.15">
      <c r="B42" s="440">
        <v>716</v>
      </c>
      <c r="C42" s="440">
        <v>676</v>
      </c>
      <c r="D42" s="440">
        <v>656</v>
      </c>
      <c r="E42" s="440">
        <v>596</v>
      </c>
    </row>
    <row r="43" spans="2:5" x14ac:dyDescent="0.15">
      <c r="B43" s="440">
        <v>716</v>
      </c>
      <c r="C43" s="440">
        <v>676</v>
      </c>
      <c r="D43" s="440">
        <v>656</v>
      </c>
      <c r="E43" s="440">
        <v>596</v>
      </c>
    </row>
    <row r="44" spans="2:5" x14ac:dyDescent="0.15">
      <c r="B44" s="440">
        <v>716</v>
      </c>
      <c r="C44" s="440">
        <v>676</v>
      </c>
      <c r="D44" s="440">
        <v>656</v>
      </c>
      <c r="E44" s="440">
        <v>596</v>
      </c>
    </row>
    <row r="45" spans="2:5" x14ac:dyDescent="0.15">
      <c r="B45" s="440">
        <v>716</v>
      </c>
      <c r="C45" s="440">
        <v>676</v>
      </c>
      <c r="D45" s="440">
        <v>656</v>
      </c>
      <c r="E45" s="440">
        <v>596</v>
      </c>
    </row>
    <row r="46" spans="2:5" x14ac:dyDescent="0.15">
      <c r="B46" s="440">
        <v>716</v>
      </c>
      <c r="C46" s="440">
        <v>676</v>
      </c>
      <c r="D46" s="440">
        <v>656</v>
      </c>
      <c r="E46" s="440">
        <v>596</v>
      </c>
    </row>
    <row r="47" spans="2:5" x14ac:dyDescent="0.15">
      <c r="B47" s="440">
        <v>716</v>
      </c>
      <c r="C47" s="440">
        <v>676</v>
      </c>
      <c r="D47" s="440">
        <v>656</v>
      </c>
      <c r="E47" s="440">
        <v>596</v>
      </c>
    </row>
    <row r="48" spans="2:5" x14ac:dyDescent="0.15">
      <c r="B48" s="440">
        <v>716</v>
      </c>
      <c r="C48" s="440">
        <v>676</v>
      </c>
      <c r="D48" s="440">
        <v>656</v>
      </c>
      <c r="E48" s="440">
        <v>596</v>
      </c>
    </row>
    <row r="49" spans="2:5" x14ac:dyDescent="0.15">
      <c r="B49" s="440">
        <v>716</v>
      </c>
      <c r="C49" s="440">
        <v>676</v>
      </c>
      <c r="D49" s="440">
        <v>656</v>
      </c>
      <c r="E49" s="440">
        <v>596</v>
      </c>
    </row>
    <row r="50" spans="2:5" x14ac:dyDescent="0.15">
      <c r="B50" s="440">
        <v>716</v>
      </c>
      <c r="C50" s="440">
        <v>676</v>
      </c>
      <c r="D50" s="440">
        <v>656</v>
      </c>
      <c r="E50" s="440">
        <v>596</v>
      </c>
    </row>
    <row r="51" spans="2:5" x14ac:dyDescent="0.15">
      <c r="B51" s="440">
        <v>716</v>
      </c>
      <c r="C51" s="440">
        <v>676</v>
      </c>
      <c r="D51" s="440">
        <v>656</v>
      </c>
      <c r="E51" s="440">
        <v>596</v>
      </c>
    </row>
    <row r="52" spans="2:5" x14ac:dyDescent="0.15">
      <c r="B52" s="440">
        <v>716</v>
      </c>
      <c r="C52" s="440">
        <v>676</v>
      </c>
      <c r="D52" s="440">
        <v>656</v>
      </c>
      <c r="E52" s="440">
        <v>596</v>
      </c>
    </row>
    <row r="53" spans="2:5" x14ac:dyDescent="0.15">
      <c r="B53" s="440">
        <v>716</v>
      </c>
      <c r="C53" s="440">
        <v>676</v>
      </c>
      <c r="D53" s="440">
        <v>656</v>
      </c>
      <c r="E53" s="440">
        <v>596</v>
      </c>
    </row>
    <row r="54" spans="2:5" x14ac:dyDescent="0.15">
      <c r="B54" s="440">
        <v>716</v>
      </c>
      <c r="C54" s="440">
        <v>676</v>
      </c>
      <c r="D54" s="440">
        <v>656</v>
      </c>
      <c r="E54" s="440">
        <v>596</v>
      </c>
    </row>
    <row r="55" spans="2:5" x14ac:dyDescent="0.15">
      <c r="B55" s="440">
        <v>716</v>
      </c>
      <c r="C55" s="440">
        <v>676</v>
      </c>
      <c r="D55" s="440">
        <v>656</v>
      </c>
      <c r="E55" s="440">
        <v>596</v>
      </c>
    </row>
    <row r="56" spans="2:5" x14ac:dyDescent="0.15">
      <c r="B56" s="440">
        <v>716</v>
      </c>
      <c r="C56" s="440">
        <v>676</v>
      </c>
      <c r="D56" s="440">
        <v>656</v>
      </c>
      <c r="E56" s="440">
        <v>596</v>
      </c>
    </row>
    <row r="57" spans="2:5" x14ac:dyDescent="0.15">
      <c r="B57" s="440">
        <v>716</v>
      </c>
      <c r="C57" s="440">
        <v>676</v>
      </c>
      <c r="D57" s="440">
        <v>656</v>
      </c>
      <c r="E57" s="440">
        <v>596</v>
      </c>
    </row>
    <row r="58" spans="2:5" x14ac:dyDescent="0.15">
      <c r="B58" s="440">
        <v>716</v>
      </c>
      <c r="C58" s="440">
        <v>676</v>
      </c>
      <c r="D58" s="440">
        <v>656</v>
      </c>
      <c r="E58" s="440">
        <v>596</v>
      </c>
    </row>
    <row r="59" spans="2:5" x14ac:dyDescent="0.15">
      <c r="B59" s="440">
        <v>716</v>
      </c>
      <c r="C59" s="440">
        <v>676</v>
      </c>
      <c r="D59" s="440">
        <v>656</v>
      </c>
      <c r="E59" s="440">
        <v>596</v>
      </c>
    </row>
    <row r="60" spans="2:5" x14ac:dyDescent="0.15">
      <c r="B60" s="440">
        <v>716</v>
      </c>
      <c r="C60" s="440">
        <v>676</v>
      </c>
      <c r="D60" s="440">
        <v>656</v>
      </c>
      <c r="E60" s="440">
        <v>596</v>
      </c>
    </row>
    <row r="61" spans="2:5" x14ac:dyDescent="0.15">
      <c r="B61" s="440">
        <v>716</v>
      </c>
      <c r="C61" s="440">
        <v>676</v>
      </c>
      <c r="D61" s="440">
        <v>656</v>
      </c>
      <c r="E61" s="440">
        <v>596</v>
      </c>
    </row>
    <row r="62" spans="2:5" x14ac:dyDescent="0.15">
      <c r="B62" s="440">
        <v>716</v>
      </c>
      <c r="C62" s="440">
        <v>676</v>
      </c>
      <c r="D62" s="440">
        <v>656</v>
      </c>
      <c r="E62" s="440">
        <v>596</v>
      </c>
    </row>
    <row r="63" spans="2:5" x14ac:dyDescent="0.15">
      <c r="B63" s="440">
        <v>716</v>
      </c>
      <c r="C63" s="440">
        <v>676</v>
      </c>
      <c r="D63" s="440">
        <v>656</v>
      </c>
      <c r="E63" s="440">
        <v>596</v>
      </c>
    </row>
    <row r="64" spans="2:5" x14ac:dyDescent="0.15">
      <c r="B64" s="440">
        <v>716</v>
      </c>
      <c r="C64" s="440">
        <v>676</v>
      </c>
      <c r="D64" s="440">
        <v>656</v>
      </c>
      <c r="E64" s="440">
        <v>596</v>
      </c>
    </row>
    <row r="65" spans="2:5" x14ac:dyDescent="0.15">
      <c r="B65" s="440">
        <v>716</v>
      </c>
      <c r="C65" s="440">
        <v>676</v>
      </c>
      <c r="D65" s="440">
        <v>656</v>
      </c>
      <c r="E65" s="440">
        <v>596</v>
      </c>
    </row>
    <row r="66" spans="2:5" x14ac:dyDescent="0.15">
      <c r="B66" s="440">
        <v>716</v>
      </c>
      <c r="C66" s="440">
        <v>676</v>
      </c>
      <c r="D66" s="440">
        <v>656</v>
      </c>
      <c r="E66" s="440">
        <v>596</v>
      </c>
    </row>
    <row r="67" spans="2:5" x14ac:dyDescent="0.15">
      <c r="B67" s="440">
        <v>716</v>
      </c>
      <c r="C67" s="440">
        <v>676</v>
      </c>
      <c r="D67" s="440">
        <v>656</v>
      </c>
      <c r="E67" s="440">
        <v>596</v>
      </c>
    </row>
    <row r="68" spans="2:5" x14ac:dyDescent="0.15">
      <c r="B68" s="440">
        <v>716</v>
      </c>
      <c r="C68" s="440">
        <v>676</v>
      </c>
      <c r="D68" s="440">
        <v>656</v>
      </c>
      <c r="E68" s="440">
        <v>596</v>
      </c>
    </row>
    <row r="69" spans="2:5" x14ac:dyDescent="0.15">
      <c r="B69" s="440">
        <v>716</v>
      </c>
      <c r="C69" s="440">
        <v>676</v>
      </c>
      <c r="D69" s="440">
        <v>656</v>
      </c>
      <c r="E69" s="440">
        <v>596</v>
      </c>
    </row>
    <row r="70" spans="2:5" x14ac:dyDescent="0.15">
      <c r="B70" s="440">
        <v>716</v>
      </c>
      <c r="C70" s="440">
        <v>676</v>
      </c>
      <c r="D70" s="440">
        <v>656</v>
      </c>
      <c r="E70" s="440">
        <v>596</v>
      </c>
    </row>
    <row r="71" spans="2:5" x14ac:dyDescent="0.15">
      <c r="B71" s="440">
        <v>716</v>
      </c>
      <c r="C71" s="440">
        <v>676</v>
      </c>
      <c r="D71" s="440">
        <v>656</v>
      </c>
      <c r="E71" s="440">
        <v>596</v>
      </c>
    </row>
    <row r="72" spans="2:5" x14ac:dyDescent="0.15">
      <c r="B72" s="440">
        <v>716</v>
      </c>
      <c r="C72" s="440">
        <v>676</v>
      </c>
      <c r="D72" s="440">
        <v>656</v>
      </c>
      <c r="E72" s="440">
        <v>596</v>
      </c>
    </row>
    <row r="73" spans="2:5" x14ac:dyDescent="0.15">
      <c r="B73" s="440">
        <v>716</v>
      </c>
      <c r="C73" s="440">
        <v>676</v>
      </c>
      <c r="D73" s="440">
        <v>656</v>
      </c>
      <c r="E73" s="440">
        <v>596</v>
      </c>
    </row>
    <row r="74" spans="2:5" x14ac:dyDescent="0.15">
      <c r="B74" s="440">
        <v>716</v>
      </c>
      <c r="C74" s="440">
        <v>676</v>
      </c>
      <c r="D74" s="440">
        <v>656</v>
      </c>
      <c r="E74" s="440">
        <v>596</v>
      </c>
    </row>
    <row r="75" spans="2:5" x14ac:dyDescent="0.15">
      <c r="B75" s="440">
        <v>716</v>
      </c>
      <c r="C75" s="440">
        <v>676</v>
      </c>
      <c r="D75" s="440">
        <v>656</v>
      </c>
      <c r="E75" s="440">
        <v>596</v>
      </c>
    </row>
    <row r="76" spans="2:5" x14ac:dyDescent="0.15">
      <c r="B76" s="440">
        <v>716</v>
      </c>
      <c r="C76" s="440">
        <v>676</v>
      </c>
      <c r="D76" s="440">
        <v>656</v>
      </c>
      <c r="E76" s="440">
        <v>596</v>
      </c>
    </row>
    <row r="77" spans="2:5" x14ac:dyDescent="0.15">
      <c r="B77" s="440">
        <v>716</v>
      </c>
      <c r="C77" s="440">
        <v>676</v>
      </c>
      <c r="D77" s="440">
        <v>656</v>
      </c>
      <c r="E77" s="440">
        <v>596</v>
      </c>
    </row>
    <row r="78" spans="2:5" x14ac:dyDescent="0.15">
      <c r="B78" s="440">
        <v>716</v>
      </c>
      <c r="C78" s="440">
        <v>676</v>
      </c>
      <c r="D78" s="440">
        <v>656</v>
      </c>
      <c r="E78" s="440">
        <v>596</v>
      </c>
    </row>
    <row r="79" spans="2:5" x14ac:dyDescent="0.15">
      <c r="B79" s="440">
        <v>716</v>
      </c>
      <c r="C79" s="440">
        <v>676</v>
      </c>
      <c r="D79" s="440">
        <v>656</v>
      </c>
      <c r="E79" s="440">
        <v>596</v>
      </c>
    </row>
    <row r="80" spans="2:5" x14ac:dyDescent="0.15">
      <c r="B80" s="440">
        <v>716</v>
      </c>
      <c r="C80" s="440">
        <v>676</v>
      </c>
      <c r="D80" s="440">
        <v>656</v>
      </c>
      <c r="E80" s="440">
        <v>596</v>
      </c>
    </row>
    <row r="81" spans="2:5" x14ac:dyDescent="0.15">
      <c r="B81" s="440">
        <v>716</v>
      </c>
      <c r="C81" s="440">
        <v>676</v>
      </c>
      <c r="D81" s="440">
        <v>656</v>
      </c>
      <c r="E81" s="440">
        <v>596</v>
      </c>
    </row>
    <row r="82" spans="2:5" x14ac:dyDescent="0.15">
      <c r="B82" s="440">
        <v>716</v>
      </c>
      <c r="C82" s="440">
        <v>676</v>
      </c>
      <c r="D82" s="440">
        <v>656</v>
      </c>
      <c r="E82" s="440">
        <v>596</v>
      </c>
    </row>
  </sheetData>
  <mergeCells count="3">
    <mergeCell ref="I1:K1"/>
    <mergeCell ref="A2:E2"/>
    <mergeCell ref="H2:L2"/>
  </mergeCells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5EF2-9475-4875-8FDC-96305F2D7119}">
  <dimension ref="A1"/>
  <sheetViews>
    <sheetView workbookViewId="0">
      <selection activeCell="D21" sqref="D21"/>
    </sheetView>
  </sheetViews>
  <sheetFormatPr defaultRowHeight="13.5" x14ac:dyDescent="0.15"/>
  <cols>
    <col min="1" max="16384" width="9" style="352"/>
  </cols>
  <sheetData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5289-4845-4BDD-8BFC-AD523EEBF249}">
  <dimension ref="A1"/>
  <sheetViews>
    <sheetView workbookViewId="0">
      <selection activeCell="D21" sqref="D21"/>
    </sheetView>
  </sheetViews>
  <sheetFormatPr defaultRowHeight="13.5" x14ac:dyDescent="0.15"/>
  <cols>
    <col min="1" max="16384" width="9" style="352"/>
  </cols>
  <sheetData/>
  <phoneticPr fontId="1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F9F2-6178-4650-A22F-883CA04D3467}">
  <dimension ref="A1"/>
  <sheetViews>
    <sheetView topLeftCell="B1" workbookViewId="0">
      <selection activeCell="D21" sqref="D21"/>
    </sheetView>
  </sheetViews>
  <sheetFormatPr defaultRowHeight="13.5" x14ac:dyDescent="0.15"/>
  <cols>
    <col min="1" max="16384" width="9" style="352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Sheet1</vt:lpstr>
      <vt:lpstr>検針表</vt:lpstr>
      <vt:lpstr>検針入力</vt:lpstr>
      <vt:lpstr>ｶﾞｽ料金表</vt:lpstr>
      <vt:lpstr>電気Ｔ</vt:lpstr>
      <vt:lpstr>ガスＴ</vt:lpstr>
      <vt:lpstr>Sheet1 (2)</vt:lpstr>
      <vt:lpstr>◆◆◆.</vt:lpstr>
      <vt:lpstr>◆◆◆</vt:lpstr>
      <vt:lpstr>Sheet2</vt:lpstr>
      <vt:lpstr>検針入力!Print_Area</vt:lpstr>
      <vt:lpstr>検針表!Print_Area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sanpachi07</dc:creator>
  <cp:lastModifiedBy>yesth</cp:lastModifiedBy>
  <cp:lastPrinted>2021-08-26T06:18:18Z</cp:lastPrinted>
  <dcterms:created xsi:type="dcterms:W3CDTF">2021-08-20T06:07:17Z</dcterms:created>
  <dcterms:modified xsi:type="dcterms:W3CDTF">2021-10-14T06:06:03Z</dcterms:modified>
</cp:coreProperties>
</file>