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7.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8.xml" ContentType="application/vnd.openxmlformats-officedocument.drawing+xml"/>
  <Override PartName="/xl/ctrlProps/ctrlProp2.xml" ContentType="application/vnd.ms-excel.controlproperties+xml"/>
  <Override PartName="/xl/comments4.xml" ContentType="application/vnd.openxmlformats-officedocument.spreadsheetml.comments+xml"/>
  <Override PartName="/xl/drawings/drawing9.xml" ContentType="application/vnd.openxmlformats-officedocument.drawing+xml"/>
  <Override PartName="/xl/ctrlProps/ctrlProp3.xml" ContentType="application/vnd.ms-excel.controlproperties+xml"/>
  <Override PartName="/xl/comments5.xml" ContentType="application/vnd.openxmlformats-officedocument.spreadsheetml.comments+xml"/>
  <Override PartName="/xl/drawings/drawing10.xml" ContentType="application/vnd.openxmlformats-officedocument.drawing+xml"/>
  <Override PartName="/xl/ctrlProps/ctrlProp4.xml" ContentType="application/vnd.ms-excel.controlproperties+xml"/>
  <Override PartName="/xl/comments6.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bookViews>
    <workbookView xWindow="-105" yWindow="-105" windowWidth="19425" windowHeight="12300" tabRatio="591" firstSheet="23" activeTab="29"/>
  </bookViews>
  <sheets>
    <sheet name="請求データ" sheetId="1" state="hidden" r:id="rId1"/>
    <sheet name="Sheet3" sheetId="81" state="hidden" r:id="rId2"/>
    <sheet name="Sheet2" sheetId="80" state="hidden" r:id="rId3"/>
    <sheet name="売上ｲﾝﾎﾟｰﾄ" sheetId="93" state="hidden" r:id="rId4"/>
    <sheet name="売掛ｲﾝﾎﾟｰﾄ" sheetId="94" state="hidden" r:id="rId5"/>
    <sheet name="人件費ｲﾝﾎﾟｰﾄ" sheetId="95" state="hidden" r:id="rId6"/>
    <sheet name="経費ｲﾝﾎﾟｰﾄ" sheetId="96" state="hidden" r:id="rId7"/>
    <sheet name="売上全体" sheetId="97" r:id="rId8"/>
    <sheet name="基本登録" sheetId="84" r:id="rId9"/>
    <sheet name="売上入力" sheetId="85" r:id="rId10"/>
    <sheet name="日報印刷" sheetId="86" r:id="rId11"/>
    <sheet name="外注費集計" sheetId="87" r:id="rId12"/>
    <sheet name="売上一覧表" sheetId="88" r:id="rId13"/>
    <sheet name="代行 請求書" sheetId="98" r:id="rId14"/>
    <sheet name="売掛合計" sheetId="89" r:id="rId15"/>
    <sheet name="給料明細(固定)" sheetId="90" r:id="rId16"/>
    <sheet name="給料明細(月払)" sheetId="91" r:id="rId17"/>
    <sheet name="←運転代行|宅配→" sheetId="92" r:id="rId18"/>
    <sheet name="マスタ" sheetId="70" r:id="rId19"/>
    <sheet name="売上集計表" sheetId="79" r:id="rId20"/>
    <sheet name="請求書 (新規)" sheetId="67" r:id="rId21"/>
    <sheet name="請求書 (店舗別請求)" sheetId="83" r:id="rId22"/>
    <sheet name="給料明細(固定) (個人別)" sheetId="64" r:id="rId23"/>
    <sheet name="請求店舗集計" sheetId="69" r:id="rId24"/>
    <sheet name="支給額集計" sheetId="65" r:id="rId25"/>
    <sheet name="明細用" sheetId="82" r:id="rId26"/>
    <sheet name="長尾" sheetId="22" r:id="rId27"/>
    <sheet name="鈴木裕" sheetId="39" r:id="rId28"/>
    <sheet name="駒井" sheetId="40" r:id="rId29"/>
    <sheet name="武茂" sheetId="41" r:id="rId30"/>
    <sheet name="板坂" sheetId="42" r:id="rId31"/>
    <sheet name="今前田" sheetId="43" r:id="rId32"/>
    <sheet name="浦辻" sheetId="44" r:id="rId33"/>
    <sheet name="木村" sheetId="45" r:id="rId34"/>
    <sheet name="広田" sheetId="46" r:id="rId35"/>
    <sheet name="中村" sheetId="47" r:id="rId36"/>
    <sheet name="早水" sheetId="48" r:id="rId37"/>
    <sheet name="高橋" sheetId="49" r:id="rId38"/>
    <sheet name="大屋" sheetId="50" r:id="rId39"/>
    <sheet name="深田" sheetId="51" r:id="rId40"/>
    <sheet name="小林" sheetId="52" r:id="rId41"/>
    <sheet name="谷口" sheetId="53" r:id="rId42"/>
    <sheet name="片山" sheetId="54" r:id="rId43"/>
    <sheet name="小沼" sheetId="55" r:id="rId44"/>
    <sheet name="清水" sheetId="56" r:id="rId45"/>
    <sheet name="友廣" sheetId="57" r:id="rId46"/>
    <sheet name="佐藤真" sheetId="58" r:id="rId47"/>
    <sheet name="星" sheetId="59" r:id="rId48"/>
    <sheet name="片山紗" sheetId="60" r:id="rId49"/>
    <sheet name="石巻" sheetId="61" r:id="rId50"/>
    <sheet name="安富" sheetId="72" r:id="rId51"/>
    <sheet name="米坂" sheetId="62" r:id="rId52"/>
    <sheet name="大澤" sheetId="71" r:id="rId53"/>
    <sheet name="予備3" sheetId="73" r:id="rId54"/>
    <sheet name="予備4" sheetId="74" r:id="rId55"/>
    <sheet name="予備5" sheetId="75" r:id="rId56"/>
    <sheet name="予備6" sheetId="76" r:id="rId57"/>
    <sheet name="予備7" sheetId="77" r:id="rId58"/>
    <sheet name="予備8" sheetId="78" r:id="rId59"/>
    <sheet name="Sheet1" sheetId="99" r:id="rId60"/>
    <sheet name="Sheet4" sheetId="100" r:id="rId61"/>
  </sheets>
  <externalReferences>
    <externalReference r:id="rId62"/>
    <externalReference r:id="rId63"/>
    <externalReference r:id="rId64"/>
  </externalReferences>
  <definedNames>
    <definedName name="_xlnm._FilterDatabase" localSheetId="50" hidden="1">安富!$B$8:$S$8</definedName>
    <definedName name="_xlnm._FilterDatabase" localSheetId="32" hidden="1">浦辻!$B$8:$S$8</definedName>
    <definedName name="_xlnm._FilterDatabase" localSheetId="28" hidden="1">駒井!$B$8:$S$8</definedName>
    <definedName name="_xlnm._FilterDatabase" localSheetId="34" hidden="1">広田!$B$8:$S$8</definedName>
    <definedName name="_xlnm._FilterDatabase" localSheetId="37" hidden="1">高橋!$B$8:$S$8</definedName>
    <definedName name="_xlnm._FilterDatabase" localSheetId="31" hidden="1">今前田!$B$8:$S$40</definedName>
    <definedName name="_xlnm._FilterDatabase" localSheetId="46" hidden="1">佐藤真!$B$8:$S$8</definedName>
    <definedName name="_xlnm._FilterDatabase" localSheetId="43" hidden="1">小沼!$B$8:$S$8</definedName>
    <definedName name="_xlnm._FilterDatabase" localSheetId="40" hidden="1">小林!$B$8:$S$8</definedName>
    <definedName name="_xlnm._FilterDatabase" localSheetId="39" hidden="1">深田!$B$8:$S$8</definedName>
    <definedName name="_xlnm._FilterDatabase" localSheetId="47" hidden="1">星!$B$8:$S$8</definedName>
    <definedName name="_xlnm._FilterDatabase" localSheetId="44" hidden="1">清水!$B$8:$S$40</definedName>
    <definedName name="_xlnm._FilterDatabase" localSheetId="49" hidden="1">石巻!$B$8:$S$8</definedName>
    <definedName name="_xlnm._FilterDatabase" localSheetId="36" hidden="1">早水!$B$8:$S$8</definedName>
    <definedName name="_xlnm._FilterDatabase" localSheetId="38" hidden="1">大屋!$B$8:$S$8</definedName>
    <definedName name="_xlnm._FilterDatabase" localSheetId="52" hidden="1">大澤!$B$8:$S$8</definedName>
    <definedName name="_xlnm._FilterDatabase" localSheetId="41" hidden="1">谷口!$B$8:$S$8</definedName>
    <definedName name="_xlnm._FilterDatabase" localSheetId="35" hidden="1">中村!$B$8:$S$8</definedName>
    <definedName name="_xlnm._FilterDatabase" localSheetId="26" hidden="1">長尾!$B$8:$Q$40</definedName>
    <definedName name="_xlnm._FilterDatabase" localSheetId="30" hidden="1">板坂!$B$8:$S$8</definedName>
    <definedName name="_xlnm._FilterDatabase" localSheetId="29" hidden="1">武茂!$B$8:$S$40</definedName>
    <definedName name="_xlnm._FilterDatabase" localSheetId="51" hidden="1">米坂!$B$8:$S$8</definedName>
    <definedName name="_xlnm._FilterDatabase" localSheetId="42" hidden="1">片山!$B$8:$S$8</definedName>
    <definedName name="_xlnm._FilterDatabase" localSheetId="48" hidden="1">片山紗!$B$8:$S$8</definedName>
    <definedName name="_xlnm._FilterDatabase" localSheetId="25" hidden="1">明細用!$B$8:$M$39</definedName>
    <definedName name="_xlnm._FilterDatabase" localSheetId="33" hidden="1">木村!$B$8:$S$8</definedName>
    <definedName name="_xlnm._FilterDatabase" localSheetId="45" hidden="1">友廣!$B$8:$S$8</definedName>
    <definedName name="_xlnm._FilterDatabase" localSheetId="53" hidden="1">予備3!$B$8:$S$8</definedName>
    <definedName name="_xlnm._FilterDatabase" localSheetId="54" hidden="1">予備4!$B$8:$S$8</definedName>
    <definedName name="_xlnm._FilterDatabase" localSheetId="55" hidden="1">予備5!$B$8:$S$8</definedName>
    <definedName name="_xlnm._FilterDatabase" localSheetId="56" hidden="1">予備6!$B$8:$S$8</definedName>
    <definedName name="_xlnm._FilterDatabase" localSheetId="57" hidden="1">予備7!$B$8:$S$8</definedName>
    <definedName name="_xlnm._FilterDatabase" localSheetId="58" hidden="1">予備8!$B$8:$S$8</definedName>
    <definedName name="_xlnm._FilterDatabase" localSheetId="27" hidden="1">鈴木裕!$B$8:$S$40</definedName>
    <definedName name="_xlnm.Print_Area" localSheetId="50">安富!$B$4:$P$40</definedName>
    <definedName name="_xlnm.Print_Area" localSheetId="32">浦辻!$B$4:$P$40</definedName>
    <definedName name="_xlnm.Print_Area" localSheetId="16">'給料明細(月払)'!$A$1:$X$455</definedName>
    <definedName name="_xlnm.Print_Area" localSheetId="15">'給料明細(固定)'!$A$1:$X$35</definedName>
    <definedName name="_xlnm.Print_Area" localSheetId="22">'給料明細(固定) (個人別)'!$A$1:$AA$35</definedName>
    <definedName name="_xlnm.Print_Area" localSheetId="28">駒井!$B$4:$P$40</definedName>
    <definedName name="_xlnm.Print_Area" localSheetId="34">広田!$B$4:$P$40</definedName>
    <definedName name="_xlnm.Print_Area" localSheetId="37">高橋!$B$4:$P$40</definedName>
    <definedName name="_xlnm.Print_Area" localSheetId="31">今前田!$B$4:$P$40</definedName>
    <definedName name="_xlnm.Print_Area" localSheetId="46">佐藤真!$B$4:$P$40</definedName>
    <definedName name="_xlnm.Print_Area" localSheetId="43">小沼!$B$4:$P$40</definedName>
    <definedName name="_xlnm.Print_Area" localSheetId="40">小林!$B$4:$P$40</definedName>
    <definedName name="_xlnm.Print_Area" localSheetId="39">深田!$B$4:$P$40</definedName>
    <definedName name="_xlnm.Print_Area" localSheetId="47">星!$B$4:$P$40</definedName>
    <definedName name="_xlnm.Print_Area" localSheetId="44">清水!$B$4:$P$40</definedName>
    <definedName name="_xlnm.Print_Area" localSheetId="20">'請求書 (新規)'!$A$1:$D$56</definedName>
    <definedName name="_xlnm.Print_Area" localSheetId="21">'請求書 (店舗別請求)'!$A$1:$D$56</definedName>
    <definedName name="_xlnm.Print_Area" localSheetId="49">石巻!$B$4:$P$40</definedName>
    <definedName name="_xlnm.Print_Area" localSheetId="36">早水!$B$4:$P$40</definedName>
    <definedName name="_xlnm.Print_Area" localSheetId="13">'代行 請求書'!$A$1:$J$40</definedName>
    <definedName name="_xlnm.Print_Area" localSheetId="38">大屋!$B$4:$P$40</definedName>
    <definedName name="_xlnm.Print_Area" localSheetId="52">大澤!$B$4:$P$40</definedName>
    <definedName name="_xlnm.Print_Area" localSheetId="41">谷口!$B$4:$P$40</definedName>
    <definedName name="_xlnm.Print_Area" localSheetId="35">中村!$B$4:$P$40</definedName>
    <definedName name="_xlnm.Print_Area" localSheetId="26">長尾!$A$1:$Q$40</definedName>
    <definedName name="_xlnm.Print_Area" localSheetId="10">日報印刷!$A$1:$O$53</definedName>
    <definedName name="_xlnm.Print_Area" localSheetId="14">売掛合計!$A$1:$S$36</definedName>
    <definedName name="_xlnm.Print_Area" localSheetId="12">売上一覧表!$B$1:$V$36</definedName>
    <definedName name="_xlnm.Print_Area" localSheetId="30">板坂!$B$4:$P$40</definedName>
    <definedName name="_xlnm.Print_Area" localSheetId="29">武茂!$B$4:$P$40</definedName>
    <definedName name="_xlnm.Print_Area" localSheetId="51">米坂!$B$4:$P$40</definedName>
    <definedName name="_xlnm.Print_Area" localSheetId="42">片山!$B$4:$P$40</definedName>
    <definedName name="_xlnm.Print_Area" localSheetId="48">片山紗!$B$4:$P$40</definedName>
    <definedName name="_xlnm.Print_Area" localSheetId="25">明細用!$B$4:$O$39</definedName>
    <definedName name="_xlnm.Print_Area" localSheetId="33">木村!$B$4:$P$40</definedName>
    <definedName name="_xlnm.Print_Area" localSheetId="45">友廣!$B$4:$P$40</definedName>
    <definedName name="_xlnm.Print_Area" localSheetId="53">予備3!$B$4:$P$40</definedName>
    <definedName name="_xlnm.Print_Area" localSheetId="54">予備4!$B$4:$P$40</definedName>
    <definedName name="_xlnm.Print_Area" localSheetId="55">予備5!$B$4:$P$40</definedName>
    <definedName name="_xlnm.Print_Area" localSheetId="56">予備6!$B$4:$P$40</definedName>
    <definedName name="_xlnm.Print_Area" localSheetId="57">予備7!$B$4:$P$40</definedName>
    <definedName name="_xlnm.Print_Area" localSheetId="58">予備8!$B$4:$P$40</definedName>
    <definedName name="_xlnm.Print_Area" localSheetId="27">鈴木裕!$B$4:$P$40</definedName>
    <definedName name="会社" localSheetId="50">テーブル2[会社]</definedName>
    <definedName name="会社" localSheetId="21">テーブル2[会社]</definedName>
    <definedName name="会社" localSheetId="52">テーブル2[会社]</definedName>
    <definedName name="会社" localSheetId="54">テーブル2[会社]</definedName>
    <definedName name="会社" localSheetId="56">テーブル2[会社]</definedName>
    <definedName name="会社" localSheetId="58">テーブル2[会社]</definedName>
    <definedName name="会社">テーブル2[会社]</definedName>
    <definedName name="会社名" localSheetId="50">店舗リスト[#All]</definedName>
    <definedName name="会社名" localSheetId="21">店舗リスト[#All]</definedName>
    <definedName name="会社名" localSheetId="52">店舗リスト[#All]</definedName>
    <definedName name="会社名" localSheetId="54">店舗リスト[#All]</definedName>
    <definedName name="会社名" localSheetId="56">店舗リスト[#All]</definedName>
    <definedName name="会社名" localSheetId="58">店舗リスト[#All]</definedName>
    <definedName name="会社名">店舗リスト[#All]</definedName>
    <definedName name="月" localSheetId="8">基本登録!$K$22</definedName>
    <definedName name="月">[1]基本登録!$K$22</definedName>
    <definedName name="担当者" localSheetId="8">基本登録!$D$4:$D$50</definedName>
    <definedName name="担当者">[1]基本登録!$D$4:$D$50</definedName>
    <definedName name="年" localSheetId="8">基本登録!$K$20</definedName>
    <definedName name="年">[1]基本登録!$K$20</definedName>
  </definedNames>
  <calcPr calcId="145621"/>
</workbook>
</file>

<file path=xl/calcChain.xml><?xml version="1.0" encoding="utf-8"?>
<calcChain xmlns="http://schemas.openxmlformats.org/spreadsheetml/2006/main">
  <c r="S39" i="40" l="1"/>
  <c r="M39" i="40"/>
  <c r="L39" i="40" s="1"/>
  <c r="I39" i="40"/>
  <c r="J39" i="40" s="1"/>
  <c r="S38" i="40"/>
  <c r="M38" i="40"/>
  <c r="L38" i="40" s="1"/>
  <c r="I38" i="40"/>
  <c r="J38" i="40" s="1"/>
  <c r="S37" i="40"/>
  <c r="M37" i="40"/>
  <c r="L37" i="40" s="1"/>
  <c r="I37" i="40"/>
  <c r="J37" i="40" s="1"/>
  <c r="S36" i="40"/>
  <c r="M36" i="40"/>
  <c r="L36" i="40" s="1"/>
  <c r="I36" i="40"/>
  <c r="J36" i="40" s="1"/>
  <c r="S35" i="40"/>
  <c r="M35" i="40"/>
  <c r="L35" i="40" s="1"/>
  <c r="I35" i="40"/>
  <c r="J35" i="40" s="1"/>
  <c r="S34" i="40"/>
  <c r="M34" i="40"/>
  <c r="L34" i="40" s="1"/>
  <c r="I34" i="40"/>
  <c r="J34" i="40" s="1"/>
  <c r="S33" i="40"/>
  <c r="M33" i="40"/>
  <c r="L33" i="40" s="1"/>
  <c r="I33" i="40"/>
  <c r="J33" i="40" s="1"/>
  <c r="S32" i="40"/>
  <c r="M32" i="40"/>
  <c r="L32" i="40" s="1"/>
  <c r="I32" i="40"/>
  <c r="J32" i="40" s="1"/>
  <c r="S31" i="40"/>
  <c r="M31" i="40"/>
  <c r="L31" i="40" s="1"/>
  <c r="I31" i="40"/>
  <c r="J31" i="40" s="1"/>
  <c r="S30" i="40"/>
  <c r="M30" i="40"/>
  <c r="L30" i="40" s="1"/>
  <c r="I30" i="40"/>
  <c r="J30" i="40" s="1"/>
  <c r="S29" i="40"/>
  <c r="M29" i="40"/>
  <c r="L29" i="40" s="1"/>
  <c r="I29" i="40"/>
  <c r="J29" i="40" s="1"/>
  <c r="S28" i="40"/>
  <c r="M28" i="40"/>
  <c r="L28" i="40" s="1"/>
  <c r="I28" i="40"/>
  <c r="J28" i="40" s="1"/>
  <c r="S27" i="40"/>
  <c r="M27" i="40"/>
  <c r="L27" i="40" s="1"/>
  <c r="I27" i="40"/>
  <c r="J27" i="40" s="1"/>
  <c r="S26" i="40"/>
  <c r="M26" i="40"/>
  <c r="L26" i="40" s="1"/>
  <c r="I26" i="40"/>
  <c r="J26" i="40" s="1"/>
  <c r="S25" i="40"/>
  <c r="M25" i="40"/>
  <c r="L25" i="40" s="1"/>
  <c r="I25" i="40"/>
  <c r="J25" i="40" s="1"/>
  <c r="S24" i="40"/>
  <c r="M24" i="40"/>
  <c r="L24" i="40" s="1"/>
  <c r="I24" i="40"/>
  <c r="J24" i="40" s="1"/>
  <c r="S23" i="40"/>
  <c r="M23" i="40"/>
  <c r="L23" i="40" s="1"/>
  <c r="I23" i="40"/>
  <c r="J23" i="40" s="1"/>
  <c r="S22" i="40"/>
  <c r="M22" i="40"/>
  <c r="L22" i="40" s="1"/>
  <c r="I22" i="40"/>
  <c r="J22" i="40" s="1"/>
  <c r="S21" i="40"/>
  <c r="M21" i="40"/>
  <c r="L21" i="40" s="1"/>
  <c r="I21" i="40"/>
  <c r="J21" i="40" s="1"/>
  <c r="S20" i="40"/>
  <c r="M20" i="40"/>
  <c r="L20" i="40" s="1"/>
  <c r="I20" i="40"/>
  <c r="J20" i="40" s="1"/>
  <c r="S19" i="40"/>
  <c r="M19" i="40"/>
  <c r="L19" i="40" s="1"/>
  <c r="I19" i="40"/>
  <c r="J19" i="40" s="1"/>
  <c r="S18" i="40"/>
  <c r="M18" i="40"/>
  <c r="L18" i="40" s="1"/>
  <c r="I18" i="40"/>
  <c r="J18" i="40" s="1"/>
  <c r="S17" i="40"/>
  <c r="M17" i="40"/>
  <c r="L17" i="40" s="1"/>
  <c r="I17" i="40"/>
  <c r="J17" i="40" s="1"/>
  <c r="S16" i="40"/>
  <c r="M16" i="40"/>
  <c r="L16" i="40" s="1"/>
  <c r="I16" i="40"/>
  <c r="J16" i="40" s="1"/>
  <c r="S15" i="40"/>
  <c r="M15" i="40"/>
  <c r="L15" i="40" s="1"/>
  <c r="I15" i="40"/>
  <c r="J15" i="40" s="1"/>
  <c r="S14" i="40"/>
  <c r="M14" i="40"/>
  <c r="L14" i="40" s="1"/>
  <c r="I14" i="40"/>
  <c r="J14" i="40" s="1"/>
  <c r="S13" i="40"/>
  <c r="M13" i="40"/>
  <c r="L13" i="40" s="1"/>
  <c r="I13" i="40"/>
  <c r="J13" i="40" s="1"/>
  <c r="S12" i="40"/>
  <c r="M12" i="40"/>
  <c r="L12" i="40" s="1"/>
  <c r="I12" i="40"/>
  <c r="J12" i="40" s="1"/>
  <c r="S11" i="40"/>
  <c r="M11" i="40"/>
  <c r="L11" i="40" s="1"/>
  <c r="I11" i="40"/>
  <c r="J11" i="40" s="1"/>
  <c r="S10" i="40"/>
  <c r="M10" i="40"/>
  <c r="L10" i="40" s="1"/>
  <c r="I10" i="40"/>
  <c r="J10" i="40" s="1"/>
  <c r="S9" i="40"/>
  <c r="M9" i="40"/>
  <c r="L9" i="40" s="1"/>
  <c r="I9" i="40"/>
  <c r="J9" i="40" s="1"/>
  <c r="S39" i="41"/>
  <c r="M39" i="41"/>
  <c r="L39" i="41" s="1"/>
  <c r="I39" i="41"/>
  <c r="J39" i="41" s="1"/>
  <c r="S38" i="41"/>
  <c r="M38" i="41"/>
  <c r="L38" i="41" s="1"/>
  <c r="I38" i="41"/>
  <c r="J38" i="41" s="1"/>
  <c r="S37" i="41"/>
  <c r="M37" i="41"/>
  <c r="L37" i="41" s="1"/>
  <c r="I37" i="41"/>
  <c r="J37" i="41" s="1"/>
  <c r="S36" i="41"/>
  <c r="M36" i="41"/>
  <c r="L36" i="41" s="1"/>
  <c r="I36" i="41"/>
  <c r="J36" i="41" s="1"/>
  <c r="S35" i="41"/>
  <c r="M35" i="41"/>
  <c r="L35" i="41" s="1"/>
  <c r="I35" i="41"/>
  <c r="J35" i="41" s="1"/>
  <c r="S34" i="41"/>
  <c r="M34" i="41"/>
  <c r="L34" i="41" s="1"/>
  <c r="I34" i="41"/>
  <c r="J34" i="41" s="1"/>
  <c r="S33" i="41"/>
  <c r="M33" i="41"/>
  <c r="L33" i="41" s="1"/>
  <c r="I33" i="41"/>
  <c r="J33" i="41" s="1"/>
  <c r="S32" i="41"/>
  <c r="M32" i="41"/>
  <c r="L32" i="41" s="1"/>
  <c r="I32" i="41"/>
  <c r="J32" i="41" s="1"/>
  <c r="S31" i="41"/>
  <c r="M31" i="41"/>
  <c r="L31" i="41" s="1"/>
  <c r="I31" i="41"/>
  <c r="J31" i="41" s="1"/>
  <c r="S30" i="41"/>
  <c r="M30" i="41"/>
  <c r="L30" i="41" s="1"/>
  <c r="I30" i="41"/>
  <c r="J30" i="41" s="1"/>
  <c r="P30" i="41" s="1"/>
  <c r="S29" i="41"/>
  <c r="M29" i="41"/>
  <c r="L29" i="41" s="1"/>
  <c r="J29" i="41"/>
  <c r="N29" i="41" s="1"/>
  <c r="I29" i="41"/>
  <c r="S28" i="41"/>
  <c r="M28" i="41"/>
  <c r="L28" i="41" s="1"/>
  <c r="I28" i="41"/>
  <c r="J28" i="41" s="1"/>
  <c r="S27" i="41"/>
  <c r="M27" i="41"/>
  <c r="L27" i="41" s="1"/>
  <c r="I27" i="41"/>
  <c r="J27" i="41" s="1"/>
  <c r="S26" i="41"/>
  <c r="M26" i="41"/>
  <c r="L26" i="41" s="1"/>
  <c r="I26" i="41"/>
  <c r="J26" i="41" s="1"/>
  <c r="S25" i="41"/>
  <c r="M25" i="41"/>
  <c r="L25" i="41" s="1"/>
  <c r="I25" i="41"/>
  <c r="J25" i="41" s="1"/>
  <c r="S24" i="41"/>
  <c r="M24" i="41"/>
  <c r="L24" i="41" s="1"/>
  <c r="I24" i="41"/>
  <c r="J24" i="41" s="1"/>
  <c r="S23" i="41"/>
  <c r="M23" i="41"/>
  <c r="L23" i="41" s="1"/>
  <c r="I23" i="41"/>
  <c r="J23" i="41" s="1"/>
  <c r="S22" i="41"/>
  <c r="M22" i="41"/>
  <c r="L22" i="41" s="1"/>
  <c r="I22" i="41"/>
  <c r="J22" i="41" s="1"/>
  <c r="S21" i="41"/>
  <c r="M21" i="41"/>
  <c r="L21" i="41" s="1"/>
  <c r="I21" i="41"/>
  <c r="J21" i="41" s="1"/>
  <c r="S20" i="41"/>
  <c r="M20" i="41"/>
  <c r="L20" i="41" s="1"/>
  <c r="I20" i="41"/>
  <c r="J20" i="41" s="1"/>
  <c r="S19" i="41"/>
  <c r="M19" i="41"/>
  <c r="L19" i="41" s="1"/>
  <c r="I19" i="41"/>
  <c r="J19" i="41" s="1"/>
  <c r="S18" i="41"/>
  <c r="M18" i="41"/>
  <c r="L18" i="41" s="1"/>
  <c r="I18" i="41"/>
  <c r="J18" i="41" s="1"/>
  <c r="S17" i="41"/>
  <c r="M17" i="41"/>
  <c r="L17" i="41" s="1"/>
  <c r="I17" i="41"/>
  <c r="J17" i="41" s="1"/>
  <c r="S16" i="41"/>
  <c r="M16" i="41"/>
  <c r="L16" i="41" s="1"/>
  <c r="I16" i="41"/>
  <c r="J16" i="41" s="1"/>
  <c r="S15" i="41"/>
  <c r="M15" i="41"/>
  <c r="L15" i="41" s="1"/>
  <c r="I15" i="41"/>
  <c r="J15" i="41" s="1"/>
  <c r="S14" i="41"/>
  <c r="M14" i="41"/>
  <c r="L14" i="41" s="1"/>
  <c r="I14" i="41"/>
  <c r="J14" i="41" s="1"/>
  <c r="S13" i="41"/>
  <c r="M13" i="41"/>
  <c r="L13" i="41" s="1"/>
  <c r="I13" i="41"/>
  <c r="J13" i="41" s="1"/>
  <c r="S12" i="41"/>
  <c r="M12" i="41"/>
  <c r="L12" i="41" s="1"/>
  <c r="I12" i="41"/>
  <c r="J12" i="41" s="1"/>
  <c r="S11" i="41"/>
  <c r="M11" i="41"/>
  <c r="L11" i="41" s="1"/>
  <c r="I11" i="41"/>
  <c r="J11" i="41" s="1"/>
  <c r="S10" i="41"/>
  <c r="M10" i="41"/>
  <c r="L10" i="41" s="1"/>
  <c r="I10" i="41"/>
  <c r="J10" i="41" s="1"/>
  <c r="S9" i="41"/>
  <c r="M9" i="41"/>
  <c r="L9" i="41" s="1"/>
  <c r="I9" i="41"/>
  <c r="J9" i="41" s="1"/>
  <c r="S39" i="42"/>
  <c r="M39" i="42"/>
  <c r="L39" i="42" s="1"/>
  <c r="I39" i="42"/>
  <c r="J39" i="42" s="1"/>
  <c r="S38" i="42"/>
  <c r="M38" i="42"/>
  <c r="L38" i="42" s="1"/>
  <c r="I38" i="42"/>
  <c r="J38" i="42" s="1"/>
  <c r="S37" i="42"/>
  <c r="M37" i="42"/>
  <c r="L37" i="42" s="1"/>
  <c r="I37" i="42"/>
  <c r="J37" i="42" s="1"/>
  <c r="S36" i="42"/>
  <c r="M36" i="42"/>
  <c r="L36" i="42" s="1"/>
  <c r="I36" i="42"/>
  <c r="J36" i="42" s="1"/>
  <c r="S35" i="42"/>
  <c r="M35" i="42"/>
  <c r="L35" i="42" s="1"/>
  <c r="I35" i="42"/>
  <c r="J35" i="42" s="1"/>
  <c r="S34" i="42"/>
  <c r="M34" i="42"/>
  <c r="L34" i="42" s="1"/>
  <c r="I34" i="42"/>
  <c r="J34" i="42" s="1"/>
  <c r="S33" i="42"/>
  <c r="M33" i="42"/>
  <c r="L33" i="42" s="1"/>
  <c r="I33" i="42"/>
  <c r="J33" i="42" s="1"/>
  <c r="S32" i="42"/>
  <c r="M32" i="42"/>
  <c r="L32" i="42" s="1"/>
  <c r="I32" i="42"/>
  <c r="J32" i="42" s="1"/>
  <c r="S31" i="42"/>
  <c r="M31" i="42"/>
  <c r="L31" i="42" s="1"/>
  <c r="I31" i="42"/>
  <c r="J31" i="42" s="1"/>
  <c r="S30" i="42"/>
  <c r="M30" i="42"/>
  <c r="L30" i="42" s="1"/>
  <c r="I30" i="42"/>
  <c r="J30" i="42" s="1"/>
  <c r="S29" i="42"/>
  <c r="M29" i="42"/>
  <c r="L29" i="42" s="1"/>
  <c r="I29" i="42"/>
  <c r="J29" i="42" s="1"/>
  <c r="S28" i="42"/>
  <c r="M28" i="42"/>
  <c r="L28" i="42" s="1"/>
  <c r="I28" i="42"/>
  <c r="J28" i="42" s="1"/>
  <c r="S27" i="42"/>
  <c r="M27" i="42"/>
  <c r="L27" i="42" s="1"/>
  <c r="I27" i="42"/>
  <c r="J27" i="42" s="1"/>
  <c r="S26" i="42"/>
  <c r="M26" i="42"/>
  <c r="L26" i="42" s="1"/>
  <c r="I26" i="42"/>
  <c r="J26" i="42" s="1"/>
  <c r="S25" i="42"/>
  <c r="M25" i="42"/>
  <c r="L25" i="42" s="1"/>
  <c r="I25" i="42"/>
  <c r="J25" i="42" s="1"/>
  <c r="S24" i="42"/>
  <c r="M24" i="42"/>
  <c r="L24" i="42" s="1"/>
  <c r="I24" i="42"/>
  <c r="J24" i="42" s="1"/>
  <c r="S23" i="42"/>
  <c r="M23" i="42"/>
  <c r="L23" i="42" s="1"/>
  <c r="I23" i="42"/>
  <c r="J23" i="42" s="1"/>
  <c r="S22" i="42"/>
  <c r="M22" i="42"/>
  <c r="L22" i="42" s="1"/>
  <c r="I22" i="42"/>
  <c r="J22" i="42" s="1"/>
  <c r="S21" i="42"/>
  <c r="M21" i="42"/>
  <c r="L21" i="42" s="1"/>
  <c r="I21" i="42"/>
  <c r="J21" i="42" s="1"/>
  <c r="S20" i="42"/>
  <c r="M20" i="42"/>
  <c r="L20" i="42" s="1"/>
  <c r="I20" i="42"/>
  <c r="J20" i="42" s="1"/>
  <c r="S19" i="42"/>
  <c r="M19" i="42"/>
  <c r="L19" i="42" s="1"/>
  <c r="I19" i="42"/>
  <c r="J19" i="42" s="1"/>
  <c r="S18" i="42"/>
  <c r="M18" i="42"/>
  <c r="L18" i="42" s="1"/>
  <c r="I18" i="42"/>
  <c r="J18" i="42" s="1"/>
  <c r="N18" i="42" s="1"/>
  <c r="S17" i="42"/>
  <c r="M17" i="42"/>
  <c r="L17" i="42" s="1"/>
  <c r="I17" i="42"/>
  <c r="J17" i="42" s="1"/>
  <c r="S16" i="42"/>
  <c r="M16" i="42"/>
  <c r="L16" i="42" s="1"/>
  <c r="I16" i="42"/>
  <c r="J16" i="42" s="1"/>
  <c r="S15" i="42"/>
  <c r="M15" i="42"/>
  <c r="L15" i="42" s="1"/>
  <c r="I15" i="42"/>
  <c r="J15" i="42" s="1"/>
  <c r="S14" i="42"/>
  <c r="M14" i="42"/>
  <c r="L14" i="42" s="1"/>
  <c r="I14" i="42"/>
  <c r="J14" i="42" s="1"/>
  <c r="S13" i="42"/>
  <c r="M13" i="42"/>
  <c r="L13" i="42" s="1"/>
  <c r="I13" i="42"/>
  <c r="J13" i="42" s="1"/>
  <c r="S12" i="42"/>
  <c r="M12" i="42"/>
  <c r="L12" i="42" s="1"/>
  <c r="I12" i="42"/>
  <c r="J12" i="42" s="1"/>
  <c r="S11" i="42"/>
  <c r="M11" i="42"/>
  <c r="L11" i="42" s="1"/>
  <c r="I11" i="42"/>
  <c r="J11" i="42" s="1"/>
  <c r="S10" i="42"/>
  <c r="M10" i="42"/>
  <c r="L10" i="42" s="1"/>
  <c r="I10" i="42"/>
  <c r="J10" i="42" s="1"/>
  <c r="S9" i="42"/>
  <c r="M9" i="42"/>
  <c r="L9" i="42" s="1"/>
  <c r="I9" i="42"/>
  <c r="J9" i="42" s="1"/>
  <c r="S39" i="43"/>
  <c r="M39" i="43"/>
  <c r="L39" i="43" s="1"/>
  <c r="I39" i="43"/>
  <c r="J39" i="43" s="1"/>
  <c r="S38" i="43"/>
  <c r="M38" i="43"/>
  <c r="L38" i="43" s="1"/>
  <c r="I38" i="43"/>
  <c r="J38" i="43" s="1"/>
  <c r="S37" i="43"/>
  <c r="M37" i="43"/>
  <c r="L37" i="43" s="1"/>
  <c r="I37" i="43"/>
  <c r="J37" i="43" s="1"/>
  <c r="S36" i="43"/>
  <c r="M36" i="43"/>
  <c r="L36" i="43" s="1"/>
  <c r="I36" i="43"/>
  <c r="J36" i="43" s="1"/>
  <c r="S35" i="43"/>
  <c r="M35" i="43"/>
  <c r="L35" i="43" s="1"/>
  <c r="I35" i="43"/>
  <c r="J35" i="43" s="1"/>
  <c r="S34" i="43"/>
  <c r="M34" i="43"/>
  <c r="L34" i="43" s="1"/>
  <c r="I34" i="43"/>
  <c r="J34" i="43" s="1"/>
  <c r="S33" i="43"/>
  <c r="M33" i="43"/>
  <c r="L33" i="43" s="1"/>
  <c r="I33" i="43"/>
  <c r="J33" i="43" s="1"/>
  <c r="S32" i="43"/>
  <c r="M32" i="43"/>
  <c r="L32" i="43" s="1"/>
  <c r="I32" i="43"/>
  <c r="J32" i="43" s="1"/>
  <c r="S31" i="43"/>
  <c r="M31" i="43"/>
  <c r="L31" i="43" s="1"/>
  <c r="I31" i="43"/>
  <c r="J31" i="43" s="1"/>
  <c r="S30" i="43"/>
  <c r="M30" i="43"/>
  <c r="L30" i="43" s="1"/>
  <c r="I30" i="43"/>
  <c r="J30" i="43" s="1"/>
  <c r="S29" i="43"/>
  <c r="M29" i="43"/>
  <c r="L29" i="43" s="1"/>
  <c r="I29" i="43"/>
  <c r="J29" i="43" s="1"/>
  <c r="S28" i="43"/>
  <c r="M28" i="43"/>
  <c r="L28" i="43" s="1"/>
  <c r="J28" i="43"/>
  <c r="I28" i="43"/>
  <c r="S27" i="43"/>
  <c r="P27" i="43"/>
  <c r="M27" i="43"/>
  <c r="L27" i="43" s="1"/>
  <c r="J27" i="43"/>
  <c r="N27" i="43" s="1"/>
  <c r="I27" i="43"/>
  <c r="S26" i="43"/>
  <c r="P26" i="43"/>
  <c r="M26" i="43"/>
  <c r="L26" i="43" s="1"/>
  <c r="J26" i="43"/>
  <c r="N26" i="43" s="1"/>
  <c r="I26" i="43"/>
  <c r="S25" i="43"/>
  <c r="M25" i="43"/>
  <c r="L25" i="43" s="1"/>
  <c r="J25" i="43"/>
  <c r="N25" i="43" s="1"/>
  <c r="I25" i="43"/>
  <c r="S24" i="43"/>
  <c r="M24" i="43"/>
  <c r="L24" i="43" s="1"/>
  <c r="J24" i="43"/>
  <c r="I24" i="43"/>
  <c r="S23" i="43"/>
  <c r="P23" i="43"/>
  <c r="M23" i="43"/>
  <c r="L23" i="43" s="1"/>
  <c r="J23" i="43"/>
  <c r="N23" i="43" s="1"/>
  <c r="I23" i="43"/>
  <c r="S22" i="43"/>
  <c r="P22" i="43"/>
  <c r="M22" i="43"/>
  <c r="L22" i="43" s="1"/>
  <c r="J22" i="43"/>
  <c r="N22" i="43" s="1"/>
  <c r="I22" i="43"/>
  <c r="S21" i="43"/>
  <c r="M21" i="43"/>
  <c r="L21" i="43" s="1"/>
  <c r="J21" i="43"/>
  <c r="N21" i="43" s="1"/>
  <c r="I21" i="43"/>
  <c r="S20" i="43"/>
  <c r="M20" i="43"/>
  <c r="L20" i="43" s="1"/>
  <c r="J20" i="43"/>
  <c r="I20" i="43"/>
  <c r="S19" i="43"/>
  <c r="P19" i="43"/>
  <c r="M19" i="43"/>
  <c r="L19" i="43" s="1"/>
  <c r="J19" i="43"/>
  <c r="N19" i="43" s="1"/>
  <c r="I19" i="43"/>
  <c r="S18" i="43"/>
  <c r="P18" i="43"/>
  <c r="M18" i="43"/>
  <c r="L18" i="43" s="1"/>
  <c r="J18" i="43"/>
  <c r="N18" i="43" s="1"/>
  <c r="I18" i="43"/>
  <c r="S17" i="43"/>
  <c r="M17" i="43"/>
  <c r="L17" i="43" s="1"/>
  <c r="J17" i="43"/>
  <c r="N17" i="43" s="1"/>
  <c r="I17" i="43"/>
  <c r="S16" i="43"/>
  <c r="M16" i="43"/>
  <c r="L16" i="43" s="1"/>
  <c r="J16" i="43"/>
  <c r="I16" i="43"/>
  <c r="S15" i="43"/>
  <c r="P15" i="43"/>
  <c r="M15" i="43"/>
  <c r="L15" i="43" s="1"/>
  <c r="J15" i="43"/>
  <c r="N15" i="43" s="1"/>
  <c r="I15" i="43"/>
  <c r="S14" i="43"/>
  <c r="P14" i="43"/>
  <c r="M14" i="43"/>
  <c r="L14" i="43" s="1"/>
  <c r="J14" i="43"/>
  <c r="N14" i="43" s="1"/>
  <c r="I14" i="43"/>
  <c r="S13" i="43"/>
  <c r="M13" i="43"/>
  <c r="L13" i="43" s="1"/>
  <c r="J13" i="43"/>
  <c r="N13" i="43" s="1"/>
  <c r="I13" i="43"/>
  <c r="S12" i="43"/>
  <c r="M12" i="43"/>
  <c r="L12" i="43" s="1"/>
  <c r="J12" i="43"/>
  <c r="I12" i="43"/>
  <c r="S11" i="43"/>
  <c r="P11" i="43"/>
  <c r="M11" i="43"/>
  <c r="L11" i="43" s="1"/>
  <c r="J11" i="43"/>
  <c r="N11" i="43" s="1"/>
  <c r="I11" i="43"/>
  <c r="S10" i="43"/>
  <c r="P10" i="43"/>
  <c r="M10" i="43"/>
  <c r="L10" i="43" s="1"/>
  <c r="J10" i="43"/>
  <c r="N10" i="43" s="1"/>
  <c r="I10" i="43"/>
  <c r="S9" i="43"/>
  <c r="M9" i="43"/>
  <c r="L9" i="43" s="1"/>
  <c r="J9" i="43"/>
  <c r="N9" i="43" s="1"/>
  <c r="I9" i="43"/>
  <c r="S39" i="44"/>
  <c r="M39" i="44"/>
  <c r="L39" i="44" s="1"/>
  <c r="J39" i="44"/>
  <c r="I39" i="44"/>
  <c r="S38" i="44"/>
  <c r="N38" i="44"/>
  <c r="Q38" i="44" s="1"/>
  <c r="M38" i="44"/>
  <c r="L38" i="44" s="1"/>
  <c r="J38" i="44"/>
  <c r="P38" i="44" s="1"/>
  <c r="I38" i="44"/>
  <c r="S37" i="44"/>
  <c r="M37" i="44"/>
  <c r="L37" i="44" s="1"/>
  <c r="J37" i="44"/>
  <c r="I37" i="44"/>
  <c r="S36" i="44"/>
  <c r="N36" i="44"/>
  <c r="Q36" i="44" s="1"/>
  <c r="M36" i="44"/>
  <c r="L36" i="44" s="1"/>
  <c r="J36" i="44"/>
  <c r="P36" i="44" s="1"/>
  <c r="I36" i="44"/>
  <c r="S35" i="44"/>
  <c r="M35" i="44"/>
  <c r="L35" i="44" s="1"/>
  <c r="J35" i="44"/>
  <c r="I35" i="44"/>
  <c r="S34" i="44"/>
  <c r="N34" i="44"/>
  <c r="M34" i="44"/>
  <c r="L34" i="44" s="1"/>
  <c r="J34" i="44"/>
  <c r="P34" i="44" s="1"/>
  <c r="I34" i="44"/>
  <c r="S33" i="44"/>
  <c r="M33" i="44"/>
  <c r="L33" i="44" s="1"/>
  <c r="J33" i="44"/>
  <c r="I33" i="44"/>
  <c r="S32" i="44"/>
  <c r="M32" i="44"/>
  <c r="L32" i="44" s="1"/>
  <c r="I32" i="44"/>
  <c r="J32" i="44" s="1"/>
  <c r="P32" i="44" s="1"/>
  <c r="S31" i="44"/>
  <c r="M31" i="44"/>
  <c r="L31" i="44" s="1"/>
  <c r="J31" i="44"/>
  <c r="I31" i="44"/>
  <c r="S30" i="44"/>
  <c r="M30" i="44"/>
  <c r="L30" i="44" s="1"/>
  <c r="I30" i="44"/>
  <c r="J30" i="44" s="1"/>
  <c r="P30" i="44" s="1"/>
  <c r="S29" i="44"/>
  <c r="M29" i="44"/>
  <c r="L29" i="44" s="1"/>
  <c r="J29" i="44"/>
  <c r="I29" i="44"/>
  <c r="S28" i="44"/>
  <c r="M28" i="44"/>
  <c r="L28" i="44" s="1"/>
  <c r="I28" i="44"/>
  <c r="J28" i="44" s="1"/>
  <c r="P28" i="44" s="1"/>
  <c r="S27" i="44"/>
  <c r="M27" i="44"/>
  <c r="L27" i="44" s="1"/>
  <c r="J27" i="44"/>
  <c r="I27" i="44"/>
  <c r="S26" i="44"/>
  <c r="M26" i="44"/>
  <c r="L26" i="44" s="1"/>
  <c r="I26" i="44"/>
  <c r="J26" i="44" s="1"/>
  <c r="P26" i="44" s="1"/>
  <c r="S25" i="44"/>
  <c r="M25" i="44"/>
  <c r="L25" i="44" s="1"/>
  <c r="J25" i="44"/>
  <c r="I25" i="44"/>
  <c r="S24" i="44"/>
  <c r="M24" i="44"/>
  <c r="L24" i="44" s="1"/>
  <c r="I24" i="44"/>
  <c r="J24" i="44" s="1"/>
  <c r="P24" i="44" s="1"/>
  <c r="S23" i="44"/>
  <c r="M23" i="44"/>
  <c r="L23" i="44" s="1"/>
  <c r="J23" i="44"/>
  <c r="I23" i="44"/>
  <c r="S22" i="44"/>
  <c r="M22" i="44"/>
  <c r="L22" i="44" s="1"/>
  <c r="I22" i="44"/>
  <c r="J22" i="44" s="1"/>
  <c r="P22" i="44" s="1"/>
  <c r="S21" i="44"/>
  <c r="M21" i="44"/>
  <c r="L21" i="44" s="1"/>
  <c r="J21" i="44"/>
  <c r="I21" i="44"/>
  <c r="S20" i="44"/>
  <c r="M20" i="44"/>
  <c r="L20" i="44" s="1"/>
  <c r="I20" i="44"/>
  <c r="J20" i="44" s="1"/>
  <c r="P20" i="44" s="1"/>
  <c r="S19" i="44"/>
  <c r="M19" i="44"/>
  <c r="L19" i="44" s="1"/>
  <c r="J19" i="44"/>
  <c r="I19" i="44"/>
  <c r="S18" i="44"/>
  <c r="M18" i="44"/>
  <c r="L18" i="44" s="1"/>
  <c r="I18" i="44"/>
  <c r="J18" i="44" s="1"/>
  <c r="P18" i="44" s="1"/>
  <c r="S17" i="44"/>
  <c r="M17" i="44"/>
  <c r="L17" i="44" s="1"/>
  <c r="J17" i="44"/>
  <c r="I17" i="44"/>
  <c r="S16" i="44"/>
  <c r="M16" i="44"/>
  <c r="L16" i="44" s="1"/>
  <c r="I16" i="44"/>
  <c r="J16" i="44" s="1"/>
  <c r="P16" i="44" s="1"/>
  <c r="S15" i="44"/>
  <c r="M15" i="44"/>
  <c r="L15" i="44" s="1"/>
  <c r="J15" i="44"/>
  <c r="I15" i="44"/>
  <c r="S14" i="44"/>
  <c r="P14" i="44"/>
  <c r="N14" i="44"/>
  <c r="Q14" i="44" s="1"/>
  <c r="M14" i="44"/>
  <c r="L14" i="44" s="1"/>
  <c r="I14" i="44"/>
  <c r="J14" i="44" s="1"/>
  <c r="S13" i="44"/>
  <c r="M13" i="44"/>
  <c r="L13" i="44" s="1"/>
  <c r="J13" i="44"/>
  <c r="I13" i="44"/>
  <c r="S12" i="44"/>
  <c r="P12" i="44"/>
  <c r="N12" i="44"/>
  <c r="Q12" i="44" s="1"/>
  <c r="M12" i="44"/>
  <c r="L12" i="44" s="1"/>
  <c r="I12" i="44"/>
  <c r="J12" i="44" s="1"/>
  <c r="S11" i="44"/>
  <c r="M11" i="44"/>
  <c r="L11" i="44" s="1"/>
  <c r="J11" i="44"/>
  <c r="I11" i="44"/>
  <c r="S10" i="44"/>
  <c r="P10" i="44"/>
  <c r="M10" i="44"/>
  <c r="L10" i="44" s="1"/>
  <c r="I10" i="44"/>
  <c r="J10" i="44" s="1"/>
  <c r="N10" i="44" s="1"/>
  <c r="Q10" i="44" s="1"/>
  <c r="S9" i="44"/>
  <c r="M9" i="44"/>
  <c r="L9" i="44" s="1"/>
  <c r="J9" i="44"/>
  <c r="I9" i="44"/>
  <c r="S39" i="45"/>
  <c r="M39" i="45"/>
  <c r="L39" i="45" s="1"/>
  <c r="I39" i="45"/>
  <c r="J39" i="45" s="1"/>
  <c r="P39" i="45" s="1"/>
  <c r="S38" i="45"/>
  <c r="M38" i="45"/>
  <c r="L38" i="45" s="1"/>
  <c r="J38" i="45"/>
  <c r="I38" i="45"/>
  <c r="S37" i="45"/>
  <c r="P37" i="45"/>
  <c r="N37" i="45"/>
  <c r="Q37" i="45" s="1"/>
  <c r="M37" i="45"/>
  <c r="L37" i="45" s="1"/>
  <c r="I37" i="45"/>
  <c r="J37" i="45" s="1"/>
  <c r="S36" i="45"/>
  <c r="M36" i="45"/>
  <c r="L36" i="45" s="1"/>
  <c r="J36" i="45"/>
  <c r="I36" i="45"/>
  <c r="S35" i="45"/>
  <c r="P35" i="45"/>
  <c r="N35" i="45"/>
  <c r="Q35" i="45" s="1"/>
  <c r="M35" i="45"/>
  <c r="L35" i="45" s="1"/>
  <c r="I35" i="45"/>
  <c r="J35" i="45" s="1"/>
  <c r="S34" i="45"/>
  <c r="M34" i="45"/>
  <c r="L34" i="45" s="1"/>
  <c r="J34" i="45"/>
  <c r="I34" i="45"/>
  <c r="S33" i="45"/>
  <c r="P33" i="45"/>
  <c r="M33" i="45"/>
  <c r="L33" i="45" s="1"/>
  <c r="I33" i="45"/>
  <c r="J33" i="45" s="1"/>
  <c r="N33" i="45" s="1"/>
  <c r="Q33" i="45" s="1"/>
  <c r="S32" i="45"/>
  <c r="M32" i="45"/>
  <c r="L32" i="45" s="1"/>
  <c r="J32" i="45"/>
  <c r="I32" i="45"/>
  <c r="S31" i="45"/>
  <c r="M31" i="45"/>
  <c r="L31" i="45" s="1"/>
  <c r="I31" i="45"/>
  <c r="J31" i="45" s="1"/>
  <c r="P31" i="45" s="1"/>
  <c r="S30" i="45"/>
  <c r="M30" i="45"/>
  <c r="L30" i="45" s="1"/>
  <c r="J30" i="45"/>
  <c r="I30" i="45"/>
  <c r="S29" i="45"/>
  <c r="P29" i="45"/>
  <c r="N29" i="45"/>
  <c r="Q29" i="45" s="1"/>
  <c r="M29" i="45"/>
  <c r="L29" i="45" s="1"/>
  <c r="I29" i="45"/>
  <c r="J29" i="45" s="1"/>
  <c r="S28" i="45"/>
  <c r="M28" i="45"/>
  <c r="L28" i="45" s="1"/>
  <c r="J28" i="45"/>
  <c r="I28" i="45"/>
  <c r="S27" i="45"/>
  <c r="P27" i="45"/>
  <c r="N27" i="45"/>
  <c r="Q27" i="45" s="1"/>
  <c r="M27" i="45"/>
  <c r="L27" i="45" s="1"/>
  <c r="I27" i="45"/>
  <c r="J27" i="45" s="1"/>
  <c r="S26" i="45"/>
  <c r="M26" i="45"/>
  <c r="L26" i="45" s="1"/>
  <c r="J26" i="45"/>
  <c r="I26" i="45"/>
  <c r="S25" i="45"/>
  <c r="P25" i="45"/>
  <c r="M25" i="45"/>
  <c r="L25" i="45" s="1"/>
  <c r="I25" i="45"/>
  <c r="J25" i="45" s="1"/>
  <c r="N25" i="45" s="1"/>
  <c r="Q25" i="45" s="1"/>
  <c r="S24" i="45"/>
  <c r="M24" i="45"/>
  <c r="L24" i="45" s="1"/>
  <c r="J24" i="45"/>
  <c r="I24" i="45"/>
  <c r="S23" i="45"/>
  <c r="M23" i="45"/>
  <c r="L23" i="45" s="1"/>
  <c r="I23" i="45"/>
  <c r="J23" i="45" s="1"/>
  <c r="P23" i="45" s="1"/>
  <c r="S22" i="45"/>
  <c r="M22" i="45"/>
  <c r="L22" i="45" s="1"/>
  <c r="J22" i="45"/>
  <c r="N22" i="45" s="1"/>
  <c r="I22" i="45"/>
  <c r="S21" i="45"/>
  <c r="P21" i="45"/>
  <c r="N21" i="45"/>
  <c r="Q21" i="45" s="1"/>
  <c r="M21" i="45"/>
  <c r="L21" i="45" s="1"/>
  <c r="I21" i="45"/>
  <c r="J21" i="45" s="1"/>
  <c r="S20" i="45"/>
  <c r="M20" i="45"/>
  <c r="L20" i="45" s="1"/>
  <c r="I20" i="45"/>
  <c r="J20" i="45" s="1"/>
  <c r="S19" i="45"/>
  <c r="M19" i="45"/>
  <c r="L19" i="45" s="1"/>
  <c r="I19" i="45"/>
  <c r="J19" i="45" s="1"/>
  <c r="P19" i="45" s="1"/>
  <c r="S18" i="45"/>
  <c r="M18" i="45"/>
  <c r="L18" i="45" s="1"/>
  <c r="J18" i="45"/>
  <c r="N18" i="45" s="1"/>
  <c r="I18" i="45"/>
  <c r="S17" i="45"/>
  <c r="M17" i="45"/>
  <c r="L17" i="45" s="1"/>
  <c r="I17" i="45"/>
  <c r="J17" i="45" s="1"/>
  <c r="S16" i="45"/>
  <c r="M16" i="45"/>
  <c r="L16" i="45" s="1"/>
  <c r="J16" i="45"/>
  <c r="P16" i="45" s="1"/>
  <c r="I16" i="45"/>
  <c r="S15" i="45"/>
  <c r="M15" i="45"/>
  <c r="L15" i="45" s="1"/>
  <c r="I15" i="45"/>
  <c r="J15" i="45" s="1"/>
  <c r="S14" i="45"/>
  <c r="M14" i="45"/>
  <c r="L14" i="45" s="1"/>
  <c r="J14" i="45"/>
  <c r="P14" i="45" s="1"/>
  <c r="I14" i="45"/>
  <c r="S13" i="45"/>
  <c r="M13" i="45"/>
  <c r="L13" i="45" s="1"/>
  <c r="I13" i="45"/>
  <c r="J13" i="45" s="1"/>
  <c r="S12" i="45"/>
  <c r="M12" i="45"/>
  <c r="L12" i="45" s="1"/>
  <c r="J12" i="45"/>
  <c r="P12" i="45" s="1"/>
  <c r="I12" i="45"/>
  <c r="S11" i="45"/>
  <c r="M11" i="45"/>
  <c r="L11" i="45" s="1"/>
  <c r="I11" i="45"/>
  <c r="J11" i="45" s="1"/>
  <c r="S10" i="45"/>
  <c r="M10" i="45"/>
  <c r="L10" i="45" s="1"/>
  <c r="J10" i="45"/>
  <c r="P10" i="45" s="1"/>
  <c r="I10" i="45"/>
  <c r="S9" i="45"/>
  <c r="M9" i="45"/>
  <c r="L9" i="45" s="1"/>
  <c r="I9" i="45"/>
  <c r="J9" i="45" s="1"/>
  <c r="S39" i="46"/>
  <c r="M39" i="46"/>
  <c r="L39" i="46" s="1"/>
  <c r="J39" i="46"/>
  <c r="P39" i="46" s="1"/>
  <c r="I39" i="46"/>
  <c r="S38" i="46"/>
  <c r="M38" i="46"/>
  <c r="L38" i="46" s="1"/>
  <c r="I38" i="46"/>
  <c r="J38" i="46" s="1"/>
  <c r="S37" i="46"/>
  <c r="M37" i="46"/>
  <c r="L37" i="46" s="1"/>
  <c r="J37" i="46"/>
  <c r="P37" i="46" s="1"/>
  <c r="I37" i="46"/>
  <c r="S36" i="46"/>
  <c r="M36" i="46"/>
  <c r="L36" i="46" s="1"/>
  <c r="I36" i="46"/>
  <c r="J36" i="46" s="1"/>
  <c r="S35" i="46"/>
  <c r="M35" i="46"/>
  <c r="L35" i="46" s="1"/>
  <c r="J35" i="46"/>
  <c r="P35" i="46" s="1"/>
  <c r="I35" i="46"/>
  <c r="S34" i="46"/>
  <c r="M34" i="46"/>
  <c r="L34" i="46" s="1"/>
  <c r="I34" i="46"/>
  <c r="J34" i="46" s="1"/>
  <c r="S33" i="46"/>
  <c r="M33" i="46"/>
  <c r="L33" i="46" s="1"/>
  <c r="J33" i="46"/>
  <c r="P33" i="46" s="1"/>
  <c r="I33" i="46"/>
  <c r="S32" i="46"/>
  <c r="M32" i="46"/>
  <c r="L32" i="46" s="1"/>
  <c r="I32" i="46"/>
  <c r="J32" i="46" s="1"/>
  <c r="S31" i="46"/>
  <c r="M31" i="46"/>
  <c r="L31" i="46" s="1"/>
  <c r="J31" i="46"/>
  <c r="P31" i="46" s="1"/>
  <c r="I31" i="46"/>
  <c r="S30" i="46"/>
  <c r="M30" i="46"/>
  <c r="L30" i="46" s="1"/>
  <c r="I30" i="46"/>
  <c r="J30" i="46" s="1"/>
  <c r="S29" i="46"/>
  <c r="M29" i="46"/>
  <c r="L29" i="46" s="1"/>
  <c r="J29" i="46"/>
  <c r="P29" i="46" s="1"/>
  <c r="I29" i="46"/>
  <c r="S28" i="46"/>
  <c r="M28" i="46"/>
  <c r="L28" i="46" s="1"/>
  <c r="I28" i="46"/>
  <c r="J28" i="46" s="1"/>
  <c r="S27" i="46"/>
  <c r="M27" i="46"/>
  <c r="L27" i="46" s="1"/>
  <c r="J27" i="46"/>
  <c r="P27" i="46" s="1"/>
  <c r="I27" i="46"/>
  <c r="S26" i="46"/>
  <c r="M26" i="46"/>
  <c r="L26" i="46" s="1"/>
  <c r="I26" i="46"/>
  <c r="J26" i="46" s="1"/>
  <c r="S25" i="46"/>
  <c r="M25" i="46"/>
  <c r="L25" i="46" s="1"/>
  <c r="J25" i="46"/>
  <c r="P25" i="46" s="1"/>
  <c r="I25" i="46"/>
  <c r="S24" i="46"/>
  <c r="M24" i="46"/>
  <c r="L24" i="46" s="1"/>
  <c r="I24" i="46"/>
  <c r="J24" i="46" s="1"/>
  <c r="S23" i="46"/>
  <c r="M23" i="46"/>
  <c r="L23" i="46" s="1"/>
  <c r="J23" i="46"/>
  <c r="P23" i="46" s="1"/>
  <c r="I23" i="46"/>
  <c r="S22" i="46"/>
  <c r="M22" i="46"/>
  <c r="L22" i="46" s="1"/>
  <c r="I22" i="46"/>
  <c r="J22" i="46" s="1"/>
  <c r="S21" i="46"/>
  <c r="M21" i="46"/>
  <c r="L21" i="46" s="1"/>
  <c r="J21" i="46"/>
  <c r="P21" i="46" s="1"/>
  <c r="I21" i="46"/>
  <c r="S20" i="46"/>
  <c r="M20" i="46"/>
  <c r="L20" i="46" s="1"/>
  <c r="I20" i="46"/>
  <c r="J20" i="46" s="1"/>
  <c r="S19" i="46"/>
  <c r="M19" i="46"/>
  <c r="L19" i="46" s="1"/>
  <c r="J19" i="46"/>
  <c r="P19" i="46" s="1"/>
  <c r="I19" i="46"/>
  <c r="S18" i="46"/>
  <c r="M18" i="46"/>
  <c r="L18" i="46" s="1"/>
  <c r="I18" i="46"/>
  <c r="J18" i="46" s="1"/>
  <c r="S17" i="46"/>
  <c r="M17" i="46"/>
  <c r="L17" i="46" s="1"/>
  <c r="J17" i="46"/>
  <c r="P17" i="46" s="1"/>
  <c r="I17" i="46"/>
  <c r="S16" i="46"/>
  <c r="M16" i="46"/>
  <c r="L16" i="46" s="1"/>
  <c r="I16" i="46"/>
  <c r="J16" i="46" s="1"/>
  <c r="S15" i="46"/>
  <c r="M15" i="46"/>
  <c r="L15" i="46" s="1"/>
  <c r="J15" i="46"/>
  <c r="P15" i="46" s="1"/>
  <c r="I15" i="46"/>
  <c r="S14" i="46"/>
  <c r="M14" i="46"/>
  <c r="L14" i="46" s="1"/>
  <c r="I14" i="46"/>
  <c r="J14" i="46" s="1"/>
  <c r="S13" i="46"/>
  <c r="M13" i="46"/>
  <c r="L13" i="46" s="1"/>
  <c r="J13" i="46"/>
  <c r="P13" i="46" s="1"/>
  <c r="I13" i="46"/>
  <c r="S12" i="46"/>
  <c r="M12" i="46"/>
  <c r="L12" i="46" s="1"/>
  <c r="I12" i="46"/>
  <c r="J12" i="46" s="1"/>
  <c r="S11" i="46"/>
  <c r="M11" i="46"/>
  <c r="L11" i="46" s="1"/>
  <c r="J11" i="46"/>
  <c r="P11" i="46" s="1"/>
  <c r="I11" i="46"/>
  <c r="S10" i="46"/>
  <c r="M10" i="46"/>
  <c r="L10" i="46" s="1"/>
  <c r="I10" i="46"/>
  <c r="J10" i="46" s="1"/>
  <c r="S9" i="46"/>
  <c r="M9" i="46"/>
  <c r="L9" i="46" s="1"/>
  <c r="J9" i="46"/>
  <c r="P9" i="46" s="1"/>
  <c r="I9" i="46"/>
  <c r="S39" i="47"/>
  <c r="M39" i="47"/>
  <c r="L39" i="47" s="1"/>
  <c r="I39" i="47"/>
  <c r="J39" i="47" s="1"/>
  <c r="S38" i="47"/>
  <c r="M38" i="47"/>
  <c r="L38" i="47" s="1"/>
  <c r="J38" i="47"/>
  <c r="P38" i="47" s="1"/>
  <c r="I38" i="47"/>
  <c r="S37" i="47"/>
  <c r="M37" i="47"/>
  <c r="L37" i="47"/>
  <c r="J37" i="47"/>
  <c r="P37" i="47" s="1"/>
  <c r="I37" i="47"/>
  <c r="S36" i="47"/>
  <c r="M36" i="47"/>
  <c r="L36" i="47"/>
  <c r="J36" i="47"/>
  <c r="P36" i="47" s="1"/>
  <c r="I36" i="47"/>
  <c r="S35" i="47"/>
  <c r="M35" i="47"/>
  <c r="L35" i="47"/>
  <c r="J35" i="47"/>
  <c r="P35" i="47" s="1"/>
  <c r="I35" i="47"/>
  <c r="S34" i="47"/>
  <c r="M34" i="47"/>
  <c r="L34" i="47"/>
  <c r="J34" i="47"/>
  <c r="P34" i="47" s="1"/>
  <c r="I34" i="47"/>
  <c r="S33" i="47"/>
  <c r="M33" i="47"/>
  <c r="L33" i="47"/>
  <c r="J33" i="47"/>
  <c r="P33" i="47" s="1"/>
  <c r="I33" i="47"/>
  <c r="S32" i="47"/>
  <c r="M32" i="47"/>
  <c r="L32" i="47"/>
  <c r="J32" i="47"/>
  <c r="P32" i="47" s="1"/>
  <c r="I32" i="47"/>
  <c r="S31" i="47"/>
  <c r="M31" i="47"/>
  <c r="L31" i="47"/>
  <c r="J31" i="47"/>
  <c r="P31" i="47" s="1"/>
  <c r="I31" i="47"/>
  <c r="S30" i="47"/>
  <c r="M30" i="47"/>
  <c r="L30" i="47"/>
  <c r="J30" i="47"/>
  <c r="P30" i="47" s="1"/>
  <c r="I30" i="47"/>
  <c r="S29" i="47"/>
  <c r="M29" i="47"/>
  <c r="L29" i="47"/>
  <c r="J29" i="47"/>
  <c r="P29" i="47" s="1"/>
  <c r="I29" i="47"/>
  <c r="S28" i="47"/>
  <c r="M28" i="47"/>
  <c r="L28" i="47"/>
  <c r="J28" i="47"/>
  <c r="P28" i="47" s="1"/>
  <c r="I28" i="47"/>
  <c r="S27" i="47"/>
  <c r="M27" i="47"/>
  <c r="L27" i="47"/>
  <c r="J27" i="47"/>
  <c r="P27" i="47" s="1"/>
  <c r="I27" i="47"/>
  <c r="S26" i="47"/>
  <c r="M26" i="47"/>
  <c r="L26" i="47"/>
  <c r="J26" i="47"/>
  <c r="P26" i="47" s="1"/>
  <c r="I26" i="47"/>
  <c r="S25" i="47"/>
  <c r="M25" i="47"/>
  <c r="L25" i="47"/>
  <c r="J25" i="47"/>
  <c r="P25" i="47" s="1"/>
  <c r="I25" i="47"/>
  <c r="S24" i="47"/>
  <c r="M24" i="47"/>
  <c r="L24" i="47"/>
  <c r="J24" i="47"/>
  <c r="P24" i="47" s="1"/>
  <c r="I24" i="47"/>
  <c r="S23" i="47"/>
  <c r="M23" i="47"/>
  <c r="L23" i="47"/>
  <c r="J23" i="47"/>
  <c r="P23" i="47" s="1"/>
  <c r="I23" i="47"/>
  <c r="S22" i="47"/>
  <c r="M22" i="47"/>
  <c r="L22" i="47"/>
  <c r="J22" i="47"/>
  <c r="P22" i="47" s="1"/>
  <c r="I22" i="47"/>
  <c r="S21" i="47"/>
  <c r="M21" i="47"/>
  <c r="L21" i="47"/>
  <c r="J21" i="47"/>
  <c r="P21" i="47" s="1"/>
  <c r="I21" i="47"/>
  <c r="S20" i="47"/>
  <c r="M20" i="47"/>
  <c r="L20" i="47"/>
  <c r="J20" i="47"/>
  <c r="P20" i="47" s="1"/>
  <c r="I20" i="47"/>
  <c r="S19" i="47"/>
  <c r="M19" i="47"/>
  <c r="L19" i="47"/>
  <c r="J19" i="47"/>
  <c r="P19" i="47" s="1"/>
  <c r="I19" i="47"/>
  <c r="S18" i="47"/>
  <c r="M18" i="47"/>
  <c r="L18" i="47"/>
  <c r="J18" i="47"/>
  <c r="P18" i="47" s="1"/>
  <c r="I18" i="47"/>
  <c r="S17" i="47"/>
  <c r="M17" i="47"/>
  <c r="L17" i="47"/>
  <c r="J17" i="47"/>
  <c r="P17" i="47" s="1"/>
  <c r="I17" i="47"/>
  <c r="S16" i="47"/>
  <c r="M16" i="47"/>
  <c r="L16" i="47"/>
  <c r="J16" i="47"/>
  <c r="P16" i="47" s="1"/>
  <c r="I16" i="47"/>
  <c r="S15" i="47"/>
  <c r="M15" i="47"/>
  <c r="L15" i="47"/>
  <c r="J15" i="47"/>
  <c r="P15" i="47" s="1"/>
  <c r="I15" i="47"/>
  <c r="S14" i="47"/>
  <c r="M14" i="47"/>
  <c r="L14" i="47"/>
  <c r="J14" i="47"/>
  <c r="P14" i="47" s="1"/>
  <c r="I14" i="47"/>
  <c r="S13" i="47"/>
  <c r="M13" i="47"/>
  <c r="L13" i="47"/>
  <c r="J13" i="47"/>
  <c r="P13" i="47" s="1"/>
  <c r="I13" i="47"/>
  <c r="S12" i="47"/>
  <c r="M12" i="47"/>
  <c r="L12" i="47"/>
  <c r="J12" i="47"/>
  <c r="P12" i="47" s="1"/>
  <c r="I12" i="47"/>
  <c r="S11" i="47"/>
  <c r="M11" i="47"/>
  <c r="L11" i="47"/>
  <c r="J11" i="47"/>
  <c r="P11" i="47" s="1"/>
  <c r="I11" i="47"/>
  <c r="S10" i="47"/>
  <c r="M10" i="47"/>
  <c r="L10" i="47"/>
  <c r="J10" i="47"/>
  <c r="P10" i="47" s="1"/>
  <c r="I10" i="47"/>
  <c r="S9" i="47"/>
  <c r="M9" i="47"/>
  <c r="L9" i="47"/>
  <c r="J9" i="47"/>
  <c r="P9" i="47" s="1"/>
  <c r="I9" i="47"/>
  <c r="S39" i="48"/>
  <c r="M39" i="48"/>
  <c r="L39" i="48"/>
  <c r="J39" i="48"/>
  <c r="P39" i="48" s="1"/>
  <c r="I39" i="48"/>
  <c r="S38" i="48"/>
  <c r="M38" i="48"/>
  <c r="L38" i="48"/>
  <c r="J38" i="48"/>
  <c r="P38" i="48" s="1"/>
  <c r="I38" i="48"/>
  <c r="S37" i="48"/>
  <c r="M37" i="48"/>
  <c r="L37" i="48"/>
  <c r="J37" i="48"/>
  <c r="P37" i="48" s="1"/>
  <c r="I37" i="48"/>
  <c r="S36" i="48"/>
  <c r="M36" i="48"/>
  <c r="L36" i="48"/>
  <c r="J36" i="48"/>
  <c r="P36" i="48" s="1"/>
  <c r="I36" i="48"/>
  <c r="S35" i="48"/>
  <c r="M35" i="48"/>
  <c r="L35" i="48"/>
  <c r="J35" i="48"/>
  <c r="P35" i="48" s="1"/>
  <c r="I35" i="48"/>
  <c r="S34" i="48"/>
  <c r="M34" i="48"/>
  <c r="L34" i="48"/>
  <c r="J34" i="48"/>
  <c r="P34" i="48" s="1"/>
  <c r="I34" i="48"/>
  <c r="S33" i="48"/>
  <c r="M33" i="48"/>
  <c r="L33" i="48"/>
  <c r="J33" i="48"/>
  <c r="P33" i="48" s="1"/>
  <c r="I33" i="48"/>
  <c r="S32" i="48"/>
  <c r="M32" i="48"/>
  <c r="L32" i="48"/>
  <c r="J32" i="48"/>
  <c r="P32" i="48" s="1"/>
  <c r="I32" i="48"/>
  <c r="S31" i="48"/>
  <c r="M31" i="48"/>
  <c r="L31" i="48"/>
  <c r="J31" i="48"/>
  <c r="P31" i="48" s="1"/>
  <c r="I31" i="48"/>
  <c r="S30" i="48"/>
  <c r="M30" i="48"/>
  <c r="L30" i="48"/>
  <c r="J30" i="48"/>
  <c r="P30" i="48" s="1"/>
  <c r="I30" i="48"/>
  <c r="S29" i="48"/>
  <c r="M29" i="48"/>
  <c r="L29" i="48"/>
  <c r="J29" i="48"/>
  <c r="P29" i="48" s="1"/>
  <c r="I29" i="48"/>
  <c r="S28" i="48"/>
  <c r="M28" i="48"/>
  <c r="L28" i="48"/>
  <c r="J28" i="48"/>
  <c r="P28" i="48" s="1"/>
  <c r="I28" i="48"/>
  <c r="S27" i="48"/>
  <c r="M27" i="48"/>
  <c r="L27" i="48"/>
  <c r="J27" i="48"/>
  <c r="P27" i="48" s="1"/>
  <c r="I27" i="48"/>
  <c r="S26" i="48"/>
  <c r="M26" i="48"/>
  <c r="L26" i="48"/>
  <c r="J26" i="48"/>
  <c r="P26" i="48" s="1"/>
  <c r="I26" i="48"/>
  <c r="S25" i="48"/>
  <c r="M25" i="48"/>
  <c r="L25" i="48"/>
  <c r="J25" i="48"/>
  <c r="P25" i="48" s="1"/>
  <c r="I25" i="48"/>
  <c r="S24" i="48"/>
  <c r="M24" i="48"/>
  <c r="L24" i="48"/>
  <c r="J24" i="48"/>
  <c r="P24" i="48" s="1"/>
  <c r="I24" i="48"/>
  <c r="S23" i="48"/>
  <c r="M23" i="48"/>
  <c r="L23" i="48"/>
  <c r="J23" i="48"/>
  <c r="P23" i="48" s="1"/>
  <c r="I23" i="48"/>
  <c r="S22" i="48"/>
  <c r="M22" i="48"/>
  <c r="L22" i="48"/>
  <c r="J22" i="48"/>
  <c r="P22" i="48" s="1"/>
  <c r="I22" i="48"/>
  <c r="S21" i="48"/>
  <c r="M21" i="48"/>
  <c r="L21" i="48"/>
  <c r="J21" i="48"/>
  <c r="P21" i="48" s="1"/>
  <c r="I21" i="48"/>
  <c r="S20" i="48"/>
  <c r="M20" i="48"/>
  <c r="L20" i="48"/>
  <c r="J20" i="48"/>
  <c r="P20" i="48" s="1"/>
  <c r="I20" i="48"/>
  <c r="S19" i="48"/>
  <c r="M19" i="48"/>
  <c r="L19" i="48"/>
  <c r="J19" i="48"/>
  <c r="P19" i="48" s="1"/>
  <c r="I19" i="48"/>
  <c r="S18" i="48"/>
  <c r="M18" i="48"/>
  <c r="L18" i="48"/>
  <c r="J18" i="48"/>
  <c r="P18" i="48" s="1"/>
  <c r="I18" i="48"/>
  <c r="S17" i="48"/>
  <c r="M17" i="48"/>
  <c r="L17" i="48"/>
  <c r="J17" i="48"/>
  <c r="P17" i="48" s="1"/>
  <c r="I17" i="48"/>
  <c r="S16" i="48"/>
  <c r="M16" i="48"/>
  <c r="L16" i="48"/>
  <c r="J16" i="48"/>
  <c r="P16" i="48" s="1"/>
  <c r="I16" i="48"/>
  <c r="S15" i="48"/>
  <c r="M15" i="48"/>
  <c r="L15" i="48"/>
  <c r="J15" i="48"/>
  <c r="P15" i="48" s="1"/>
  <c r="I15" i="48"/>
  <c r="S14" i="48"/>
  <c r="M14" i="48"/>
  <c r="L14" i="48"/>
  <c r="J14" i="48"/>
  <c r="P14" i="48" s="1"/>
  <c r="I14" i="48"/>
  <c r="S13" i="48"/>
  <c r="M13" i="48"/>
  <c r="L13" i="48"/>
  <c r="J13" i="48"/>
  <c r="P13" i="48" s="1"/>
  <c r="I13" i="48"/>
  <c r="S12" i="48"/>
  <c r="M12" i="48"/>
  <c r="L12" i="48"/>
  <c r="J12" i="48"/>
  <c r="P12" i="48" s="1"/>
  <c r="I12" i="48"/>
  <c r="S11" i="48"/>
  <c r="M11" i="48"/>
  <c r="L11" i="48"/>
  <c r="J11" i="48"/>
  <c r="P11" i="48" s="1"/>
  <c r="I11" i="48"/>
  <c r="S10" i="48"/>
  <c r="M10" i="48"/>
  <c r="L10" i="48"/>
  <c r="J10" i="48"/>
  <c r="P10" i="48" s="1"/>
  <c r="I10" i="48"/>
  <c r="S9" i="48"/>
  <c r="M9" i="48"/>
  <c r="L9" i="48"/>
  <c r="J9" i="48"/>
  <c r="P9" i="48" s="1"/>
  <c r="I9" i="48"/>
  <c r="S39" i="49"/>
  <c r="M39" i="49"/>
  <c r="L39" i="49"/>
  <c r="J39" i="49"/>
  <c r="P39" i="49" s="1"/>
  <c r="I39" i="49"/>
  <c r="S38" i="49"/>
  <c r="M38" i="49"/>
  <c r="L38" i="49"/>
  <c r="J38" i="49"/>
  <c r="P38" i="49" s="1"/>
  <c r="I38" i="49"/>
  <c r="S37" i="49"/>
  <c r="M37" i="49"/>
  <c r="L37" i="49"/>
  <c r="J37" i="49"/>
  <c r="P37" i="49" s="1"/>
  <c r="I37" i="49"/>
  <c r="S36" i="49"/>
  <c r="M36" i="49"/>
  <c r="L36" i="49"/>
  <c r="J36" i="49"/>
  <c r="P36" i="49" s="1"/>
  <c r="I36" i="49"/>
  <c r="S35" i="49"/>
  <c r="M35" i="49"/>
  <c r="L35" i="49"/>
  <c r="J35" i="49"/>
  <c r="P35" i="49" s="1"/>
  <c r="I35" i="49"/>
  <c r="S34" i="49"/>
  <c r="M34" i="49"/>
  <c r="L34" i="49"/>
  <c r="J34" i="49"/>
  <c r="P34" i="49" s="1"/>
  <c r="I34" i="49"/>
  <c r="S33" i="49"/>
  <c r="M33" i="49"/>
  <c r="L33" i="49"/>
  <c r="J33" i="49"/>
  <c r="P33" i="49" s="1"/>
  <c r="I33" i="49"/>
  <c r="S32" i="49"/>
  <c r="M32" i="49"/>
  <c r="L32" i="49"/>
  <c r="J32" i="49"/>
  <c r="P32" i="49" s="1"/>
  <c r="I32" i="49"/>
  <c r="S31" i="49"/>
  <c r="M31" i="49"/>
  <c r="L31" i="49"/>
  <c r="J31" i="49"/>
  <c r="P31" i="49" s="1"/>
  <c r="I31" i="49"/>
  <c r="S30" i="49"/>
  <c r="M30" i="49"/>
  <c r="L30" i="49"/>
  <c r="J30" i="49"/>
  <c r="P30" i="49" s="1"/>
  <c r="I30" i="49"/>
  <c r="S29" i="49"/>
  <c r="M29" i="49"/>
  <c r="L29" i="49"/>
  <c r="J29" i="49"/>
  <c r="P29" i="49" s="1"/>
  <c r="I29" i="49"/>
  <c r="S28" i="49"/>
  <c r="M28" i="49"/>
  <c r="L28" i="49"/>
  <c r="J28" i="49"/>
  <c r="P28" i="49" s="1"/>
  <c r="I28" i="49"/>
  <c r="S27" i="49"/>
  <c r="M27" i="49"/>
  <c r="L27" i="49"/>
  <c r="J27" i="49"/>
  <c r="P27" i="49" s="1"/>
  <c r="I27" i="49"/>
  <c r="S26" i="49"/>
  <c r="M26" i="49"/>
  <c r="L26" i="49"/>
  <c r="J26" i="49"/>
  <c r="P26" i="49" s="1"/>
  <c r="I26" i="49"/>
  <c r="S25" i="49"/>
  <c r="M25" i="49"/>
  <c r="L25" i="49"/>
  <c r="J25" i="49"/>
  <c r="P25" i="49" s="1"/>
  <c r="I25" i="49"/>
  <c r="S24" i="49"/>
  <c r="M24" i="49"/>
  <c r="L24" i="49"/>
  <c r="J24" i="49"/>
  <c r="P24" i="49" s="1"/>
  <c r="I24" i="49"/>
  <c r="S23" i="49"/>
  <c r="M23" i="49"/>
  <c r="L23" i="49"/>
  <c r="J23" i="49"/>
  <c r="P23" i="49" s="1"/>
  <c r="I23" i="49"/>
  <c r="S22" i="49"/>
  <c r="M22" i="49"/>
  <c r="L22" i="49"/>
  <c r="J22" i="49"/>
  <c r="P22" i="49" s="1"/>
  <c r="I22" i="49"/>
  <c r="S21" i="49"/>
  <c r="M21" i="49"/>
  <c r="L21" i="49"/>
  <c r="J21" i="49"/>
  <c r="P21" i="49" s="1"/>
  <c r="I21" i="49"/>
  <c r="S20" i="49"/>
  <c r="M20" i="49"/>
  <c r="L20" i="49"/>
  <c r="J20" i="49"/>
  <c r="P20" i="49" s="1"/>
  <c r="I20" i="49"/>
  <c r="S19" i="49"/>
  <c r="M19" i="49"/>
  <c r="L19" i="49"/>
  <c r="J19" i="49"/>
  <c r="P19" i="49" s="1"/>
  <c r="I19" i="49"/>
  <c r="S18" i="49"/>
  <c r="M18" i="49"/>
  <c r="L18" i="49"/>
  <c r="J18" i="49"/>
  <c r="P18" i="49" s="1"/>
  <c r="I18" i="49"/>
  <c r="S17" i="49"/>
  <c r="M17" i="49"/>
  <c r="L17" i="49"/>
  <c r="J17" i="49"/>
  <c r="P17" i="49" s="1"/>
  <c r="I17" i="49"/>
  <c r="S16" i="49"/>
  <c r="M16" i="49"/>
  <c r="L16" i="49"/>
  <c r="J16" i="49"/>
  <c r="P16" i="49" s="1"/>
  <c r="I16" i="49"/>
  <c r="S15" i="49"/>
  <c r="M15" i="49"/>
  <c r="L15" i="49"/>
  <c r="J15" i="49"/>
  <c r="P15" i="49" s="1"/>
  <c r="I15" i="49"/>
  <c r="S14" i="49"/>
  <c r="M14" i="49"/>
  <c r="L14" i="49"/>
  <c r="J14" i="49"/>
  <c r="P14" i="49" s="1"/>
  <c r="I14" i="49"/>
  <c r="S13" i="49"/>
  <c r="M13" i="49"/>
  <c r="L13" i="49"/>
  <c r="J13" i="49"/>
  <c r="P13" i="49" s="1"/>
  <c r="I13" i="49"/>
  <c r="S12" i="49"/>
  <c r="M12" i="49"/>
  <c r="L12" i="49"/>
  <c r="J12" i="49"/>
  <c r="P12" i="49" s="1"/>
  <c r="I12" i="49"/>
  <c r="S11" i="49"/>
  <c r="M11" i="49"/>
  <c r="L11" i="49"/>
  <c r="J11" i="49"/>
  <c r="P11" i="49" s="1"/>
  <c r="I11" i="49"/>
  <c r="S10" i="49"/>
  <c r="M10" i="49"/>
  <c r="L10" i="49"/>
  <c r="J10" i="49"/>
  <c r="P10" i="49" s="1"/>
  <c r="I10" i="49"/>
  <c r="S9" i="49"/>
  <c r="M9" i="49"/>
  <c r="L9" i="49"/>
  <c r="J9" i="49"/>
  <c r="P9" i="49" s="1"/>
  <c r="I9" i="49"/>
  <c r="S39" i="50"/>
  <c r="M39" i="50"/>
  <c r="L39" i="50"/>
  <c r="J39" i="50"/>
  <c r="P39" i="50" s="1"/>
  <c r="I39" i="50"/>
  <c r="S38" i="50"/>
  <c r="M38" i="50"/>
  <c r="L38" i="50"/>
  <c r="J38" i="50"/>
  <c r="P38" i="50" s="1"/>
  <c r="I38" i="50"/>
  <c r="S37" i="50"/>
  <c r="M37" i="50"/>
  <c r="L37" i="50"/>
  <c r="J37" i="50"/>
  <c r="P37" i="50" s="1"/>
  <c r="I37" i="50"/>
  <c r="S36" i="50"/>
  <c r="M36" i="50"/>
  <c r="L36" i="50"/>
  <c r="J36" i="50"/>
  <c r="P36" i="50" s="1"/>
  <c r="I36" i="50"/>
  <c r="S35" i="50"/>
  <c r="M35" i="50"/>
  <c r="L35" i="50"/>
  <c r="J35" i="50"/>
  <c r="P35" i="50" s="1"/>
  <c r="I35" i="50"/>
  <c r="S34" i="50"/>
  <c r="M34" i="50"/>
  <c r="L34" i="50"/>
  <c r="J34" i="50"/>
  <c r="P34" i="50" s="1"/>
  <c r="I34" i="50"/>
  <c r="S33" i="50"/>
  <c r="M33" i="50"/>
  <c r="L33" i="50"/>
  <c r="J33" i="50"/>
  <c r="P33" i="50" s="1"/>
  <c r="I33" i="50"/>
  <c r="S32" i="50"/>
  <c r="M32" i="50"/>
  <c r="L32" i="50"/>
  <c r="J32" i="50"/>
  <c r="P32" i="50" s="1"/>
  <c r="I32" i="50"/>
  <c r="S31" i="50"/>
  <c r="M31" i="50"/>
  <c r="L31" i="50"/>
  <c r="J31" i="50"/>
  <c r="P31" i="50" s="1"/>
  <c r="I31" i="50"/>
  <c r="S30" i="50"/>
  <c r="M30" i="50"/>
  <c r="L30" i="50"/>
  <c r="J30" i="50"/>
  <c r="P30" i="50" s="1"/>
  <c r="I30" i="50"/>
  <c r="S29" i="50"/>
  <c r="M29" i="50"/>
  <c r="L29" i="50"/>
  <c r="J29" i="50"/>
  <c r="P29" i="50" s="1"/>
  <c r="I29" i="50"/>
  <c r="S28" i="50"/>
  <c r="M28" i="50"/>
  <c r="L28" i="50"/>
  <c r="J28" i="50"/>
  <c r="P28" i="50" s="1"/>
  <c r="I28" i="50"/>
  <c r="S27" i="50"/>
  <c r="M27" i="50"/>
  <c r="L27" i="50"/>
  <c r="J27" i="50"/>
  <c r="N27" i="50" s="1"/>
  <c r="I27" i="50"/>
  <c r="S26" i="50"/>
  <c r="P26" i="50"/>
  <c r="M26" i="50"/>
  <c r="L26" i="50"/>
  <c r="J26" i="50"/>
  <c r="N26" i="50" s="1"/>
  <c r="I26" i="50"/>
  <c r="S25" i="50"/>
  <c r="M25" i="50"/>
  <c r="L25" i="50"/>
  <c r="J25" i="50"/>
  <c r="N25" i="50" s="1"/>
  <c r="I25" i="50"/>
  <c r="S24" i="50"/>
  <c r="P24" i="50"/>
  <c r="M24" i="50"/>
  <c r="L24" i="50"/>
  <c r="J24" i="50"/>
  <c r="N24" i="50" s="1"/>
  <c r="I24" i="50"/>
  <c r="S23" i="50"/>
  <c r="M23" i="50"/>
  <c r="L23" i="50"/>
  <c r="J23" i="50"/>
  <c r="N23" i="50" s="1"/>
  <c r="I23" i="50"/>
  <c r="S22" i="50"/>
  <c r="P22" i="50"/>
  <c r="M22" i="50"/>
  <c r="L22" i="50"/>
  <c r="J22" i="50"/>
  <c r="N22" i="50" s="1"/>
  <c r="I22" i="50"/>
  <c r="S21" i="50"/>
  <c r="M21" i="50"/>
  <c r="L21" i="50"/>
  <c r="J21" i="50"/>
  <c r="N21" i="50" s="1"/>
  <c r="I21" i="50"/>
  <c r="S20" i="50"/>
  <c r="P20" i="50"/>
  <c r="M20" i="50"/>
  <c r="L20" i="50"/>
  <c r="J20" i="50"/>
  <c r="N20" i="50" s="1"/>
  <c r="I20" i="50"/>
  <c r="S19" i="50"/>
  <c r="M19" i="50"/>
  <c r="L19" i="50"/>
  <c r="J19" i="50"/>
  <c r="N19" i="50" s="1"/>
  <c r="I19" i="50"/>
  <c r="S18" i="50"/>
  <c r="P18" i="50"/>
  <c r="M18" i="50"/>
  <c r="L18" i="50"/>
  <c r="J18" i="50"/>
  <c r="N18" i="50" s="1"/>
  <c r="I18" i="50"/>
  <c r="S17" i="50"/>
  <c r="M17" i="50"/>
  <c r="L17" i="50"/>
  <c r="J17" i="50"/>
  <c r="N17" i="50" s="1"/>
  <c r="I17" i="50"/>
  <c r="S16" i="50"/>
  <c r="P16" i="50"/>
  <c r="M16" i="50"/>
  <c r="L16" i="50"/>
  <c r="J16" i="50"/>
  <c r="N16" i="50" s="1"/>
  <c r="I16" i="50"/>
  <c r="S15" i="50"/>
  <c r="M15" i="50"/>
  <c r="L15" i="50"/>
  <c r="J15" i="50"/>
  <c r="N15" i="50" s="1"/>
  <c r="I15" i="50"/>
  <c r="S14" i="50"/>
  <c r="P14" i="50"/>
  <c r="M14" i="50"/>
  <c r="L14" i="50"/>
  <c r="J14" i="50"/>
  <c r="N14" i="50" s="1"/>
  <c r="I14" i="50"/>
  <c r="S13" i="50"/>
  <c r="M13" i="50"/>
  <c r="L13" i="50"/>
  <c r="J13" i="50"/>
  <c r="N13" i="50" s="1"/>
  <c r="I13" i="50"/>
  <c r="S12" i="50"/>
  <c r="P12" i="50"/>
  <c r="M12" i="50"/>
  <c r="L12" i="50"/>
  <c r="J12" i="50"/>
  <c r="N12" i="50" s="1"/>
  <c r="I12" i="50"/>
  <c r="S11" i="50"/>
  <c r="M11" i="50"/>
  <c r="L11" i="50"/>
  <c r="J11" i="50"/>
  <c r="N11" i="50" s="1"/>
  <c r="I11" i="50"/>
  <c r="S10" i="50"/>
  <c r="P10" i="50"/>
  <c r="M10" i="50"/>
  <c r="L10" i="50"/>
  <c r="J10" i="50"/>
  <c r="N10" i="50" s="1"/>
  <c r="I10" i="50"/>
  <c r="S9" i="50"/>
  <c r="M9" i="50"/>
  <c r="L9" i="50"/>
  <c r="J9" i="50"/>
  <c r="N9" i="50" s="1"/>
  <c r="I9" i="50"/>
  <c r="S39" i="51"/>
  <c r="P39" i="51"/>
  <c r="M39" i="51"/>
  <c r="L39" i="51"/>
  <c r="J39" i="51"/>
  <c r="N39" i="51" s="1"/>
  <c r="I39" i="51"/>
  <c r="S38" i="51"/>
  <c r="M38" i="51"/>
  <c r="L38" i="51"/>
  <c r="J38" i="51"/>
  <c r="N38" i="51" s="1"/>
  <c r="I38" i="51"/>
  <c r="S37" i="51"/>
  <c r="P37" i="51"/>
  <c r="M37" i="51"/>
  <c r="L37" i="51"/>
  <c r="J37" i="51"/>
  <c r="N37" i="51" s="1"/>
  <c r="I37" i="51"/>
  <c r="S36" i="51"/>
  <c r="M36" i="51"/>
  <c r="L36" i="51"/>
  <c r="J36" i="51"/>
  <c r="N36" i="51" s="1"/>
  <c r="I36" i="51"/>
  <c r="S35" i="51"/>
  <c r="P35" i="51"/>
  <c r="M35" i="51"/>
  <c r="L35" i="51"/>
  <c r="J35" i="51"/>
  <c r="N35" i="51" s="1"/>
  <c r="I35" i="51"/>
  <c r="S34" i="51"/>
  <c r="M34" i="51"/>
  <c r="L34" i="51"/>
  <c r="J34" i="51"/>
  <c r="N34" i="51" s="1"/>
  <c r="I34" i="51"/>
  <c r="S33" i="51"/>
  <c r="P33" i="51"/>
  <c r="M33" i="51"/>
  <c r="L33" i="51"/>
  <c r="J33" i="51"/>
  <c r="N33" i="51" s="1"/>
  <c r="I33" i="51"/>
  <c r="S32" i="51"/>
  <c r="M32" i="51"/>
  <c r="L32" i="51"/>
  <c r="J32" i="51"/>
  <c r="N32" i="51" s="1"/>
  <c r="I32" i="51"/>
  <c r="S31" i="51"/>
  <c r="P31" i="51"/>
  <c r="M31" i="51"/>
  <c r="L31" i="51"/>
  <c r="J31" i="51"/>
  <c r="N31" i="51" s="1"/>
  <c r="Q31" i="51" s="1"/>
  <c r="I31" i="51"/>
  <c r="S30" i="51"/>
  <c r="P30" i="51"/>
  <c r="M30" i="51"/>
  <c r="L30" i="51"/>
  <c r="J30" i="51"/>
  <c r="N30" i="51" s="1"/>
  <c r="Q30" i="51" s="1"/>
  <c r="I30" i="51"/>
  <c r="S29" i="51"/>
  <c r="P29" i="51"/>
  <c r="M29" i="51"/>
  <c r="L29" i="51"/>
  <c r="J29" i="51"/>
  <c r="N29" i="51" s="1"/>
  <c r="Q29" i="51" s="1"/>
  <c r="I29" i="51"/>
  <c r="S28" i="51"/>
  <c r="M28" i="51"/>
  <c r="L28" i="51"/>
  <c r="J28" i="51"/>
  <c r="N28" i="51" s="1"/>
  <c r="I28" i="51"/>
  <c r="S27" i="51"/>
  <c r="P27" i="51"/>
  <c r="M27" i="51"/>
  <c r="L27" i="51"/>
  <c r="J27" i="51"/>
  <c r="N27" i="51" s="1"/>
  <c r="Q27" i="51" s="1"/>
  <c r="I27" i="51"/>
  <c r="S26" i="51"/>
  <c r="P26" i="51"/>
  <c r="M26" i="51"/>
  <c r="L26" i="51"/>
  <c r="J26" i="51"/>
  <c r="N26" i="51" s="1"/>
  <c r="Q26" i="51" s="1"/>
  <c r="I26" i="51"/>
  <c r="S25" i="51"/>
  <c r="P25" i="51"/>
  <c r="M25" i="51"/>
  <c r="L25" i="51"/>
  <c r="J25" i="51"/>
  <c r="N25" i="51" s="1"/>
  <c r="Q25" i="51" s="1"/>
  <c r="I25" i="51"/>
  <c r="S24" i="51"/>
  <c r="M24" i="51"/>
  <c r="L24" i="51"/>
  <c r="J24" i="51"/>
  <c r="N24" i="51" s="1"/>
  <c r="I24" i="51"/>
  <c r="S23" i="51"/>
  <c r="P23" i="51"/>
  <c r="M23" i="51"/>
  <c r="L23" i="51"/>
  <c r="J23" i="51"/>
  <c r="N23" i="51" s="1"/>
  <c r="Q23" i="51" s="1"/>
  <c r="I23" i="51"/>
  <c r="S22" i="51"/>
  <c r="P22" i="51"/>
  <c r="M22" i="51"/>
  <c r="L22" i="51"/>
  <c r="J22" i="51"/>
  <c r="N22" i="51" s="1"/>
  <c r="Q22" i="51" s="1"/>
  <c r="I22" i="51"/>
  <c r="S21" i="51"/>
  <c r="P21" i="51"/>
  <c r="M21" i="51"/>
  <c r="L21" i="51"/>
  <c r="J21" i="51"/>
  <c r="N21" i="51" s="1"/>
  <c r="Q21" i="51" s="1"/>
  <c r="I21" i="51"/>
  <c r="S20" i="51"/>
  <c r="M20" i="51"/>
  <c r="L20" i="51"/>
  <c r="J20" i="51"/>
  <c r="N20" i="51" s="1"/>
  <c r="I20" i="51"/>
  <c r="S19" i="51"/>
  <c r="P19" i="51"/>
  <c r="M19" i="51"/>
  <c r="L19" i="51"/>
  <c r="J19" i="51"/>
  <c r="N19" i="51" s="1"/>
  <c r="Q19" i="51" s="1"/>
  <c r="I19" i="51"/>
  <c r="S18" i="51"/>
  <c r="P18" i="51"/>
  <c r="M18" i="51"/>
  <c r="L18" i="51"/>
  <c r="J18" i="51"/>
  <c r="N18" i="51" s="1"/>
  <c r="Q18" i="51" s="1"/>
  <c r="I18" i="51"/>
  <c r="S17" i="51"/>
  <c r="P17" i="51"/>
  <c r="M17" i="51"/>
  <c r="L17" i="51"/>
  <c r="J17" i="51"/>
  <c r="N17" i="51" s="1"/>
  <c r="Q17" i="51" s="1"/>
  <c r="I17" i="51"/>
  <c r="S16" i="51"/>
  <c r="M16" i="51"/>
  <c r="L16" i="51"/>
  <c r="J16" i="51"/>
  <c r="N16" i="51" s="1"/>
  <c r="I16" i="51"/>
  <c r="S15" i="51"/>
  <c r="P15" i="51"/>
  <c r="M15" i="51"/>
  <c r="L15" i="51"/>
  <c r="J15" i="51"/>
  <c r="N15" i="51" s="1"/>
  <c r="Q15" i="51" s="1"/>
  <c r="I15" i="51"/>
  <c r="S14" i="51"/>
  <c r="P14" i="51"/>
  <c r="M14" i="51"/>
  <c r="L14" i="51"/>
  <c r="J14" i="51"/>
  <c r="N14" i="51" s="1"/>
  <c r="Q14" i="51" s="1"/>
  <c r="I14" i="51"/>
  <c r="S13" i="51"/>
  <c r="P13" i="51"/>
  <c r="M13" i="51"/>
  <c r="L13" i="51"/>
  <c r="J13" i="51"/>
  <c r="N13" i="51" s="1"/>
  <c r="Q13" i="51" s="1"/>
  <c r="I13" i="51"/>
  <c r="S12" i="51"/>
  <c r="M12" i="51"/>
  <c r="L12" i="51"/>
  <c r="J12" i="51"/>
  <c r="N12" i="51" s="1"/>
  <c r="I12" i="51"/>
  <c r="S11" i="51"/>
  <c r="P11" i="51"/>
  <c r="M11" i="51"/>
  <c r="L11" i="51"/>
  <c r="J11" i="51"/>
  <c r="N11" i="51" s="1"/>
  <c r="Q11" i="51" s="1"/>
  <c r="I11" i="51"/>
  <c r="S10" i="51"/>
  <c r="P10" i="51"/>
  <c r="M10" i="51"/>
  <c r="L10" i="51"/>
  <c r="J10" i="51"/>
  <c r="N10" i="51" s="1"/>
  <c r="Q10" i="51" s="1"/>
  <c r="I10" i="51"/>
  <c r="S9" i="51"/>
  <c r="P9" i="51"/>
  <c r="M9" i="51"/>
  <c r="L9" i="51"/>
  <c r="J9" i="51"/>
  <c r="N9" i="51" s="1"/>
  <c r="Q9" i="51" s="1"/>
  <c r="I9" i="51"/>
  <c r="S39" i="52"/>
  <c r="M39" i="52"/>
  <c r="L39" i="52"/>
  <c r="J39" i="52"/>
  <c r="N39" i="52" s="1"/>
  <c r="I39" i="52"/>
  <c r="S38" i="52"/>
  <c r="P38" i="52"/>
  <c r="M38" i="52"/>
  <c r="L38" i="52"/>
  <c r="J38" i="52"/>
  <c r="N38" i="52" s="1"/>
  <c r="Q38" i="52" s="1"/>
  <c r="I38" i="52"/>
  <c r="S37" i="52"/>
  <c r="P37" i="52"/>
  <c r="M37" i="52"/>
  <c r="L37" i="52"/>
  <c r="J37" i="52"/>
  <c r="N37" i="52" s="1"/>
  <c r="Q37" i="52" s="1"/>
  <c r="I37" i="52"/>
  <c r="S36" i="52"/>
  <c r="P36" i="52"/>
  <c r="M36" i="52"/>
  <c r="L36" i="52"/>
  <c r="J36" i="52"/>
  <c r="N36" i="52" s="1"/>
  <c r="Q36" i="52" s="1"/>
  <c r="I36" i="52"/>
  <c r="S35" i="52"/>
  <c r="M35" i="52"/>
  <c r="L35" i="52"/>
  <c r="J35" i="52"/>
  <c r="N35" i="52" s="1"/>
  <c r="I35" i="52"/>
  <c r="S34" i="52"/>
  <c r="P34" i="52"/>
  <c r="M34" i="52"/>
  <c r="L34" i="52"/>
  <c r="J34" i="52"/>
  <c r="N34" i="52" s="1"/>
  <c r="Q34" i="52" s="1"/>
  <c r="I34" i="52"/>
  <c r="S33" i="52"/>
  <c r="P33" i="52"/>
  <c r="M33" i="52"/>
  <c r="L33" i="52"/>
  <c r="J33" i="52"/>
  <c r="N33" i="52" s="1"/>
  <c r="Q33" i="52" s="1"/>
  <c r="I33" i="52"/>
  <c r="S32" i="52"/>
  <c r="P32" i="52"/>
  <c r="M32" i="52"/>
  <c r="L32" i="52"/>
  <c r="J32" i="52"/>
  <c r="N32" i="52" s="1"/>
  <c r="Q32" i="52" s="1"/>
  <c r="I32" i="52"/>
  <c r="S31" i="52"/>
  <c r="M31" i="52"/>
  <c r="L31" i="52"/>
  <c r="J31" i="52"/>
  <c r="N31" i="52" s="1"/>
  <c r="I31" i="52"/>
  <c r="S30" i="52"/>
  <c r="P30" i="52"/>
  <c r="M30" i="52"/>
  <c r="L30" i="52"/>
  <c r="J30" i="52"/>
  <c r="N30" i="52" s="1"/>
  <c r="Q30" i="52" s="1"/>
  <c r="I30" i="52"/>
  <c r="S29" i="52"/>
  <c r="P29" i="52"/>
  <c r="M29" i="52"/>
  <c r="L29" i="52"/>
  <c r="J29" i="52"/>
  <c r="N29" i="52" s="1"/>
  <c r="Q29" i="52" s="1"/>
  <c r="I29" i="52"/>
  <c r="S28" i="52"/>
  <c r="P28" i="52"/>
  <c r="M28" i="52"/>
  <c r="L28" i="52"/>
  <c r="J28" i="52"/>
  <c r="N28" i="52" s="1"/>
  <c r="Q28" i="52" s="1"/>
  <c r="I28" i="52"/>
  <c r="S27" i="52"/>
  <c r="M27" i="52"/>
  <c r="L27" i="52"/>
  <c r="J27" i="52"/>
  <c r="N27" i="52" s="1"/>
  <c r="I27" i="52"/>
  <c r="S26" i="52"/>
  <c r="P26" i="52"/>
  <c r="M26" i="52"/>
  <c r="L26" i="52"/>
  <c r="J26" i="52"/>
  <c r="N26" i="52" s="1"/>
  <c r="Q26" i="52" s="1"/>
  <c r="I26" i="52"/>
  <c r="S25" i="52"/>
  <c r="P25" i="52"/>
  <c r="M25" i="52"/>
  <c r="L25" i="52"/>
  <c r="J25" i="52"/>
  <c r="N25" i="52" s="1"/>
  <c r="Q25" i="52" s="1"/>
  <c r="I25" i="52"/>
  <c r="S24" i="52"/>
  <c r="P24" i="52"/>
  <c r="M24" i="52"/>
  <c r="L24" i="52"/>
  <c r="J24" i="52"/>
  <c r="N24" i="52" s="1"/>
  <c r="Q24" i="52" s="1"/>
  <c r="I24" i="52"/>
  <c r="S23" i="52"/>
  <c r="M23" i="52"/>
  <c r="L23" i="52"/>
  <c r="J23" i="52"/>
  <c r="N23" i="52" s="1"/>
  <c r="I23" i="52"/>
  <c r="S22" i="52"/>
  <c r="P22" i="52"/>
  <c r="M22" i="52"/>
  <c r="L22" i="52"/>
  <c r="J22" i="52"/>
  <c r="N22" i="52" s="1"/>
  <c r="Q22" i="52" s="1"/>
  <c r="I22" i="52"/>
  <c r="S21" i="52"/>
  <c r="P21" i="52"/>
  <c r="M21" i="52"/>
  <c r="L21" i="52"/>
  <c r="J21" i="52"/>
  <c r="N21" i="52" s="1"/>
  <c r="Q21" i="52" s="1"/>
  <c r="I21" i="52"/>
  <c r="S20" i="52"/>
  <c r="P20" i="52"/>
  <c r="M20" i="52"/>
  <c r="L20" i="52"/>
  <c r="J20" i="52"/>
  <c r="N20" i="52" s="1"/>
  <c r="Q20" i="52" s="1"/>
  <c r="I20" i="52"/>
  <c r="S19" i="52"/>
  <c r="M19" i="52"/>
  <c r="L19" i="52"/>
  <c r="J19" i="52"/>
  <c r="N19" i="52" s="1"/>
  <c r="I19" i="52"/>
  <c r="S18" i="52"/>
  <c r="P18" i="52"/>
  <c r="M18" i="52"/>
  <c r="L18" i="52"/>
  <c r="J18" i="52"/>
  <c r="N18" i="52" s="1"/>
  <c r="Q18" i="52" s="1"/>
  <c r="I18" i="52"/>
  <c r="S17" i="52"/>
  <c r="P17" i="52"/>
  <c r="M17" i="52"/>
  <c r="L17" i="52"/>
  <c r="J17" i="52"/>
  <c r="N17" i="52" s="1"/>
  <c r="Q17" i="52" s="1"/>
  <c r="I17" i="52"/>
  <c r="S16" i="52"/>
  <c r="P16" i="52"/>
  <c r="M16" i="52"/>
  <c r="L16" i="52"/>
  <c r="J16" i="52"/>
  <c r="N16" i="52" s="1"/>
  <c r="Q16" i="52" s="1"/>
  <c r="I16" i="52"/>
  <c r="S15" i="52"/>
  <c r="M15" i="52"/>
  <c r="L15" i="52"/>
  <c r="J15" i="52"/>
  <c r="N15" i="52" s="1"/>
  <c r="I15" i="52"/>
  <c r="S14" i="52"/>
  <c r="P14" i="52"/>
  <c r="M14" i="52"/>
  <c r="L14" i="52"/>
  <c r="J14" i="52"/>
  <c r="N14" i="52" s="1"/>
  <c r="Q14" i="52" s="1"/>
  <c r="I14" i="52"/>
  <c r="S13" i="52"/>
  <c r="P13" i="52"/>
  <c r="M13" i="52"/>
  <c r="L13" i="52"/>
  <c r="J13" i="52"/>
  <c r="N13" i="52" s="1"/>
  <c r="Q13" i="52" s="1"/>
  <c r="I13" i="52"/>
  <c r="S12" i="52"/>
  <c r="P12" i="52"/>
  <c r="M12" i="52"/>
  <c r="L12" i="52"/>
  <c r="J12" i="52"/>
  <c r="N12" i="52" s="1"/>
  <c r="Q12" i="52" s="1"/>
  <c r="I12" i="52"/>
  <c r="S11" i="52"/>
  <c r="M11" i="52"/>
  <c r="L11" i="52"/>
  <c r="J11" i="52"/>
  <c r="N11" i="52" s="1"/>
  <c r="I11" i="52"/>
  <c r="S10" i="52"/>
  <c r="P10" i="52"/>
  <c r="M10" i="52"/>
  <c r="L10" i="52"/>
  <c r="J10" i="52"/>
  <c r="N10" i="52" s="1"/>
  <c r="Q10" i="52" s="1"/>
  <c r="I10" i="52"/>
  <c r="S9" i="52"/>
  <c r="P9" i="52"/>
  <c r="M9" i="52"/>
  <c r="L9" i="52"/>
  <c r="J9" i="52"/>
  <c r="N9" i="52" s="1"/>
  <c r="Q9" i="52" s="1"/>
  <c r="I9" i="52"/>
  <c r="S39" i="53"/>
  <c r="P39" i="53"/>
  <c r="M39" i="53"/>
  <c r="L39" i="53"/>
  <c r="J39" i="53"/>
  <c r="N39" i="53" s="1"/>
  <c r="Q39" i="53" s="1"/>
  <c r="I39" i="53"/>
  <c r="S38" i="53"/>
  <c r="M38" i="53"/>
  <c r="L38" i="53"/>
  <c r="J38" i="53"/>
  <c r="N38" i="53" s="1"/>
  <c r="I38" i="53"/>
  <c r="S37" i="53"/>
  <c r="P37" i="53"/>
  <c r="M37" i="53"/>
  <c r="L37" i="53"/>
  <c r="J37" i="53"/>
  <c r="N37" i="53" s="1"/>
  <c r="Q37" i="53" s="1"/>
  <c r="I37" i="53"/>
  <c r="S36" i="53"/>
  <c r="P36" i="53"/>
  <c r="M36" i="53"/>
  <c r="L36" i="53"/>
  <c r="J36" i="53"/>
  <c r="N36" i="53" s="1"/>
  <c r="Q36" i="53" s="1"/>
  <c r="I36" i="53"/>
  <c r="S35" i="53"/>
  <c r="P35" i="53"/>
  <c r="M35" i="53"/>
  <c r="L35" i="53"/>
  <c r="J35" i="53"/>
  <c r="N35" i="53" s="1"/>
  <c r="Q35" i="53" s="1"/>
  <c r="I35" i="53"/>
  <c r="S34" i="53"/>
  <c r="M34" i="53"/>
  <c r="L34" i="53"/>
  <c r="J34" i="53"/>
  <c r="N34" i="53" s="1"/>
  <c r="I34" i="53"/>
  <c r="S33" i="53"/>
  <c r="P33" i="53"/>
  <c r="M33" i="53"/>
  <c r="L33" i="53"/>
  <c r="J33" i="53"/>
  <c r="N33" i="53" s="1"/>
  <c r="Q33" i="53" s="1"/>
  <c r="I33" i="53"/>
  <c r="S32" i="53"/>
  <c r="P32" i="53"/>
  <c r="M32" i="53"/>
  <c r="L32" i="53"/>
  <c r="J32" i="53"/>
  <c r="N32" i="53" s="1"/>
  <c r="Q32" i="53" s="1"/>
  <c r="I32" i="53"/>
  <c r="S31" i="53"/>
  <c r="P31" i="53"/>
  <c r="M31" i="53"/>
  <c r="L31" i="53"/>
  <c r="J31" i="53"/>
  <c r="N31" i="53" s="1"/>
  <c r="Q31" i="53" s="1"/>
  <c r="I31" i="53"/>
  <c r="S30" i="53"/>
  <c r="M30" i="53"/>
  <c r="L30" i="53"/>
  <c r="J30" i="53"/>
  <c r="N30" i="53" s="1"/>
  <c r="I30" i="53"/>
  <c r="S29" i="53"/>
  <c r="P29" i="53"/>
  <c r="M29" i="53"/>
  <c r="L29" i="53"/>
  <c r="J29" i="53"/>
  <c r="N29" i="53" s="1"/>
  <c r="Q29" i="53" s="1"/>
  <c r="I29" i="53"/>
  <c r="S28" i="53"/>
  <c r="P28" i="53"/>
  <c r="M28" i="53"/>
  <c r="L28" i="53"/>
  <c r="J28" i="53"/>
  <c r="N28" i="53" s="1"/>
  <c r="Q28" i="53" s="1"/>
  <c r="I28" i="53"/>
  <c r="S27" i="53"/>
  <c r="P27" i="53"/>
  <c r="M27" i="53"/>
  <c r="L27" i="53"/>
  <c r="J27" i="53"/>
  <c r="N27" i="53" s="1"/>
  <c r="Q27" i="53" s="1"/>
  <c r="I27" i="53"/>
  <c r="S26" i="53"/>
  <c r="M26" i="53"/>
  <c r="L26" i="53"/>
  <c r="J26" i="53"/>
  <c r="N26" i="53" s="1"/>
  <c r="I26" i="53"/>
  <c r="S25" i="53"/>
  <c r="P25" i="53"/>
  <c r="M25" i="53"/>
  <c r="L25" i="53"/>
  <c r="J25" i="53"/>
  <c r="N25" i="53" s="1"/>
  <c r="Q25" i="53" s="1"/>
  <c r="I25" i="53"/>
  <c r="S24" i="53"/>
  <c r="P24" i="53"/>
  <c r="M24" i="53"/>
  <c r="L24" i="53"/>
  <c r="J24" i="53"/>
  <c r="N24" i="53" s="1"/>
  <c r="Q24" i="53" s="1"/>
  <c r="I24" i="53"/>
  <c r="S23" i="53"/>
  <c r="P23" i="53"/>
  <c r="M23" i="53"/>
  <c r="L23" i="53"/>
  <c r="J23" i="53"/>
  <c r="N23" i="53" s="1"/>
  <c r="Q23" i="53" s="1"/>
  <c r="I23" i="53"/>
  <c r="S22" i="53"/>
  <c r="M22" i="53"/>
  <c r="L22" i="53"/>
  <c r="J22" i="53"/>
  <c r="N22" i="53" s="1"/>
  <c r="I22" i="53"/>
  <c r="S21" i="53"/>
  <c r="P21" i="53"/>
  <c r="M21" i="53"/>
  <c r="L21" i="53"/>
  <c r="J21" i="53"/>
  <c r="N21" i="53" s="1"/>
  <c r="Q21" i="53" s="1"/>
  <c r="I21" i="53"/>
  <c r="S20" i="53"/>
  <c r="P20" i="53"/>
  <c r="M20" i="53"/>
  <c r="L20" i="53"/>
  <c r="J20" i="53"/>
  <c r="N20" i="53" s="1"/>
  <c r="Q20" i="53" s="1"/>
  <c r="I20" i="53"/>
  <c r="S19" i="53"/>
  <c r="P19" i="53"/>
  <c r="M19" i="53"/>
  <c r="L19" i="53"/>
  <c r="J19" i="53"/>
  <c r="N19" i="53" s="1"/>
  <c r="Q19" i="53" s="1"/>
  <c r="I19" i="53"/>
  <c r="S18" i="53"/>
  <c r="M18" i="53"/>
  <c r="L18" i="53"/>
  <c r="J18" i="53"/>
  <c r="N18" i="53" s="1"/>
  <c r="I18" i="53"/>
  <c r="S17" i="53"/>
  <c r="P17" i="53"/>
  <c r="M17" i="53"/>
  <c r="L17" i="53"/>
  <c r="J17" i="53"/>
  <c r="N17" i="53" s="1"/>
  <c r="Q17" i="53" s="1"/>
  <c r="I17" i="53"/>
  <c r="S16" i="53"/>
  <c r="P16" i="53"/>
  <c r="M16" i="53"/>
  <c r="L16" i="53"/>
  <c r="J16" i="53"/>
  <c r="N16" i="53" s="1"/>
  <c r="Q16" i="53" s="1"/>
  <c r="I16" i="53"/>
  <c r="S15" i="53"/>
  <c r="P15" i="53"/>
  <c r="M15" i="53"/>
  <c r="L15" i="53"/>
  <c r="J15" i="53"/>
  <c r="N15" i="53" s="1"/>
  <c r="Q15" i="53" s="1"/>
  <c r="I15" i="53"/>
  <c r="S14" i="53"/>
  <c r="M14" i="53"/>
  <c r="L14" i="53"/>
  <c r="J14" i="53"/>
  <c r="N14" i="53" s="1"/>
  <c r="I14" i="53"/>
  <c r="S13" i="53"/>
  <c r="P13" i="53"/>
  <c r="M13" i="53"/>
  <c r="L13" i="53"/>
  <c r="J13" i="53"/>
  <c r="N13" i="53" s="1"/>
  <c r="Q13" i="53" s="1"/>
  <c r="I13" i="53"/>
  <c r="S12" i="53"/>
  <c r="P12" i="53"/>
  <c r="M12" i="53"/>
  <c r="L12" i="53"/>
  <c r="J12" i="53"/>
  <c r="N12" i="53" s="1"/>
  <c r="Q12" i="53" s="1"/>
  <c r="I12" i="53"/>
  <c r="S11" i="53"/>
  <c r="P11" i="53"/>
  <c r="M11" i="53"/>
  <c r="L11" i="53"/>
  <c r="J11" i="53"/>
  <c r="N11" i="53" s="1"/>
  <c r="Q11" i="53" s="1"/>
  <c r="I11" i="53"/>
  <c r="S10" i="53"/>
  <c r="M10" i="53"/>
  <c r="L10" i="53"/>
  <c r="J10" i="53"/>
  <c r="N10" i="53" s="1"/>
  <c r="I10" i="53"/>
  <c r="S9" i="53"/>
  <c r="P9" i="53"/>
  <c r="M9" i="53"/>
  <c r="L9" i="53"/>
  <c r="J9" i="53"/>
  <c r="N9" i="53" s="1"/>
  <c r="Q9" i="53" s="1"/>
  <c r="I9" i="53"/>
  <c r="S39" i="54"/>
  <c r="P39" i="54"/>
  <c r="M39" i="54"/>
  <c r="L39" i="54" s="1"/>
  <c r="J39" i="54"/>
  <c r="N39" i="54" s="1"/>
  <c r="Q39" i="54" s="1"/>
  <c r="I39" i="54"/>
  <c r="S38" i="54"/>
  <c r="P38" i="54"/>
  <c r="M38" i="54"/>
  <c r="L38" i="54"/>
  <c r="J38" i="54"/>
  <c r="N38" i="54" s="1"/>
  <c r="Q38" i="54" s="1"/>
  <c r="I38" i="54"/>
  <c r="S37" i="54"/>
  <c r="M37" i="54"/>
  <c r="L37" i="54"/>
  <c r="J37" i="54"/>
  <c r="N37" i="54" s="1"/>
  <c r="I37" i="54"/>
  <c r="S36" i="54"/>
  <c r="P36" i="54"/>
  <c r="M36" i="54"/>
  <c r="L36" i="54"/>
  <c r="J36" i="54"/>
  <c r="N36" i="54" s="1"/>
  <c r="Q36" i="54" s="1"/>
  <c r="I36" i="54"/>
  <c r="S35" i="54"/>
  <c r="P35" i="54"/>
  <c r="M35" i="54"/>
  <c r="L35" i="54" s="1"/>
  <c r="J35" i="54"/>
  <c r="N35" i="54" s="1"/>
  <c r="Q35" i="54" s="1"/>
  <c r="I35" i="54"/>
  <c r="S34" i="54"/>
  <c r="P34" i="54"/>
  <c r="M34" i="54"/>
  <c r="L34" i="54"/>
  <c r="J34" i="54"/>
  <c r="N34" i="54" s="1"/>
  <c r="Q34" i="54" s="1"/>
  <c r="I34" i="54"/>
  <c r="S33" i="54"/>
  <c r="M33" i="54"/>
  <c r="L33" i="54"/>
  <c r="J33" i="54"/>
  <c r="N33" i="54" s="1"/>
  <c r="I33" i="54"/>
  <c r="S32" i="54"/>
  <c r="P32" i="54"/>
  <c r="M32" i="54"/>
  <c r="L32" i="54"/>
  <c r="J32" i="54"/>
  <c r="N32" i="54" s="1"/>
  <c r="Q32" i="54" s="1"/>
  <c r="I32" i="54"/>
  <c r="S31" i="54"/>
  <c r="P31" i="54"/>
  <c r="M31" i="54"/>
  <c r="L31" i="54" s="1"/>
  <c r="J31" i="54"/>
  <c r="N31" i="54" s="1"/>
  <c r="Q31" i="54" s="1"/>
  <c r="I31" i="54"/>
  <c r="S30" i="54"/>
  <c r="P30" i="54"/>
  <c r="M30" i="54"/>
  <c r="L30" i="54"/>
  <c r="J30" i="54"/>
  <c r="N30" i="54" s="1"/>
  <c r="Q30" i="54" s="1"/>
  <c r="I30" i="54"/>
  <c r="S29" i="54"/>
  <c r="M29" i="54"/>
  <c r="L29" i="54"/>
  <c r="J29" i="54"/>
  <c r="N29" i="54" s="1"/>
  <c r="I29" i="54"/>
  <c r="S28" i="54"/>
  <c r="P28" i="54"/>
  <c r="M28" i="54"/>
  <c r="L28" i="54"/>
  <c r="J28" i="54"/>
  <c r="N28" i="54" s="1"/>
  <c r="Q28" i="54" s="1"/>
  <c r="I28" i="54"/>
  <c r="S27" i="54"/>
  <c r="P27" i="54"/>
  <c r="M27" i="54"/>
  <c r="L27" i="54" s="1"/>
  <c r="J27" i="54"/>
  <c r="N27" i="54" s="1"/>
  <c r="Q27" i="54" s="1"/>
  <c r="I27" i="54"/>
  <c r="S26" i="54"/>
  <c r="P26" i="54"/>
  <c r="M26" i="54"/>
  <c r="L26" i="54"/>
  <c r="J26" i="54"/>
  <c r="N26" i="54" s="1"/>
  <c r="Q26" i="54" s="1"/>
  <c r="I26" i="54"/>
  <c r="S25" i="54"/>
  <c r="M25" i="54"/>
  <c r="L25" i="54"/>
  <c r="J25" i="54"/>
  <c r="N25" i="54" s="1"/>
  <c r="I25" i="54"/>
  <c r="S24" i="54"/>
  <c r="P24" i="54"/>
  <c r="M24" i="54"/>
  <c r="L24" i="54"/>
  <c r="J24" i="54"/>
  <c r="N24" i="54" s="1"/>
  <c r="Q24" i="54" s="1"/>
  <c r="I24" i="54"/>
  <c r="S23" i="54"/>
  <c r="P23" i="54"/>
  <c r="M23" i="54"/>
  <c r="L23" i="54" s="1"/>
  <c r="J23" i="54"/>
  <c r="N23" i="54" s="1"/>
  <c r="Q23" i="54" s="1"/>
  <c r="I23" i="54"/>
  <c r="S22" i="54"/>
  <c r="P22" i="54"/>
  <c r="M22" i="54"/>
  <c r="L22" i="54"/>
  <c r="J22" i="54"/>
  <c r="N22" i="54" s="1"/>
  <c r="Q22" i="54" s="1"/>
  <c r="I22" i="54"/>
  <c r="S21" i="54"/>
  <c r="M21" i="54"/>
  <c r="L21" i="54"/>
  <c r="J21" i="54"/>
  <c r="N21" i="54" s="1"/>
  <c r="I21" i="54"/>
  <c r="S20" i="54"/>
  <c r="P20" i="54"/>
  <c r="M20" i="54"/>
  <c r="L20" i="54"/>
  <c r="J20" i="54"/>
  <c r="N20" i="54" s="1"/>
  <c r="Q20" i="54" s="1"/>
  <c r="I20" i="54"/>
  <c r="S19" i="54"/>
  <c r="P19" i="54"/>
  <c r="M19" i="54"/>
  <c r="L19" i="54" s="1"/>
  <c r="J19" i="54"/>
  <c r="N19" i="54" s="1"/>
  <c r="Q19" i="54" s="1"/>
  <c r="I19" i="54"/>
  <c r="S18" i="54"/>
  <c r="P18" i="54"/>
  <c r="M18" i="54"/>
  <c r="L18" i="54"/>
  <c r="J18" i="54"/>
  <c r="N18" i="54" s="1"/>
  <c r="Q18" i="54" s="1"/>
  <c r="I18" i="54"/>
  <c r="S17" i="54"/>
  <c r="M17" i="54"/>
  <c r="L17" i="54"/>
  <c r="J17" i="54"/>
  <c r="N17" i="54" s="1"/>
  <c r="I17" i="54"/>
  <c r="S16" i="54"/>
  <c r="P16" i="54"/>
  <c r="M16" i="54"/>
  <c r="L16" i="54"/>
  <c r="J16" i="54"/>
  <c r="N16" i="54" s="1"/>
  <c r="Q16" i="54" s="1"/>
  <c r="I16" i="54"/>
  <c r="S15" i="54"/>
  <c r="P15" i="54"/>
  <c r="M15" i="54"/>
  <c r="L15" i="54" s="1"/>
  <c r="J15" i="54"/>
  <c r="N15" i="54" s="1"/>
  <c r="Q15" i="54" s="1"/>
  <c r="I15" i="54"/>
  <c r="S14" i="54"/>
  <c r="P14" i="54"/>
  <c r="M14" i="54"/>
  <c r="L14" i="54"/>
  <c r="J14" i="54"/>
  <c r="N14" i="54" s="1"/>
  <c r="Q14" i="54" s="1"/>
  <c r="I14" i="54"/>
  <c r="S13" i="54"/>
  <c r="M13" i="54"/>
  <c r="L13" i="54"/>
  <c r="J13" i="54"/>
  <c r="N13" i="54" s="1"/>
  <c r="I13" i="54"/>
  <c r="S12" i="54"/>
  <c r="P12" i="54"/>
  <c r="M12" i="54"/>
  <c r="L12" i="54"/>
  <c r="J12" i="54"/>
  <c r="N12" i="54" s="1"/>
  <c r="Q12" i="54" s="1"/>
  <c r="I12" i="54"/>
  <c r="S11" i="54"/>
  <c r="P11" i="54"/>
  <c r="M11" i="54"/>
  <c r="L11" i="54" s="1"/>
  <c r="J11" i="54"/>
  <c r="N11" i="54" s="1"/>
  <c r="Q11" i="54" s="1"/>
  <c r="I11" i="54"/>
  <c r="S10" i="54"/>
  <c r="P10" i="54"/>
  <c r="M10" i="54"/>
  <c r="L10" i="54"/>
  <c r="J10" i="54"/>
  <c r="N10" i="54" s="1"/>
  <c r="Q10" i="54" s="1"/>
  <c r="I10" i="54"/>
  <c r="S9" i="54"/>
  <c r="M9" i="54"/>
  <c r="L9" i="54" s="1"/>
  <c r="I9" i="54"/>
  <c r="J9" i="54" s="1"/>
  <c r="N9" i="54" s="1"/>
  <c r="S39" i="55"/>
  <c r="P39" i="55"/>
  <c r="M39" i="55"/>
  <c r="L39" i="55"/>
  <c r="J39" i="55"/>
  <c r="N39" i="55" s="1"/>
  <c r="Q39" i="55" s="1"/>
  <c r="I39" i="55"/>
  <c r="S38" i="55"/>
  <c r="P38" i="55"/>
  <c r="M38" i="55"/>
  <c r="L38" i="55" s="1"/>
  <c r="J38" i="55"/>
  <c r="N38" i="55" s="1"/>
  <c r="Q38" i="55" s="1"/>
  <c r="I38" i="55"/>
  <c r="S37" i="55"/>
  <c r="P37" i="55"/>
  <c r="M37" i="55"/>
  <c r="L37" i="55"/>
  <c r="J37" i="55"/>
  <c r="N37" i="55" s="1"/>
  <c r="Q37" i="55" s="1"/>
  <c r="I37" i="55"/>
  <c r="S36" i="55"/>
  <c r="M36" i="55"/>
  <c r="L36" i="55"/>
  <c r="J36" i="55"/>
  <c r="N36" i="55" s="1"/>
  <c r="I36" i="55"/>
  <c r="S35" i="55"/>
  <c r="P35" i="55"/>
  <c r="M35" i="55"/>
  <c r="L35" i="55"/>
  <c r="J35" i="55"/>
  <c r="N35" i="55" s="1"/>
  <c r="Q35" i="55" s="1"/>
  <c r="I35" i="55"/>
  <c r="S34" i="55"/>
  <c r="P34" i="55"/>
  <c r="M34" i="55"/>
  <c r="L34" i="55" s="1"/>
  <c r="J34" i="55"/>
  <c r="N34" i="55" s="1"/>
  <c r="Q34" i="55" s="1"/>
  <c r="I34" i="55"/>
  <c r="S33" i="55"/>
  <c r="P33" i="55"/>
  <c r="M33" i="55"/>
  <c r="L33" i="55"/>
  <c r="J33" i="55"/>
  <c r="N33" i="55" s="1"/>
  <c r="Q33" i="55" s="1"/>
  <c r="I33" i="55"/>
  <c r="S32" i="55"/>
  <c r="M32" i="55"/>
  <c r="L32" i="55"/>
  <c r="J32" i="55"/>
  <c r="N32" i="55" s="1"/>
  <c r="I32" i="55"/>
  <c r="S31" i="55"/>
  <c r="P31" i="55"/>
  <c r="M31" i="55"/>
  <c r="L31" i="55"/>
  <c r="J31" i="55"/>
  <c r="N31" i="55" s="1"/>
  <c r="Q31" i="55" s="1"/>
  <c r="I31" i="55"/>
  <c r="S30" i="55"/>
  <c r="P30" i="55"/>
  <c r="M30" i="55"/>
  <c r="L30" i="55" s="1"/>
  <c r="J30" i="55"/>
  <c r="N30" i="55" s="1"/>
  <c r="Q30" i="55" s="1"/>
  <c r="I30" i="55"/>
  <c r="S29" i="55"/>
  <c r="P29" i="55"/>
  <c r="M29" i="55"/>
  <c r="L29" i="55"/>
  <c r="J29" i="55"/>
  <c r="N29" i="55" s="1"/>
  <c r="Q29" i="55" s="1"/>
  <c r="I29" i="55"/>
  <c r="S28" i="55"/>
  <c r="M28" i="55"/>
  <c r="L28" i="55"/>
  <c r="J28" i="55"/>
  <c r="N28" i="55" s="1"/>
  <c r="I28" i="55"/>
  <c r="S27" i="55"/>
  <c r="P27" i="55"/>
  <c r="M27" i="55"/>
  <c r="L27" i="55"/>
  <c r="J27" i="55"/>
  <c r="N27" i="55" s="1"/>
  <c r="Q27" i="55" s="1"/>
  <c r="I27" i="55"/>
  <c r="S26" i="55"/>
  <c r="P26" i="55"/>
  <c r="M26" i="55"/>
  <c r="L26" i="55" s="1"/>
  <c r="J26" i="55"/>
  <c r="N26" i="55" s="1"/>
  <c r="Q26" i="55" s="1"/>
  <c r="I26" i="55"/>
  <c r="S25" i="55"/>
  <c r="P25" i="55"/>
  <c r="M25" i="55"/>
  <c r="L25" i="55"/>
  <c r="J25" i="55"/>
  <c r="N25" i="55" s="1"/>
  <c r="Q25" i="55" s="1"/>
  <c r="I25" i="55"/>
  <c r="S24" i="55"/>
  <c r="M24" i="55"/>
  <c r="L24" i="55"/>
  <c r="J24" i="55"/>
  <c r="N24" i="55" s="1"/>
  <c r="I24" i="55"/>
  <c r="S23" i="55"/>
  <c r="P23" i="55"/>
  <c r="M23" i="55"/>
  <c r="L23" i="55"/>
  <c r="J23" i="55"/>
  <c r="N23" i="55" s="1"/>
  <c r="Q23" i="55" s="1"/>
  <c r="I23" i="55"/>
  <c r="S22" i="55"/>
  <c r="P22" i="55"/>
  <c r="M22" i="55"/>
  <c r="L22" i="55" s="1"/>
  <c r="J22" i="55"/>
  <c r="N22" i="55" s="1"/>
  <c r="Q22" i="55" s="1"/>
  <c r="I22" i="55"/>
  <c r="S21" i="55"/>
  <c r="P21" i="55"/>
  <c r="M21" i="55"/>
  <c r="L21" i="55"/>
  <c r="J21" i="55"/>
  <c r="N21" i="55" s="1"/>
  <c r="Q21" i="55" s="1"/>
  <c r="I21" i="55"/>
  <c r="S20" i="55"/>
  <c r="M20" i="55"/>
  <c r="L20" i="55"/>
  <c r="J20" i="55"/>
  <c r="N20" i="55" s="1"/>
  <c r="I20" i="55"/>
  <c r="S19" i="55"/>
  <c r="P19" i="55"/>
  <c r="M19" i="55"/>
  <c r="L19" i="55"/>
  <c r="J19" i="55"/>
  <c r="N19" i="55" s="1"/>
  <c r="Q19" i="55" s="1"/>
  <c r="I19" i="55"/>
  <c r="S18" i="55"/>
  <c r="P18" i="55"/>
  <c r="M18" i="55"/>
  <c r="L18" i="55" s="1"/>
  <c r="J18" i="55"/>
  <c r="N18" i="55" s="1"/>
  <c r="Q18" i="55" s="1"/>
  <c r="I18" i="55"/>
  <c r="S17" i="55"/>
  <c r="P17" i="55"/>
  <c r="M17" i="55"/>
  <c r="L17" i="55"/>
  <c r="J17" i="55"/>
  <c r="N17" i="55" s="1"/>
  <c r="Q17" i="55" s="1"/>
  <c r="I17" i="55"/>
  <c r="S16" i="55"/>
  <c r="M16" i="55"/>
  <c r="L16" i="55"/>
  <c r="J16" i="55"/>
  <c r="N16" i="55" s="1"/>
  <c r="I16" i="55"/>
  <c r="S15" i="55"/>
  <c r="P15" i="55"/>
  <c r="M15" i="55"/>
  <c r="L15" i="55"/>
  <c r="J15" i="55"/>
  <c r="N15" i="55" s="1"/>
  <c r="Q15" i="55" s="1"/>
  <c r="I15" i="55"/>
  <c r="S14" i="55"/>
  <c r="P14" i="55"/>
  <c r="M14" i="55"/>
  <c r="L14" i="55" s="1"/>
  <c r="J14" i="55"/>
  <c r="N14" i="55" s="1"/>
  <c r="Q14" i="55" s="1"/>
  <c r="I14" i="55"/>
  <c r="S13" i="55"/>
  <c r="P13" i="55"/>
  <c r="M13" i="55"/>
  <c r="L13" i="55"/>
  <c r="J13" i="55"/>
  <c r="N13" i="55" s="1"/>
  <c r="Q13" i="55" s="1"/>
  <c r="I13" i="55"/>
  <c r="S12" i="55"/>
  <c r="M12" i="55"/>
  <c r="L12" i="55"/>
  <c r="J12" i="55"/>
  <c r="N12" i="55" s="1"/>
  <c r="I12" i="55"/>
  <c r="S11" i="55"/>
  <c r="P11" i="55"/>
  <c r="M11" i="55"/>
  <c r="L11" i="55"/>
  <c r="J11" i="55"/>
  <c r="N11" i="55" s="1"/>
  <c r="Q11" i="55" s="1"/>
  <c r="I11" i="55"/>
  <c r="S10" i="55"/>
  <c r="P10" i="55"/>
  <c r="M10" i="55"/>
  <c r="L10" i="55" s="1"/>
  <c r="J10" i="55"/>
  <c r="N10" i="55" s="1"/>
  <c r="Q10" i="55" s="1"/>
  <c r="I10" i="55"/>
  <c r="S9" i="55"/>
  <c r="P9" i="55"/>
  <c r="M9" i="55"/>
  <c r="L9" i="55"/>
  <c r="J9" i="55"/>
  <c r="N9" i="55" s="1"/>
  <c r="Q9" i="55" s="1"/>
  <c r="I9" i="55"/>
  <c r="S39" i="56"/>
  <c r="M39" i="56"/>
  <c r="L39" i="56"/>
  <c r="J39" i="56"/>
  <c r="N39" i="56" s="1"/>
  <c r="I39" i="56"/>
  <c r="S38" i="56"/>
  <c r="P38" i="56"/>
  <c r="M38" i="56"/>
  <c r="L38" i="56"/>
  <c r="J38" i="56"/>
  <c r="N38" i="56" s="1"/>
  <c r="Q38" i="56" s="1"/>
  <c r="I38" i="56"/>
  <c r="S37" i="56"/>
  <c r="P37" i="56"/>
  <c r="M37" i="56"/>
  <c r="L37" i="56" s="1"/>
  <c r="J37" i="56"/>
  <c r="N37" i="56" s="1"/>
  <c r="Q37" i="56" s="1"/>
  <c r="I37" i="56"/>
  <c r="S36" i="56"/>
  <c r="P36" i="56"/>
  <c r="M36" i="56"/>
  <c r="L36" i="56"/>
  <c r="J36" i="56"/>
  <c r="N36" i="56" s="1"/>
  <c r="Q36" i="56" s="1"/>
  <c r="I36" i="56"/>
  <c r="S35" i="56"/>
  <c r="M35" i="56"/>
  <c r="L35" i="56"/>
  <c r="J35" i="56"/>
  <c r="N35" i="56" s="1"/>
  <c r="I35" i="56"/>
  <c r="S34" i="56"/>
  <c r="P34" i="56"/>
  <c r="M34" i="56"/>
  <c r="L34" i="56"/>
  <c r="J34" i="56"/>
  <c r="N34" i="56" s="1"/>
  <c r="Q34" i="56" s="1"/>
  <c r="I34" i="56"/>
  <c r="S33" i="56"/>
  <c r="P33" i="56"/>
  <c r="M33" i="56"/>
  <c r="L33" i="56" s="1"/>
  <c r="J33" i="56"/>
  <c r="N33" i="56" s="1"/>
  <c r="Q33" i="56" s="1"/>
  <c r="I33" i="56"/>
  <c r="S32" i="56"/>
  <c r="P32" i="56"/>
  <c r="M32" i="56"/>
  <c r="L32" i="56"/>
  <c r="J32" i="56"/>
  <c r="N32" i="56" s="1"/>
  <c r="Q32" i="56" s="1"/>
  <c r="I32" i="56"/>
  <c r="S31" i="56"/>
  <c r="M31" i="56"/>
  <c r="L31" i="56"/>
  <c r="J31" i="56"/>
  <c r="N31" i="56" s="1"/>
  <c r="I31" i="56"/>
  <c r="S30" i="56"/>
  <c r="P30" i="56"/>
  <c r="M30" i="56"/>
  <c r="L30" i="56"/>
  <c r="J30" i="56"/>
  <c r="N30" i="56" s="1"/>
  <c r="Q30" i="56" s="1"/>
  <c r="I30" i="56"/>
  <c r="S29" i="56"/>
  <c r="P29" i="56"/>
  <c r="M29" i="56"/>
  <c r="L29" i="56" s="1"/>
  <c r="J29" i="56"/>
  <c r="N29" i="56" s="1"/>
  <c r="Q29" i="56" s="1"/>
  <c r="I29" i="56"/>
  <c r="S28" i="56"/>
  <c r="P28" i="56"/>
  <c r="M28" i="56"/>
  <c r="L28" i="56"/>
  <c r="J28" i="56"/>
  <c r="N28" i="56" s="1"/>
  <c r="Q28" i="56" s="1"/>
  <c r="I28" i="56"/>
  <c r="S27" i="56"/>
  <c r="M27" i="56"/>
  <c r="L27" i="56"/>
  <c r="J27" i="56"/>
  <c r="N27" i="56" s="1"/>
  <c r="I27" i="56"/>
  <c r="S26" i="56"/>
  <c r="P26" i="56"/>
  <c r="M26" i="56"/>
  <c r="L26" i="56"/>
  <c r="J26" i="56"/>
  <c r="N26" i="56" s="1"/>
  <c r="Q26" i="56" s="1"/>
  <c r="I26" i="56"/>
  <c r="S25" i="56"/>
  <c r="P25" i="56"/>
  <c r="M25" i="56"/>
  <c r="L25" i="56" s="1"/>
  <c r="J25" i="56"/>
  <c r="N25" i="56" s="1"/>
  <c r="Q25" i="56" s="1"/>
  <c r="I25" i="56"/>
  <c r="S24" i="56"/>
  <c r="P24" i="56"/>
  <c r="M24" i="56"/>
  <c r="L24" i="56"/>
  <c r="J24" i="56"/>
  <c r="N24" i="56" s="1"/>
  <c r="Q24" i="56" s="1"/>
  <c r="I24" i="56"/>
  <c r="S23" i="56"/>
  <c r="M23" i="56"/>
  <c r="L23" i="56"/>
  <c r="J23" i="56"/>
  <c r="N23" i="56" s="1"/>
  <c r="I23" i="56"/>
  <c r="S22" i="56"/>
  <c r="P22" i="56"/>
  <c r="M22" i="56"/>
  <c r="L22" i="56"/>
  <c r="J22" i="56"/>
  <c r="N22" i="56" s="1"/>
  <c r="Q22" i="56" s="1"/>
  <c r="I22" i="56"/>
  <c r="S21" i="56"/>
  <c r="P21" i="56"/>
  <c r="M21" i="56"/>
  <c r="L21" i="56" s="1"/>
  <c r="J21" i="56"/>
  <c r="N21" i="56" s="1"/>
  <c r="Q21" i="56" s="1"/>
  <c r="I21" i="56"/>
  <c r="S20" i="56"/>
  <c r="P20" i="56"/>
  <c r="M20" i="56"/>
  <c r="L20" i="56"/>
  <c r="J20" i="56"/>
  <c r="N20" i="56" s="1"/>
  <c r="Q20" i="56" s="1"/>
  <c r="I20" i="56"/>
  <c r="S19" i="56"/>
  <c r="M19" i="56"/>
  <c r="L19" i="56"/>
  <c r="J19" i="56"/>
  <c r="I19" i="56"/>
  <c r="S18" i="56"/>
  <c r="P18" i="56"/>
  <c r="M18" i="56"/>
  <c r="L18" i="56"/>
  <c r="J18" i="56"/>
  <c r="N18" i="56" s="1"/>
  <c r="I18" i="56"/>
  <c r="S17" i="56"/>
  <c r="P17" i="56"/>
  <c r="M17" i="56"/>
  <c r="L17" i="56" s="1"/>
  <c r="J17" i="56"/>
  <c r="N17" i="56" s="1"/>
  <c r="Q17" i="56" s="1"/>
  <c r="I17" i="56"/>
  <c r="S16" i="56"/>
  <c r="P16" i="56"/>
  <c r="M16" i="56"/>
  <c r="L16" i="56"/>
  <c r="J16" i="56"/>
  <c r="N16" i="56" s="1"/>
  <c r="Q16" i="56" s="1"/>
  <c r="I16" i="56"/>
  <c r="S15" i="56"/>
  <c r="M15" i="56"/>
  <c r="L15" i="56"/>
  <c r="J15" i="56"/>
  <c r="I15" i="56"/>
  <c r="S14" i="56"/>
  <c r="P14" i="56"/>
  <c r="M14" i="56"/>
  <c r="L14" i="56"/>
  <c r="J14" i="56"/>
  <c r="N14" i="56" s="1"/>
  <c r="I14" i="56"/>
  <c r="S13" i="56"/>
  <c r="P13" i="56"/>
  <c r="M13" i="56"/>
  <c r="L13" i="56" s="1"/>
  <c r="J13" i="56"/>
  <c r="N13" i="56" s="1"/>
  <c r="Q13" i="56" s="1"/>
  <c r="I13" i="56"/>
  <c r="S12" i="56"/>
  <c r="P12" i="56"/>
  <c r="M12" i="56"/>
  <c r="L12" i="56"/>
  <c r="J12" i="56"/>
  <c r="N12" i="56" s="1"/>
  <c r="Q12" i="56" s="1"/>
  <c r="I12" i="56"/>
  <c r="S11" i="56"/>
  <c r="M11" i="56"/>
  <c r="L11" i="56"/>
  <c r="J11" i="56"/>
  <c r="I11" i="56"/>
  <c r="S10" i="56"/>
  <c r="P10" i="56"/>
  <c r="M10" i="56"/>
  <c r="L10" i="56"/>
  <c r="J10" i="56"/>
  <c r="N10" i="56" s="1"/>
  <c r="Q10" i="56" s="1"/>
  <c r="I10" i="56"/>
  <c r="S9" i="56"/>
  <c r="P9" i="56"/>
  <c r="M9" i="56"/>
  <c r="L9" i="56" s="1"/>
  <c r="J9" i="56"/>
  <c r="N9" i="56" s="1"/>
  <c r="Q9" i="56" s="1"/>
  <c r="I9" i="56"/>
  <c r="S39" i="57"/>
  <c r="M39" i="57"/>
  <c r="L39" i="57"/>
  <c r="I39" i="57"/>
  <c r="J39" i="57" s="1"/>
  <c r="S38" i="57"/>
  <c r="M38" i="57"/>
  <c r="L38" i="57"/>
  <c r="I38" i="57"/>
  <c r="J38" i="57" s="1"/>
  <c r="S37" i="57"/>
  <c r="M37" i="57"/>
  <c r="L37" i="57"/>
  <c r="I37" i="57"/>
  <c r="J37" i="57" s="1"/>
  <c r="S36" i="57"/>
  <c r="M36" i="57"/>
  <c r="L36" i="57"/>
  <c r="I36" i="57"/>
  <c r="J36" i="57" s="1"/>
  <c r="S35" i="57"/>
  <c r="M35" i="57"/>
  <c r="L35" i="57" s="1"/>
  <c r="I35" i="57"/>
  <c r="J35" i="57" s="1"/>
  <c r="S34" i="57"/>
  <c r="M34" i="57"/>
  <c r="L34" i="57"/>
  <c r="I34" i="57"/>
  <c r="J34" i="57" s="1"/>
  <c r="S33" i="57"/>
  <c r="M33" i="57"/>
  <c r="L33" i="57"/>
  <c r="I33" i="57"/>
  <c r="J33" i="57" s="1"/>
  <c r="S32" i="57"/>
  <c r="M32" i="57"/>
  <c r="L32" i="57"/>
  <c r="I32" i="57"/>
  <c r="J32" i="57" s="1"/>
  <c r="S31" i="57"/>
  <c r="M31" i="57"/>
  <c r="L31" i="57" s="1"/>
  <c r="I31" i="57"/>
  <c r="J31" i="57" s="1"/>
  <c r="S30" i="57"/>
  <c r="M30" i="57"/>
  <c r="L30" i="57"/>
  <c r="I30" i="57"/>
  <c r="J30" i="57" s="1"/>
  <c r="S29" i="57"/>
  <c r="M29" i="57"/>
  <c r="L29" i="57"/>
  <c r="I29" i="57"/>
  <c r="J29" i="57" s="1"/>
  <c r="S28" i="57"/>
  <c r="M28" i="57"/>
  <c r="L28" i="57"/>
  <c r="I28" i="57"/>
  <c r="J28" i="57" s="1"/>
  <c r="S27" i="57"/>
  <c r="M27" i="57"/>
  <c r="L27" i="57" s="1"/>
  <c r="I27" i="57"/>
  <c r="J27" i="57" s="1"/>
  <c r="S26" i="57"/>
  <c r="M26" i="57"/>
  <c r="L26" i="57"/>
  <c r="I26" i="57"/>
  <c r="J26" i="57" s="1"/>
  <c r="S25" i="57"/>
  <c r="M25" i="57"/>
  <c r="L25" i="57"/>
  <c r="I25" i="57"/>
  <c r="J25" i="57" s="1"/>
  <c r="S24" i="57"/>
  <c r="M24" i="57"/>
  <c r="L24" i="57"/>
  <c r="I24" i="57"/>
  <c r="J24" i="57" s="1"/>
  <c r="S23" i="57"/>
  <c r="M23" i="57"/>
  <c r="L23" i="57" s="1"/>
  <c r="I23" i="57"/>
  <c r="J23" i="57" s="1"/>
  <c r="S22" i="57"/>
  <c r="M22" i="57"/>
  <c r="L22" i="57"/>
  <c r="I22" i="57"/>
  <c r="J22" i="57" s="1"/>
  <c r="S21" i="57"/>
  <c r="M21" i="57"/>
  <c r="L21" i="57"/>
  <c r="I21" i="57"/>
  <c r="J21" i="57" s="1"/>
  <c r="S20" i="57"/>
  <c r="M20" i="57"/>
  <c r="L20" i="57"/>
  <c r="I20" i="57"/>
  <c r="J20" i="57" s="1"/>
  <c r="S19" i="57"/>
  <c r="M19" i="57"/>
  <c r="L19" i="57" s="1"/>
  <c r="I19" i="57"/>
  <c r="J19" i="57" s="1"/>
  <c r="S18" i="57"/>
  <c r="M18" i="57"/>
  <c r="L18" i="57"/>
  <c r="I18" i="57"/>
  <c r="J18" i="57" s="1"/>
  <c r="S17" i="57"/>
  <c r="M17" i="57"/>
  <c r="L17" i="57"/>
  <c r="I17" i="57"/>
  <c r="J17" i="57" s="1"/>
  <c r="S16" i="57"/>
  <c r="M16" i="57"/>
  <c r="L16" i="57"/>
  <c r="I16" i="57"/>
  <c r="J16" i="57" s="1"/>
  <c r="S15" i="57"/>
  <c r="M15" i="57"/>
  <c r="L15" i="57" s="1"/>
  <c r="I15" i="57"/>
  <c r="J15" i="57" s="1"/>
  <c r="S14" i="57"/>
  <c r="M14" i="57"/>
  <c r="L14" i="57"/>
  <c r="I14" i="57"/>
  <c r="J14" i="57" s="1"/>
  <c r="P14" i="57" s="1"/>
  <c r="S13" i="57"/>
  <c r="N13" i="57"/>
  <c r="Q13" i="57" s="1"/>
  <c r="M13" i="57"/>
  <c r="L13" i="57" s="1"/>
  <c r="I13" i="57"/>
  <c r="J13" i="57" s="1"/>
  <c r="P13" i="57" s="1"/>
  <c r="S12" i="57"/>
  <c r="M12" i="57"/>
  <c r="L12" i="57"/>
  <c r="I12" i="57"/>
  <c r="J12" i="57" s="1"/>
  <c r="P12" i="57" s="1"/>
  <c r="S11" i="57"/>
  <c r="N11" i="57"/>
  <c r="Q11" i="57" s="1"/>
  <c r="M11" i="57"/>
  <c r="L11" i="57" s="1"/>
  <c r="I11" i="57"/>
  <c r="J11" i="57" s="1"/>
  <c r="P11" i="57" s="1"/>
  <c r="S10" i="57"/>
  <c r="M10" i="57"/>
  <c r="L10" i="57"/>
  <c r="I10" i="57"/>
  <c r="J10" i="57" s="1"/>
  <c r="P10" i="57" s="1"/>
  <c r="S9" i="57"/>
  <c r="N9" i="57"/>
  <c r="Q9" i="57" s="1"/>
  <c r="M9" i="57"/>
  <c r="L9" i="57" s="1"/>
  <c r="I9" i="57"/>
  <c r="J9" i="57" s="1"/>
  <c r="P9" i="57" s="1"/>
  <c r="S39" i="58"/>
  <c r="M39" i="58"/>
  <c r="L39" i="58"/>
  <c r="I39" i="58"/>
  <c r="J39" i="58" s="1"/>
  <c r="P39" i="58" s="1"/>
  <c r="S38" i="58"/>
  <c r="N38" i="58"/>
  <c r="Q38" i="58" s="1"/>
  <c r="M38" i="58"/>
  <c r="L38" i="58" s="1"/>
  <c r="I38" i="58"/>
  <c r="J38" i="58" s="1"/>
  <c r="P38" i="58" s="1"/>
  <c r="S37" i="58"/>
  <c r="M37" i="58"/>
  <c r="L37" i="58"/>
  <c r="I37" i="58"/>
  <c r="J37" i="58" s="1"/>
  <c r="P37" i="58" s="1"/>
  <c r="S36" i="58"/>
  <c r="N36" i="58"/>
  <c r="Q36" i="58" s="1"/>
  <c r="M36" i="58"/>
  <c r="L36" i="58" s="1"/>
  <c r="I36" i="58"/>
  <c r="J36" i="58" s="1"/>
  <c r="P36" i="58" s="1"/>
  <c r="S35" i="58"/>
  <c r="M35" i="58"/>
  <c r="L35" i="58"/>
  <c r="I35" i="58"/>
  <c r="J35" i="58" s="1"/>
  <c r="P35" i="58" s="1"/>
  <c r="S34" i="58"/>
  <c r="N34" i="58"/>
  <c r="Q34" i="58" s="1"/>
  <c r="M34" i="58"/>
  <c r="L34" i="58" s="1"/>
  <c r="I34" i="58"/>
  <c r="J34" i="58" s="1"/>
  <c r="P34" i="58" s="1"/>
  <c r="S33" i="58"/>
  <c r="M33" i="58"/>
  <c r="L33" i="58"/>
  <c r="I33" i="58"/>
  <c r="J33" i="58" s="1"/>
  <c r="P33" i="58" s="1"/>
  <c r="S32" i="58"/>
  <c r="N32" i="58"/>
  <c r="Q32" i="58" s="1"/>
  <c r="M32" i="58"/>
  <c r="L32" i="58" s="1"/>
  <c r="I32" i="58"/>
  <c r="J32" i="58" s="1"/>
  <c r="P32" i="58" s="1"/>
  <c r="S31" i="58"/>
  <c r="M31" i="58"/>
  <c r="L31" i="58"/>
  <c r="I31" i="58"/>
  <c r="J31" i="58" s="1"/>
  <c r="P31" i="58" s="1"/>
  <c r="S30" i="58"/>
  <c r="N30" i="58"/>
  <c r="Q30" i="58" s="1"/>
  <c r="M30" i="58"/>
  <c r="L30" i="58" s="1"/>
  <c r="I30" i="58"/>
  <c r="J30" i="58" s="1"/>
  <c r="P30" i="58" s="1"/>
  <c r="S29" i="58"/>
  <c r="M29" i="58"/>
  <c r="L29" i="58"/>
  <c r="I29" i="58"/>
  <c r="J29" i="58" s="1"/>
  <c r="P29" i="58" s="1"/>
  <c r="S28" i="58"/>
  <c r="N28" i="58"/>
  <c r="Q28" i="58" s="1"/>
  <c r="M28" i="58"/>
  <c r="L28" i="58" s="1"/>
  <c r="I28" i="58"/>
  <c r="J28" i="58" s="1"/>
  <c r="P28" i="58" s="1"/>
  <c r="S27" i="58"/>
  <c r="M27" i="58"/>
  <c r="L27" i="58"/>
  <c r="I27" i="58"/>
  <c r="J27" i="58" s="1"/>
  <c r="P27" i="58" s="1"/>
  <c r="S26" i="58"/>
  <c r="N26" i="58"/>
  <c r="Q26" i="58" s="1"/>
  <c r="M26" i="58"/>
  <c r="L26" i="58" s="1"/>
  <c r="I26" i="58"/>
  <c r="J26" i="58" s="1"/>
  <c r="P26" i="58" s="1"/>
  <c r="S25" i="58"/>
  <c r="M25" i="58"/>
  <c r="L25" i="58"/>
  <c r="I25" i="58"/>
  <c r="J25" i="58" s="1"/>
  <c r="P25" i="58" s="1"/>
  <c r="S24" i="58"/>
  <c r="N24" i="58"/>
  <c r="Q24" i="58" s="1"/>
  <c r="M24" i="58"/>
  <c r="L24" i="58" s="1"/>
  <c r="I24" i="58"/>
  <c r="J24" i="58" s="1"/>
  <c r="P24" i="58" s="1"/>
  <c r="S23" i="58"/>
  <c r="M23" i="58"/>
  <c r="L23" i="58"/>
  <c r="I23" i="58"/>
  <c r="J23" i="58" s="1"/>
  <c r="P23" i="58" s="1"/>
  <c r="S22" i="58"/>
  <c r="N22" i="58"/>
  <c r="Q22" i="58" s="1"/>
  <c r="M22" i="58"/>
  <c r="L22" i="58" s="1"/>
  <c r="I22" i="58"/>
  <c r="J22" i="58" s="1"/>
  <c r="P22" i="58" s="1"/>
  <c r="S21" i="58"/>
  <c r="M21" i="58"/>
  <c r="L21" i="58"/>
  <c r="I21" i="58"/>
  <c r="J21" i="58" s="1"/>
  <c r="P21" i="58" s="1"/>
  <c r="S20" i="58"/>
  <c r="M20" i="58"/>
  <c r="L20" i="58" s="1"/>
  <c r="I20" i="58"/>
  <c r="J20" i="58" s="1"/>
  <c r="P20" i="58" s="1"/>
  <c r="S19" i="58"/>
  <c r="M19" i="58"/>
  <c r="L19" i="58" s="1"/>
  <c r="I19" i="58"/>
  <c r="J19" i="58" s="1"/>
  <c r="P19" i="58" s="1"/>
  <c r="S18" i="58"/>
  <c r="M18" i="58"/>
  <c r="L18" i="58" s="1"/>
  <c r="I18" i="58"/>
  <c r="J18" i="58" s="1"/>
  <c r="P18" i="58" s="1"/>
  <c r="S17" i="58"/>
  <c r="M17" i="58"/>
  <c r="L17" i="58" s="1"/>
  <c r="I17" i="58"/>
  <c r="J17" i="58" s="1"/>
  <c r="P17" i="58" s="1"/>
  <c r="S16" i="58"/>
  <c r="M16" i="58"/>
  <c r="L16" i="58" s="1"/>
  <c r="I16" i="58"/>
  <c r="J16" i="58" s="1"/>
  <c r="P16" i="58" s="1"/>
  <c r="S15" i="58"/>
  <c r="M15" i="58"/>
  <c r="L15" i="58" s="1"/>
  <c r="I15" i="58"/>
  <c r="J15" i="58" s="1"/>
  <c r="P15" i="58" s="1"/>
  <c r="S14" i="58"/>
  <c r="M14" i="58"/>
  <c r="L14" i="58" s="1"/>
  <c r="I14" i="58"/>
  <c r="J14" i="58" s="1"/>
  <c r="P14" i="58" s="1"/>
  <c r="S13" i="58"/>
  <c r="M13" i="58"/>
  <c r="L13" i="58" s="1"/>
  <c r="I13" i="58"/>
  <c r="J13" i="58" s="1"/>
  <c r="P13" i="58" s="1"/>
  <c r="S12" i="58"/>
  <c r="M12" i="58"/>
  <c r="L12" i="58" s="1"/>
  <c r="I12" i="58"/>
  <c r="J12" i="58" s="1"/>
  <c r="P12" i="58" s="1"/>
  <c r="S11" i="58"/>
  <c r="M11" i="58"/>
  <c r="L11" i="58" s="1"/>
  <c r="I11" i="58"/>
  <c r="J11" i="58" s="1"/>
  <c r="P11" i="58" s="1"/>
  <c r="S10" i="58"/>
  <c r="M10" i="58"/>
  <c r="L10" i="58" s="1"/>
  <c r="I10" i="58"/>
  <c r="J10" i="58" s="1"/>
  <c r="P10" i="58" s="1"/>
  <c r="S9" i="58"/>
  <c r="M9" i="58"/>
  <c r="L9" i="58" s="1"/>
  <c r="I9" i="58"/>
  <c r="J9" i="58" s="1"/>
  <c r="P9" i="58" s="1"/>
  <c r="S39" i="59"/>
  <c r="M39" i="59"/>
  <c r="L39" i="59" s="1"/>
  <c r="I39" i="59"/>
  <c r="J39" i="59" s="1"/>
  <c r="P39" i="59" s="1"/>
  <c r="S38" i="59"/>
  <c r="M38" i="59"/>
  <c r="L38" i="59" s="1"/>
  <c r="I38" i="59"/>
  <c r="J38" i="59" s="1"/>
  <c r="P38" i="59" s="1"/>
  <c r="S37" i="59"/>
  <c r="M37" i="59"/>
  <c r="L37" i="59" s="1"/>
  <c r="I37" i="59"/>
  <c r="J37" i="59" s="1"/>
  <c r="P37" i="59" s="1"/>
  <c r="S36" i="59"/>
  <c r="M36" i="59"/>
  <c r="L36" i="59" s="1"/>
  <c r="I36" i="59"/>
  <c r="J36" i="59" s="1"/>
  <c r="S35" i="59"/>
  <c r="M35" i="59"/>
  <c r="L35" i="59" s="1"/>
  <c r="I35" i="59"/>
  <c r="J35" i="59" s="1"/>
  <c r="P35" i="59" s="1"/>
  <c r="S34" i="59"/>
  <c r="M34" i="59"/>
  <c r="L34" i="59" s="1"/>
  <c r="I34" i="59"/>
  <c r="J34" i="59" s="1"/>
  <c r="S33" i="59"/>
  <c r="M33" i="59"/>
  <c r="L33" i="59" s="1"/>
  <c r="I33" i="59"/>
  <c r="J33" i="59" s="1"/>
  <c r="P33" i="59" s="1"/>
  <c r="S32" i="59"/>
  <c r="M32" i="59"/>
  <c r="L32" i="59" s="1"/>
  <c r="I32" i="59"/>
  <c r="J32" i="59" s="1"/>
  <c r="S31" i="59"/>
  <c r="M31" i="59"/>
  <c r="L31" i="59" s="1"/>
  <c r="I31" i="59"/>
  <c r="J31" i="59" s="1"/>
  <c r="P31" i="59" s="1"/>
  <c r="S30" i="59"/>
  <c r="M30" i="59"/>
  <c r="L30" i="59" s="1"/>
  <c r="I30" i="59"/>
  <c r="J30" i="59" s="1"/>
  <c r="S29" i="59"/>
  <c r="M29" i="59"/>
  <c r="L29" i="59" s="1"/>
  <c r="I29" i="59"/>
  <c r="J29" i="59" s="1"/>
  <c r="P29" i="59" s="1"/>
  <c r="S28" i="59"/>
  <c r="M28" i="59"/>
  <c r="L28" i="59" s="1"/>
  <c r="I28" i="59"/>
  <c r="J28" i="59" s="1"/>
  <c r="S27" i="59"/>
  <c r="M27" i="59"/>
  <c r="L27" i="59" s="1"/>
  <c r="I27" i="59"/>
  <c r="J27" i="59" s="1"/>
  <c r="P27" i="59" s="1"/>
  <c r="S26" i="59"/>
  <c r="M26" i="59"/>
  <c r="L26" i="59" s="1"/>
  <c r="I26" i="59"/>
  <c r="J26" i="59" s="1"/>
  <c r="S25" i="59"/>
  <c r="M25" i="59"/>
  <c r="L25" i="59" s="1"/>
  <c r="I25" i="59"/>
  <c r="J25" i="59" s="1"/>
  <c r="P25" i="59" s="1"/>
  <c r="S24" i="59"/>
  <c r="M24" i="59"/>
  <c r="L24" i="59" s="1"/>
  <c r="I24" i="59"/>
  <c r="J24" i="59" s="1"/>
  <c r="S23" i="59"/>
  <c r="M23" i="59"/>
  <c r="L23" i="59" s="1"/>
  <c r="I23" i="59"/>
  <c r="J23" i="59" s="1"/>
  <c r="P23" i="59" s="1"/>
  <c r="S22" i="59"/>
  <c r="M22" i="59"/>
  <c r="L22" i="59" s="1"/>
  <c r="I22" i="59"/>
  <c r="J22" i="59" s="1"/>
  <c r="S21" i="59"/>
  <c r="M21" i="59"/>
  <c r="L21" i="59" s="1"/>
  <c r="I21" i="59"/>
  <c r="J21" i="59" s="1"/>
  <c r="S20" i="59"/>
  <c r="M20" i="59"/>
  <c r="L20" i="59" s="1"/>
  <c r="I20" i="59"/>
  <c r="J20" i="59" s="1"/>
  <c r="S19" i="59"/>
  <c r="M19" i="59"/>
  <c r="L19" i="59" s="1"/>
  <c r="I19" i="59"/>
  <c r="J19" i="59" s="1"/>
  <c r="S18" i="59"/>
  <c r="M18" i="59"/>
  <c r="L18" i="59" s="1"/>
  <c r="I18" i="59"/>
  <c r="J18" i="59" s="1"/>
  <c r="S17" i="59"/>
  <c r="M17" i="59"/>
  <c r="L17" i="59" s="1"/>
  <c r="I17" i="59"/>
  <c r="J17" i="59" s="1"/>
  <c r="S16" i="59"/>
  <c r="M16" i="59"/>
  <c r="L16" i="59" s="1"/>
  <c r="I16" i="59"/>
  <c r="J16" i="59" s="1"/>
  <c r="S15" i="59"/>
  <c r="M15" i="59"/>
  <c r="L15" i="59" s="1"/>
  <c r="I15" i="59"/>
  <c r="J15" i="59" s="1"/>
  <c r="S14" i="59"/>
  <c r="M14" i="59"/>
  <c r="L14" i="59" s="1"/>
  <c r="I14" i="59"/>
  <c r="J14" i="59" s="1"/>
  <c r="S13" i="59"/>
  <c r="M13" i="59"/>
  <c r="L13" i="59" s="1"/>
  <c r="I13" i="59"/>
  <c r="J13" i="59" s="1"/>
  <c r="S12" i="59"/>
  <c r="M12" i="59"/>
  <c r="L12" i="59" s="1"/>
  <c r="I12" i="59"/>
  <c r="J12" i="59" s="1"/>
  <c r="S11" i="59"/>
  <c r="M11" i="59"/>
  <c r="L11" i="59" s="1"/>
  <c r="I11" i="59"/>
  <c r="J11" i="59" s="1"/>
  <c r="S10" i="59"/>
  <c r="M10" i="59"/>
  <c r="L10" i="59" s="1"/>
  <c r="I10" i="59"/>
  <c r="J10" i="59" s="1"/>
  <c r="S9" i="59"/>
  <c r="M9" i="59"/>
  <c r="L9" i="59" s="1"/>
  <c r="I9" i="59"/>
  <c r="J9" i="59" s="1"/>
  <c r="S39" i="60"/>
  <c r="M39" i="60"/>
  <c r="L39" i="60" s="1"/>
  <c r="I39" i="60"/>
  <c r="J39" i="60" s="1"/>
  <c r="S38" i="60"/>
  <c r="M38" i="60"/>
  <c r="L38" i="60" s="1"/>
  <c r="I38" i="60"/>
  <c r="J38" i="60" s="1"/>
  <c r="S37" i="60"/>
  <c r="M37" i="60"/>
  <c r="L37" i="60" s="1"/>
  <c r="I37" i="60"/>
  <c r="J37" i="60" s="1"/>
  <c r="S36" i="60"/>
  <c r="M36" i="60"/>
  <c r="L36" i="60" s="1"/>
  <c r="I36" i="60"/>
  <c r="J36" i="60" s="1"/>
  <c r="S35" i="60"/>
  <c r="M35" i="60"/>
  <c r="L35" i="60" s="1"/>
  <c r="I35" i="60"/>
  <c r="J35" i="60" s="1"/>
  <c r="S34" i="60"/>
  <c r="M34" i="60"/>
  <c r="L34" i="60" s="1"/>
  <c r="I34" i="60"/>
  <c r="J34" i="60" s="1"/>
  <c r="S33" i="60"/>
  <c r="M33" i="60"/>
  <c r="L33" i="60" s="1"/>
  <c r="I33" i="60"/>
  <c r="J33" i="60" s="1"/>
  <c r="S32" i="60"/>
  <c r="M32" i="60"/>
  <c r="L32" i="60" s="1"/>
  <c r="I32" i="60"/>
  <c r="J32" i="60" s="1"/>
  <c r="S31" i="60"/>
  <c r="M31" i="60"/>
  <c r="L31" i="60" s="1"/>
  <c r="I31" i="60"/>
  <c r="J31" i="60" s="1"/>
  <c r="S30" i="60"/>
  <c r="M30" i="60"/>
  <c r="L30" i="60" s="1"/>
  <c r="I30" i="60"/>
  <c r="J30" i="60" s="1"/>
  <c r="S29" i="60"/>
  <c r="M29" i="60"/>
  <c r="L29" i="60" s="1"/>
  <c r="I29" i="60"/>
  <c r="J29" i="60" s="1"/>
  <c r="S28" i="60"/>
  <c r="M28" i="60"/>
  <c r="L28" i="60" s="1"/>
  <c r="I28" i="60"/>
  <c r="J28" i="60" s="1"/>
  <c r="S27" i="60"/>
  <c r="M27" i="60"/>
  <c r="L27" i="60" s="1"/>
  <c r="I27" i="60"/>
  <c r="J27" i="60" s="1"/>
  <c r="S26" i="60"/>
  <c r="M26" i="60"/>
  <c r="L26" i="60" s="1"/>
  <c r="I26" i="60"/>
  <c r="J26" i="60" s="1"/>
  <c r="S25" i="60"/>
  <c r="M25" i="60"/>
  <c r="L25" i="60" s="1"/>
  <c r="I25" i="60"/>
  <c r="J25" i="60" s="1"/>
  <c r="S24" i="60"/>
  <c r="M24" i="60"/>
  <c r="L24" i="60" s="1"/>
  <c r="I24" i="60"/>
  <c r="J24" i="60" s="1"/>
  <c r="S23" i="60"/>
  <c r="M23" i="60"/>
  <c r="L23" i="60" s="1"/>
  <c r="I23" i="60"/>
  <c r="J23" i="60" s="1"/>
  <c r="S22" i="60"/>
  <c r="M22" i="60"/>
  <c r="L22" i="60" s="1"/>
  <c r="I22" i="60"/>
  <c r="J22" i="60" s="1"/>
  <c r="S21" i="60"/>
  <c r="M21" i="60"/>
  <c r="L21" i="60" s="1"/>
  <c r="I21" i="60"/>
  <c r="J21" i="60" s="1"/>
  <c r="S20" i="60"/>
  <c r="M20" i="60"/>
  <c r="L20" i="60" s="1"/>
  <c r="I20" i="60"/>
  <c r="J20" i="60" s="1"/>
  <c r="S19" i="60"/>
  <c r="M19" i="60"/>
  <c r="L19" i="60" s="1"/>
  <c r="I19" i="60"/>
  <c r="J19" i="60" s="1"/>
  <c r="S18" i="60"/>
  <c r="M18" i="60"/>
  <c r="L18" i="60" s="1"/>
  <c r="I18" i="60"/>
  <c r="J18" i="60" s="1"/>
  <c r="S17" i="60"/>
  <c r="M17" i="60"/>
  <c r="L17" i="60" s="1"/>
  <c r="I17" i="60"/>
  <c r="J17" i="60" s="1"/>
  <c r="S16" i="60"/>
  <c r="M16" i="60"/>
  <c r="L16" i="60" s="1"/>
  <c r="I16" i="60"/>
  <c r="J16" i="60" s="1"/>
  <c r="S15" i="60"/>
  <c r="M15" i="60"/>
  <c r="L15" i="60" s="1"/>
  <c r="I15" i="60"/>
  <c r="J15" i="60" s="1"/>
  <c r="S14" i="60"/>
  <c r="M14" i="60"/>
  <c r="L14" i="60" s="1"/>
  <c r="I14" i="60"/>
  <c r="J14" i="60" s="1"/>
  <c r="S13" i="60"/>
  <c r="M13" i="60"/>
  <c r="L13" i="60" s="1"/>
  <c r="I13" i="60"/>
  <c r="J13" i="60" s="1"/>
  <c r="S12" i="60"/>
  <c r="M12" i="60"/>
  <c r="L12" i="60" s="1"/>
  <c r="I12" i="60"/>
  <c r="J12" i="60" s="1"/>
  <c r="S11" i="60"/>
  <c r="M11" i="60"/>
  <c r="L11" i="60" s="1"/>
  <c r="I11" i="60"/>
  <c r="J11" i="60" s="1"/>
  <c r="S10" i="60"/>
  <c r="M10" i="60"/>
  <c r="L10" i="60" s="1"/>
  <c r="I10" i="60"/>
  <c r="J10" i="60" s="1"/>
  <c r="S9" i="60"/>
  <c r="M9" i="60"/>
  <c r="L9" i="60" s="1"/>
  <c r="I9" i="60"/>
  <c r="J9" i="60" s="1"/>
  <c r="S39" i="61"/>
  <c r="M39" i="61"/>
  <c r="L39" i="61" s="1"/>
  <c r="I39" i="61"/>
  <c r="J39" i="61" s="1"/>
  <c r="S38" i="61"/>
  <c r="M38" i="61"/>
  <c r="L38" i="61" s="1"/>
  <c r="I38" i="61"/>
  <c r="J38" i="61" s="1"/>
  <c r="S37" i="61"/>
  <c r="M37" i="61"/>
  <c r="L37" i="61" s="1"/>
  <c r="I37" i="61"/>
  <c r="J37" i="61" s="1"/>
  <c r="S36" i="61"/>
  <c r="M36" i="61"/>
  <c r="L36" i="61" s="1"/>
  <c r="I36" i="61"/>
  <c r="J36" i="61" s="1"/>
  <c r="S35" i="61"/>
  <c r="M35" i="61"/>
  <c r="L35" i="61" s="1"/>
  <c r="I35" i="61"/>
  <c r="J35" i="61" s="1"/>
  <c r="S34" i="61"/>
  <c r="M34" i="61"/>
  <c r="L34" i="61" s="1"/>
  <c r="I34" i="61"/>
  <c r="J34" i="61" s="1"/>
  <c r="S33" i="61"/>
  <c r="M33" i="61"/>
  <c r="L33" i="61" s="1"/>
  <c r="I33" i="61"/>
  <c r="J33" i="61" s="1"/>
  <c r="S32" i="61"/>
  <c r="M32" i="61"/>
  <c r="L32" i="61" s="1"/>
  <c r="I32" i="61"/>
  <c r="J32" i="61" s="1"/>
  <c r="S31" i="61"/>
  <c r="M31" i="61"/>
  <c r="L31" i="61" s="1"/>
  <c r="I31" i="61"/>
  <c r="J31" i="61" s="1"/>
  <c r="S30" i="61"/>
  <c r="M30" i="61"/>
  <c r="L30" i="61" s="1"/>
  <c r="I30" i="61"/>
  <c r="J30" i="61" s="1"/>
  <c r="S29" i="61"/>
  <c r="M29" i="61"/>
  <c r="L29" i="61" s="1"/>
  <c r="I29" i="61"/>
  <c r="J29" i="61" s="1"/>
  <c r="S28" i="61"/>
  <c r="M28" i="61"/>
  <c r="L28" i="61" s="1"/>
  <c r="I28" i="61"/>
  <c r="J28" i="61" s="1"/>
  <c r="S27" i="61"/>
  <c r="M27" i="61"/>
  <c r="L27" i="61" s="1"/>
  <c r="I27" i="61"/>
  <c r="J27" i="61" s="1"/>
  <c r="S26" i="61"/>
  <c r="M26" i="61"/>
  <c r="L26" i="61" s="1"/>
  <c r="I26" i="61"/>
  <c r="J26" i="61" s="1"/>
  <c r="S25" i="61"/>
  <c r="M25" i="61"/>
  <c r="L25" i="61" s="1"/>
  <c r="I25" i="61"/>
  <c r="J25" i="61" s="1"/>
  <c r="S24" i="61"/>
  <c r="M24" i="61"/>
  <c r="L24" i="61" s="1"/>
  <c r="I24" i="61"/>
  <c r="J24" i="61" s="1"/>
  <c r="S23" i="61"/>
  <c r="M23" i="61"/>
  <c r="L23" i="61" s="1"/>
  <c r="I23" i="61"/>
  <c r="J23" i="61" s="1"/>
  <c r="S22" i="61"/>
  <c r="M22" i="61"/>
  <c r="L22" i="61" s="1"/>
  <c r="I22" i="61"/>
  <c r="J22" i="61" s="1"/>
  <c r="S21" i="61"/>
  <c r="M21" i="61"/>
  <c r="L21" i="61" s="1"/>
  <c r="I21" i="61"/>
  <c r="J21" i="61" s="1"/>
  <c r="S20" i="61"/>
  <c r="M20" i="61"/>
  <c r="L20" i="61" s="1"/>
  <c r="I20" i="61"/>
  <c r="J20" i="61" s="1"/>
  <c r="S19" i="61"/>
  <c r="M19" i="61"/>
  <c r="L19" i="61" s="1"/>
  <c r="I19" i="61"/>
  <c r="J19" i="61" s="1"/>
  <c r="S18" i="61"/>
  <c r="M18" i="61"/>
  <c r="L18" i="61" s="1"/>
  <c r="I18" i="61"/>
  <c r="J18" i="61" s="1"/>
  <c r="S17" i="61"/>
  <c r="M17" i="61"/>
  <c r="L17" i="61" s="1"/>
  <c r="I17" i="61"/>
  <c r="J17" i="61" s="1"/>
  <c r="S16" i="61"/>
  <c r="M16" i="61"/>
  <c r="L16" i="61" s="1"/>
  <c r="I16" i="61"/>
  <c r="J16" i="61" s="1"/>
  <c r="S15" i="61"/>
  <c r="M15" i="61"/>
  <c r="L15" i="61" s="1"/>
  <c r="I15" i="61"/>
  <c r="J15" i="61" s="1"/>
  <c r="S14" i="61"/>
  <c r="M14" i="61"/>
  <c r="L14" i="61" s="1"/>
  <c r="I14" i="61"/>
  <c r="J14" i="61" s="1"/>
  <c r="S13" i="61"/>
  <c r="M13" i="61"/>
  <c r="L13" i="61" s="1"/>
  <c r="I13" i="61"/>
  <c r="J13" i="61" s="1"/>
  <c r="S12" i="61"/>
  <c r="M12" i="61"/>
  <c r="L12" i="61" s="1"/>
  <c r="I12" i="61"/>
  <c r="J12" i="61" s="1"/>
  <c r="S11" i="61"/>
  <c r="M11" i="61"/>
  <c r="L11" i="61" s="1"/>
  <c r="I11" i="61"/>
  <c r="J11" i="61" s="1"/>
  <c r="S10" i="61"/>
  <c r="M10" i="61"/>
  <c r="L10" i="61" s="1"/>
  <c r="I10" i="61"/>
  <c r="J10" i="61" s="1"/>
  <c r="S9" i="61"/>
  <c r="M9" i="61"/>
  <c r="L9" i="61" s="1"/>
  <c r="I9" i="61"/>
  <c r="J9" i="61" s="1"/>
  <c r="S39" i="72"/>
  <c r="M39" i="72"/>
  <c r="L39" i="72" s="1"/>
  <c r="I39" i="72"/>
  <c r="J39" i="72" s="1"/>
  <c r="S38" i="72"/>
  <c r="M38" i="72"/>
  <c r="L38" i="72" s="1"/>
  <c r="I38" i="72"/>
  <c r="J38" i="72" s="1"/>
  <c r="S37" i="72"/>
  <c r="M37" i="72"/>
  <c r="L37" i="72" s="1"/>
  <c r="I37" i="72"/>
  <c r="J37" i="72" s="1"/>
  <c r="S36" i="72"/>
  <c r="M36" i="72"/>
  <c r="L36" i="72" s="1"/>
  <c r="I36" i="72"/>
  <c r="J36" i="72" s="1"/>
  <c r="S35" i="72"/>
  <c r="M35" i="72"/>
  <c r="L35" i="72" s="1"/>
  <c r="I35" i="72"/>
  <c r="J35" i="72" s="1"/>
  <c r="S34" i="72"/>
  <c r="M34" i="72"/>
  <c r="L34" i="72" s="1"/>
  <c r="I34" i="72"/>
  <c r="J34" i="72" s="1"/>
  <c r="S33" i="72"/>
  <c r="M33" i="72"/>
  <c r="L33" i="72" s="1"/>
  <c r="I33" i="72"/>
  <c r="J33" i="72" s="1"/>
  <c r="S32" i="72"/>
  <c r="M32" i="72"/>
  <c r="L32" i="72" s="1"/>
  <c r="I32" i="72"/>
  <c r="J32" i="72" s="1"/>
  <c r="S31" i="72"/>
  <c r="M31" i="72"/>
  <c r="L31" i="72" s="1"/>
  <c r="I31" i="72"/>
  <c r="J31" i="72" s="1"/>
  <c r="S30" i="72"/>
  <c r="M30" i="72"/>
  <c r="L30" i="72" s="1"/>
  <c r="I30" i="72"/>
  <c r="J30" i="72" s="1"/>
  <c r="S29" i="72"/>
  <c r="M29" i="72"/>
  <c r="L29" i="72" s="1"/>
  <c r="I29" i="72"/>
  <c r="J29" i="72" s="1"/>
  <c r="S28" i="72"/>
  <c r="M28" i="72"/>
  <c r="L28" i="72" s="1"/>
  <c r="I28" i="72"/>
  <c r="J28" i="72" s="1"/>
  <c r="S27" i="72"/>
  <c r="M27" i="72"/>
  <c r="L27" i="72" s="1"/>
  <c r="I27" i="72"/>
  <c r="J27" i="72" s="1"/>
  <c r="S26" i="72"/>
  <c r="M26" i="72"/>
  <c r="L26" i="72" s="1"/>
  <c r="I26" i="72"/>
  <c r="J26" i="72" s="1"/>
  <c r="S25" i="72"/>
  <c r="M25" i="72"/>
  <c r="L25" i="72" s="1"/>
  <c r="I25" i="72"/>
  <c r="J25" i="72" s="1"/>
  <c r="S24" i="72"/>
  <c r="M24" i="72"/>
  <c r="L24" i="72" s="1"/>
  <c r="I24" i="72"/>
  <c r="J24" i="72" s="1"/>
  <c r="S23" i="72"/>
  <c r="M23" i="72"/>
  <c r="L23" i="72" s="1"/>
  <c r="I23" i="72"/>
  <c r="J23" i="72" s="1"/>
  <c r="S22" i="72"/>
  <c r="M22" i="72"/>
  <c r="L22" i="72" s="1"/>
  <c r="I22" i="72"/>
  <c r="J22" i="72" s="1"/>
  <c r="S21" i="72"/>
  <c r="M21" i="72"/>
  <c r="L21" i="72" s="1"/>
  <c r="I21" i="72"/>
  <c r="J21" i="72" s="1"/>
  <c r="S20" i="72"/>
  <c r="M20" i="72"/>
  <c r="L20" i="72" s="1"/>
  <c r="I20" i="72"/>
  <c r="J20" i="72" s="1"/>
  <c r="S19" i="72"/>
  <c r="M19" i="72"/>
  <c r="L19" i="72" s="1"/>
  <c r="I19" i="72"/>
  <c r="J19" i="72" s="1"/>
  <c r="S18" i="72"/>
  <c r="M18" i="72"/>
  <c r="L18" i="72" s="1"/>
  <c r="I18" i="72"/>
  <c r="J18" i="72" s="1"/>
  <c r="S17" i="72"/>
  <c r="M17" i="72"/>
  <c r="L17" i="72" s="1"/>
  <c r="I17" i="72"/>
  <c r="J17" i="72" s="1"/>
  <c r="S16" i="72"/>
  <c r="M16" i="72"/>
  <c r="L16" i="72" s="1"/>
  <c r="I16" i="72"/>
  <c r="J16" i="72" s="1"/>
  <c r="S15" i="72"/>
  <c r="M15" i="72"/>
  <c r="L15" i="72" s="1"/>
  <c r="I15" i="72"/>
  <c r="J15" i="72" s="1"/>
  <c r="S14" i="72"/>
  <c r="M14" i="72"/>
  <c r="L14" i="72" s="1"/>
  <c r="I14" i="72"/>
  <c r="J14" i="72" s="1"/>
  <c r="S13" i="72"/>
  <c r="M13" i="72"/>
  <c r="L13" i="72" s="1"/>
  <c r="I13" i="72"/>
  <c r="J13" i="72" s="1"/>
  <c r="S12" i="72"/>
  <c r="M12" i="72"/>
  <c r="L12" i="72" s="1"/>
  <c r="I12" i="72"/>
  <c r="J12" i="72" s="1"/>
  <c r="S11" i="72"/>
  <c r="M11" i="72"/>
  <c r="L11" i="72" s="1"/>
  <c r="I11" i="72"/>
  <c r="J11" i="72" s="1"/>
  <c r="S10" i="72"/>
  <c r="M10" i="72"/>
  <c r="L10" i="72" s="1"/>
  <c r="I10" i="72"/>
  <c r="J10" i="72" s="1"/>
  <c r="S9" i="72"/>
  <c r="M9" i="72"/>
  <c r="L9" i="72" s="1"/>
  <c r="I9" i="72"/>
  <c r="J9" i="72" s="1"/>
  <c r="S39" i="62"/>
  <c r="M39" i="62"/>
  <c r="L39" i="62" s="1"/>
  <c r="I39" i="62"/>
  <c r="J39" i="62" s="1"/>
  <c r="S38" i="62"/>
  <c r="M38" i="62"/>
  <c r="L38" i="62" s="1"/>
  <c r="I38" i="62"/>
  <c r="J38" i="62" s="1"/>
  <c r="S37" i="62"/>
  <c r="M37" i="62"/>
  <c r="L37" i="62" s="1"/>
  <c r="I37" i="62"/>
  <c r="J37" i="62" s="1"/>
  <c r="S36" i="62"/>
  <c r="M36" i="62"/>
  <c r="L36" i="62" s="1"/>
  <c r="I36" i="62"/>
  <c r="J36" i="62" s="1"/>
  <c r="S35" i="62"/>
  <c r="M35" i="62"/>
  <c r="L35" i="62" s="1"/>
  <c r="I35" i="62"/>
  <c r="J35" i="62" s="1"/>
  <c r="S34" i="62"/>
  <c r="M34" i="62"/>
  <c r="L34" i="62" s="1"/>
  <c r="I34" i="62"/>
  <c r="J34" i="62" s="1"/>
  <c r="S33" i="62"/>
  <c r="M33" i="62"/>
  <c r="L33" i="62" s="1"/>
  <c r="I33" i="62"/>
  <c r="J33" i="62" s="1"/>
  <c r="S32" i="62"/>
  <c r="M32" i="62"/>
  <c r="L32" i="62" s="1"/>
  <c r="I32" i="62"/>
  <c r="J32" i="62" s="1"/>
  <c r="S31" i="62"/>
  <c r="M31" i="62"/>
  <c r="L31" i="62" s="1"/>
  <c r="I31" i="62"/>
  <c r="J31" i="62" s="1"/>
  <c r="S30" i="62"/>
  <c r="M30" i="62"/>
  <c r="L30" i="62" s="1"/>
  <c r="I30" i="62"/>
  <c r="J30" i="62" s="1"/>
  <c r="S29" i="62"/>
  <c r="N29" i="62"/>
  <c r="Q29" i="62" s="1"/>
  <c r="M29" i="62"/>
  <c r="L29" i="62" s="1"/>
  <c r="I29" i="62"/>
  <c r="J29" i="62" s="1"/>
  <c r="P29" i="62" s="1"/>
  <c r="S28" i="62"/>
  <c r="M28" i="62"/>
  <c r="L28" i="62" s="1"/>
  <c r="I28" i="62"/>
  <c r="J28" i="62" s="1"/>
  <c r="S27" i="62"/>
  <c r="M27" i="62"/>
  <c r="L27" i="62" s="1"/>
  <c r="I27" i="62"/>
  <c r="J27" i="62" s="1"/>
  <c r="S26" i="62"/>
  <c r="M26" i="62"/>
  <c r="L26" i="62"/>
  <c r="I26" i="62"/>
  <c r="J26" i="62" s="1"/>
  <c r="S25" i="62"/>
  <c r="N25" i="62"/>
  <c r="Q25" i="62" s="1"/>
  <c r="M25" i="62"/>
  <c r="L25" i="62" s="1"/>
  <c r="I25" i="62"/>
  <c r="J25" i="62" s="1"/>
  <c r="P25" i="62" s="1"/>
  <c r="S24" i="62"/>
  <c r="M24" i="62"/>
  <c r="L24" i="62" s="1"/>
  <c r="I24" i="62"/>
  <c r="J24" i="62" s="1"/>
  <c r="S23" i="62"/>
  <c r="M23" i="62"/>
  <c r="L23" i="62" s="1"/>
  <c r="I23" i="62"/>
  <c r="J23" i="62" s="1"/>
  <c r="S22" i="62"/>
  <c r="M22" i="62"/>
  <c r="L22" i="62"/>
  <c r="I22" i="62"/>
  <c r="J22" i="62" s="1"/>
  <c r="S21" i="62"/>
  <c r="N21" i="62"/>
  <c r="Q21" i="62" s="1"/>
  <c r="M21" i="62"/>
  <c r="L21" i="62" s="1"/>
  <c r="I21" i="62"/>
  <c r="J21" i="62" s="1"/>
  <c r="P21" i="62" s="1"/>
  <c r="S20" i="62"/>
  <c r="M20" i="62"/>
  <c r="L20" i="62" s="1"/>
  <c r="I20" i="62"/>
  <c r="J20" i="62" s="1"/>
  <c r="S19" i="62"/>
  <c r="M19" i="62"/>
  <c r="L19" i="62" s="1"/>
  <c r="I19" i="62"/>
  <c r="J19" i="62" s="1"/>
  <c r="S18" i="62"/>
  <c r="M18" i="62"/>
  <c r="L18" i="62"/>
  <c r="I18" i="62"/>
  <c r="J18" i="62" s="1"/>
  <c r="S17" i="62"/>
  <c r="N17" i="62"/>
  <c r="Q17" i="62" s="1"/>
  <c r="M17" i="62"/>
  <c r="L17" i="62" s="1"/>
  <c r="I17" i="62"/>
  <c r="J17" i="62" s="1"/>
  <c r="P17" i="62" s="1"/>
  <c r="S16" i="62"/>
  <c r="M16" i="62"/>
  <c r="L16" i="62" s="1"/>
  <c r="I16" i="62"/>
  <c r="J16" i="62" s="1"/>
  <c r="S15" i="62"/>
  <c r="M15" i="62"/>
  <c r="L15" i="62" s="1"/>
  <c r="J15" i="62"/>
  <c r="I15" i="62"/>
  <c r="S14" i="62"/>
  <c r="N14" i="62"/>
  <c r="Q14" i="62" s="1"/>
  <c r="M14" i="62"/>
  <c r="L14" i="62" s="1"/>
  <c r="I14" i="62"/>
  <c r="J14" i="62" s="1"/>
  <c r="P14" i="62" s="1"/>
  <c r="S13" i="62"/>
  <c r="M13" i="62"/>
  <c r="L13" i="62" s="1"/>
  <c r="I13" i="62"/>
  <c r="J13" i="62" s="1"/>
  <c r="S12" i="62"/>
  <c r="N12" i="62"/>
  <c r="Q12" i="62" s="1"/>
  <c r="M12" i="62"/>
  <c r="L12" i="62" s="1"/>
  <c r="I12" i="62"/>
  <c r="J12" i="62" s="1"/>
  <c r="P12" i="62" s="1"/>
  <c r="S11" i="62"/>
  <c r="M11" i="62"/>
  <c r="L11" i="62" s="1"/>
  <c r="I11" i="62"/>
  <c r="J11" i="62" s="1"/>
  <c r="S10" i="62"/>
  <c r="M10" i="62"/>
  <c r="L10" i="62" s="1"/>
  <c r="I10" i="62"/>
  <c r="J10" i="62" s="1"/>
  <c r="P10" i="62" s="1"/>
  <c r="S9" i="62"/>
  <c r="M9" i="62"/>
  <c r="L9" i="62" s="1"/>
  <c r="J9" i="62"/>
  <c r="N9" i="62" s="1"/>
  <c r="I9" i="62"/>
  <c r="S39" i="71"/>
  <c r="M39" i="71"/>
  <c r="L39" i="71" s="1"/>
  <c r="I39" i="71"/>
  <c r="J39" i="71" s="1"/>
  <c r="P39" i="71" s="1"/>
  <c r="S38" i="71"/>
  <c r="M38" i="71"/>
  <c r="L38" i="71" s="1"/>
  <c r="J38" i="71"/>
  <c r="N38" i="71" s="1"/>
  <c r="I38" i="71"/>
  <c r="S37" i="71"/>
  <c r="N37" i="71"/>
  <c r="Q37" i="71" s="1"/>
  <c r="M37" i="71"/>
  <c r="L37" i="71" s="1"/>
  <c r="I37" i="71"/>
  <c r="J37" i="71" s="1"/>
  <c r="P37" i="71" s="1"/>
  <c r="S36" i="71"/>
  <c r="M36" i="71"/>
  <c r="L36" i="71" s="1"/>
  <c r="I36" i="71"/>
  <c r="J36" i="71" s="1"/>
  <c r="S35" i="71"/>
  <c r="N35" i="71"/>
  <c r="Q35" i="71" s="1"/>
  <c r="M35" i="71"/>
  <c r="L35" i="71" s="1"/>
  <c r="I35" i="71"/>
  <c r="J35" i="71" s="1"/>
  <c r="P35" i="71" s="1"/>
  <c r="S34" i="71"/>
  <c r="M34" i="71"/>
  <c r="L34" i="71" s="1"/>
  <c r="I34" i="71"/>
  <c r="J34" i="71" s="1"/>
  <c r="S33" i="71"/>
  <c r="M33" i="71"/>
  <c r="L33" i="71" s="1"/>
  <c r="I33" i="71"/>
  <c r="J33" i="71" s="1"/>
  <c r="P33" i="71" s="1"/>
  <c r="S32" i="71"/>
  <c r="M32" i="71"/>
  <c r="L32" i="71" s="1"/>
  <c r="J32" i="71"/>
  <c r="N32" i="71" s="1"/>
  <c r="I32" i="71"/>
  <c r="S31" i="71"/>
  <c r="M31" i="71"/>
  <c r="L31" i="71" s="1"/>
  <c r="I31" i="71"/>
  <c r="J31" i="71" s="1"/>
  <c r="P31" i="71" s="1"/>
  <c r="S30" i="71"/>
  <c r="M30" i="71"/>
  <c r="L30" i="71" s="1"/>
  <c r="J30" i="71"/>
  <c r="N30" i="71" s="1"/>
  <c r="I30" i="71"/>
  <c r="S29" i="71"/>
  <c r="N29" i="71"/>
  <c r="Q29" i="71" s="1"/>
  <c r="M29" i="71"/>
  <c r="L29" i="71" s="1"/>
  <c r="I29" i="71"/>
  <c r="J29" i="71" s="1"/>
  <c r="P29" i="71" s="1"/>
  <c r="S28" i="71"/>
  <c r="M28" i="71"/>
  <c r="L28" i="71" s="1"/>
  <c r="I28" i="71"/>
  <c r="J28" i="71" s="1"/>
  <c r="S27" i="71"/>
  <c r="N27" i="71"/>
  <c r="Q27" i="71" s="1"/>
  <c r="M27" i="71"/>
  <c r="L27" i="71" s="1"/>
  <c r="I27" i="71"/>
  <c r="J27" i="71" s="1"/>
  <c r="P27" i="71" s="1"/>
  <c r="S26" i="71"/>
  <c r="M26" i="71"/>
  <c r="L26" i="71" s="1"/>
  <c r="I26" i="71"/>
  <c r="J26" i="71" s="1"/>
  <c r="S25" i="71"/>
  <c r="M25" i="71"/>
  <c r="L25" i="71" s="1"/>
  <c r="I25" i="71"/>
  <c r="J25" i="71" s="1"/>
  <c r="P25" i="71" s="1"/>
  <c r="S24" i="71"/>
  <c r="M24" i="71"/>
  <c r="L24" i="71" s="1"/>
  <c r="J24" i="71"/>
  <c r="N24" i="71" s="1"/>
  <c r="I24" i="71"/>
  <c r="S23" i="71"/>
  <c r="M23" i="71"/>
  <c r="L23" i="71" s="1"/>
  <c r="I23" i="71"/>
  <c r="J23" i="71" s="1"/>
  <c r="P23" i="71" s="1"/>
  <c r="S22" i="71"/>
  <c r="M22" i="71"/>
  <c r="L22" i="71" s="1"/>
  <c r="J22" i="71"/>
  <c r="N22" i="71" s="1"/>
  <c r="I22" i="71"/>
  <c r="S21" i="71"/>
  <c r="N21" i="71"/>
  <c r="Q21" i="71" s="1"/>
  <c r="M21" i="71"/>
  <c r="L21" i="71" s="1"/>
  <c r="I21" i="71"/>
  <c r="J21" i="71" s="1"/>
  <c r="P21" i="71" s="1"/>
  <c r="S20" i="71"/>
  <c r="M20" i="71"/>
  <c r="L20" i="71" s="1"/>
  <c r="I20" i="71"/>
  <c r="J20" i="71" s="1"/>
  <c r="S19" i="71"/>
  <c r="N19" i="71"/>
  <c r="Q19" i="71" s="1"/>
  <c r="M19" i="71"/>
  <c r="L19" i="71" s="1"/>
  <c r="I19" i="71"/>
  <c r="J19" i="71" s="1"/>
  <c r="P19" i="71" s="1"/>
  <c r="S18" i="71"/>
  <c r="M18" i="71"/>
  <c r="L18" i="71" s="1"/>
  <c r="I18" i="71"/>
  <c r="J18" i="71" s="1"/>
  <c r="S17" i="71"/>
  <c r="M17" i="71"/>
  <c r="L17" i="71" s="1"/>
  <c r="I17" i="71"/>
  <c r="J17" i="71" s="1"/>
  <c r="P17" i="71" s="1"/>
  <c r="S16" i="71"/>
  <c r="M16" i="71"/>
  <c r="L16" i="71" s="1"/>
  <c r="J16" i="71"/>
  <c r="N16" i="71" s="1"/>
  <c r="I16" i="71"/>
  <c r="S15" i="71"/>
  <c r="M15" i="71"/>
  <c r="L15" i="71" s="1"/>
  <c r="I15" i="71"/>
  <c r="J15" i="71" s="1"/>
  <c r="P15" i="71" s="1"/>
  <c r="S14" i="71"/>
  <c r="M14" i="71"/>
  <c r="L14" i="71" s="1"/>
  <c r="J14" i="71"/>
  <c r="N14" i="71" s="1"/>
  <c r="I14" i="71"/>
  <c r="S13" i="71"/>
  <c r="N13" i="71"/>
  <c r="Q13" i="71" s="1"/>
  <c r="M13" i="71"/>
  <c r="L13" i="71" s="1"/>
  <c r="I13" i="71"/>
  <c r="J13" i="71" s="1"/>
  <c r="P13" i="71" s="1"/>
  <c r="S12" i="71"/>
  <c r="M12" i="71"/>
  <c r="L12" i="71" s="1"/>
  <c r="I12" i="71"/>
  <c r="J12" i="71" s="1"/>
  <c r="S11" i="71"/>
  <c r="N11" i="71"/>
  <c r="Q11" i="71" s="1"/>
  <c r="M11" i="71"/>
  <c r="L11" i="71" s="1"/>
  <c r="I11" i="71"/>
  <c r="J11" i="71" s="1"/>
  <c r="P11" i="71" s="1"/>
  <c r="S10" i="71"/>
  <c r="M10" i="71"/>
  <c r="L10" i="71" s="1"/>
  <c r="I10" i="71"/>
  <c r="J10" i="71" s="1"/>
  <c r="S9" i="71"/>
  <c r="M9" i="71"/>
  <c r="L9" i="71" s="1"/>
  <c r="I9" i="71"/>
  <c r="J9" i="71" s="1"/>
  <c r="P9" i="71" s="1"/>
  <c r="S39" i="73"/>
  <c r="M39" i="73"/>
  <c r="L39" i="73" s="1"/>
  <c r="J39" i="73"/>
  <c r="N39" i="73" s="1"/>
  <c r="I39" i="73"/>
  <c r="S38" i="73"/>
  <c r="M38" i="73"/>
  <c r="L38" i="73" s="1"/>
  <c r="I38" i="73"/>
  <c r="J38" i="73" s="1"/>
  <c r="P38" i="73" s="1"/>
  <c r="S37" i="73"/>
  <c r="M37" i="73"/>
  <c r="L37" i="73" s="1"/>
  <c r="J37" i="73"/>
  <c r="N37" i="73" s="1"/>
  <c r="I37" i="73"/>
  <c r="S36" i="73"/>
  <c r="N36" i="73"/>
  <c r="Q36" i="73" s="1"/>
  <c r="M36" i="73"/>
  <c r="L36" i="73" s="1"/>
  <c r="I36" i="73"/>
  <c r="J36" i="73" s="1"/>
  <c r="P36" i="73" s="1"/>
  <c r="S35" i="73"/>
  <c r="M35" i="73"/>
  <c r="L35" i="73" s="1"/>
  <c r="I35" i="73"/>
  <c r="J35" i="73" s="1"/>
  <c r="S34" i="73"/>
  <c r="N34" i="73"/>
  <c r="Q34" i="73" s="1"/>
  <c r="M34" i="73"/>
  <c r="L34" i="73" s="1"/>
  <c r="I34" i="73"/>
  <c r="J34" i="73" s="1"/>
  <c r="P34" i="73" s="1"/>
  <c r="S33" i="73"/>
  <c r="M33" i="73"/>
  <c r="L33" i="73" s="1"/>
  <c r="I33" i="73"/>
  <c r="J33" i="73" s="1"/>
  <c r="S32" i="73"/>
  <c r="M32" i="73"/>
  <c r="L32" i="73" s="1"/>
  <c r="I32" i="73"/>
  <c r="J32" i="73" s="1"/>
  <c r="P32" i="73" s="1"/>
  <c r="S31" i="73"/>
  <c r="M31" i="73"/>
  <c r="L31" i="73" s="1"/>
  <c r="I31" i="73"/>
  <c r="J31" i="73" s="1"/>
  <c r="S30" i="73"/>
  <c r="P30" i="73"/>
  <c r="N30" i="73"/>
  <c r="Q30" i="73" s="1"/>
  <c r="M30" i="73"/>
  <c r="L30" i="73" s="1"/>
  <c r="I30" i="73"/>
  <c r="J30" i="73" s="1"/>
  <c r="S29" i="73"/>
  <c r="M29" i="73"/>
  <c r="L29" i="73" s="1"/>
  <c r="I29" i="73"/>
  <c r="J29" i="73" s="1"/>
  <c r="S28" i="73"/>
  <c r="P28" i="73"/>
  <c r="M28" i="73"/>
  <c r="L28" i="73" s="1"/>
  <c r="I28" i="73"/>
  <c r="J28" i="73" s="1"/>
  <c r="N28" i="73" s="1"/>
  <c r="Q28" i="73" s="1"/>
  <c r="S27" i="73"/>
  <c r="M27" i="73"/>
  <c r="L27" i="73" s="1"/>
  <c r="I27" i="73"/>
  <c r="J27" i="73" s="1"/>
  <c r="S26" i="73"/>
  <c r="P26" i="73"/>
  <c r="N26" i="73"/>
  <c r="Q26" i="73" s="1"/>
  <c r="M26" i="73"/>
  <c r="L26" i="73" s="1"/>
  <c r="I26" i="73"/>
  <c r="J26" i="73" s="1"/>
  <c r="S25" i="73"/>
  <c r="M25" i="73"/>
  <c r="L25" i="73" s="1"/>
  <c r="I25" i="73"/>
  <c r="J25" i="73" s="1"/>
  <c r="S24" i="73"/>
  <c r="P24" i="73"/>
  <c r="M24" i="73"/>
  <c r="L24" i="73" s="1"/>
  <c r="I24" i="73"/>
  <c r="J24" i="73" s="1"/>
  <c r="N24" i="73" s="1"/>
  <c r="Q24" i="73" s="1"/>
  <c r="S23" i="73"/>
  <c r="M23" i="73"/>
  <c r="L23" i="73" s="1"/>
  <c r="I23" i="73"/>
  <c r="J23" i="73" s="1"/>
  <c r="S22" i="73"/>
  <c r="P22" i="73"/>
  <c r="N22" i="73"/>
  <c r="Q22" i="73" s="1"/>
  <c r="M22" i="73"/>
  <c r="L22" i="73" s="1"/>
  <c r="I22" i="73"/>
  <c r="J22" i="73" s="1"/>
  <c r="S21" i="73"/>
  <c r="M21" i="73"/>
  <c r="L21" i="73" s="1"/>
  <c r="I21" i="73"/>
  <c r="J21" i="73" s="1"/>
  <c r="S20" i="73"/>
  <c r="P20" i="73"/>
  <c r="M20" i="73"/>
  <c r="L20" i="73" s="1"/>
  <c r="I20" i="73"/>
  <c r="J20" i="73" s="1"/>
  <c r="N20" i="73" s="1"/>
  <c r="Q20" i="73" s="1"/>
  <c r="S19" i="73"/>
  <c r="M19" i="73"/>
  <c r="L19" i="73" s="1"/>
  <c r="I19" i="73"/>
  <c r="J19" i="73" s="1"/>
  <c r="S18" i="73"/>
  <c r="P18" i="73"/>
  <c r="N18" i="73"/>
  <c r="Q18" i="73" s="1"/>
  <c r="M18" i="73"/>
  <c r="L18" i="73" s="1"/>
  <c r="I18" i="73"/>
  <c r="J18" i="73" s="1"/>
  <c r="S17" i="73"/>
  <c r="M17" i="73"/>
  <c r="L17" i="73" s="1"/>
  <c r="I17" i="73"/>
  <c r="J17" i="73" s="1"/>
  <c r="S16" i="73"/>
  <c r="P16" i="73"/>
  <c r="M16" i="73"/>
  <c r="L16" i="73" s="1"/>
  <c r="I16" i="73"/>
  <c r="J16" i="73" s="1"/>
  <c r="N16" i="73" s="1"/>
  <c r="Q16" i="73" s="1"/>
  <c r="S15" i="73"/>
  <c r="M15" i="73"/>
  <c r="L15" i="73" s="1"/>
  <c r="I15" i="73"/>
  <c r="J15" i="73" s="1"/>
  <c r="S14" i="73"/>
  <c r="P14" i="73"/>
  <c r="N14" i="73"/>
  <c r="Q14" i="73" s="1"/>
  <c r="M14" i="73"/>
  <c r="L14" i="73" s="1"/>
  <c r="I14" i="73"/>
  <c r="J14" i="73" s="1"/>
  <c r="S13" i="73"/>
  <c r="M13" i="73"/>
  <c r="L13" i="73" s="1"/>
  <c r="I13" i="73"/>
  <c r="J13" i="73" s="1"/>
  <c r="S12" i="73"/>
  <c r="P12" i="73"/>
  <c r="M12" i="73"/>
  <c r="L12" i="73" s="1"/>
  <c r="I12" i="73"/>
  <c r="J12" i="73" s="1"/>
  <c r="N12" i="73" s="1"/>
  <c r="Q12" i="73" s="1"/>
  <c r="S11" i="73"/>
  <c r="M11" i="73"/>
  <c r="L11" i="73" s="1"/>
  <c r="I11" i="73"/>
  <c r="J11" i="73" s="1"/>
  <c r="S10" i="73"/>
  <c r="P10" i="73"/>
  <c r="N10" i="73"/>
  <c r="Q10" i="73" s="1"/>
  <c r="M10" i="73"/>
  <c r="L10" i="73" s="1"/>
  <c r="I10" i="73"/>
  <c r="J10" i="73" s="1"/>
  <c r="S9" i="73"/>
  <c r="M9" i="73"/>
  <c r="L9" i="73" s="1"/>
  <c r="I9" i="73"/>
  <c r="J9" i="73" s="1"/>
  <c r="S39" i="74"/>
  <c r="P39" i="74"/>
  <c r="M39" i="74"/>
  <c r="L39" i="74" s="1"/>
  <c r="I39" i="74"/>
  <c r="J39" i="74" s="1"/>
  <c r="N39" i="74" s="1"/>
  <c r="Q39" i="74" s="1"/>
  <c r="S38" i="74"/>
  <c r="M38" i="74"/>
  <c r="L38" i="74" s="1"/>
  <c r="I38" i="74"/>
  <c r="J38" i="74" s="1"/>
  <c r="S37" i="74"/>
  <c r="P37" i="74"/>
  <c r="N37" i="74"/>
  <c r="Q37" i="74" s="1"/>
  <c r="M37" i="74"/>
  <c r="L37" i="74" s="1"/>
  <c r="I37" i="74"/>
  <c r="J37" i="74" s="1"/>
  <c r="S36" i="74"/>
  <c r="M36" i="74"/>
  <c r="L36" i="74" s="1"/>
  <c r="I36" i="74"/>
  <c r="J36" i="74" s="1"/>
  <c r="S35" i="74"/>
  <c r="P35" i="74"/>
  <c r="M35" i="74"/>
  <c r="L35" i="74" s="1"/>
  <c r="I35" i="74"/>
  <c r="J35" i="74" s="1"/>
  <c r="N35" i="74" s="1"/>
  <c r="Q35" i="74" s="1"/>
  <c r="S34" i="74"/>
  <c r="M34" i="74"/>
  <c r="L34" i="74" s="1"/>
  <c r="I34" i="74"/>
  <c r="J34" i="74" s="1"/>
  <c r="S33" i="74"/>
  <c r="P33" i="74"/>
  <c r="N33" i="74"/>
  <c r="Q33" i="74" s="1"/>
  <c r="M33" i="74"/>
  <c r="L33" i="74" s="1"/>
  <c r="I33" i="74"/>
  <c r="J33" i="74" s="1"/>
  <c r="S32" i="74"/>
  <c r="M32" i="74"/>
  <c r="L32" i="74" s="1"/>
  <c r="I32" i="74"/>
  <c r="J32" i="74" s="1"/>
  <c r="S31" i="74"/>
  <c r="P31" i="74"/>
  <c r="M31" i="74"/>
  <c r="L31" i="74" s="1"/>
  <c r="I31" i="74"/>
  <c r="J31" i="74" s="1"/>
  <c r="N31" i="74" s="1"/>
  <c r="Q31" i="74" s="1"/>
  <c r="S30" i="74"/>
  <c r="M30" i="74"/>
  <c r="L30" i="74" s="1"/>
  <c r="I30" i="74"/>
  <c r="J30" i="74" s="1"/>
  <c r="S29" i="74"/>
  <c r="P29" i="74"/>
  <c r="N29" i="74"/>
  <c r="Q29" i="74" s="1"/>
  <c r="M29" i="74"/>
  <c r="L29" i="74" s="1"/>
  <c r="I29" i="74"/>
  <c r="J29" i="74" s="1"/>
  <c r="S28" i="74"/>
  <c r="M28" i="74"/>
  <c r="L28" i="74" s="1"/>
  <c r="I28" i="74"/>
  <c r="J28" i="74" s="1"/>
  <c r="S27" i="74"/>
  <c r="P27" i="74"/>
  <c r="M27" i="74"/>
  <c r="L27" i="74" s="1"/>
  <c r="I27" i="74"/>
  <c r="J27" i="74" s="1"/>
  <c r="N27" i="74" s="1"/>
  <c r="Q27" i="74" s="1"/>
  <c r="S26" i="74"/>
  <c r="M26" i="74"/>
  <c r="L26" i="74" s="1"/>
  <c r="I26" i="74"/>
  <c r="J26" i="74" s="1"/>
  <c r="S25" i="74"/>
  <c r="P25" i="74"/>
  <c r="N25" i="74"/>
  <c r="Q25" i="74" s="1"/>
  <c r="M25" i="74"/>
  <c r="L25" i="74" s="1"/>
  <c r="I25" i="74"/>
  <c r="J25" i="74" s="1"/>
  <c r="S24" i="74"/>
  <c r="M24" i="74"/>
  <c r="L24" i="74" s="1"/>
  <c r="I24" i="74"/>
  <c r="J24" i="74" s="1"/>
  <c r="S23" i="74"/>
  <c r="P23" i="74"/>
  <c r="M23" i="74"/>
  <c r="L23" i="74" s="1"/>
  <c r="I23" i="74"/>
  <c r="J23" i="74" s="1"/>
  <c r="N23" i="74" s="1"/>
  <c r="Q23" i="74" s="1"/>
  <c r="S22" i="74"/>
  <c r="M22" i="74"/>
  <c r="L22" i="74" s="1"/>
  <c r="I22" i="74"/>
  <c r="J22" i="74" s="1"/>
  <c r="S21" i="74"/>
  <c r="P21" i="74"/>
  <c r="N21" i="74"/>
  <c r="Q21" i="74" s="1"/>
  <c r="M21" i="74"/>
  <c r="L21" i="74" s="1"/>
  <c r="I21" i="74"/>
  <c r="J21" i="74" s="1"/>
  <c r="S20" i="74"/>
  <c r="M20" i="74"/>
  <c r="L20" i="74" s="1"/>
  <c r="I20" i="74"/>
  <c r="J20" i="74" s="1"/>
  <c r="S19" i="74"/>
  <c r="P19" i="74"/>
  <c r="M19" i="74"/>
  <c r="L19" i="74" s="1"/>
  <c r="I19" i="74"/>
  <c r="J19" i="74" s="1"/>
  <c r="N19" i="74" s="1"/>
  <c r="Q19" i="74" s="1"/>
  <c r="S18" i="74"/>
  <c r="M18" i="74"/>
  <c r="L18" i="74" s="1"/>
  <c r="I18" i="74"/>
  <c r="J18" i="74" s="1"/>
  <c r="S17" i="74"/>
  <c r="P17" i="74"/>
  <c r="N17" i="74"/>
  <c r="Q17" i="74" s="1"/>
  <c r="M17" i="74"/>
  <c r="L17" i="74" s="1"/>
  <c r="I17" i="74"/>
  <c r="J17" i="74" s="1"/>
  <c r="S16" i="74"/>
  <c r="M16" i="74"/>
  <c r="L16" i="74" s="1"/>
  <c r="I16" i="74"/>
  <c r="J16" i="74" s="1"/>
  <c r="S15" i="74"/>
  <c r="P15" i="74"/>
  <c r="M15" i="74"/>
  <c r="L15" i="74" s="1"/>
  <c r="I15" i="74"/>
  <c r="J15" i="74" s="1"/>
  <c r="N15" i="74" s="1"/>
  <c r="Q15" i="74" s="1"/>
  <c r="S14" i="74"/>
  <c r="M14" i="74"/>
  <c r="L14" i="74" s="1"/>
  <c r="I14" i="74"/>
  <c r="J14" i="74" s="1"/>
  <c r="S13" i="74"/>
  <c r="P13" i="74"/>
  <c r="N13" i="74"/>
  <c r="Q13" i="74" s="1"/>
  <c r="M13" i="74"/>
  <c r="L13" i="74" s="1"/>
  <c r="I13" i="74"/>
  <c r="J13" i="74" s="1"/>
  <c r="S12" i="74"/>
  <c r="M12" i="74"/>
  <c r="L12" i="74" s="1"/>
  <c r="I12" i="74"/>
  <c r="J12" i="74" s="1"/>
  <c r="S11" i="74"/>
  <c r="P11" i="74"/>
  <c r="M11" i="74"/>
  <c r="L11" i="74" s="1"/>
  <c r="I11" i="74"/>
  <c r="J11" i="74" s="1"/>
  <c r="N11" i="74" s="1"/>
  <c r="Q11" i="74" s="1"/>
  <c r="S10" i="74"/>
  <c r="M10" i="74"/>
  <c r="L10" i="74" s="1"/>
  <c r="I10" i="74"/>
  <c r="J10" i="74" s="1"/>
  <c r="S9" i="74"/>
  <c r="P9" i="74"/>
  <c r="N9" i="74"/>
  <c r="Q9" i="74" s="1"/>
  <c r="M9" i="74"/>
  <c r="L9" i="74" s="1"/>
  <c r="I9" i="74"/>
  <c r="J9" i="74" s="1"/>
  <c r="S39" i="75"/>
  <c r="M39" i="75"/>
  <c r="L39" i="75" s="1"/>
  <c r="I39" i="75"/>
  <c r="J39" i="75" s="1"/>
  <c r="S38" i="75"/>
  <c r="P38" i="75"/>
  <c r="M38" i="75"/>
  <c r="L38" i="75" s="1"/>
  <c r="I38" i="75"/>
  <c r="J38" i="75" s="1"/>
  <c r="N38" i="75" s="1"/>
  <c r="Q38" i="75" s="1"/>
  <c r="S37" i="75"/>
  <c r="M37" i="75"/>
  <c r="L37" i="75" s="1"/>
  <c r="I37" i="75"/>
  <c r="J37" i="75" s="1"/>
  <c r="S36" i="75"/>
  <c r="P36" i="75"/>
  <c r="N36" i="75"/>
  <c r="Q36" i="75" s="1"/>
  <c r="M36" i="75"/>
  <c r="L36" i="75" s="1"/>
  <c r="I36" i="75"/>
  <c r="J36" i="75" s="1"/>
  <c r="S35" i="75"/>
  <c r="M35" i="75"/>
  <c r="L35" i="75" s="1"/>
  <c r="I35" i="75"/>
  <c r="J35" i="75" s="1"/>
  <c r="S34" i="75"/>
  <c r="P34" i="75"/>
  <c r="M34" i="75"/>
  <c r="L34" i="75" s="1"/>
  <c r="I34" i="75"/>
  <c r="J34" i="75" s="1"/>
  <c r="N34" i="75" s="1"/>
  <c r="Q34" i="75" s="1"/>
  <c r="S33" i="75"/>
  <c r="M33" i="75"/>
  <c r="L33" i="75" s="1"/>
  <c r="I33" i="75"/>
  <c r="J33" i="75" s="1"/>
  <c r="S32" i="75"/>
  <c r="P32" i="75"/>
  <c r="N32" i="75"/>
  <c r="Q32" i="75" s="1"/>
  <c r="M32" i="75"/>
  <c r="L32" i="75" s="1"/>
  <c r="I32" i="75"/>
  <c r="J32" i="75" s="1"/>
  <c r="S31" i="75"/>
  <c r="M31" i="75"/>
  <c r="L31" i="75" s="1"/>
  <c r="I31" i="75"/>
  <c r="J31" i="75" s="1"/>
  <c r="S30" i="75"/>
  <c r="P30" i="75"/>
  <c r="M30" i="75"/>
  <c r="L30" i="75" s="1"/>
  <c r="I30" i="75"/>
  <c r="J30" i="75" s="1"/>
  <c r="N30" i="75" s="1"/>
  <c r="Q30" i="75" s="1"/>
  <c r="S29" i="75"/>
  <c r="M29" i="75"/>
  <c r="L29" i="75" s="1"/>
  <c r="I29" i="75"/>
  <c r="J29" i="75" s="1"/>
  <c r="S28" i="75"/>
  <c r="P28" i="75"/>
  <c r="N28" i="75"/>
  <c r="Q28" i="75" s="1"/>
  <c r="M28" i="75"/>
  <c r="L28" i="75" s="1"/>
  <c r="I28" i="75"/>
  <c r="J28" i="75" s="1"/>
  <c r="S27" i="75"/>
  <c r="M27" i="75"/>
  <c r="L27" i="75" s="1"/>
  <c r="I27" i="75"/>
  <c r="J27" i="75" s="1"/>
  <c r="S26" i="75"/>
  <c r="P26" i="75"/>
  <c r="M26" i="75"/>
  <c r="L26" i="75" s="1"/>
  <c r="I26" i="75"/>
  <c r="J26" i="75" s="1"/>
  <c r="N26" i="75" s="1"/>
  <c r="Q26" i="75" s="1"/>
  <c r="S25" i="75"/>
  <c r="M25" i="75"/>
  <c r="L25" i="75" s="1"/>
  <c r="I25" i="75"/>
  <c r="J25" i="75" s="1"/>
  <c r="S24" i="75"/>
  <c r="P24" i="75"/>
  <c r="N24" i="75"/>
  <c r="M24" i="75"/>
  <c r="L24" i="75" s="1"/>
  <c r="I24" i="75"/>
  <c r="J24" i="75" s="1"/>
  <c r="S23" i="75"/>
  <c r="M23" i="75"/>
  <c r="L23" i="75" s="1"/>
  <c r="I23" i="75"/>
  <c r="J23" i="75" s="1"/>
  <c r="S22" i="75"/>
  <c r="P22" i="75"/>
  <c r="M22" i="75"/>
  <c r="L22" i="75" s="1"/>
  <c r="I22" i="75"/>
  <c r="J22" i="75" s="1"/>
  <c r="N22" i="75" s="1"/>
  <c r="Q22" i="75" s="1"/>
  <c r="S21" i="75"/>
  <c r="M21" i="75"/>
  <c r="L21" i="75" s="1"/>
  <c r="I21" i="75"/>
  <c r="J21" i="75" s="1"/>
  <c r="S20" i="75"/>
  <c r="P20" i="75"/>
  <c r="N20" i="75"/>
  <c r="M20" i="75"/>
  <c r="L20" i="75" s="1"/>
  <c r="I20" i="75"/>
  <c r="J20" i="75" s="1"/>
  <c r="S19" i="75"/>
  <c r="M19" i="75"/>
  <c r="L19" i="75" s="1"/>
  <c r="I19" i="75"/>
  <c r="J19" i="75" s="1"/>
  <c r="S18" i="75"/>
  <c r="P18" i="75"/>
  <c r="M18" i="75"/>
  <c r="L18" i="75" s="1"/>
  <c r="I18" i="75"/>
  <c r="J18" i="75" s="1"/>
  <c r="N18" i="75" s="1"/>
  <c r="Q18" i="75" s="1"/>
  <c r="S17" i="75"/>
  <c r="M17" i="75"/>
  <c r="L17" i="75" s="1"/>
  <c r="I17" i="75"/>
  <c r="J17" i="75" s="1"/>
  <c r="S16" i="75"/>
  <c r="P16" i="75"/>
  <c r="N16" i="75"/>
  <c r="M16" i="75"/>
  <c r="L16" i="75" s="1"/>
  <c r="I16" i="75"/>
  <c r="J16" i="75" s="1"/>
  <c r="S15" i="75"/>
  <c r="M15" i="75"/>
  <c r="L15" i="75" s="1"/>
  <c r="I15" i="75"/>
  <c r="J15" i="75" s="1"/>
  <c r="S14" i="75"/>
  <c r="P14" i="75"/>
  <c r="M14" i="75"/>
  <c r="L14" i="75" s="1"/>
  <c r="I14" i="75"/>
  <c r="J14" i="75" s="1"/>
  <c r="N14" i="75" s="1"/>
  <c r="Q14" i="75" s="1"/>
  <c r="S13" i="75"/>
  <c r="M13" i="75"/>
  <c r="L13" i="75" s="1"/>
  <c r="I13" i="75"/>
  <c r="J13" i="75" s="1"/>
  <c r="S12" i="75"/>
  <c r="P12" i="75"/>
  <c r="N12" i="75"/>
  <c r="M12" i="75"/>
  <c r="L12" i="75" s="1"/>
  <c r="I12" i="75"/>
  <c r="J12" i="75" s="1"/>
  <c r="S11" i="75"/>
  <c r="M11" i="75"/>
  <c r="L11" i="75" s="1"/>
  <c r="I11" i="75"/>
  <c r="J11" i="75" s="1"/>
  <c r="S10" i="75"/>
  <c r="P10" i="75"/>
  <c r="M10" i="75"/>
  <c r="L10" i="75" s="1"/>
  <c r="I10" i="75"/>
  <c r="J10" i="75" s="1"/>
  <c r="N10" i="75" s="1"/>
  <c r="Q10" i="75" s="1"/>
  <c r="S9" i="75"/>
  <c r="M9" i="75"/>
  <c r="L9" i="75" s="1"/>
  <c r="I9" i="75"/>
  <c r="J9" i="75" s="1"/>
  <c r="S39" i="76"/>
  <c r="P39" i="76"/>
  <c r="N39" i="76"/>
  <c r="M39" i="76"/>
  <c r="L39" i="76" s="1"/>
  <c r="I39" i="76"/>
  <c r="J39" i="76" s="1"/>
  <c r="S38" i="76"/>
  <c r="M38" i="76"/>
  <c r="L38" i="76" s="1"/>
  <c r="I38" i="76"/>
  <c r="J38" i="76" s="1"/>
  <c r="S37" i="76"/>
  <c r="P37" i="76"/>
  <c r="M37" i="76"/>
  <c r="L37" i="76" s="1"/>
  <c r="I37" i="76"/>
  <c r="J37" i="76" s="1"/>
  <c r="N37" i="76" s="1"/>
  <c r="Q37" i="76" s="1"/>
  <c r="S36" i="76"/>
  <c r="M36" i="76"/>
  <c r="L36" i="76" s="1"/>
  <c r="I36" i="76"/>
  <c r="J36" i="76" s="1"/>
  <c r="S35" i="76"/>
  <c r="P35" i="76"/>
  <c r="N35" i="76"/>
  <c r="M35" i="76"/>
  <c r="L35" i="76" s="1"/>
  <c r="I35" i="76"/>
  <c r="J35" i="76" s="1"/>
  <c r="S34" i="76"/>
  <c r="M34" i="76"/>
  <c r="L34" i="76" s="1"/>
  <c r="I34" i="76"/>
  <c r="J34" i="76" s="1"/>
  <c r="S33" i="76"/>
  <c r="P33" i="76"/>
  <c r="M33" i="76"/>
  <c r="L33" i="76" s="1"/>
  <c r="I33" i="76"/>
  <c r="J33" i="76" s="1"/>
  <c r="N33" i="76" s="1"/>
  <c r="Q33" i="76" s="1"/>
  <c r="S32" i="76"/>
  <c r="M32" i="76"/>
  <c r="L32" i="76" s="1"/>
  <c r="I32" i="76"/>
  <c r="J32" i="76" s="1"/>
  <c r="S31" i="76"/>
  <c r="P31" i="76"/>
  <c r="N31" i="76"/>
  <c r="M31" i="76"/>
  <c r="L31" i="76" s="1"/>
  <c r="I31" i="76"/>
  <c r="J31" i="76" s="1"/>
  <c r="S30" i="76"/>
  <c r="M30" i="76"/>
  <c r="L30" i="76" s="1"/>
  <c r="I30" i="76"/>
  <c r="J30" i="76" s="1"/>
  <c r="S29" i="76"/>
  <c r="P29" i="76"/>
  <c r="M29" i="76"/>
  <c r="L29" i="76" s="1"/>
  <c r="I29" i="76"/>
  <c r="J29" i="76" s="1"/>
  <c r="N29" i="76" s="1"/>
  <c r="Q29" i="76" s="1"/>
  <c r="S28" i="76"/>
  <c r="M28" i="76"/>
  <c r="L28" i="76" s="1"/>
  <c r="I28" i="76"/>
  <c r="J28" i="76" s="1"/>
  <c r="S27" i="76"/>
  <c r="P27" i="76"/>
  <c r="N27" i="76"/>
  <c r="M27" i="76"/>
  <c r="L27" i="76" s="1"/>
  <c r="I27" i="76"/>
  <c r="J27" i="76" s="1"/>
  <c r="S26" i="76"/>
  <c r="M26" i="76"/>
  <c r="L26" i="76" s="1"/>
  <c r="I26" i="76"/>
  <c r="J26" i="76" s="1"/>
  <c r="S25" i="76"/>
  <c r="P25" i="76"/>
  <c r="M25" i="76"/>
  <c r="L25" i="76" s="1"/>
  <c r="I25" i="76"/>
  <c r="J25" i="76" s="1"/>
  <c r="N25" i="76" s="1"/>
  <c r="Q25" i="76" s="1"/>
  <c r="S24" i="76"/>
  <c r="M24" i="76"/>
  <c r="L24" i="76" s="1"/>
  <c r="I24" i="76"/>
  <c r="J24" i="76" s="1"/>
  <c r="S23" i="76"/>
  <c r="P23" i="76"/>
  <c r="N23" i="76"/>
  <c r="M23" i="76"/>
  <c r="L23" i="76" s="1"/>
  <c r="I23" i="76"/>
  <c r="J23" i="76" s="1"/>
  <c r="S22" i="76"/>
  <c r="M22" i="76"/>
  <c r="L22" i="76" s="1"/>
  <c r="I22" i="76"/>
  <c r="J22" i="76" s="1"/>
  <c r="S21" i="76"/>
  <c r="P21" i="76"/>
  <c r="M21" i="76"/>
  <c r="L21" i="76" s="1"/>
  <c r="I21" i="76"/>
  <c r="J21" i="76" s="1"/>
  <c r="N21" i="76" s="1"/>
  <c r="Q21" i="76" s="1"/>
  <c r="S20" i="76"/>
  <c r="M20" i="76"/>
  <c r="L20" i="76" s="1"/>
  <c r="I20" i="76"/>
  <c r="J20" i="76" s="1"/>
  <c r="S19" i="76"/>
  <c r="P19" i="76"/>
  <c r="N19" i="76"/>
  <c r="M19" i="76"/>
  <c r="L19" i="76" s="1"/>
  <c r="I19" i="76"/>
  <c r="J19" i="76" s="1"/>
  <c r="S18" i="76"/>
  <c r="M18" i="76"/>
  <c r="L18" i="76" s="1"/>
  <c r="I18" i="76"/>
  <c r="J18" i="76" s="1"/>
  <c r="S17" i="76"/>
  <c r="P17" i="76"/>
  <c r="M17" i="76"/>
  <c r="L17" i="76" s="1"/>
  <c r="I17" i="76"/>
  <c r="J17" i="76" s="1"/>
  <c r="N17" i="76" s="1"/>
  <c r="Q17" i="76" s="1"/>
  <c r="S16" i="76"/>
  <c r="M16" i="76"/>
  <c r="L16" i="76" s="1"/>
  <c r="I16" i="76"/>
  <c r="J16" i="76" s="1"/>
  <c r="S15" i="76"/>
  <c r="P15" i="76"/>
  <c r="N15" i="76"/>
  <c r="M15" i="76"/>
  <c r="L15" i="76" s="1"/>
  <c r="I15" i="76"/>
  <c r="J15" i="76" s="1"/>
  <c r="S14" i="76"/>
  <c r="M14" i="76"/>
  <c r="L14" i="76" s="1"/>
  <c r="I14" i="76"/>
  <c r="J14" i="76" s="1"/>
  <c r="S13" i="76"/>
  <c r="P13" i="76"/>
  <c r="M13" i="76"/>
  <c r="L13" i="76" s="1"/>
  <c r="I13" i="76"/>
  <c r="J13" i="76" s="1"/>
  <c r="N13" i="76" s="1"/>
  <c r="Q13" i="76" s="1"/>
  <c r="S12" i="76"/>
  <c r="M12" i="76"/>
  <c r="L12" i="76" s="1"/>
  <c r="I12" i="76"/>
  <c r="J12" i="76" s="1"/>
  <c r="S11" i="76"/>
  <c r="P11" i="76"/>
  <c r="N11" i="76"/>
  <c r="M11" i="76"/>
  <c r="L11" i="76" s="1"/>
  <c r="I11" i="76"/>
  <c r="J11" i="76" s="1"/>
  <c r="S10" i="76"/>
  <c r="M10" i="76"/>
  <c r="L10" i="76" s="1"/>
  <c r="I10" i="76"/>
  <c r="J10" i="76" s="1"/>
  <c r="S9" i="76"/>
  <c r="P9" i="76"/>
  <c r="M9" i="76"/>
  <c r="L9" i="76" s="1"/>
  <c r="I9" i="76"/>
  <c r="J9" i="76" s="1"/>
  <c r="N9" i="76" s="1"/>
  <c r="Q9" i="76" s="1"/>
  <c r="S39" i="77"/>
  <c r="M39" i="77"/>
  <c r="L39" i="77" s="1"/>
  <c r="I39" i="77"/>
  <c r="J39" i="77" s="1"/>
  <c r="S38" i="77"/>
  <c r="P38" i="77"/>
  <c r="N38" i="77"/>
  <c r="M38" i="77"/>
  <c r="L38" i="77" s="1"/>
  <c r="I38" i="77"/>
  <c r="J38" i="77" s="1"/>
  <c r="S37" i="77"/>
  <c r="M37" i="77"/>
  <c r="L37" i="77" s="1"/>
  <c r="I37" i="77"/>
  <c r="J37" i="77" s="1"/>
  <c r="S36" i="77"/>
  <c r="P36" i="77"/>
  <c r="M36" i="77"/>
  <c r="L36" i="77" s="1"/>
  <c r="I36" i="77"/>
  <c r="J36" i="77" s="1"/>
  <c r="N36" i="77" s="1"/>
  <c r="Q36" i="77" s="1"/>
  <c r="S35" i="77"/>
  <c r="M35" i="77"/>
  <c r="L35" i="77" s="1"/>
  <c r="I35" i="77"/>
  <c r="J35" i="77" s="1"/>
  <c r="S34" i="77"/>
  <c r="P34" i="77"/>
  <c r="N34" i="77"/>
  <c r="M34" i="77"/>
  <c r="L34" i="77" s="1"/>
  <c r="I34" i="77"/>
  <c r="J34" i="77" s="1"/>
  <c r="S33" i="77"/>
  <c r="N33" i="77"/>
  <c r="Q33" i="77" s="1"/>
  <c r="M33" i="77"/>
  <c r="L33" i="77"/>
  <c r="I33" i="77"/>
  <c r="J33" i="77" s="1"/>
  <c r="P33" i="77" s="1"/>
  <c r="S32" i="77"/>
  <c r="N32" i="77"/>
  <c r="Q32" i="77" s="1"/>
  <c r="M32" i="77"/>
  <c r="L32" i="77"/>
  <c r="I32" i="77"/>
  <c r="J32" i="77" s="1"/>
  <c r="P32" i="77" s="1"/>
  <c r="S31" i="77"/>
  <c r="N31" i="77"/>
  <c r="Q31" i="77" s="1"/>
  <c r="M31" i="77"/>
  <c r="L31" i="77"/>
  <c r="I31" i="77"/>
  <c r="J31" i="77" s="1"/>
  <c r="P31" i="77" s="1"/>
  <c r="S30" i="77"/>
  <c r="N30" i="77"/>
  <c r="Q30" i="77" s="1"/>
  <c r="M30" i="77"/>
  <c r="L30" i="77"/>
  <c r="I30" i="77"/>
  <c r="J30" i="77" s="1"/>
  <c r="P30" i="77" s="1"/>
  <c r="S29" i="77"/>
  <c r="N29" i="77"/>
  <c r="Q29" i="77" s="1"/>
  <c r="M29" i="77"/>
  <c r="L29" i="77"/>
  <c r="I29" i="77"/>
  <c r="J29" i="77" s="1"/>
  <c r="P29" i="77" s="1"/>
  <c r="S28" i="77"/>
  <c r="N28" i="77"/>
  <c r="Q28" i="77" s="1"/>
  <c r="M28" i="77"/>
  <c r="L28" i="77"/>
  <c r="I28" i="77"/>
  <c r="J28" i="77" s="1"/>
  <c r="P28" i="77" s="1"/>
  <c r="S27" i="77"/>
  <c r="N27" i="77"/>
  <c r="Q27" i="77" s="1"/>
  <c r="M27" i="77"/>
  <c r="L27" i="77"/>
  <c r="I27" i="77"/>
  <c r="J27" i="77" s="1"/>
  <c r="P27" i="77" s="1"/>
  <c r="S26" i="77"/>
  <c r="N26" i="77"/>
  <c r="Q26" i="77" s="1"/>
  <c r="M26" i="77"/>
  <c r="L26" i="77"/>
  <c r="I26" i="77"/>
  <c r="J26" i="77" s="1"/>
  <c r="P26" i="77" s="1"/>
  <c r="S25" i="77"/>
  <c r="N25" i="77"/>
  <c r="Q25" i="77" s="1"/>
  <c r="M25" i="77"/>
  <c r="L25" i="77"/>
  <c r="I25" i="77"/>
  <c r="J25" i="77" s="1"/>
  <c r="P25" i="77" s="1"/>
  <c r="S24" i="77"/>
  <c r="N24" i="77"/>
  <c r="Q24" i="77" s="1"/>
  <c r="M24" i="77"/>
  <c r="L24" i="77"/>
  <c r="I24" i="77"/>
  <c r="J24" i="77" s="1"/>
  <c r="P24" i="77" s="1"/>
  <c r="S23" i="77"/>
  <c r="N23" i="77"/>
  <c r="Q23" i="77" s="1"/>
  <c r="M23" i="77"/>
  <c r="L23" i="77"/>
  <c r="I23" i="77"/>
  <c r="J23" i="77" s="1"/>
  <c r="P23" i="77" s="1"/>
  <c r="S22" i="77"/>
  <c r="N22" i="77"/>
  <c r="Q22" i="77" s="1"/>
  <c r="M22" i="77"/>
  <c r="L22" i="77"/>
  <c r="I22" i="77"/>
  <c r="J22" i="77" s="1"/>
  <c r="P22" i="77" s="1"/>
  <c r="S21" i="77"/>
  <c r="N21" i="77"/>
  <c r="Q21" i="77" s="1"/>
  <c r="M21" i="77"/>
  <c r="L21" i="77"/>
  <c r="I21" i="77"/>
  <c r="J21" i="77" s="1"/>
  <c r="P21" i="77" s="1"/>
  <c r="S20" i="77"/>
  <c r="N20" i="77"/>
  <c r="Q20" i="77" s="1"/>
  <c r="M20" i="77"/>
  <c r="L20" i="77"/>
  <c r="I20" i="77"/>
  <c r="J20" i="77" s="1"/>
  <c r="P20" i="77" s="1"/>
  <c r="S19" i="77"/>
  <c r="N19" i="77"/>
  <c r="Q19" i="77" s="1"/>
  <c r="M19" i="77"/>
  <c r="L19" i="77"/>
  <c r="I19" i="77"/>
  <c r="J19" i="77" s="1"/>
  <c r="P19" i="77" s="1"/>
  <c r="S18" i="77"/>
  <c r="N18" i="77"/>
  <c r="Q18" i="77" s="1"/>
  <c r="M18" i="77"/>
  <c r="L18" i="77"/>
  <c r="I18" i="77"/>
  <c r="J18" i="77" s="1"/>
  <c r="P18" i="77" s="1"/>
  <c r="S17" i="77"/>
  <c r="N17" i="77"/>
  <c r="Q17" i="77" s="1"/>
  <c r="M17" i="77"/>
  <c r="L17" i="77"/>
  <c r="I17" i="77"/>
  <c r="J17" i="77" s="1"/>
  <c r="P17" i="77" s="1"/>
  <c r="S16" i="77"/>
  <c r="N16" i="77"/>
  <c r="Q16" i="77" s="1"/>
  <c r="M16" i="77"/>
  <c r="L16" i="77"/>
  <c r="I16" i="77"/>
  <c r="J16" i="77" s="1"/>
  <c r="P16" i="77" s="1"/>
  <c r="S15" i="77"/>
  <c r="N15" i="77"/>
  <c r="Q15" i="77" s="1"/>
  <c r="M15" i="77"/>
  <c r="L15" i="77"/>
  <c r="I15" i="77"/>
  <c r="J15" i="77" s="1"/>
  <c r="P15" i="77" s="1"/>
  <c r="S14" i="77"/>
  <c r="N14" i="77"/>
  <c r="Q14" i="77" s="1"/>
  <c r="M14" i="77"/>
  <c r="L14" i="77"/>
  <c r="I14" i="77"/>
  <c r="J14" i="77" s="1"/>
  <c r="P14" i="77" s="1"/>
  <c r="S13" i="77"/>
  <c r="N13" i="77"/>
  <c r="Q13" i="77" s="1"/>
  <c r="M13" i="77"/>
  <c r="L13" i="77"/>
  <c r="I13" i="77"/>
  <c r="J13" i="77" s="1"/>
  <c r="P13" i="77" s="1"/>
  <c r="S12" i="77"/>
  <c r="N12" i="77"/>
  <c r="Q12" i="77" s="1"/>
  <c r="M12" i="77"/>
  <c r="L12" i="77"/>
  <c r="I12" i="77"/>
  <c r="J12" i="77" s="1"/>
  <c r="P12" i="77" s="1"/>
  <c r="S11" i="77"/>
  <c r="N11" i="77"/>
  <c r="Q11" i="77" s="1"/>
  <c r="M11" i="77"/>
  <c r="L11" i="77"/>
  <c r="I11" i="77"/>
  <c r="J11" i="77" s="1"/>
  <c r="P11" i="77" s="1"/>
  <c r="S10" i="77"/>
  <c r="N10" i="77"/>
  <c r="Q10" i="77" s="1"/>
  <c r="M10" i="77"/>
  <c r="L10" i="77"/>
  <c r="I10" i="77"/>
  <c r="J10" i="77" s="1"/>
  <c r="P10" i="77" s="1"/>
  <c r="S9" i="77"/>
  <c r="N9" i="77"/>
  <c r="Q9" i="77" s="1"/>
  <c r="M9" i="77"/>
  <c r="L9" i="77"/>
  <c r="I9" i="77"/>
  <c r="J9" i="77" s="1"/>
  <c r="P9" i="77" s="1"/>
  <c r="S39" i="78"/>
  <c r="N39" i="78"/>
  <c r="Q39" i="78" s="1"/>
  <c r="M39" i="78"/>
  <c r="L39" i="78"/>
  <c r="I39" i="78"/>
  <c r="J39" i="78" s="1"/>
  <c r="P39" i="78" s="1"/>
  <c r="S38" i="78"/>
  <c r="N38" i="78"/>
  <c r="Q38" i="78" s="1"/>
  <c r="M38" i="78"/>
  <c r="L38" i="78"/>
  <c r="I38" i="78"/>
  <c r="J38" i="78" s="1"/>
  <c r="P38" i="78" s="1"/>
  <c r="S37" i="78"/>
  <c r="N37" i="78"/>
  <c r="Q37" i="78" s="1"/>
  <c r="M37" i="78"/>
  <c r="L37" i="78"/>
  <c r="I37" i="78"/>
  <c r="J37" i="78" s="1"/>
  <c r="P37" i="78" s="1"/>
  <c r="S36" i="78"/>
  <c r="N36" i="78"/>
  <c r="Q36" i="78" s="1"/>
  <c r="M36" i="78"/>
  <c r="L36" i="78"/>
  <c r="I36" i="78"/>
  <c r="J36" i="78" s="1"/>
  <c r="P36" i="78" s="1"/>
  <c r="S35" i="78"/>
  <c r="N35" i="78"/>
  <c r="Q35" i="78" s="1"/>
  <c r="M35" i="78"/>
  <c r="L35" i="78"/>
  <c r="I35" i="78"/>
  <c r="J35" i="78" s="1"/>
  <c r="P35" i="78" s="1"/>
  <c r="S34" i="78"/>
  <c r="N34" i="78"/>
  <c r="Q34" i="78" s="1"/>
  <c r="M34" i="78"/>
  <c r="L34" i="78"/>
  <c r="I34" i="78"/>
  <c r="J34" i="78" s="1"/>
  <c r="P34" i="78" s="1"/>
  <c r="S33" i="78"/>
  <c r="N33" i="78"/>
  <c r="Q33" i="78" s="1"/>
  <c r="M33" i="78"/>
  <c r="L33" i="78"/>
  <c r="I33" i="78"/>
  <c r="J33" i="78" s="1"/>
  <c r="P33" i="78" s="1"/>
  <c r="S32" i="78"/>
  <c r="N32" i="78"/>
  <c r="Q32" i="78" s="1"/>
  <c r="M32" i="78"/>
  <c r="L32" i="78"/>
  <c r="I32" i="78"/>
  <c r="J32" i="78" s="1"/>
  <c r="P32" i="78" s="1"/>
  <c r="S31" i="78"/>
  <c r="N31" i="78"/>
  <c r="Q31" i="78" s="1"/>
  <c r="M31" i="78"/>
  <c r="L31" i="78"/>
  <c r="I31" i="78"/>
  <c r="J31" i="78" s="1"/>
  <c r="P31" i="78" s="1"/>
  <c r="S30" i="78"/>
  <c r="N30" i="78"/>
  <c r="Q30" i="78" s="1"/>
  <c r="M30" i="78"/>
  <c r="L30" i="78"/>
  <c r="I30" i="78"/>
  <c r="J30" i="78" s="1"/>
  <c r="P30" i="78" s="1"/>
  <c r="S29" i="78"/>
  <c r="N29" i="78"/>
  <c r="Q29" i="78" s="1"/>
  <c r="M29" i="78"/>
  <c r="L29" i="78"/>
  <c r="I29" i="78"/>
  <c r="J29" i="78" s="1"/>
  <c r="P29" i="78" s="1"/>
  <c r="S28" i="78"/>
  <c r="N28" i="78"/>
  <c r="Q28" i="78" s="1"/>
  <c r="M28" i="78"/>
  <c r="L28" i="78"/>
  <c r="I28" i="78"/>
  <c r="J28" i="78" s="1"/>
  <c r="P28" i="78" s="1"/>
  <c r="S27" i="78"/>
  <c r="N27" i="78"/>
  <c r="Q27" i="78" s="1"/>
  <c r="M27" i="78"/>
  <c r="L27" i="78"/>
  <c r="I27" i="78"/>
  <c r="J27" i="78" s="1"/>
  <c r="P27" i="78" s="1"/>
  <c r="S26" i="78"/>
  <c r="N26" i="78"/>
  <c r="Q26" i="78" s="1"/>
  <c r="M26" i="78"/>
  <c r="L26" i="78"/>
  <c r="I26" i="78"/>
  <c r="J26" i="78" s="1"/>
  <c r="P26" i="78" s="1"/>
  <c r="S25" i="78"/>
  <c r="N25" i="78"/>
  <c r="Q25" i="78" s="1"/>
  <c r="M25" i="78"/>
  <c r="L25" i="78"/>
  <c r="I25" i="78"/>
  <c r="J25" i="78" s="1"/>
  <c r="P25" i="78" s="1"/>
  <c r="S24" i="78"/>
  <c r="N24" i="78"/>
  <c r="Q24" i="78" s="1"/>
  <c r="M24" i="78"/>
  <c r="L24" i="78"/>
  <c r="I24" i="78"/>
  <c r="J24" i="78" s="1"/>
  <c r="P24" i="78" s="1"/>
  <c r="S23" i="78"/>
  <c r="N23" i="78"/>
  <c r="Q23" i="78" s="1"/>
  <c r="M23" i="78"/>
  <c r="L23" i="78"/>
  <c r="I23" i="78"/>
  <c r="J23" i="78" s="1"/>
  <c r="P23" i="78" s="1"/>
  <c r="S22" i="78"/>
  <c r="N22" i="78"/>
  <c r="Q22" i="78" s="1"/>
  <c r="M22" i="78"/>
  <c r="L22" i="78"/>
  <c r="I22" i="78"/>
  <c r="J22" i="78" s="1"/>
  <c r="P22" i="78" s="1"/>
  <c r="S21" i="78"/>
  <c r="N21" i="78"/>
  <c r="Q21" i="78" s="1"/>
  <c r="M21" i="78"/>
  <c r="L21" i="78"/>
  <c r="I21" i="78"/>
  <c r="J21" i="78" s="1"/>
  <c r="P21" i="78" s="1"/>
  <c r="S20" i="78"/>
  <c r="N20" i="78"/>
  <c r="Q20" i="78" s="1"/>
  <c r="M20" i="78"/>
  <c r="L20" i="78"/>
  <c r="I20" i="78"/>
  <c r="J20" i="78" s="1"/>
  <c r="P20" i="78" s="1"/>
  <c r="S19" i="78"/>
  <c r="N19" i="78"/>
  <c r="Q19" i="78" s="1"/>
  <c r="M19" i="78"/>
  <c r="L19" i="78"/>
  <c r="I19" i="78"/>
  <c r="J19" i="78" s="1"/>
  <c r="P19" i="78" s="1"/>
  <c r="S18" i="78"/>
  <c r="N18" i="78"/>
  <c r="Q18" i="78" s="1"/>
  <c r="M18" i="78"/>
  <c r="L18" i="78"/>
  <c r="I18" i="78"/>
  <c r="J18" i="78" s="1"/>
  <c r="P18" i="78" s="1"/>
  <c r="S17" i="78"/>
  <c r="N17" i="78"/>
  <c r="Q17" i="78" s="1"/>
  <c r="M17" i="78"/>
  <c r="L17" i="78"/>
  <c r="I17" i="78"/>
  <c r="J17" i="78" s="1"/>
  <c r="P17" i="78" s="1"/>
  <c r="S16" i="78"/>
  <c r="N16" i="78"/>
  <c r="Q16" i="78" s="1"/>
  <c r="M16" i="78"/>
  <c r="L16" i="78"/>
  <c r="I16" i="78"/>
  <c r="J16" i="78" s="1"/>
  <c r="P16" i="78" s="1"/>
  <c r="S15" i="78"/>
  <c r="N15" i="78"/>
  <c r="Q15" i="78" s="1"/>
  <c r="M15" i="78"/>
  <c r="L15" i="78"/>
  <c r="I15" i="78"/>
  <c r="J15" i="78" s="1"/>
  <c r="P15" i="78" s="1"/>
  <c r="S14" i="78"/>
  <c r="N14" i="78"/>
  <c r="Q14" i="78" s="1"/>
  <c r="M14" i="78"/>
  <c r="L14" i="78"/>
  <c r="I14" i="78"/>
  <c r="J14" i="78" s="1"/>
  <c r="P14" i="78" s="1"/>
  <c r="S13" i="78"/>
  <c r="N13" i="78"/>
  <c r="Q13" i="78" s="1"/>
  <c r="M13" i="78"/>
  <c r="L13" i="78"/>
  <c r="I13" i="78"/>
  <c r="J13" i="78" s="1"/>
  <c r="P13" i="78" s="1"/>
  <c r="S12" i="78"/>
  <c r="N12" i="78"/>
  <c r="Q12" i="78" s="1"/>
  <c r="M12" i="78"/>
  <c r="L12" i="78"/>
  <c r="I12" i="78"/>
  <c r="J12" i="78" s="1"/>
  <c r="P12" i="78" s="1"/>
  <c r="S11" i="78"/>
  <c r="N11" i="78"/>
  <c r="Q11" i="78" s="1"/>
  <c r="M11" i="78"/>
  <c r="L11" i="78"/>
  <c r="I11" i="78"/>
  <c r="J11" i="78" s="1"/>
  <c r="P11" i="78" s="1"/>
  <c r="S10" i="78"/>
  <c r="N10" i="78"/>
  <c r="Q10" i="78" s="1"/>
  <c r="M10" i="78"/>
  <c r="L10" i="78"/>
  <c r="I10" i="78"/>
  <c r="J10" i="78" s="1"/>
  <c r="P10" i="78" s="1"/>
  <c r="S9" i="78"/>
  <c r="N9" i="78"/>
  <c r="Q9" i="78" s="1"/>
  <c r="M9" i="78"/>
  <c r="L9" i="78"/>
  <c r="I9" i="78"/>
  <c r="J9" i="78" s="1"/>
  <c r="P9" i="78" s="1"/>
  <c r="S39" i="39"/>
  <c r="N39" i="39"/>
  <c r="Q39" i="39" s="1"/>
  <c r="M39" i="39"/>
  <c r="L39" i="39"/>
  <c r="I39" i="39"/>
  <c r="J39" i="39" s="1"/>
  <c r="P39" i="39" s="1"/>
  <c r="S38" i="39"/>
  <c r="N38" i="39"/>
  <c r="Q38" i="39" s="1"/>
  <c r="M38" i="39"/>
  <c r="L38" i="39"/>
  <c r="I38" i="39"/>
  <c r="J38" i="39" s="1"/>
  <c r="P38" i="39" s="1"/>
  <c r="S37" i="39"/>
  <c r="N37" i="39"/>
  <c r="Q37" i="39" s="1"/>
  <c r="M37" i="39"/>
  <c r="L37" i="39"/>
  <c r="I37" i="39"/>
  <c r="J37" i="39" s="1"/>
  <c r="P37" i="39" s="1"/>
  <c r="S36" i="39"/>
  <c r="N36" i="39"/>
  <c r="Q36" i="39" s="1"/>
  <c r="M36" i="39"/>
  <c r="L36" i="39"/>
  <c r="I36" i="39"/>
  <c r="J36" i="39" s="1"/>
  <c r="P36" i="39" s="1"/>
  <c r="S35" i="39"/>
  <c r="N35" i="39"/>
  <c r="Q35" i="39" s="1"/>
  <c r="M35" i="39"/>
  <c r="L35" i="39"/>
  <c r="I35" i="39"/>
  <c r="J35" i="39" s="1"/>
  <c r="P35" i="39" s="1"/>
  <c r="S34" i="39"/>
  <c r="N34" i="39"/>
  <c r="Q34" i="39" s="1"/>
  <c r="M34" i="39"/>
  <c r="L34" i="39"/>
  <c r="I34" i="39"/>
  <c r="J34" i="39" s="1"/>
  <c r="P34" i="39" s="1"/>
  <c r="S33" i="39"/>
  <c r="N33" i="39"/>
  <c r="Q33" i="39" s="1"/>
  <c r="M33" i="39"/>
  <c r="L33" i="39"/>
  <c r="I33" i="39"/>
  <c r="J33" i="39" s="1"/>
  <c r="P33" i="39" s="1"/>
  <c r="S32" i="39"/>
  <c r="N32" i="39"/>
  <c r="Q32" i="39" s="1"/>
  <c r="M32" i="39"/>
  <c r="L32" i="39"/>
  <c r="I32" i="39"/>
  <c r="J32" i="39" s="1"/>
  <c r="P32" i="39" s="1"/>
  <c r="S31" i="39"/>
  <c r="N31" i="39"/>
  <c r="Q31" i="39" s="1"/>
  <c r="M31" i="39"/>
  <c r="L31" i="39"/>
  <c r="I31" i="39"/>
  <c r="J31" i="39" s="1"/>
  <c r="P31" i="39" s="1"/>
  <c r="S30" i="39"/>
  <c r="N30" i="39"/>
  <c r="Q30" i="39" s="1"/>
  <c r="M30" i="39"/>
  <c r="L30" i="39"/>
  <c r="I30" i="39"/>
  <c r="J30" i="39" s="1"/>
  <c r="P30" i="39" s="1"/>
  <c r="S29" i="39"/>
  <c r="N29" i="39"/>
  <c r="Q29" i="39" s="1"/>
  <c r="M29" i="39"/>
  <c r="L29" i="39"/>
  <c r="I29" i="39"/>
  <c r="J29" i="39" s="1"/>
  <c r="P29" i="39" s="1"/>
  <c r="S28" i="39"/>
  <c r="N28" i="39"/>
  <c r="Q28" i="39" s="1"/>
  <c r="M28" i="39"/>
  <c r="L28" i="39"/>
  <c r="I28" i="39"/>
  <c r="J28" i="39" s="1"/>
  <c r="P28" i="39" s="1"/>
  <c r="S27" i="39"/>
  <c r="N27" i="39"/>
  <c r="Q27" i="39" s="1"/>
  <c r="M27" i="39"/>
  <c r="L27" i="39"/>
  <c r="I27" i="39"/>
  <c r="J27" i="39" s="1"/>
  <c r="P27" i="39" s="1"/>
  <c r="S26" i="39"/>
  <c r="N26" i="39"/>
  <c r="Q26" i="39" s="1"/>
  <c r="M26" i="39"/>
  <c r="L26" i="39"/>
  <c r="I26" i="39"/>
  <c r="J26" i="39" s="1"/>
  <c r="P26" i="39" s="1"/>
  <c r="S25" i="39"/>
  <c r="N25" i="39"/>
  <c r="Q25" i="39" s="1"/>
  <c r="M25" i="39"/>
  <c r="L25" i="39"/>
  <c r="I25" i="39"/>
  <c r="J25" i="39" s="1"/>
  <c r="P25" i="39" s="1"/>
  <c r="S24" i="39"/>
  <c r="N24" i="39"/>
  <c r="Q24" i="39" s="1"/>
  <c r="M24" i="39"/>
  <c r="L24" i="39"/>
  <c r="I24" i="39"/>
  <c r="J24" i="39" s="1"/>
  <c r="P24" i="39" s="1"/>
  <c r="S23" i="39"/>
  <c r="N23" i="39"/>
  <c r="Q23" i="39" s="1"/>
  <c r="M23" i="39"/>
  <c r="L23" i="39"/>
  <c r="I23" i="39"/>
  <c r="J23" i="39" s="1"/>
  <c r="P23" i="39" s="1"/>
  <c r="S22" i="39"/>
  <c r="N22" i="39"/>
  <c r="Q22" i="39" s="1"/>
  <c r="M22" i="39"/>
  <c r="L22" i="39"/>
  <c r="I22" i="39"/>
  <c r="J22" i="39" s="1"/>
  <c r="P22" i="39" s="1"/>
  <c r="S21" i="39"/>
  <c r="N21" i="39"/>
  <c r="Q21" i="39" s="1"/>
  <c r="M21" i="39"/>
  <c r="L21" i="39"/>
  <c r="I21" i="39"/>
  <c r="J21" i="39" s="1"/>
  <c r="P21" i="39" s="1"/>
  <c r="S20" i="39"/>
  <c r="N20" i="39"/>
  <c r="Q20" i="39" s="1"/>
  <c r="M20" i="39"/>
  <c r="L20" i="39"/>
  <c r="I20" i="39"/>
  <c r="J20" i="39" s="1"/>
  <c r="P20" i="39" s="1"/>
  <c r="S19" i="39"/>
  <c r="N19" i="39"/>
  <c r="Q19" i="39" s="1"/>
  <c r="M19" i="39"/>
  <c r="L19" i="39"/>
  <c r="I19" i="39"/>
  <c r="J19" i="39" s="1"/>
  <c r="P19" i="39" s="1"/>
  <c r="S18" i="39"/>
  <c r="N18" i="39"/>
  <c r="Q18" i="39" s="1"/>
  <c r="M18" i="39"/>
  <c r="L18" i="39"/>
  <c r="I18" i="39"/>
  <c r="J18" i="39" s="1"/>
  <c r="P18" i="39" s="1"/>
  <c r="S17" i="39"/>
  <c r="N17" i="39"/>
  <c r="Q17" i="39" s="1"/>
  <c r="M17" i="39"/>
  <c r="L17" i="39"/>
  <c r="I17" i="39"/>
  <c r="J17" i="39" s="1"/>
  <c r="P17" i="39" s="1"/>
  <c r="S16" i="39"/>
  <c r="N16" i="39"/>
  <c r="Q16" i="39" s="1"/>
  <c r="M16" i="39"/>
  <c r="L16" i="39"/>
  <c r="I16" i="39"/>
  <c r="J16" i="39" s="1"/>
  <c r="P16" i="39" s="1"/>
  <c r="S15" i="39"/>
  <c r="M15" i="39"/>
  <c r="L15" i="39"/>
  <c r="I15" i="39"/>
  <c r="J15" i="39" s="1"/>
  <c r="S14" i="39"/>
  <c r="M14" i="39"/>
  <c r="L14" i="39"/>
  <c r="I14" i="39"/>
  <c r="J14" i="39" s="1"/>
  <c r="S13" i="39"/>
  <c r="M13" i="39"/>
  <c r="L13" i="39"/>
  <c r="I13" i="39"/>
  <c r="J13" i="39" s="1"/>
  <c r="S12" i="39"/>
  <c r="M12" i="39"/>
  <c r="L12" i="39"/>
  <c r="I12" i="39"/>
  <c r="J12" i="39" s="1"/>
  <c r="S11" i="39"/>
  <c r="M11" i="39"/>
  <c r="L11" i="39"/>
  <c r="I11" i="39"/>
  <c r="J11" i="39" s="1"/>
  <c r="S10" i="39"/>
  <c r="M10" i="39"/>
  <c r="L10" i="39"/>
  <c r="I10" i="39"/>
  <c r="J10" i="39" s="1"/>
  <c r="S9" i="39"/>
  <c r="M9" i="39"/>
  <c r="L9" i="39"/>
  <c r="I9" i="39"/>
  <c r="J9" i="39" s="1"/>
  <c r="M9" i="22"/>
  <c r="N12" i="39" l="1"/>
  <c r="P12" i="39"/>
  <c r="N35" i="77"/>
  <c r="Q35" i="77" s="1"/>
  <c r="P35" i="77"/>
  <c r="N18" i="76"/>
  <c r="P18" i="76"/>
  <c r="N20" i="76"/>
  <c r="Q20" i="76" s="1"/>
  <c r="P20" i="76"/>
  <c r="N34" i="76"/>
  <c r="P34" i="76"/>
  <c r="N36" i="76"/>
  <c r="Q36" i="76" s="1"/>
  <c r="P36" i="76"/>
  <c r="N19" i="75"/>
  <c r="P19" i="75"/>
  <c r="N21" i="75"/>
  <c r="Q21" i="75" s="1"/>
  <c r="P21" i="75"/>
  <c r="N35" i="75"/>
  <c r="P35" i="75"/>
  <c r="N37" i="75"/>
  <c r="Q37" i="75" s="1"/>
  <c r="P37" i="75"/>
  <c r="N20" i="74"/>
  <c r="P20" i="74"/>
  <c r="N22" i="74"/>
  <c r="Q22" i="74" s="1"/>
  <c r="P22" i="74"/>
  <c r="N36" i="74"/>
  <c r="P36" i="74"/>
  <c r="N38" i="74"/>
  <c r="Q38" i="74" s="1"/>
  <c r="P38" i="74"/>
  <c r="N21" i="73"/>
  <c r="P21" i="73"/>
  <c r="N23" i="73"/>
  <c r="Q23" i="73" s="1"/>
  <c r="P23" i="73"/>
  <c r="N33" i="73"/>
  <c r="P33" i="73"/>
  <c r="N10" i="71"/>
  <c r="Q10" i="71" s="1"/>
  <c r="P10" i="71"/>
  <c r="N18" i="71"/>
  <c r="P18" i="71"/>
  <c r="N26" i="71"/>
  <c r="Q26" i="71" s="1"/>
  <c r="P26" i="71"/>
  <c r="N34" i="71"/>
  <c r="P34" i="71"/>
  <c r="N11" i="62"/>
  <c r="Q11" i="62" s="1"/>
  <c r="P11" i="62"/>
  <c r="N10" i="39"/>
  <c r="P10" i="39"/>
  <c r="P15" i="39"/>
  <c r="N15" i="39"/>
  <c r="N14" i="76"/>
  <c r="P14" i="76"/>
  <c r="N16" i="76"/>
  <c r="Q16" i="76" s="1"/>
  <c r="P16" i="76"/>
  <c r="N30" i="76"/>
  <c r="P30" i="76"/>
  <c r="N32" i="76"/>
  <c r="Q32" i="76" s="1"/>
  <c r="P32" i="76"/>
  <c r="N15" i="75"/>
  <c r="P15" i="75"/>
  <c r="N17" i="75"/>
  <c r="Q17" i="75" s="1"/>
  <c r="P17" i="75"/>
  <c r="N31" i="75"/>
  <c r="P31" i="75"/>
  <c r="N33" i="75"/>
  <c r="Q33" i="75" s="1"/>
  <c r="P33" i="75"/>
  <c r="N16" i="74"/>
  <c r="P16" i="74"/>
  <c r="N18" i="74"/>
  <c r="Q18" i="74" s="1"/>
  <c r="P18" i="74"/>
  <c r="N32" i="74"/>
  <c r="P32" i="74"/>
  <c r="N34" i="74"/>
  <c r="Q34" i="74" s="1"/>
  <c r="P34" i="74"/>
  <c r="N17" i="73"/>
  <c r="P17" i="73"/>
  <c r="N19" i="73"/>
  <c r="Q19" i="73" s="1"/>
  <c r="P19" i="73"/>
  <c r="N11" i="39"/>
  <c r="P11" i="39"/>
  <c r="P14" i="39"/>
  <c r="N14" i="39"/>
  <c r="N10" i="76"/>
  <c r="P10" i="76"/>
  <c r="N12" i="76"/>
  <c r="Q12" i="76" s="1"/>
  <c r="P12" i="76"/>
  <c r="N26" i="76"/>
  <c r="P26" i="76"/>
  <c r="N28" i="76"/>
  <c r="Q28" i="76" s="1"/>
  <c r="P28" i="76"/>
  <c r="N11" i="75"/>
  <c r="P11" i="75"/>
  <c r="N13" i="75"/>
  <c r="Q13" i="75" s="1"/>
  <c r="P13" i="75"/>
  <c r="N27" i="75"/>
  <c r="P27" i="75"/>
  <c r="N29" i="75"/>
  <c r="Q29" i="75" s="1"/>
  <c r="P29" i="75"/>
  <c r="N12" i="74"/>
  <c r="P12" i="74"/>
  <c r="N14" i="74"/>
  <c r="Q14" i="74" s="1"/>
  <c r="P14" i="74"/>
  <c r="N28" i="74"/>
  <c r="P28" i="74"/>
  <c r="N30" i="74"/>
  <c r="Q30" i="74" s="1"/>
  <c r="P30" i="74"/>
  <c r="N13" i="73"/>
  <c r="P13" i="73"/>
  <c r="N15" i="73"/>
  <c r="Q15" i="73" s="1"/>
  <c r="P15" i="73"/>
  <c r="N29" i="73"/>
  <c r="P29" i="73"/>
  <c r="N31" i="73"/>
  <c r="Q31" i="73" s="1"/>
  <c r="P31" i="73"/>
  <c r="P9" i="39"/>
  <c r="N9" i="39"/>
  <c r="Q9" i="39" s="1"/>
  <c r="N13" i="39"/>
  <c r="Q13" i="39" s="1"/>
  <c r="P13" i="39"/>
  <c r="N37" i="77"/>
  <c r="P37" i="77"/>
  <c r="N39" i="77"/>
  <c r="Q39" i="77" s="1"/>
  <c r="P39" i="77"/>
  <c r="N22" i="76"/>
  <c r="P22" i="76"/>
  <c r="N24" i="76"/>
  <c r="Q24" i="76" s="1"/>
  <c r="P24" i="76"/>
  <c r="N38" i="76"/>
  <c r="P38" i="76"/>
  <c r="N9" i="75"/>
  <c r="Q9" i="75" s="1"/>
  <c r="P9" i="75"/>
  <c r="N23" i="75"/>
  <c r="P23" i="75"/>
  <c r="N25" i="75"/>
  <c r="Q25" i="75" s="1"/>
  <c r="P25" i="75"/>
  <c r="N39" i="75"/>
  <c r="P39" i="75"/>
  <c r="N10" i="74"/>
  <c r="Q10" i="74" s="1"/>
  <c r="P10" i="74"/>
  <c r="N24" i="74"/>
  <c r="P24" i="74"/>
  <c r="N26" i="74"/>
  <c r="Q26" i="74" s="1"/>
  <c r="P26" i="74"/>
  <c r="N9" i="73"/>
  <c r="P9" i="73"/>
  <c r="N11" i="73"/>
  <c r="Q11" i="73" s="1"/>
  <c r="P11" i="73"/>
  <c r="N25" i="73"/>
  <c r="P25" i="73"/>
  <c r="N27" i="73"/>
  <c r="Q27" i="73" s="1"/>
  <c r="P27" i="73"/>
  <c r="N35" i="73"/>
  <c r="P35" i="73"/>
  <c r="N12" i="71"/>
  <c r="Q12" i="71" s="1"/>
  <c r="P12" i="71"/>
  <c r="N20" i="71"/>
  <c r="P20" i="71"/>
  <c r="N28" i="71"/>
  <c r="Q28" i="71" s="1"/>
  <c r="P28" i="71"/>
  <c r="N36" i="71"/>
  <c r="P36" i="71"/>
  <c r="N13" i="62"/>
  <c r="Q13" i="62" s="1"/>
  <c r="P13" i="62"/>
  <c r="Q34" i="77"/>
  <c r="Q38" i="77"/>
  <c r="Q11" i="76"/>
  <c r="Q15" i="76"/>
  <c r="Q19" i="76"/>
  <c r="Q23" i="76"/>
  <c r="Q27" i="76"/>
  <c r="Q31" i="76"/>
  <c r="Q35" i="76"/>
  <c r="Q39" i="76"/>
  <c r="Q12" i="75"/>
  <c r="Q16" i="75"/>
  <c r="Q20" i="75"/>
  <c r="Q24" i="75"/>
  <c r="P33" i="62"/>
  <c r="N33" i="62"/>
  <c r="Q33" i="62" s="1"/>
  <c r="P37" i="62"/>
  <c r="N37" i="62"/>
  <c r="Q37" i="62" s="1"/>
  <c r="P10" i="72"/>
  <c r="N10" i="72"/>
  <c r="Q10" i="72" s="1"/>
  <c r="P14" i="72"/>
  <c r="N14" i="72"/>
  <c r="Q14" i="72" s="1"/>
  <c r="P18" i="72"/>
  <c r="N18" i="72"/>
  <c r="Q18" i="72" s="1"/>
  <c r="P22" i="72"/>
  <c r="N22" i="72"/>
  <c r="Q22" i="72" s="1"/>
  <c r="P26" i="72"/>
  <c r="N26" i="72"/>
  <c r="Q26" i="72" s="1"/>
  <c r="P30" i="72"/>
  <c r="N30" i="72"/>
  <c r="Q30" i="72" s="1"/>
  <c r="P34" i="72"/>
  <c r="N34" i="72"/>
  <c r="Q34" i="72" s="1"/>
  <c r="P38" i="72"/>
  <c r="N38" i="72"/>
  <c r="Q38" i="72" s="1"/>
  <c r="P11" i="61"/>
  <c r="N11" i="61"/>
  <c r="Q11" i="61" s="1"/>
  <c r="P37" i="73"/>
  <c r="N38" i="73"/>
  <c r="Q38" i="73" s="1"/>
  <c r="P14" i="71"/>
  <c r="N15" i="71"/>
  <c r="Q15" i="71" s="1"/>
  <c r="P22" i="71"/>
  <c r="N23" i="71"/>
  <c r="Q23" i="71" s="1"/>
  <c r="P30" i="71"/>
  <c r="N31" i="71"/>
  <c r="Q31" i="71" s="1"/>
  <c r="P38" i="71"/>
  <c r="N39" i="71"/>
  <c r="Q39" i="71" s="1"/>
  <c r="P32" i="62"/>
  <c r="N32" i="62"/>
  <c r="Q32" i="62" s="1"/>
  <c r="P36" i="62"/>
  <c r="N36" i="62"/>
  <c r="Q36" i="62" s="1"/>
  <c r="P9" i="72"/>
  <c r="N9" i="72"/>
  <c r="Q9" i="72" s="1"/>
  <c r="P13" i="72"/>
  <c r="N13" i="72"/>
  <c r="Q13" i="72" s="1"/>
  <c r="P17" i="72"/>
  <c r="N17" i="72"/>
  <c r="Q17" i="72" s="1"/>
  <c r="P21" i="72"/>
  <c r="N21" i="72"/>
  <c r="Q21" i="72" s="1"/>
  <c r="P25" i="72"/>
  <c r="N25" i="72"/>
  <c r="Q25" i="72" s="1"/>
  <c r="P29" i="72"/>
  <c r="N29" i="72"/>
  <c r="Q29" i="72" s="1"/>
  <c r="P33" i="72"/>
  <c r="N33" i="72"/>
  <c r="Q33" i="72" s="1"/>
  <c r="P37" i="72"/>
  <c r="N37" i="72"/>
  <c r="Q37" i="72" s="1"/>
  <c r="P10" i="61"/>
  <c r="N10" i="61"/>
  <c r="Q10" i="61" s="1"/>
  <c r="N32" i="73"/>
  <c r="Q32" i="73" s="1"/>
  <c r="P39" i="73"/>
  <c r="Q39" i="73" s="1"/>
  <c r="N9" i="71"/>
  <c r="Q9" i="71" s="1"/>
  <c r="P16" i="71"/>
  <c r="Q16" i="71" s="1"/>
  <c r="N17" i="71"/>
  <c r="Q17" i="71" s="1"/>
  <c r="P24" i="71"/>
  <c r="Q24" i="71" s="1"/>
  <c r="N25" i="71"/>
  <c r="Q25" i="71" s="1"/>
  <c r="P32" i="71"/>
  <c r="Q32" i="71" s="1"/>
  <c r="N33" i="71"/>
  <c r="Q33" i="71" s="1"/>
  <c r="P9" i="62"/>
  <c r="Q9" i="62" s="1"/>
  <c r="N10" i="62"/>
  <c r="Q10" i="62" s="1"/>
  <c r="P31" i="62"/>
  <c r="N31" i="62"/>
  <c r="P35" i="62"/>
  <c r="N35" i="62"/>
  <c r="P39" i="62"/>
  <c r="N39" i="62"/>
  <c r="P12" i="72"/>
  <c r="N12" i="72"/>
  <c r="P16" i="72"/>
  <c r="N16" i="72"/>
  <c r="P20" i="72"/>
  <c r="N20" i="72"/>
  <c r="P24" i="72"/>
  <c r="N24" i="72"/>
  <c r="P28" i="72"/>
  <c r="N28" i="72"/>
  <c r="P32" i="72"/>
  <c r="N32" i="72"/>
  <c r="P36" i="72"/>
  <c r="N36" i="72"/>
  <c r="P9" i="61"/>
  <c r="N9" i="61"/>
  <c r="Q37" i="73"/>
  <c r="Q14" i="71"/>
  <c r="Q22" i="71"/>
  <c r="Q30" i="71"/>
  <c r="Q38" i="71"/>
  <c r="P15" i="62"/>
  <c r="N15" i="62"/>
  <c r="Q15" i="62" s="1"/>
  <c r="P18" i="62"/>
  <c r="N18" i="62"/>
  <c r="Q18" i="62" s="1"/>
  <c r="P19" i="62"/>
  <c r="N19" i="62"/>
  <c r="Q19" i="62" s="1"/>
  <c r="P22" i="62"/>
  <c r="N22" i="62"/>
  <c r="Q22" i="62" s="1"/>
  <c r="P23" i="62"/>
  <c r="N23" i="62"/>
  <c r="Q23" i="62" s="1"/>
  <c r="P26" i="62"/>
  <c r="N26" i="62"/>
  <c r="Q26" i="62" s="1"/>
  <c r="P27" i="62"/>
  <c r="N27" i="62"/>
  <c r="Q27" i="62" s="1"/>
  <c r="P30" i="62"/>
  <c r="N30" i="62"/>
  <c r="Q30" i="62" s="1"/>
  <c r="P34" i="62"/>
  <c r="N34" i="62"/>
  <c r="Q34" i="62" s="1"/>
  <c r="P38" i="62"/>
  <c r="N38" i="62"/>
  <c r="Q38" i="62" s="1"/>
  <c r="P11" i="72"/>
  <c r="N11" i="72"/>
  <c r="Q11" i="72" s="1"/>
  <c r="P15" i="72"/>
  <c r="N15" i="72"/>
  <c r="Q15" i="72" s="1"/>
  <c r="P19" i="72"/>
  <c r="N19" i="72"/>
  <c r="Q19" i="72" s="1"/>
  <c r="P23" i="72"/>
  <c r="N23" i="72"/>
  <c r="Q23" i="72" s="1"/>
  <c r="P27" i="72"/>
  <c r="N27" i="72"/>
  <c r="Q27" i="72" s="1"/>
  <c r="P31" i="72"/>
  <c r="N31" i="72"/>
  <c r="Q31" i="72" s="1"/>
  <c r="P35" i="72"/>
  <c r="N35" i="72"/>
  <c r="Q35" i="72" s="1"/>
  <c r="P39" i="72"/>
  <c r="N39" i="72"/>
  <c r="Q39" i="72" s="1"/>
  <c r="P12" i="61"/>
  <c r="N12" i="61"/>
  <c r="Q12" i="61" s="1"/>
  <c r="P13" i="61"/>
  <c r="N13" i="61"/>
  <c r="Q13" i="61" s="1"/>
  <c r="P14" i="61"/>
  <c r="N14" i="61"/>
  <c r="Q14" i="61" s="1"/>
  <c r="P15" i="61"/>
  <c r="N15" i="61"/>
  <c r="Q15" i="61" s="1"/>
  <c r="P16" i="61"/>
  <c r="N16" i="61"/>
  <c r="Q16" i="61" s="1"/>
  <c r="P17" i="61"/>
  <c r="N17" i="61"/>
  <c r="Q17" i="61" s="1"/>
  <c r="P18" i="61"/>
  <c r="N18" i="61"/>
  <c r="Q18" i="61" s="1"/>
  <c r="P19" i="61"/>
  <c r="N19" i="61"/>
  <c r="Q19" i="61" s="1"/>
  <c r="P20" i="61"/>
  <c r="N20" i="61"/>
  <c r="Q20" i="61" s="1"/>
  <c r="P21" i="61"/>
  <c r="N21" i="61"/>
  <c r="Q21" i="61" s="1"/>
  <c r="P22" i="61"/>
  <c r="N22" i="61"/>
  <c r="Q22" i="61" s="1"/>
  <c r="P23" i="61"/>
  <c r="N23" i="61"/>
  <c r="Q23" i="61" s="1"/>
  <c r="P24" i="61"/>
  <c r="N24" i="61"/>
  <c r="Q24" i="61" s="1"/>
  <c r="P25" i="61"/>
  <c r="N25" i="61"/>
  <c r="Q25" i="61" s="1"/>
  <c r="P26" i="61"/>
  <c r="N26" i="61"/>
  <c r="Q26" i="61" s="1"/>
  <c r="P27" i="61"/>
  <c r="N27" i="61"/>
  <c r="Q27" i="61" s="1"/>
  <c r="P28" i="61"/>
  <c r="N28" i="61"/>
  <c r="Q28" i="61" s="1"/>
  <c r="P29" i="61"/>
  <c r="N29" i="61"/>
  <c r="Q29" i="61" s="1"/>
  <c r="P30" i="61"/>
  <c r="N30" i="61"/>
  <c r="Q30" i="61" s="1"/>
  <c r="P31" i="61"/>
  <c r="N31" i="61"/>
  <c r="Q31" i="61" s="1"/>
  <c r="P32" i="61"/>
  <c r="N32" i="61"/>
  <c r="Q32" i="61" s="1"/>
  <c r="P33" i="61"/>
  <c r="N33" i="61"/>
  <c r="Q33" i="61" s="1"/>
  <c r="P34" i="61"/>
  <c r="N34" i="61"/>
  <c r="Q34" i="61" s="1"/>
  <c r="P35" i="61"/>
  <c r="N35" i="61"/>
  <c r="Q35" i="61" s="1"/>
  <c r="P36" i="61"/>
  <c r="N36" i="61"/>
  <c r="Q36" i="61" s="1"/>
  <c r="P37" i="61"/>
  <c r="N37" i="61"/>
  <c r="Q37" i="61" s="1"/>
  <c r="P38" i="61"/>
  <c r="N38" i="61"/>
  <c r="Q38" i="61" s="1"/>
  <c r="P39" i="61"/>
  <c r="N39" i="61"/>
  <c r="Q39" i="61" s="1"/>
  <c r="P9" i="60"/>
  <c r="N9" i="60"/>
  <c r="Q9" i="60" s="1"/>
  <c r="P10" i="60"/>
  <c r="N10" i="60"/>
  <c r="Q10" i="60" s="1"/>
  <c r="P11" i="60"/>
  <c r="N11" i="60"/>
  <c r="Q11" i="60" s="1"/>
  <c r="P12" i="60"/>
  <c r="N12" i="60"/>
  <c r="Q12" i="60" s="1"/>
  <c r="P13" i="60"/>
  <c r="N13" i="60"/>
  <c r="Q13" i="60" s="1"/>
  <c r="P14" i="60"/>
  <c r="N14" i="60"/>
  <c r="Q14" i="60" s="1"/>
  <c r="P15" i="60"/>
  <c r="N15" i="60"/>
  <c r="Q15" i="60" s="1"/>
  <c r="P16" i="60"/>
  <c r="N16" i="60"/>
  <c r="Q16" i="60" s="1"/>
  <c r="P17" i="60"/>
  <c r="N17" i="60"/>
  <c r="Q17" i="60" s="1"/>
  <c r="P18" i="60"/>
  <c r="N18" i="60"/>
  <c r="Q18" i="60" s="1"/>
  <c r="P19" i="60"/>
  <c r="N19" i="60"/>
  <c r="Q19" i="60" s="1"/>
  <c r="P20" i="60"/>
  <c r="N20" i="60"/>
  <c r="Q20" i="60" s="1"/>
  <c r="P21" i="60"/>
  <c r="N21" i="60"/>
  <c r="Q21" i="60" s="1"/>
  <c r="P22" i="60"/>
  <c r="N22" i="60"/>
  <c r="Q22" i="60" s="1"/>
  <c r="P23" i="60"/>
  <c r="N23" i="60"/>
  <c r="Q23" i="60" s="1"/>
  <c r="P24" i="60"/>
  <c r="N24" i="60"/>
  <c r="Q24" i="60" s="1"/>
  <c r="P25" i="60"/>
  <c r="N25" i="60"/>
  <c r="Q25" i="60" s="1"/>
  <c r="P26" i="60"/>
  <c r="N26" i="60"/>
  <c r="Q26" i="60" s="1"/>
  <c r="P27" i="60"/>
  <c r="N27" i="60"/>
  <c r="Q27" i="60" s="1"/>
  <c r="P28" i="60"/>
  <c r="N28" i="60"/>
  <c r="Q28" i="60" s="1"/>
  <c r="P29" i="60"/>
  <c r="N29" i="60"/>
  <c r="Q29" i="60" s="1"/>
  <c r="P30" i="60"/>
  <c r="N30" i="60"/>
  <c r="Q30" i="60" s="1"/>
  <c r="P31" i="60"/>
  <c r="N31" i="60"/>
  <c r="Q31" i="60" s="1"/>
  <c r="P32" i="60"/>
  <c r="N32" i="60"/>
  <c r="Q32" i="60" s="1"/>
  <c r="P33" i="60"/>
  <c r="N33" i="60"/>
  <c r="Q33" i="60" s="1"/>
  <c r="P34" i="60"/>
  <c r="N34" i="60"/>
  <c r="Q34" i="60" s="1"/>
  <c r="P35" i="60"/>
  <c r="N35" i="60"/>
  <c r="Q35" i="60" s="1"/>
  <c r="P36" i="60"/>
  <c r="N36" i="60"/>
  <c r="Q36" i="60" s="1"/>
  <c r="P37" i="60"/>
  <c r="N37" i="60"/>
  <c r="Q37" i="60" s="1"/>
  <c r="P38" i="60"/>
  <c r="N38" i="60"/>
  <c r="Q38" i="60" s="1"/>
  <c r="P39" i="60"/>
  <c r="N39" i="60"/>
  <c r="Q39" i="60" s="1"/>
  <c r="P9" i="59"/>
  <c r="N9" i="59"/>
  <c r="Q9" i="59" s="1"/>
  <c r="P10" i="59"/>
  <c r="N10" i="59"/>
  <c r="Q10" i="59" s="1"/>
  <c r="P11" i="59"/>
  <c r="N11" i="59"/>
  <c r="Q11" i="59" s="1"/>
  <c r="P12" i="59"/>
  <c r="N12" i="59"/>
  <c r="Q12" i="59" s="1"/>
  <c r="P13" i="59"/>
  <c r="N13" i="59"/>
  <c r="Q13" i="59" s="1"/>
  <c r="P14" i="59"/>
  <c r="N14" i="59"/>
  <c r="Q14" i="59" s="1"/>
  <c r="P15" i="59"/>
  <c r="N15" i="59"/>
  <c r="Q15" i="59" s="1"/>
  <c r="P16" i="59"/>
  <c r="N16" i="59"/>
  <c r="Q16" i="59" s="1"/>
  <c r="P17" i="59"/>
  <c r="N17" i="59"/>
  <c r="Q17" i="59" s="1"/>
  <c r="P18" i="59"/>
  <c r="N18" i="59"/>
  <c r="Q18" i="59" s="1"/>
  <c r="P19" i="59"/>
  <c r="N19" i="59"/>
  <c r="Q19" i="59" s="1"/>
  <c r="P20" i="59"/>
  <c r="N20" i="59"/>
  <c r="Q20" i="59" s="1"/>
  <c r="P21" i="59"/>
  <c r="N21" i="59"/>
  <c r="Q21" i="59" s="1"/>
  <c r="P22" i="59"/>
  <c r="N22" i="59"/>
  <c r="Q22" i="59" s="1"/>
  <c r="P30" i="59"/>
  <c r="N30" i="59"/>
  <c r="Q30" i="59" s="1"/>
  <c r="P28" i="59"/>
  <c r="N28" i="59"/>
  <c r="Q28" i="59" s="1"/>
  <c r="P36" i="59"/>
  <c r="N36" i="59"/>
  <c r="Q36" i="59" s="1"/>
  <c r="P16" i="62"/>
  <c r="N16" i="62"/>
  <c r="Q16" i="62" s="1"/>
  <c r="P20" i="62"/>
  <c r="N20" i="62"/>
  <c r="Q20" i="62" s="1"/>
  <c r="P24" i="62"/>
  <c r="N24" i="62"/>
  <c r="Q24" i="62" s="1"/>
  <c r="P28" i="62"/>
  <c r="N28" i="62"/>
  <c r="Q28" i="62" s="1"/>
  <c r="P26" i="59"/>
  <c r="N26" i="59"/>
  <c r="Q26" i="59" s="1"/>
  <c r="P34" i="59"/>
  <c r="N34" i="59"/>
  <c r="Q34" i="59" s="1"/>
  <c r="P24" i="59"/>
  <c r="N24" i="59"/>
  <c r="Q24" i="59" s="1"/>
  <c r="P32" i="59"/>
  <c r="N32" i="59"/>
  <c r="Q32" i="59" s="1"/>
  <c r="P15" i="57"/>
  <c r="N15" i="57"/>
  <c r="Q15" i="57" s="1"/>
  <c r="P19" i="57"/>
  <c r="N19" i="57"/>
  <c r="Q19" i="57" s="1"/>
  <c r="P23" i="57"/>
  <c r="N23" i="57"/>
  <c r="Q23" i="57" s="1"/>
  <c r="P27" i="57"/>
  <c r="N27" i="57"/>
  <c r="Q27" i="57" s="1"/>
  <c r="P31" i="57"/>
  <c r="N31" i="57"/>
  <c r="Q31" i="57" s="1"/>
  <c r="P35" i="57"/>
  <c r="N35" i="57"/>
  <c r="Q35" i="57" s="1"/>
  <c r="N39" i="57"/>
  <c r="P39" i="57"/>
  <c r="N11" i="56"/>
  <c r="P11" i="56"/>
  <c r="Q18" i="56"/>
  <c r="Q14" i="53"/>
  <c r="Q15" i="52"/>
  <c r="Q16" i="51"/>
  <c r="N38" i="59"/>
  <c r="Q38" i="59" s="1"/>
  <c r="N9" i="58"/>
  <c r="Q9" i="58" s="1"/>
  <c r="N11" i="58"/>
  <c r="Q11" i="58" s="1"/>
  <c r="N13" i="58"/>
  <c r="Q13" i="58" s="1"/>
  <c r="N15" i="58"/>
  <c r="Q15" i="58" s="1"/>
  <c r="N17" i="58"/>
  <c r="Q17" i="58" s="1"/>
  <c r="N19" i="58"/>
  <c r="Q19" i="58" s="1"/>
  <c r="N21" i="58"/>
  <c r="Q21" i="58" s="1"/>
  <c r="N23" i="58"/>
  <c r="Q23" i="58" s="1"/>
  <c r="N25" i="58"/>
  <c r="Q25" i="58" s="1"/>
  <c r="N27" i="58"/>
  <c r="Q27" i="58" s="1"/>
  <c r="N29" i="58"/>
  <c r="Q29" i="58" s="1"/>
  <c r="N31" i="58"/>
  <c r="Q31" i="58" s="1"/>
  <c r="N33" i="58"/>
  <c r="Q33" i="58" s="1"/>
  <c r="N35" i="58"/>
  <c r="Q35" i="58" s="1"/>
  <c r="N37" i="58"/>
  <c r="Q37" i="58" s="1"/>
  <c r="N39" i="58"/>
  <c r="Q39" i="58" s="1"/>
  <c r="N10" i="57"/>
  <c r="Q10" i="57" s="1"/>
  <c r="N12" i="57"/>
  <c r="Q12" i="57" s="1"/>
  <c r="N14" i="57"/>
  <c r="Q14" i="57" s="1"/>
  <c r="P16" i="57"/>
  <c r="N16" i="57"/>
  <c r="Q16" i="57" s="1"/>
  <c r="P20" i="57"/>
  <c r="N20" i="57"/>
  <c r="Q20" i="57" s="1"/>
  <c r="P24" i="57"/>
  <c r="N24" i="57"/>
  <c r="Q24" i="57" s="1"/>
  <c r="P28" i="57"/>
  <c r="N28" i="57"/>
  <c r="Q28" i="57" s="1"/>
  <c r="P32" i="57"/>
  <c r="N32" i="57"/>
  <c r="Q32" i="57" s="1"/>
  <c r="P36" i="57"/>
  <c r="N36" i="57"/>
  <c r="Q36" i="57" s="1"/>
  <c r="Q14" i="56"/>
  <c r="P17" i="57"/>
  <c r="N17" i="57"/>
  <c r="P21" i="57"/>
  <c r="N21" i="57"/>
  <c r="P25" i="57"/>
  <c r="N25" i="57"/>
  <c r="P29" i="57"/>
  <c r="N29" i="57"/>
  <c r="P33" i="57"/>
  <c r="N33" i="57"/>
  <c r="P37" i="57"/>
  <c r="N37" i="57"/>
  <c r="N19" i="56"/>
  <c r="Q19" i="56" s="1"/>
  <c r="P19" i="56"/>
  <c r="Q22" i="53"/>
  <c r="Q23" i="52"/>
  <c r="Q24" i="51"/>
  <c r="N23" i="59"/>
  <c r="Q23" i="59" s="1"/>
  <c r="N25" i="59"/>
  <c r="Q25" i="59" s="1"/>
  <c r="N27" i="59"/>
  <c r="Q27" i="59" s="1"/>
  <c r="N29" i="59"/>
  <c r="Q29" i="59" s="1"/>
  <c r="N31" i="59"/>
  <c r="Q31" i="59" s="1"/>
  <c r="N33" i="59"/>
  <c r="Q33" i="59" s="1"/>
  <c r="N35" i="59"/>
  <c r="Q35" i="59" s="1"/>
  <c r="N37" i="59"/>
  <c r="Q37" i="59" s="1"/>
  <c r="N39" i="59"/>
  <c r="Q39" i="59" s="1"/>
  <c r="N10" i="58"/>
  <c r="Q10" i="58" s="1"/>
  <c r="N12" i="58"/>
  <c r="Q12" i="58" s="1"/>
  <c r="N14" i="58"/>
  <c r="Q14" i="58" s="1"/>
  <c r="N16" i="58"/>
  <c r="Q16" i="58" s="1"/>
  <c r="N18" i="58"/>
  <c r="Q18" i="58" s="1"/>
  <c r="N20" i="58"/>
  <c r="Q20" i="58" s="1"/>
  <c r="P18" i="57"/>
  <c r="N18" i="57"/>
  <c r="P22" i="57"/>
  <c r="N22" i="57"/>
  <c r="P26" i="57"/>
  <c r="N26" i="57"/>
  <c r="P30" i="57"/>
  <c r="N30" i="57"/>
  <c r="P34" i="57"/>
  <c r="N34" i="57"/>
  <c r="P38" i="57"/>
  <c r="N38" i="57"/>
  <c r="N15" i="56"/>
  <c r="Q15" i="56" s="1"/>
  <c r="P15" i="56"/>
  <c r="Q27" i="56"/>
  <c r="Q12" i="55"/>
  <c r="Q28" i="55"/>
  <c r="Q13" i="54"/>
  <c r="Q29" i="54"/>
  <c r="Q19" i="52"/>
  <c r="Q33" i="51"/>
  <c r="Q35" i="51"/>
  <c r="Q37" i="51"/>
  <c r="Q39" i="51"/>
  <c r="Q10" i="50"/>
  <c r="Q12" i="50"/>
  <c r="Q14" i="50"/>
  <c r="Q16" i="50"/>
  <c r="Q18" i="50"/>
  <c r="Q20" i="50"/>
  <c r="Q22" i="50"/>
  <c r="Q24" i="50"/>
  <c r="Q26" i="50"/>
  <c r="P12" i="46"/>
  <c r="N12" i="46"/>
  <c r="P20" i="46"/>
  <c r="N20" i="46"/>
  <c r="P28" i="46"/>
  <c r="N28" i="46"/>
  <c r="P36" i="46"/>
  <c r="N36" i="46"/>
  <c r="P13" i="45"/>
  <c r="N13" i="45"/>
  <c r="N20" i="45"/>
  <c r="Q20" i="45" s="1"/>
  <c r="P20" i="45"/>
  <c r="P23" i="56"/>
  <c r="Q23" i="56" s="1"/>
  <c r="P27" i="56"/>
  <c r="P31" i="56"/>
  <c r="Q31" i="56" s="1"/>
  <c r="P35" i="56"/>
  <c r="Q35" i="56" s="1"/>
  <c r="P39" i="56"/>
  <c r="Q39" i="56" s="1"/>
  <c r="P12" i="55"/>
  <c r="P16" i="55"/>
  <c r="Q16" i="55" s="1"/>
  <c r="P20" i="55"/>
  <c r="Q20" i="55" s="1"/>
  <c r="P24" i="55"/>
  <c r="Q24" i="55" s="1"/>
  <c r="P28" i="55"/>
  <c r="P32" i="55"/>
  <c r="Q32" i="55" s="1"/>
  <c r="P36" i="55"/>
  <c r="Q36" i="55" s="1"/>
  <c r="P9" i="54"/>
  <c r="Q9" i="54" s="1"/>
  <c r="P13" i="54"/>
  <c r="P17" i="54"/>
  <c r="Q17" i="54" s="1"/>
  <c r="P21" i="54"/>
  <c r="Q21" i="54" s="1"/>
  <c r="P25" i="54"/>
  <c r="Q25" i="54" s="1"/>
  <c r="P29" i="54"/>
  <c r="P33" i="54"/>
  <c r="Q33" i="54" s="1"/>
  <c r="P37" i="54"/>
  <c r="Q37" i="54" s="1"/>
  <c r="P10" i="53"/>
  <c r="Q10" i="53" s="1"/>
  <c r="P14" i="53"/>
  <c r="P18" i="53"/>
  <c r="Q18" i="53" s="1"/>
  <c r="P22" i="53"/>
  <c r="P26" i="53"/>
  <c r="Q26" i="53" s="1"/>
  <c r="P30" i="53"/>
  <c r="Q30" i="53" s="1"/>
  <c r="P34" i="53"/>
  <c r="Q34" i="53" s="1"/>
  <c r="P38" i="53"/>
  <c r="Q38" i="53" s="1"/>
  <c r="P11" i="52"/>
  <c r="Q11" i="52" s="1"/>
  <c r="P15" i="52"/>
  <c r="P19" i="52"/>
  <c r="P23" i="52"/>
  <c r="P27" i="52"/>
  <c r="Q27" i="52" s="1"/>
  <c r="P31" i="52"/>
  <c r="Q31" i="52" s="1"/>
  <c r="P35" i="52"/>
  <c r="Q35" i="52" s="1"/>
  <c r="P39" i="52"/>
  <c r="Q39" i="52" s="1"/>
  <c r="P12" i="51"/>
  <c r="Q12" i="51" s="1"/>
  <c r="P16" i="51"/>
  <c r="P20" i="51"/>
  <c r="Q20" i="51" s="1"/>
  <c r="P24" i="51"/>
  <c r="P28" i="51"/>
  <c r="Q28" i="51" s="1"/>
  <c r="P32" i="51"/>
  <c r="P34" i="51"/>
  <c r="P36" i="51"/>
  <c r="P38" i="51"/>
  <c r="P9" i="50"/>
  <c r="P11" i="50"/>
  <c r="P13" i="50"/>
  <c r="P15" i="50"/>
  <c r="P17" i="50"/>
  <c r="P19" i="50"/>
  <c r="P21" i="50"/>
  <c r="P23" i="50"/>
  <c r="P25" i="50"/>
  <c r="P27" i="50"/>
  <c r="P10" i="46"/>
  <c r="N10" i="46"/>
  <c r="Q10" i="46" s="1"/>
  <c r="P18" i="46"/>
  <c r="N18" i="46"/>
  <c r="Q18" i="46" s="1"/>
  <c r="P26" i="46"/>
  <c r="N26" i="46"/>
  <c r="Q26" i="46" s="1"/>
  <c r="P34" i="46"/>
  <c r="N34" i="46"/>
  <c r="Q34" i="46" s="1"/>
  <c r="P11" i="45"/>
  <c r="N11" i="45"/>
  <c r="Q11" i="45" s="1"/>
  <c r="Q32" i="51"/>
  <c r="Q34" i="51"/>
  <c r="Q36" i="51"/>
  <c r="Q38" i="51"/>
  <c r="Q9" i="50"/>
  <c r="Q11" i="50"/>
  <c r="Q13" i="50"/>
  <c r="Q15" i="50"/>
  <c r="Q17" i="50"/>
  <c r="Q19" i="50"/>
  <c r="Q21" i="50"/>
  <c r="Q23" i="50"/>
  <c r="Q25" i="50"/>
  <c r="Q27" i="50"/>
  <c r="P39" i="47"/>
  <c r="N39" i="47"/>
  <c r="Q39" i="47" s="1"/>
  <c r="P16" i="46"/>
  <c r="N16" i="46"/>
  <c r="Q16" i="46" s="1"/>
  <c r="P24" i="46"/>
  <c r="N24" i="46"/>
  <c r="Q24" i="46" s="1"/>
  <c r="P32" i="46"/>
  <c r="N32" i="46"/>
  <c r="Q32" i="46" s="1"/>
  <c r="P9" i="45"/>
  <c r="N9" i="45"/>
  <c r="Q9" i="45" s="1"/>
  <c r="P17" i="45"/>
  <c r="N17" i="45"/>
  <c r="Q17" i="45" s="1"/>
  <c r="P14" i="46"/>
  <c r="N14" i="46"/>
  <c r="Q14" i="46" s="1"/>
  <c r="P22" i="46"/>
  <c r="N22" i="46"/>
  <c r="Q22" i="46" s="1"/>
  <c r="P30" i="46"/>
  <c r="N30" i="46"/>
  <c r="Q30" i="46" s="1"/>
  <c r="P38" i="46"/>
  <c r="N38" i="46"/>
  <c r="Q38" i="46" s="1"/>
  <c r="P15" i="45"/>
  <c r="N15" i="45"/>
  <c r="Q15" i="45" s="1"/>
  <c r="N38" i="47"/>
  <c r="Q38" i="47" s="1"/>
  <c r="N9" i="46"/>
  <c r="Q9" i="46" s="1"/>
  <c r="N11" i="46"/>
  <c r="Q11" i="46" s="1"/>
  <c r="N13" i="46"/>
  <c r="Q13" i="46" s="1"/>
  <c r="N15" i="46"/>
  <c r="Q15" i="46" s="1"/>
  <c r="N17" i="46"/>
  <c r="Q17" i="46" s="1"/>
  <c r="N19" i="46"/>
  <c r="Q19" i="46" s="1"/>
  <c r="N21" i="46"/>
  <c r="Q21" i="46" s="1"/>
  <c r="N23" i="46"/>
  <c r="Q23" i="46" s="1"/>
  <c r="N25" i="46"/>
  <c r="Q25" i="46" s="1"/>
  <c r="N27" i="46"/>
  <c r="Q27" i="46" s="1"/>
  <c r="N29" i="46"/>
  <c r="Q29" i="46" s="1"/>
  <c r="N31" i="46"/>
  <c r="Q31" i="46" s="1"/>
  <c r="N33" i="46"/>
  <c r="Q33" i="46" s="1"/>
  <c r="N35" i="46"/>
  <c r="Q35" i="46" s="1"/>
  <c r="N37" i="46"/>
  <c r="Q37" i="46" s="1"/>
  <c r="N39" i="46"/>
  <c r="Q39" i="46" s="1"/>
  <c r="N10" i="45"/>
  <c r="Q10" i="45" s="1"/>
  <c r="N12" i="45"/>
  <c r="Q12" i="45" s="1"/>
  <c r="N14" i="45"/>
  <c r="Q14" i="45" s="1"/>
  <c r="N16" i="45"/>
  <c r="Q16" i="45" s="1"/>
  <c r="P18" i="45"/>
  <c r="Q18" i="45" s="1"/>
  <c r="N19" i="45"/>
  <c r="Q19" i="45" s="1"/>
  <c r="P22" i="45"/>
  <c r="N23" i="45"/>
  <c r="Q23" i="45" s="1"/>
  <c r="P24" i="45"/>
  <c r="N24" i="45"/>
  <c r="N31" i="45"/>
  <c r="Q31" i="45" s="1"/>
  <c r="P32" i="45"/>
  <c r="N32" i="45"/>
  <c r="Q32" i="45" s="1"/>
  <c r="N39" i="45"/>
  <c r="Q39" i="45" s="1"/>
  <c r="P9" i="44"/>
  <c r="N9" i="44"/>
  <c r="N16" i="44"/>
  <c r="Q16" i="44" s="1"/>
  <c r="N18" i="44"/>
  <c r="Q18" i="44" s="1"/>
  <c r="N20" i="44"/>
  <c r="Q20" i="44" s="1"/>
  <c r="N22" i="44"/>
  <c r="Q22" i="44" s="1"/>
  <c r="N24" i="44"/>
  <c r="Q24" i="44" s="1"/>
  <c r="N26" i="44"/>
  <c r="Q26" i="44" s="1"/>
  <c r="N28" i="44"/>
  <c r="Q28" i="44" s="1"/>
  <c r="N30" i="44"/>
  <c r="Q30" i="44" s="1"/>
  <c r="N32" i="44"/>
  <c r="Q32" i="44" s="1"/>
  <c r="P35" i="44"/>
  <c r="N35" i="44"/>
  <c r="Q35" i="44" s="1"/>
  <c r="N12" i="43"/>
  <c r="P12" i="43"/>
  <c r="N20" i="43"/>
  <c r="P20" i="43"/>
  <c r="N28" i="43"/>
  <c r="P28" i="43"/>
  <c r="N32" i="43"/>
  <c r="P32" i="43"/>
  <c r="N36" i="43"/>
  <c r="P36" i="43"/>
  <c r="N9" i="42"/>
  <c r="P9" i="42"/>
  <c r="N13" i="42"/>
  <c r="P13" i="42"/>
  <c r="N17" i="42"/>
  <c r="P17" i="42"/>
  <c r="N28" i="50"/>
  <c r="Q28" i="50" s="1"/>
  <c r="N29" i="50"/>
  <c r="Q29" i="50" s="1"/>
  <c r="N30" i="50"/>
  <c r="Q30" i="50" s="1"/>
  <c r="N31" i="50"/>
  <c r="Q31" i="50" s="1"/>
  <c r="N32" i="50"/>
  <c r="Q32" i="50" s="1"/>
  <c r="N33" i="50"/>
  <c r="Q33" i="50" s="1"/>
  <c r="N34" i="50"/>
  <c r="Q34" i="50" s="1"/>
  <c r="N35" i="50"/>
  <c r="Q35" i="50" s="1"/>
  <c r="N36" i="50"/>
  <c r="Q36" i="50" s="1"/>
  <c r="N37" i="50"/>
  <c r="Q37" i="50" s="1"/>
  <c r="N38" i="50"/>
  <c r="Q38" i="50" s="1"/>
  <c r="N39" i="50"/>
  <c r="Q39" i="50" s="1"/>
  <c r="N9" i="49"/>
  <c r="Q9" i="49" s="1"/>
  <c r="N10" i="49"/>
  <c r="Q10" i="49" s="1"/>
  <c r="N11" i="49"/>
  <c r="Q11" i="49" s="1"/>
  <c r="N12" i="49"/>
  <c r="Q12" i="49" s="1"/>
  <c r="N13" i="49"/>
  <c r="Q13" i="49" s="1"/>
  <c r="N14" i="49"/>
  <c r="Q14" i="49" s="1"/>
  <c r="N15" i="49"/>
  <c r="Q15" i="49" s="1"/>
  <c r="N16" i="49"/>
  <c r="Q16" i="49" s="1"/>
  <c r="N17" i="49"/>
  <c r="Q17" i="49" s="1"/>
  <c r="N18" i="49"/>
  <c r="Q18" i="49" s="1"/>
  <c r="N19" i="49"/>
  <c r="Q19" i="49" s="1"/>
  <c r="N20" i="49"/>
  <c r="Q20" i="49" s="1"/>
  <c r="N21" i="49"/>
  <c r="Q21" i="49" s="1"/>
  <c r="N22" i="49"/>
  <c r="Q22" i="49" s="1"/>
  <c r="N23" i="49"/>
  <c r="Q23" i="49" s="1"/>
  <c r="N24" i="49"/>
  <c r="Q24" i="49" s="1"/>
  <c r="N25" i="49"/>
  <c r="Q25" i="49" s="1"/>
  <c r="N26" i="49"/>
  <c r="Q26" i="49" s="1"/>
  <c r="N27" i="49"/>
  <c r="Q27" i="49" s="1"/>
  <c r="N28" i="49"/>
  <c r="Q28" i="49" s="1"/>
  <c r="N29" i="49"/>
  <c r="Q29" i="49" s="1"/>
  <c r="N30" i="49"/>
  <c r="Q30" i="49" s="1"/>
  <c r="N31" i="49"/>
  <c r="Q31" i="49" s="1"/>
  <c r="N32" i="49"/>
  <c r="Q32" i="49" s="1"/>
  <c r="N33" i="49"/>
  <c r="Q33" i="49" s="1"/>
  <c r="N34" i="49"/>
  <c r="Q34" i="49" s="1"/>
  <c r="N35" i="49"/>
  <c r="Q35" i="49" s="1"/>
  <c r="N36" i="49"/>
  <c r="Q36" i="49" s="1"/>
  <c r="N37" i="49"/>
  <c r="Q37" i="49" s="1"/>
  <c r="N38" i="49"/>
  <c r="Q38" i="49" s="1"/>
  <c r="N39" i="49"/>
  <c r="Q39" i="49" s="1"/>
  <c r="N9" i="48"/>
  <c r="Q9" i="48" s="1"/>
  <c r="N10" i="48"/>
  <c r="Q10" i="48" s="1"/>
  <c r="N11" i="48"/>
  <c r="Q11" i="48" s="1"/>
  <c r="N12" i="48"/>
  <c r="Q12" i="48" s="1"/>
  <c r="N13" i="48"/>
  <c r="Q13" i="48" s="1"/>
  <c r="N14" i="48"/>
  <c r="Q14" i="48" s="1"/>
  <c r="N15" i="48"/>
  <c r="Q15" i="48" s="1"/>
  <c r="N16" i="48"/>
  <c r="Q16" i="48" s="1"/>
  <c r="N17" i="48"/>
  <c r="Q17" i="48" s="1"/>
  <c r="N18" i="48"/>
  <c r="Q18" i="48" s="1"/>
  <c r="N19" i="48"/>
  <c r="Q19" i="48" s="1"/>
  <c r="N20" i="48"/>
  <c r="Q20" i="48" s="1"/>
  <c r="N21" i="48"/>
  <c r="Q21" i="48" s="1"/>
  <c r="N22" i="48"/>
  <c r="Q22" i="48" s="1"/>
  <c r="N23" i="48"/>
  <c r="Q23" i="48" s="1"/>
  <c r="N24" i="48"/>
  <c r="Q24" i="48" s="1"/>
  <c r="N25" i="48"/>
  <c r="Q25" i="48" s="1"/>
  <c r="N26" i="48"/>
  <c r="Q26" i="48" s="1"/>
  <c r="N27" i="48"/>
  <c r="Q27" i="48" s="1"/>
  <c r="N28" i="48"/>
  <c r="Q28" i="48" s="1"/>
  <c r="N29" i="48"/>
  <c r="Q29" i="48" s="1"/>
  <c r="N30" i="48"/>
  <c r="Q30" i="48" s="1"/>
  <c r="N31" i="48"/>
  <c r="Q31" i="48" s="1"/>
  <c r="N32" i="48"/>
  <c r="Q32" i="48" s="1"/>
  <c r="N33" i="48"/>
  <c r="Q33" i="48" s="1"/>
  <c r="N34" i="48"/>
  <c r="Q34" i="48" s="1"/>
  <c r="N35" i="48"/>
  <c r="Q35" i="48" s="1"/>
  <c r="N36" i="48"/>
  <c r="Q36" i="48" s="1"/>
  <c r="N37" i="48"/>
  <c r="Q37" i="48" s="1"/>
  <c r="N38" i="48"/>
  <c r="Q38" i="48" s="1"/>
  <c r="N39" i="48"/>
  <c r="Q39" i="48" s="1"/>
  <c r="N9" i="47"/>
  <c r="Q9" i="47" s="1"/>
  <c r="N10" i="47"/>
  <c r="Q10" i="47" s="1"/>
  <c r="N11" i="47"/>
  <c r="Q11" i="47" s="1"/>
  <c r="N12" i="47"/>
  <c r="Q12" i="47" s="1"/>
  <c r="N13" i="47"/>
  <c r="Q13" i="47" s="1"/>
  <c r="N14" i="47"/>
  <c r="Q14" i="47" s="1"/>
  <c r="N15" i="47"/>
  <c r="Q15" i="47" s="1"/>
  <c r="N16" i="47"/>
  <c r="Q16" i="47" s="1"/>
  <c r="N17" i="47"/>
  <c r="Q17" i="47" s="1"/>
  <c r="N18" i="47"/>
  <c r="Q18" i="47" s="1"/>
  <c r="N19" i="47"/>
  <c r="Q19" i="47" s="1"/>
  <c r="N20" i="47"/>
  <c r="Q20" i="47" s="1"/>
  <c r="N21" i="47"/>
  <c r="Q21" i="47" s="1"/>
  <c r="N22" i="47"/>
  <c r="Q22" i="47" s="1"/>
  <c r="N23" i="47"/>
  <c r="Q23" i="47" s="1"/>
  <c r="N24" i="47"/>
  <c r="Q24" i="47" s="1"/>
  <c r="N25" i="47"/>
  <c r="Q25" i="47" s="1"/>
  <c r="N26" i="47"/>
  <c r="Q26" i="47" s="1"/>
  <c r="N27" i="47"/>
  <c r="Q27" i="47" s="1"/>
  <c r="N28" i="47"/>
  <c r="Q28" i="47" s="1"/>
  <c r="N29" i="47"/>
  <c r="Q29" i="47" s="1"/>
  <c r="N30" i="47"/>
  <c r="Q30" i="47" s="1"/>
  <c r="N31" i="47"/>
  <c r="Q31" i="47" s="1"/>
  <c r="N32" i="47"/>
  <c r="Q32" i="47" s="1"/>
  <c r="N33" i="47"/>
  <c r="Q33" i="47" s="1"/>
  <c r="N34" i="47"/>
  <c r="Q34" i="47" s="1"/>
  <c r="N35" i="47"/>
  <c r="Q35" i="47" s="1"/>
  <c r="N36" i="47"/>
  <c r="Q36" i="47" s="1"/>
  <c r="N37" i="47"/>
  <c r="Q37" i="47" s="1"/>
  <c r="P26" i="45"/>
  <c r="N26" i="45"/>
  <c r="P34" i="45"/>
  <c r="N34" i="45"/>
  <c r="P11" i="44"/>
  <c r="N11" i="44"/>
  <c r="Q34" i="44"/>
  <c r="P37" i="44"/>
  <c r="N37" i="44"/>
  <c r="Q37" i="44" s="1"/>
  <c r="N31" i="43"/>
  <c r="P31" i="43"/>
  <c r="N35" i="43"/>
  <c r="P35" i="43"/>
  <c r="N39" i="43"/>
  <c r="P39" i="43"/>
  <c r="N12" i="42"/>
  <c r="P12" i="42"/>
  <c r="N16" i="42"/>
  <c r="P16" i="42"/>
  <c r="Q22" i="45"/>
  <c r="P28" i="45"/>
  <c r="N28" i="45"/>
  <c r="Q28" i="45" s="1"/>
  <c r="P36" i="45"/>
  <c r="N36" i="45"/>
  <c r="Q36" i="45" s="1"/>
  <c r="P13" i="44"/>
  <c r="N13" i="44"/>
  <c r="Q13" i="44" s="1"/>
  <c r="N39" i="44"/>
  <c r="P39" i="44"/>
  <c r="N16" i="43"/>
  <c r="P16" i="43"/>
  <c r="N24" i="43"/>
  <c r="P24" i="43"/>
  <c r="N30" i="43"/>
  <c r="P30" i="43"/>
  <c r="N34" i="43"/>
  <c r="P34" i="43"/>
  <c r="N38" i="43"/>
  <c r="P38" i="43"/>
  <c r="N11" i="42"/>
  <c r="P11" i="42"/>
  <c r="N15" i="42"/>
  <c r="P15" i="42"/>
  <c r="P30" i="45"/>
  <c r="N30" i="45"/>
  <c r="Q30" i="45" s="1"/>
  <c r="P38" i="45"/>
  <c r="N38" i="45"/>
  <c r="Q38" i="45" s="1"/>
  <c r="P15" i="44"/>
  <c r="N15" i="44"/>
  <c r="Q15" i="44" s="1"/>
  <c r="P17" i="44"/>
  <c r="N17" i="44"/>
  <c r="Q17" i="44" s="1"/>
  <c r="P19" i="44"/>
  <c r="N19" i="44"/>
  <c r="Q19" i="44" s="1"/>
  <c r="P21" i="44"/>
  <c r="N21" i="44"/>
  <c r="Q21" i="44" s="1"/>
  <c r="P23" i="44"/>
  <c r="N23" i="44"/>
  <c r="Q23" i="44" s="1"/>
  <c r="P25" i="44"/>
  <c r="N25" i="44"/>
  <c r="Q25" i="44" s="1"/>
  <c r="P27" i="44"/>
  <c r="N27" i="44"/>
  <c r="Q27" i="44" s="1"/>
  <c r="P29" i="44"/>
  <c r="N29" i="44"/>
  <c r="Q29" i="44" s="1"/>
  <c r="P31" i="44"/>
  <c r="N31" i="44"/>
  <c r="Q31" i="44" s="1"/>
  <c r="P33" i="44"/>
  <c r="N33" i="44"/>
  <c r="Q33" i="44" s="1"/>
  <c r="N29" i="43"/>
  <c r="P29" i="43"/>
  <c r="N33" i="43"/>
  <c r="P33" i="43"/>
  <c r="N37" i="43"/>
  <c r="P37" i="43"/>
  <c r="N10" i="42"/>
  <c r="P10" i="42"/>
  <c r="N14" i="42"/>
  <c r="P14" i="42"/>
  <c r="P19" i="42"/>
  <c r="N19" i="42"/>
  <c r="P23" i="42"/>
  <c r="N23" i="42"/>
  <c r="P27" i="42"/>
  <c r="N27" i="42"/>
  <c r="P31" i="42"/>
  <c r="N31" i="42"/>
  <c r="P35" i="42"/>
  <c r="N35" i="42"/>
  <c r="P39" i="42"/>
  <c r="N39" i="42"/>
  <c r="P12" i="41"/>
  <c r="N12" i="41"/>
  <c r="P16" i="41"/>
  <c r="N16" i="41"/>
  <c r="P20" i="41"/>
  <c r="N20" i="41"/>
  <c r="P24" i="41"/>
  <c r="N24" i="41"/>
  <c r="P28" i="41"/>
  <c r="N28" i="41"/>
  <c r="P31" i="41"/>
  <c r="N31" i="41"/>
  <c r="Q31" i="41" s="1"/>
  <c r="P35" i="41"/>
  <c r="N35" i="41"/>
  <c r="Q35" i="41" s="1"/>
  <c r="P39" i="41"/>
  <c r="N39" i="41"/>
  <c r="Q39" i="41" s="1"/>
  <c r="P12" i="40"/>
  <c r="N12" i="40"/>
  <c r="Q12" i="40" s="1"/>
  <c r="P16" i="40"/>
  <c r="N16" i="40"/>
  <c r="Q16" i="40" s="1"/>
  <c r="P20" i="40"/>
  <c r="N20" i="40"/>
  <c r="Q20" i="40" s="1"/>
  <c r="P24" i="40"/>
  <c r="N24" i="40"/>
  <c r="Q24" i="40" s="1"/>
  <c r="P28" i="40"/>
  <c r="N28" i="40"/>
  <c r="Q28" i="40" s="1"/>
  <c r="P32" i="40"/>
  <c r="N32" i="40"/>
  <c r="Q32" i="40" s="1"/>
  <c r="P36" i="40"/>
  <c r="N36" i="40"/>
  <c r="Q36" i="40" s="1"/>
  <c r="Q10" i="43"/>
  <c r="Q14" i="43"/>
  <c r="Q18" i="43"/>
  <c r="Q22" i="43"/>
  <c r="Q26" i="43"/>
  <c r="P18" i="42"/>
  <c r="Q18" i="42" s="1"/>
  <c r="P21" i="42"/>
  <c r="N21" i="42"/>
  <c r="P25" i="42"/>
  <c r="N25" i="42"/>
  <c r="P29" i="42"/>
  <c r="N29" i="42"/>
  <c r="P33" i="42"/>
  <c r="N33" i="42"/>
  <c r="P37" i="42"/>
  <c r="N37" i="42"/>
  <c r="P10" i="41"/>
  <c r="N10" i="41"/>
  <c r="P14" i="41"/>
  <c r="N14" i="41"/>
  <c r="P18" i="41"/>
  <c r="N18" i="41"/>
  <c r="P22" i="41"/>
  <c r="N22" i="41"/>
  <c r="P26" i="41"/>
  <c r="N26" i="41"/>
  <c r="P29" i="41"/>
  <c r="Q29" i="41" s="1"/>
  <c r="N30" i="41"/>
  <c r="Q30" i="41" s="1"/>
  <c r="P33" i="41"/>
  <c r="N33" i="41"/>
  <c r="P37" i="41"/>
  <c r="N37" i="41"/>
  <c r="P9" i="43"/>
  <c r="Q9" i="43" s="1"/>
  <c r="Q11" i="43"/>
  <c r="P13" i="43"/>
  <c r="Q13" i="43" s="1"/>
  <c r="Q15" i="43"/>
  <c r="P17" i="43"/>
  <c r="Q17" i="43" s="1"/>
  <c r="Q19" i="43"/>
  <c r="P21" i="43"/>
  <c r="Q21" i="43" s="1"/>
  <c r="Q23" i="43"/>
  <c r="P25" i="43"/>
  <c r="Q25" i="43" s="1"/>
  <c r="Q27" i="43"/>
  <c r="P22" i="42"/>
  <c r="N22" i="42"/>
  <c r="P26" i="42"/>
  <c r="N26" i="42"/>
  <c r="P30" i="42"/>
  <c r="N30" i="42"/>
  <c r="P34" i="42"/>
  <c r="N34" i="42"/>
  <c r="P38" i="42"/>
  <c r="N38" i="42"/>
  <c r="P11" i="41"/>
  <c r="N11" i="41"/>
  <c r="P15" i="41"/>
  <c r="N15" i="41"/>
  <c r="P19" i="41"/>
  <c r="N19" i="41"/>
  <c r="P23" i="41"/>
  <c r="N23" i="41"/>
  <c r="P27" i="41"/>
  <c r="N27" i="41"/>
  <c r="P20" i="42"/>
  <c r="N20" i="42"/>
  <c r="P24" i="42"/>
  <c r="N24" i="42"/>
  <c r="P28" i="42"/>
  <c r="N28" i="42"/>
  <c r="P32" i="42"/>
  <c r="N32" i="42"/>
  <c r="P36" i="42"/>
  <c r="N36" i="42"/>
  <c r="P9" i="41"/>
  <c r="N9" i="41"/>
  <c r="P13" i="41"/>
  <c r="N13" i="41"/>
  <c r="P17" i="41"/>
  <c r="N17" i="41"/>
  <c r="P21" i="41"/>
  <c r="N21" i="41"/>
  <c r="P25" i="41"/>
  <c r="N25" i="41"/>
  <c r="P32" i="41"/>
  <c r="N32" i="41"/>
  <c r="P34" i="41"/>
  <c r="N34" i="41"/>
  <c r="P38" i="41"/>
  <c r="N38" i="41"/>
  <c r="P11" i="40"/>
  <c r="N11" i="40"/>
  <c r="P10" i="40"/>
  <c r="N10" i="40"/>
  <c r="P36" i="41"/>
  <c r="N36" i="41"/>
  <c r="P9" i="40"/>
  <c r="N9" i="40"/>
  <c r="P15" i="40"/>
  <c r="N15" i="40"/>
  <c r="P19" i="40"/>
  <c r="N19" i="40"/>
  <c r="P23" i="40"/>
  <c r="N23" i="40"/>
  <c r="P27" i="40"/>
  <c r="N27" i="40"/>
  <c r="P31" i="40"/>
  <c r="N31" i="40"/>
  <c r="P35" i="40"/>
  <c r="N35" i="40"/>
  <c r="P39" i="40"/>
  <c r="N39" i="40"/>
  <c r="P14" i="40"/>
  <c r="N14" i="40"/>
  <c r="P18" i="40"/>
  <c r="N18" i="40"/>
  <c r="P22" i="40"/>
  <c r="N22" i="40"/>
  <c r="P26" i="40"/>
  <c r="N26" i="40"/>
  <c r="P30" i="40"/>
  <c r="N30" i="40"/>
  <c r="P34" i="40"/>
  <c r="N34" i="40"/>
  <c r="P38" i="40"/>
  <c r="N38" i="40"/>
  <c r="P13" i="40"/>
  <c r="N13" i="40"/>
  <c r="P17" i="40"/>
  <c r="N17" i="40"/>
  <c r="P21" i="40"/>
  <c r="N21" i="40"/>
  <c r="P25" i="40"/>
  <c r="N25" i="40"/>
  <c r="P29" i="40"/>
  <c r="N29" i="40"/>
  <c r="P33" i="40"/>
  <c r="N33" i="40"/>
  <c r="P37" i="40"/>
  <c r="N37" i="40"/>
  <c r="O4" i="86"/>
  <c r="Q33" i="40" l="1"/>
  <c r="Q25" i="40"/>
  <c r="Q17" i="40"/>
  <c r="Q38" i="40"/>
  <c r="Q30" i="40"/>
  <c r="Q22" i="40"/>
  <c r="Q14" i="40"/>
  <c r="Q35" i="40"/>
  <c r="Q27" i="40"/>
  <c r="Q19" i="40"/>
  <c r="Q9" i="40"/>
  <c r="Q10" i="40"/>
  <c r="Q38" i="41"/>
  <c r="Q32" i="41"/>
  <c r="Q21" i="41"/>
  <c r="Q13" i="41"/>
  <c r="Q36" i="42"/>
  <c r="Q28" i="42"/>
  <c r="Q20" i="42"/>
  <c r="Q23" i="41"/>
  <c r="Q15" i="41"/>
  <c r="Q38" i="42"/>
  <c r="Q30" i="42"/>
  <c r="Q22" i="42"/>
  <c r="Q37" i="41"/>
  <c r="Q22" i="41"/>
  <c r="Q14" i="41"/>
  <c r="Q37" i="42"/>
  <c r="Q29" i="42"/>
  <c r="Q21" i="42"/>
  <c r="Q24" i="41"/>
  <c r="Q16" i="41"/>
  <c r="Q39" i="42"/>
  <c r="Q31" i="42"/>
  <c r="Q23" i="42"/>
  <c r="Q10" i="42"/>
  <c r="Q33" i="43"/>
  <c r="Q15" i="42"/>
  <c r="Q38" i="43"/>
  <c r="Q30" i="43"/>
  <c r="Q16" i="43"/>
  <c r="Q16" i="42"/>
  <c r="Q39" i="43"/>
  <c r="Q31" i="43"/>
  <c r="Q11" i="44"/>
  <c r="Q26" i="45"/>
  <c r="Q13" i="42"/>
  <c r="Q36" i="43"/>
  <c r="Q28" i="43"/>
  <c r="Q12" i="43"/>
  <c r="Q9" i="44"/>
  <c r="Q13" i="45"/>
  <c r="Q28" i="46"/>
  <c r="Q12" i="46"/>
  <c r="Q38" i="57"/>
  <c r="Q30" i="57"/>
  <c r="Q22" i="57"/>
  <c r="Q33" i="57"/>
  <c r="Q25" i="57"/>
  <c r="Q17" i="57"/>
  <c r="Q39" i="57"/>
  <c r="Q36" i="72"/>
  <c r="Q28" i="72"/>
  <c r="Q20" i="72"/>
  <c r="Q12" i="72"/>
  <c r="Q35" i="62"/>
  <c r="Q14" i="39"/>
  <c r="Q15" i="39"/>
  <c r="Q37" i="40"/>
  <c r="Q29" i="40"/>
  <c r="Q21" i="40"/>
  <c r="Q13" i="40"/>
  <c r="Q34" i="40"/>
  <c r="Q26" i="40"/>
  <c r="Q18" i="40"/>
  <c r="Q39" i="40"/>
  <c r="Q31" i="40"/>
  <c r="Q23" i="40"/>
  <c r="Q15" i="40"/>
  <c r="Q36" i="41"/>
  <c r="Q11" i="40"/>
  <c r="Q34" i="41"/>
  <c r="Q25" i="41"/>
  <c r="Q17" i="41"/>
  <c r="Q9" i="41"/>
  <c r="Q32" i="42"/>
  <c r="Q24" i="42"/>
  <c r="Q27" i="41"/>
  <c r="Q19" i="41"/>
  <c r="Q11" i="41"/>
  <c r="Q34" i="42"/>
  <c r="Q26" i="42"/>
  <c r="Q33" i="41"/>
  <c r="Q26" i="41"/>
  <c r="Q18" i="41"/>
  <c r="Q10" i="41"/>
  <c r="Q33" i="42"/>
  <c r="Q25" i="42"/>
  <c r="Q28" i="41"/>
  <c r="Q20" i="41"/>
  <c r="Q12" i="41"/>
  <c r="Q35" i="42"/>
  <c r="Q27" i="42"/>
  <c r="Q19" i="42"/>
  <c r="Q14" i="42"/>
  <c r="Q37" i="43"/>
  <c r="Q29" i="43"/>
  <c r="Q11" i="42"/>
  <c r="Q34" i="43"/>
  <c r="Q24" i="43"/>
  <c r="Q39" i="44"/>
  <c r="Q12" i="42"/>
  <c r="Q35" i="43"/>
  <c r="Q34" i="45"/>
  <c r="Q17" i="42"/>
  <c r="Q9" i="42"/>
  <c r="Q32" i="43"/>
  <c r="Q20" i="43"/>
  <c r="Q24" i="45"/>
  <c r="Q36" i="46"/>
  <c r="Q20" i="46"/>
  <c r="Q34" i="57"/>
  <c r="Q26" i="57"/>
  <c r="Q18" i="57"/>
  <c r="Q37" i="57"/>
  <c r="Q29" i="57"/>
  <c r="Q21" i="57"/>
  <c r="Q11" i="56"/>
  <c r="Q9" i="61"/>
  <c r="Q32" i="72"/>
  <c r="Q24" i="72"/>
  <c r="Q16" i="72"/>
  <c r="Q39" i="62"/>
  <c r="Q31" i="62"/>
  <c r="Q36" i="71"/>
  <c r="Q20" i="71"/>
  <c r="Q35" i="73"/>
  <c r="Q25" i="73"/>
  <c r="Q9" i="73"/>
  <c r="Q24" i="74"/>
  <c r="Q39" i="75"/>
  <c r="Q23" i="75"/>
  <c r="Q38" i="76"/>
  <c r="Q22" i="76"/>
  <c r="Q37" i="77"/>
  <c r="Q29" i="73"/>
  <c r="Q13" i="73"/>
  <c r="Q28" i="74"/>
  <c r="Q12" i="74"/>
  <c r="Q27" i="75"/>
  <c r="Q11" i="75"/>
  <c r="Q26" i="76"/>
  <c r="Q10" i="76"/>
  <c r="Q11" i="39"/>
  <c r="Q17" i="73"/>
  <c r="Q32" i="74"/>
  <c r="Q16" i="74"/>
  <c r="Q31" i="75"/>
  <c r="Q15" i="75"/>
  <c r="Q30" i="76"/>
  <c r="Q14" i="76"/>
  <c r="Q10" i="39"/>
  <c r="Q34" i="71"/>
  <c r="Q18" i="71"/>
  <c r="Q33" i="73"/>
  <c r="Q21" i="73"/>
  <c r="Q36" i="74"/>
  <c r="Q20" i="74"/>
  <c r="Q35" i="75"/>
  <c r="Q19" i="75"/>
  <c r="Q34" i="76"/>
  <c r="Q18" i="76"/>
  <c r="Q12" i="39"/>
  <c r="AE336" i="85"/>
  <c r="AE391" i="85" l="1"/>
  <c r="AE390" i="85"/>
  <c r="M39" i="99" l="1"/>
  <c r="L39" i="99" s="1"/>
  <c r="I39" i="99"/>
  <c r="J39" i="99" s="1"/>
  <c r="M38" i="99"/>
  <c r="L38" i="99" s="1"/>
  <c r="J38" i="99"/>
  <c r="N38" i="99" s="1"/>
  <c r="I38" i="99"/>
  <c r="M37" i="99"/>
  <c r="L37" i="99"/>
  <c r="I37" i="99"/>
  <c r="J37" i="99" s="1"/>
  <c r="P37" i="99" s="1"/>
  <c r="M36" i="99"/>
  <c r="L36" i="99" s="1"/>
  <c r="I36" i="99"/>
  <c r="J36" i="99" s="1"/>
  <c r="N36" i="99" s="1"/>
  <c r="M35" i="99"/>
  <c r="L35" i="99"/>
  <c r="I35" i="99"/>
  <c r="J35" i="99" s="1"/>
  <c r="P35" i="99" s="1"/>
  <c r="M34" i="99"/>
  <c r="L34" i="99" s="1"/>
  <c r="I34" i="99"/>
  <c r="J34" i="99" s="1"/>
  <c r="N34" i="99" s="1"/>
  <c r="M33" i="99"/>
  <c r="L33" i="99" s="1"/>
  <c r="I33" i="99"/>
  <c r="J33" i="99" s="1"/>
  <c r="P33" i="99" s="1"/>
  <c r="M32" i="99"/>
  <c r="L32" i="99" s="1"/>
  <c r="I32" i="99"/>
  <c r="J32" i="99" s="1"/>
  <c r="N31" i="99"/>
  <c r="Q31" i="99" s="1"/>
  <c r="M31" i="99"/>
  <c r="L31" i="99" s="1"/>
  <c r="I31" i="99"/>
  <c r="J31" i="99" s="1"/>
  <c r="P31" i="99" s="1"/>
  <c r="M30" i="99"/>
  <c r="L30" i="99" s="1"/>
  <c r="I30" i="99"/>
  <c r="J30" i="99" s="1"/>
  <c r="M29" i="99"/>
  <c r="L29" i="99" s="1"/>
  <c r="I29" i="99"/>
  <c r="J29" i="99" s="1"/>
  <c r="P29" i="99" s="1"/>
  <c r="M28" i="99"/>
  <c r="L28" i="99" s="1"/>
  <c r="I28" i="99"/>
  <c r="J28" i="99" s="1"/>
  <c r="N28" i="99" s="1"/>
  <c r="M27" i="99"/>
  <c r="L27" i="99" s="1"/>
  <c r="I27" i="99"/>
  <c r="J27" i="99" s="1"/>
  <c r="P27" i="99" s="1"/>
  <c r="M26" i="99"/>
  <c r="L26" i="99" s="1"/>
  <c r="I26" i="99"/>
  <c r="J26" i="99" s="1"/>
  <c r="N26" i="99" s="1"/>
  <c r="M25" i="99"/>
  <c r="L25" i="99"/>
  <c r="I25" i="99"/>
  <c r="J25" i="99" s="1"/>
  <c r="P25" i="99" s="1"/>
  <c r="M24" i="99"/>
  <c r="L24" i="99" s="1"/>
  <c r="J24" i="99"/>
  <c r="N24" i="99" s="1"/>
  <c r="I24" i="99"/>
  <c r="M23" i="99"/>
  <c r="L23" i="99"/>
  <c r="I23" i="99"/>
  <c r="J23" i="99" s="1"/>
  <c r="M22" i="99"/>
  <c r="L22" i="99" s="1"/>
  <c r="I22" i="99"/>
  <c r="J22" i="99" s="1"/>
  <c r="M21" i="99"/>
  <c r="L21" i="99" s="1"/>
  <c r="I21" i="99"/>
  <c r="J21" i="99" s="1"/>
  <c r="P21" i="99" s="1"/>
  <c r="M20" i="99"/>
  <c r="L20" i="99" s="1"/>
  <c r="J20" i="99"/>
  <c r="N20" i="99" s="1"/>
  <c r="I20" i="99"/>
  <c r="M19" i="99"/>
  <c r="L19" i="99"/>
  <c r="I19" i="99"/>
  <c r="J19" i="99" s="1"/>
  <c r="P19" i="99" s="1"/>
  <c r="M18" i="99"/>
  <c r="L18" i="99" s="1"/>
  <c r="I18" i="99"/>
  <c r="J18" i="99" s="1"/>
  <c r="N18" i="99" s="1"/>
  <c r="N17" i="99"/>
  <c r="Q17" i="99" s="1"/>
  <c r="M17" i="99"/>
  <c r="L17" i="99" s="1"/>
  <c r="I17" i="99"/>
  <c r="J17" i="99" s="1"/>
  <c r="P17" i="99" s="1"/>
  <c r="M16" i="99"/>
  <c r="L16" i="99" s="1"/>
  <c r="I16" i="99"/>
  <c r="J16" i="99" s="1"/>
  <c r="M15" i="99"/>
  <c r="L15" i="99" s="1"/>
  <c r="I15" i="99"/>
  <c r="J15" i="99" s="1"/>
  <c r="P15" i="99" s="1"/>
  <c r="M14" i="99"/>
  <c r="L14" i="99" s="1"/>
  <c r="I14" i="99"/>
  <c r="J14" i="99" s="1"/>
  <c r="M13" i="99"/>
  <c r="L13" i="99" s="1"/>
  <c r="I13" i="99"/>
  <c r="J13" i="99" s="1"/>
  <c r="P13" i="99" s="1"/>
  <c r="M12" i="99"/>
  <c r="L12" i="99" s="1"/>
  <c r="J12" i="99"/>
  <c r="N12" i="99" s="1"/>
  <c r="I12" i="99"/>
  <c r="M11" i="99"/>
  <c r="L11" i="99" s="1"/>
  <c r="I11" i="99"/>
  <c r="J11" i="99" s="1"/>
  <c r="P11" i="99" s="1"/>
  <c r="M10" i="99"/>
  <c r="L10" i="99" s="1"/>
  <c r="I10" i="99"/>
  <c r="J10" i="99" s="1"/>
  <c r="N10" i="99" s="1"/>
  <c r="N9" i="99"/>
  <c r="Q9" i="99" s="1"/>
  <c r="M9" i="99"/>
  <c r="L9" i="99" s="1"/>
  <c r="I9" i="99"/>
  <c r="J9" i="99" s="1"/>
  <c r="P9" i="99" s="1"/>
  <c r="M39" i="100"/>
  <c r="L39" i="100" s="1"/>
  <c r="I39" i="100"/>
  <c r="J39" i="100" s="1"/>
  <c r="N39" i="100" s="1"/>
  <c r="N38" i="100"/>
  <c r="Q38" i="100" s="1"/>
  <c r="M38" i="100"/>
  <c r="L38" i="100" s="1"/>
  <c r="I38" i="100"/>
  <c r="J38" i="100" s="1"/>
  <c r="P38" i="100" s="1"/>
  <c r="M37" i="100"/>
  <c r="L37" i="100" s="1"/>
  <c r="I37" i="100"/>
  <c r="J37" i="100" s="1"/>
  <c r="N37" i="100" s="1"/>
  <c r="M36" i="100"/>
  <c r="L36" i="100" s="1"/>
  <c r="I36" i="100"/>
  <c r="J36" i="100" s="1"/>
  <c r="P36" i="100" s="1"/>
  <c r="M35" i="100"/>
  <c r="L35" i="100" s="1"/>
  <c r="J35" i="100"/>
  <c r="N35" i="100" s="1"/>
  <c r="I35" i="100"/>
  <c r="M34" i="100"/>
  <c r="L34" i="100"/>
  <c r="I34" i="100"/>
  <c r="J34" i="100" s="1"/>
  <c r="M33" i="100"/>
  <c r="L33" i="100" s="1"/>
  <c r="I33" i="100"/>
  <c r="J33" i="100" s="1"/>
  <c r="N33" i="100" s="1"/>
  <c r="M32" i="100"/>
  <c r="L32" i="100" s="1"/>
  <c r="I32" i="100"/>
  <c r="J32" i="100" s="1"/>
  <c r="M31" i="100"/>
  <c r="L31" i="100" s="1"/>
  <c r="I31" i="100"/>
  <c r="J31" i="100" s="1"/>
  <c r="M30" i="100"/>
  <c r="L30" i="100" s="1"/>
  <c r="I30" i="100"/>
  <c r="J30" i="100" s="1"/>
  <c r="M29" i="100"/>
  <c r="L29" i="100"/>
  <c r="I29" i="100"/>
  <c r="J29" i="100" s="1"/>
  <c r="P29" i="100" s="1"/>
  <c r="M28" i="100"/>
  <c r="L28" i="100" s="1"/>
  <c r="I28" i="100"/>
  <c r="J28" i="100" s="1"/>
  <c r="M27" i="100"/>
  <c r="L27" i="100" s="1"/>
  <c r="I27" i="100"/>
  <c r="J27" i="100" s="1"/>
  <c r="M26" i="100"/>
  <c r="L26" i="100"/>
  <c r="I26" i="100"/>
  <c r="J26" i="100" s="1"/>
  <c r="M25" i="100"/>
  <c r="L25" i="100" s="1"/>
  <c r="I25" i="100"/>
  <c r="J25" i="100" s="1"/>
  <c r="P25" i="100" s="1"/>
  <c r="M24" i="100"/>
  <c r="L24" i="100" s="1"/>
  <c r="I24" i="100"/>
  <c r="J24" i="100" s="1"/>
  <c r="M23" i="100"/>
  <c r="L23" i="100" s="1"/>
  <c r="I23" i="100"/>
  <c r="J23" i="100" s="1"/>
  <c r="M22" i="100"/>
  <c r="L22" i="100" s="1"/>
  <c r="I22" i="100"/>
  <c r="J22" i="100" s="1"/>
  <c r="M21" i="100"/>
  <c r="L21" i="100"/>
  <c r="I21" i="100"/>
  <c r="J21" i="100" s="1"/>
  <c r="P21" i="100" s="1"/>
  <c r="M20" i="100"/>
  <c r="L20" i="100"/>
  <c r="I20" i="100"/>
  <c r="J20" i="100" s="1"/>
  <c r="M19" i="100"/>
  <c r="L19" i="100" s="1"/>
  <c r="I19" i="100"/>
  <c r="J19" i="100" s="1"/>
  <c r="M18" i="100"/>
  <c r="L18" i="100"/>
  <c r="I18" i="100"/>
  <c r="J18" i="100" s="1"/>
  <c r="M17" i="100"/>
  <c r="L17" i="100"/>
  <c r="I17" i="100"/>
  <c r="J17" i="100" s="1"/>
  <c r="N17" i="100" s="1"/>
  <c r="M16" i="100"/>
  <c r="L16" i="100" s="1"/>
  <c r="I16" i="100"/>
  <c r="J16" i="100" s="1"/>
  <c r="M15" i="100"/>
  <c r="L15" i="100" s="1"/>
  <c r="I15" i="100"/>
  <c r="J15" i="100" s="1"/>
  <c r="M14" i="100"/>
  <c r="L14" i="100" s="1"/>
  <c r="I14" i="100"/>
  <c r="J14" i="100" s="1"/>
  <c r="M13" i="100"/>
  <c r="L13" i="100"/>
  <c r="I13" i="100"/>
  <c r="J13" i="100" s="1"/>
  <c r="P13" i="100" s="1"/>
  <c r="M12" i="100"/>
  <c r="L12" i="100"/>
  <c r="I12" i="100"/>
  <c r="J12" i="100" s="1"/>
  <c r="M11" i="100"/>
  <c r="L11" i="100" s="1"/>
  <c r="I11" i="100"/>
  <c r="J11" i="100" s="1"/>
  <c r="M10" i="100"/>
  <c r="L10" i="100"/>
  <c r="I10" i="100"/>
  <c r="J10" i="100" s="1"/>
  <c r="M9" i="100"/>
  <c r="L9" i="100"/>
  <c r="I9" i="100"/>
  <c r="J9" i="100" s="1"/>
  <c r="P9" i="100" s="1"/>
  <c r="N22" i="99" l="1"/>
  <c r="P22" i="99"/>
  <c r="P24" i="99"/>
  <c r="N27" i="99"/>
  <c r="Q27" i="99" s="1"/>
  <c r="N15" i="99"/>
  <c r="Q15" i="99" s="1"/>
  <c r="N35" i="99"/>
  <c r="Q35" i="99" s="1"/>
  <c r="N16" i="99"/>
  <c r="Q16" i="99" s="1"/>
  <c r="P16" i="99"/>
  <c r="N14" i="99"/>
  <c r="P14" i="99"/>
  <c r="N30" i="99"/>
  <c r="P30" i="99"/>
  <c r="Q30" i="99" s="1"/>
  <c r="P39" i="100"/>
  <c r="P37" i="100"/>
  <c r="N11" i="99"/>
  <c r="Q11" i="99" s="1"/>
  <c r="P39" i="99"/>
  <c r="N39" i="99"/>
  <c r="Q39" i="99" s="1"/>
  <c r="P23" i="99"/>
  <c r="N23" i="99"/>
  <c r="Q23" i="99" s="1"/>
  <c r="P38" i="99"/>
  <c r="Q38" i="99" s="1"/>
  <c r="P34" i="100"/>
  <c r="N34" i="100"/>
  <c r="N32" i="99"/>
  <c r="P32" i="99"/>
  <c r="N19" i="99"/>
  <c r="Q19" i="99" s="1"/>
  <c r="N10" i="100"/>
  <c r="P10" i="100"/>
  <c r="P26" i="100"/>
  <c r="N26" i="100"/>
  <c r="N30" i="100"/>
  <c r="P30" i="100"/>
  <c r="P14" i="100"/>
  <c r="N14" i="100"/>
  <c r="N18" i="100"/>
  <c r="P18" i="100"/>
  <c r="N22" i="100"/>
  <c r="P22" i="100"/>
  <c r="N12" i="100"/>
  <c r="P12" i="100"/>
  <c r="P16" i="100"/>
  <c r="N16" i="100"/>
  <c r="N20" i="100"/>
  <c r="P20" i="100"/>
  <c r="P24" i="100"/>
  <c r="N24" i="100"/>
  <c r="P28" i="100"/>
  <c r="N28" i="100"/>
  <c r="P32" i="100"/>
  <c r="N32" i="100"/>
  <c r="Q32" i="100" s="1"/>
  <c r="P11" i="100"/>
  <c r="N11" i="100"/>
  <c r="P15" i="100"/>
  <c r="N15" i="100"/>
  <c r="P19" i="100"/>
  <c r="N19" i="100"/>
  <c r="P23" i="100"/>
  <c r="N23" i="100"/>
  <c r="Q23" i="100" s="1"/>
  <c r="N27" i="100"/>
  <c r="P27" i="100"/>
  <c r="P31" i="100"/>
  <c r="N31" i="100"/>
  <c r="P17" i="100"/>
  <c r="Q17" i="100" s="1"/>
  <c r="P33" i="100"/>
  <c r="Q33" i="100" s="1"/>
  <c r="Q37" i="100"/>
  <c r="P18" i="99"/>
  <c r="N9" i="100"/>
  <c r="Q9" i="100" s="1"/>
  <c r="N13" i="100"/>
  <c r="Q13" i="100" s="1"/>
  <c r="N21" i="100"/>
  <c r="Q21" i="100" s="1"/>
  <c r="N25" i="100"/>
  <c r="Q25" i="100" s="1"/>
  <c r="N29" i="100"/>
  <c r="Q29" i="100" s="1"/>
  <c r="P35" i="100"/>
  <c r="Q35" i="100" s="1"/>
  <c r="N36" i="100"/>
  <c r="Q36" i="100" s="1"/>
  <c r="Q39" i="100"/>
  <c r="P12" i="99"/>
  <c r="Q12" i="99" s="1"/>
  <c r="N13" i="99"/>
  <c r="Q13" i="99" s="1"/>
  <c r="P20" i="99"/>
  <c r="Q20" i="99" s="1"/>
  <c r="N21" i="99"/>
  <c r="Q21" i="99" s="1"/>
  <c r="Q24" i="99"/>
  <c r="P28" i="99"/>
  <c r="Q28" i="99" s="1"/>
  <c r="N29" i="99"/>
  <c r="Q29" i="99" s="1"/>
  <c r="Q32" i="99"/>
  <c r="P36" i="99"/>
  <c r="Q36" i="99" s="1"/>
  <c r="N37" i="99"/>
  <c r="Q37" i="99" s="1"/>
  <c r="Q18" i="99"/>
  <c r="N25" i="99"/>
  <c r="Q25" i="99" s="1"/>
  <c r="N33" i="99"/>
  <c r="Q33" i="99" s="1"/>
  <c r="P10" i="99"/>
  <c r="Q10" i="99" s="1"/>
  <c r="Q22" i="99"/>
  <c r="P26" i="99"/>
  <c r="Q26" i="99" s="1"/>
  <c r="P34" i="99"/>
  <c r="Q34" i="99" s="1"/>
  <c r="S39" i="99"/>
  <c r="S38" i="99"/>
  <c r="S37" i="99"/>
  <c r="S36" i="99"/>
  <c r="S35" i="99"/>
  <c r="S34" i="99"/>
  <c r="S33" i="99"/>
  <c r="S32" i="99"/>
  <c r="S31" i="99"/>
  <c r="S30" i="99"/>
  <c r="S29" i="99"/>
  <c r="S28" i="99"/>
  <c r="S27" i="99"/>
  <c r="S26" i="99"/>
  <c r="S25" i="99"/>
  <c r="S24" i="99"/>
  <c r="S23" i="99"/>
  <c r="S22" i="99"/>
  <c r="S21" i="99"/>
  <c r="S20" i="99"/>
  <c r="S19" i="99"/>
  <c r="S18" i="99"/>
  <c r="S17" i="99"/>
  <c r="S16" i="99"/>
  <c r="S15" i="99"/>
  <c r="S14" i="99"/>
  <c r="S13" i="99"/>
  <c r="S12" i="99"/>
  <c r="S11" i="99"/>
  <c r="S10" i="99"/>
  <c r="S9" i="99"/>
  <c r="S39" i="100"/>
  <c r="S38" i="100"/>
  <c r="S37" i="100"/>
  <c r="S36" i="100"/>
  <c r="S35" i="100"/>
  <c r="S34" i="100"/>
  <c r="S33" i="100"/>
  <c r="S32" i="100"/>
  <c r="S31" i="100"/>
  <c r="S30" i="100"/>
  <c r="S29" i="100"/>
  <c r="S28" i="100"/>
  <c r="S27" i="100"/>
  <c r="S26" i="100"/>
  <c r="S25" i="100"/>
  <c r="S24" i="100"/>
  <c r="S23" i="100"/>
  <c r="S22" i="100"/>
  <c r="S21" i="100"/>
  <c r="S20" i="100"/>
  <c r="S19" i="100"/>
  <c r="S18" i="100"/>
  <c r="S17" i="100"/>
  <c r="S16" i="100"/>
  <c r="S15" i="100"/>
  <c r="S14" i="100"/>
  <c r="S13" i="100"/>
  <c r="S12" i="100"/>
  <c r="S11" i="100"/>
  <c r="S10" i="100"/>
  <c r="S9" i="100"/>
  <c r="Q27" i="100" l="1"/>
  <c r="Q14" i="99"/>
  <c r="Q34" i="100"/>
  <c r="Q31" i="100"/>
  <c r="Q15" i="100"/>
  <c r="Q24" i="100"/>
  <c r="Q20" i="100"/>
  <c r="Q18" i="100"/>
  <c r="Q14" i="100"/>
  <c r="Q12" i="100"/>
  <c r="Q22" i="100"/>
  <c r="Q30" i="100"/>
  <c r="Q10" i="100"/>
  <c r="Q16" i="100"/>
  <c r="Q26" i="100"/>
  <c r="Q19" i="100"/>
  <c r="Q11" i="100"/>
  <c r="Q28" i="100"/>
  <c r="AJ301" i="85" l="1"/>
  <c r="AJ58" i="85" l="1"/>
  <c r="AE44" i="85" l="1"/>
  <c r="AE45" i="85"/>
  <c r="AE46" i="85"/>
  <c r="AE47" i="85"/>
  <c r="AE48" i="85"/>
  <c r="AE49" i="85"/>
  <c r="AE50" i="85"/>
  <c r="AE51" i="85"/>
  <c r="AE52" i="85"/>
  <c r="AE53" i="85"/>
  <c r="AE54" i="85"/>
  <c r="AE55" i="85"/>
  <c r="AE56" i="85"/>
  <c r="AE57" i="85"/>
  <c r="AE58" i="85"/>
  <c r="AE59" i="85"/>
  <c r="AE60" i="85"/>
  <c r="AE61" i="85"/>
  <c r="AE62" i="85"/>
  <c r="AE63" i="85"/>
  <c r="AE64" i="85"/>
  <c r="AE65" i="85"/>
  <c r="AE66" i="85"/>
  <c r="AE67" i="85"/>
  <c r="AE68" i="85"/>
  <c r="AE69" i="85"/>
  <c r="AE70" i="85"/>
  <c r="AE71" i="85"/>
  <c r="AE72" i="85"/>
  <c r="AE73" i="85"/>
  <c r="AE74" i="85"/>
  <c r="AE75" i="85"/>
  <c r="AE76" i="85"/>
  <c r="AE77" i="85"/>
  <c r="AE78" i="85"/>
  <c r="AE79" i="85"/>
  <c r="AE80" i="85"/>
  <c r="AE81" i="85"/>
  <c r="AE82" i="85"/>
  <c r="AE83" i="85"/>
  <c r="AE84" i="85"/>
  <c r="AE85" i="85"/>
  <c r="AE86" i="85"/>
  <c r="AE87" i="85"/>
  <c r="AE88" i="85"/>
  <c r="AE89" i="85"/>
  <c r="AE90" i="85"/>
  <c r="AE91" i="85"/>
  <c r="AE92" i="85"/>
  <c r="AE93" i="85"/>
  <c r="AE94" i="85"/>
  <c r="AE95" i="85"/>
  <c r="AE96" i="85"/>
  <c r="AE97" i="85"/>
  <c r="AE98" i="85"/>
  <c r="AE99" i="85"/>
  <c r="AE100" i="85"/>
  <c r="AE101" i="85"/>
  <c r="AE102" i="85"/>
  <c r="AE103" i="85"/>
  <c r="AE104" i="85"/>
  <c r="AE105" i="85"/>
  <c r="AE106" i="85"/>
  <c r="AE107" i="85"/>
  <c r="AE108" i="85"/>
  <c r="AE109" i="85"/>
  <c r="AE110" i="85"/>
  <c r="AE111" i="85"/>
  <c r="AE112" i="85"/>
  <c r="AE113" i="85"/>
  <c r="AE114" i="85"/>
  <c r="AE115" i="85"/>
  <c r="AE116" i="85"/>
  <c r="AE117" i="85"/>
  <c r="AE118" i="85"/>
  <c r="AE119" i="85"/>
  <c r="AE120" i="85"/>
  <c r="AE121" i="85"/>
  <c r="AE122" i="85"/>
  <c r="AE123" i="85"/>
  <c r="AE124" i="85"/>
  <c r="AE125" i="85"/>
  <c r="AE126" i="85"/>
  <c r="AE127" i="85"/>
  <c r="AE128" i="85"/>
  <c r="AE129" i="85"/>
  <c r="AE130" i="85"/>
  <c r="AE131" i="85"/>
  <c r="AE132" i="85"/>
  <c r="AE133" i="85"/>
  <c r="AE134" i="85"/>
  <c r="AE135" i="85"/>
  <c r="AE136" i="85"/>
  <c r="AE137" i="85"/>
  <c r="AE138" i="85"/>
  <c r="AE139" i="85"/>
  <c r="AE140" i="85"/>
  <c r="AE141" i="85"/>
  <c r="AE142" i="85"/>
  <c r="AE143" i="85"/>
  <c r="AE144" i="85"/>
  <c r="AE145" i="85"/>
  <c r="AE146" i="85"/>
  <c r="AE147" i="85"/>
  <c r="AE148" i="85"/>
  <c r="AE149" i="85"/>
  <c r="AE150" i="85"/>
  <c r="AE151" i="85"/>
  <c r="AE152" i="85"/>
  <c r="AE153" i="85"/>
  <c r="AE154" i="85"/>
  <c r="AE155" i="85"/>
  <c r="AE156" i="85"/>
  <c r="AE157" i="85"/>
  <c r="AE158" i="85"/>
  <c r="AE159" i="85"/>
  <c r="AE160" i="85"/>
  <c r="AE161" i="85"/>
  <c r="AE162" i="85"/>
  <c r="AE163" i="85"/>
  <c r="AE164" i="85"/>
  <c r="AE165" i="85"/>
  <c r="AE166" i="85"/>
  <c r="AE167" i="85"/>
  <c r="AE168" i="85"/>
  <c r="AE169" i="85"/>
  <c r="AE170" i="85"/>
  <c r="AE171" i="85"/>
  <c r="AE172" i="85"/>
  <c r="AE173" i="85"/>
  <c r="AE174" i="85"/>
  <c r="AE175" i="85"/>
  <c r="AE176" i="85"/>
  <c r="AE177" i="85"/>
  <c r="AE178" i="85"/>
  <c r="AE179" i="85"/>
  <c r="AE180" i="85"/>
  <c r="AE181" i="85"/>
  <c r="AE182" i="85"/>
  <c r="AE183" i="85"/>
  <c r="AE184" i="85"/>
  <c r="AE185" i="85"/>
  <c r="AE186" i="85"/>
  <c r="AE187" i="85"/>
  <c r="AE188" i="85"/>
  <c r="AE189" i="85"/>
  <c r="AE190" i="85"/>
  <c r="AE191" i="85"/>
  <c r="AE192" i="85"/>
  <c r="AE193" i="85"/>
  <c r="AE194" i="85"/>
  <c r="AE195" i="85"/>
  <c r="AE196" i="85"/>
  <c r="AE197" i="85"/>
  <c r="AE198" i="85"/>
  <c r="AE199" i="85"/>
  <c r="AE200" i="85"/>
  <c r="AE201" i="85"/>
  <c r="AE202" i="85"/>
  <c r="AE203" i="85"/>
  <c r="AE204" i="85"/>
  <c r="AE205" i="85"/>
  <c r="AE206" i="85"/>
  <c r="AE207" i="85"/>
  <c r="AE208" i="85"/>
  <c r="AE209" i="85"/>
  <c r="AE210" i="85"/>
  <c r="AE211" i="85"/>
  <c r="AE212" i="85"/>
  <c r="AE213" i="85"/>
  <c r="AE214" i="85"/>
  <c r="AE215" i="85"/>
  <c r="AE216" i="85"/>
  <c r="AE217" i="85"/>
  <c r="AE218" i="85"/>
  <c r="AE219" i="85"/>
  <c r="AE220" i="85"/>
  <c r="AE221" i="85"/>
  <c r="AE222" i="85"/>
  <c r="AE223" i="85"/>
  <c r="AE224" i="85"/>
  <c r="AE225" i="85"/>
  <c r="AE226" i="85"/>
  <c r="AE227" i="85"/>
  <c r="AE228" i="85"/>
  <c r="AE229" i="85"/>
  <c r="AE230" i="85"/>
  <c r="AE231" i="85"/>
  <c r="AE232" i="85"/>
  <c r="AE233" i="85"/>
  <c r="AE234" i="85"/>
  <c r="AE235" i="85"/>
  <c r="AE236" i="85"/>
  <c r="AE237" i="85"/>
  <c r="AE238" i="85"/>
  <c r="AE239" i="85"/>
  <c r="AE240" i="85"/>
  <c r="AE241" i="85"/>
  <c r="AE242" i="85"/>
  <c r="AE243" i="85"/>
  <c r="AE244" i="85"/>
  <c r="AE245" i="85"/>
  <c r="AE246" i="85"/>
  <c r="AE247" i="85"/>
  <c r="AE248" i="85"/>
  <c r="AE249" i="85"/>
  <c r="AE250" i="85"/>
  <c r="AE251" i="85"/>
  <c r="AE252" i="85"/>
  <c r="AE253" i="85"/>
  <c r="AE254" i="85"/>
  <c r="AE255" i="85"/>
  <c r="AE256" i="85"/>
  <c r="AE257" i="85"/>
  <c r="AE258" i="85"/>
  <c r="AE259" i="85"/>
  <c r="AE260" i="85"/>
  <c r="AE261" i="85"/>
  <c r="AE262" i="85"/>
  <c r="AE263" i="85"/>
  <c r="AE264" i="85"/>
  <c r="AE265" i="85"/>
  <c r="AE266" i="85"/>
  <c r="AE267" i="85"/>
  <c r="AE268" i="85"/>
  <c r="AE269" i="85"/>
  <c r="AE270" i="85"/>
  <c r="AE271" i="85"/>
  <c r="AE272" i="85"/>
  <c r="AE273" i="85"/>
  <c r="AE274" i="85"/>
  <c r="AE275" i="85"/>
  <c r="AE276" i="85"/>
  <c r="AE277" i="85"/>
  <c r="AE278" i="85"/>
  <c r="AE279" i="85"/>
  <c r="AE280" i="85"/>
  <c r="AE281" i="85"/>
  <c r="AE282" i="85"/>
  <c r="AE283" i="85"/>
  <c r="AE284" i="85"/>
  <c r="AE285" i="85"/>
  <c r="AF285" i="85" s="1"/>
  <c r="AE286" i="85"/>
  <c r="AE287" i="85"/>
  <c r="AE288" i="85"/>
  <c r="AE289" i="85"/>
  <c r="AE290" i="85"/>
  <c r="AE291" i="85"/>
  <c r="AE292" i="85"/>
  <c r="AE293" i="85"/>
  <c r="AE294" i="85"/>
  <c r="AE295" i="85"/>
  <c r="AE296" i="85"/>
  <c r="AE297" i="85"/>
  <c r="AE298" i="85"/>
  <c r="AE299" i="85"/>
  <c r="AE300" i="85"/>
  <c r="AE301" i="85"/>
  <c r="AE302" i="85"/>
  <c r="AE303" i="85"/>
  <c r="AE304" i="85"/>
  <c r="AE305" i="85"/>
  <c r="AE306" i="85"/>
  <c r="AE307" i="85"/>
  <c r="AE308" i="85"/>
  <c r="AE309" i="85"/>
  <c r="AE310" i="85"/>
  <c r="AE311" i="85"/>
  <c r="AE312" i="85"/>
  <c r="AE313" i="85"/>
  <c r="AE314" i="85"/>
  <c r="AE315" i="85"/>
  <c r="AE316" i="85"/>
  <c r="AE317" i="85"/>
  <c r="AE318" i="85"/>
  <c r="AE319" i="85"/>
  <c r="AE320" i="85"/>
  <c r="AE321" i="85"/>
  <c r="AE322" i="85"/>
  <c r="AE323" i="85"/>
  <c r="AE324" i="85"/>
  <c r="AE325" i="85"/>
  <c r="AE326" i="85"/>
  <c r="AE327" i="85"/>
  <c r="AE328" i="85"/>
  <c r="AE329" i="85"/>
  <c r="AE330" i="85"/>
  <c r="AE331" i="85"/>
  <c r="AE332" i="85"/>
  <c r="AE333" i="85"/>
  <c r="AE334" i="85"/>
  <c r="AE335" i="85"/>
  <c r="AE337" i="85"/>
  <c r="AE338" i="85"/>
  <c r="AE339" i="85"/>
  <c r="AE340" i="85"/>
  <c r="AE341" i="85"/>
  <c r="AE342" i="85"/>
  <c r="AE343" i="85"/>
  <c r="AE344" i="85"/>
  <c r="AE345" i="85"/>
  <c r="AE346" i="85"/>
  <c r="AE347" i="85"/>
  <c r="AE348" i="85"/>
  <c r="AE349" i="85"/>
  <c r="AE350" i="85"/>
  <c r="AE351" i="85"/>
  <c r="AE352" i="85"/>
  <c r="AE353" i="85"/>
  <c r="AE354" i="85"/>
  <c r="AE355" i="85"/>
  <c r="AE356" i="85"/>
  <c r="AE357" i="85"/>
  <c r="AE358" i="85"/>
  <c r="AE359" i="85"/>
  <c r="AE360" i="85"/>
  <c r="AE361" i="85"/>
  <c r="AE362" i="85"/>
  <c r="AE363" i="85"/>
  <c r="AE364" i="85"/>
  <c r="AE365" i="85"/>
  <c r="AE366" i="85"/>
  <c r="AE367" i="85"/>
  <c r="AE368" i="85"/>
  <c r="AE369" i="85"/>
  <c r="AE370" i="85"/>
  <c r="AE371" i="85"/>
  <c r="AE372" i="85"/>
  <c r="AE373" i="85"/>
  <c r="AE374" i="85"/>
  <c r="AE375" i="85"/>
  <c r="AE376" i="85"/>
  <c r="AE377" i="85"/>
  <c r="AE378" i="85"/>
  <c r="AE379" i="85"/>
  <c r="AE380" i="85"/>
  <c r="AE381" i="85"/>
  <c r="AE382" i="85"/>
  <c r="AE383" i="85"/>
  <c r="AE384" i="85"/>
  <c r="AE385" i="85"/>
  <c r="AE386" i="85"/>
  <c r="AE387" i="85"/>
  <c r="AE388" i="85"/>
  <c r="AE389" i="85"/>
  <c r="AE392" i="85"/>
  <c r="AE393" i="85"/>
  <c r="AE394" i="85"/>
  <c r="AE395" i="85"/>
  <c r="AE396" i="85"/>
  <c r="AE397" i="85"/>
  <c r="AE398" i="85"/>
  <c r="AE399" i="85"/>
  <c r="AE400" i="85"/>
  <c r="AE401" i="85"/>
  <c r="AE402" i="85"/>
  <c r="AE403" i="85"/>
  <c r="AE404" i="85"/>
  <c r="AE405" i="85"/>
  <c r="AE406" i="85"/>
  <c r="AE407" i="85"/>
  <c r="AE408" i="85"/>
  <c r="AE409" i="85"/>
  <c r="AE410" i="85"/>
  <c r="AE411" i="85"/>
  <c r="AE412" i="85"/>
  <c r="AE413" i="85"/>
  <c r="AE414" i="85"/>
  <c r="AE415" i="85"/>
  <c r="AE416" i="85"/>
  <c r="AE417" i="85"/>
  <c r="AE418" i="85"/>
  <c r="AE419" i="85"/>
  <c r="AE420" i="85"/>
  <c r="AE421" i="85"/>
  <c r="AE422" i="85"/>
  <c r="AE423" i="85"/>
  <c r="AE424" i="85"/>
  <c r="AE425" i="85"/>
  <c r="AE426" i="85"/>
  <c r="AE427" i="85"/>
  <c r="AE428" i="85"/>
  <c r="AE429" i="85"/>
  <c r="AE430" i="85"/>
  <c r="AE431" i="85"/>
  <c r="AE432" i="85"/>
  <c r="AE433" i="85"/>
  <c r="AE434" i="85"/>
  <c r="AE435" i="85"/>
  <c r="AE436" i="85"/>
  <c r="AE437" i="85"/>
  <c r="AE438" i="85"/>
  <c r="AE439" i="85"/>
  <c r="AE440" i="85"/>
  <c r="AE441" i="85"/>
  <c r="AE442" i="85"/>
  <c r="AE443" i="85"/>
  <c r="AE444" i="85"/>
  <c r="AE445" i="85"/>
  <c r="AE446" i="85"/>
  <c r="AE447" i="85"/>
  <c r="AE448" i="85"/>
  <c r="AE449" i="85"/>
  <c r="AE450" i="85"/>
  <c r="AE451" i="85"/>
  <c r="AE452" i="85"/>
  <c r="AE453" i="85"/>
  <c r="AE454" i="85"/>
  <c r="AE455" i="85"/>
  <c r="AE456" i="85"/>
  <c r="AE457" i="85"/>
  <c r="AE458" i="85"/>
  <c r="AE459" i="85"/>
  <c r="AE460" i="85"/>
  <c r="AE461" i="85"/>
  <c r="AE462" i="85"/>
  <c r="AE463" i="85"/>
  <c r="AE464" i="85"/>
  <c r="AE465" i="85"/>
  <c r="AE466" i="85"/>
  <c r="AE467" i="85"/>
  <c r="AE468" i="85"/>
  <c r="AE469" i="85"/>
  <c r="AE470" i="85"/>
  <c r="AE471" i="85"/>
  <c r="AE472" i="85"/>
  <c r="AE473" i="85"/>
  <c r="AE474" i="85"/>
  <c r="AE475" i="85"/>
  <c r="AE476" i="85"/>
  <c r="AE477" i="85"/>
  <c r="AE478" i="85"/>
  <c r="AE479" i="85"/>
  <c r="AE480" i="85"/>
  <c r="AE481" i="85"/>
  <c r="AE482" i="85"/>
  <c r="AE483" i="85"/>
  <c r="AE484" i="85"/>
  <c r="AE485" i="85"/>
  <c r="AE486" i="85"/>
  <c r="AE487" i="85"/>
  <c r="AE488" i="85"/>
  <c r="AE489" i="85"/>
  <c r="AE490" i="85"/>
  <c r="AE491" i="85"/>
  <c r="AE492" i="85"/>
  <c r="AE493" i="85"/>
  <c r="AE494" i="85"/>
  <c r="AE495" i="85"/>
  <c r="AE496" i="85"/>
  <c r="AE497" i="85"/>
  <c r="AE498" i="85"/>
  <c r="AE499" i="85"/>
  <c r="AE500" i="85"/>
  <c r="AE501" i="85"/>
  <c r="AE502" i="85"/>
  <c r="AE503" i="85"/>
  <c r="AE504" i="85"/>
  <c r="AE505" i="85"/>
  <c r="AE506" i="85"/>
  <c r="AE507" i="85"/>
  <c r="AE508" i="85"/>
  <c r="AE509" i="85"/>
  <c r="AE510" i="85"/>
  <c r="AE511" i="85"/>
  <c r="AE512" i="85"/>
  <c r="AE513" i="85"/>
  <c r="AE514" i="85"/>
  <c r="AE515" i="85"/>
  <c r="AE516" i="85"/>
  <c r="AE517" i="85"/>
  <c r="AE518" i="85"/>
  <c r="AE519" i="85"/>
  <c r="AE520" i="85"/>
  <c r="AE521" i="85"/>
  <c r="AE522" i="85"/>
  <c r="AE523" i="85"/>
  <c r="AE524" i="85"/>
  <c r="AE525" i="85"/>
  <c r="AE526" i="85"/>
  <c r="AE527" i="85"/>
  <c r="AE528" i="85"/>
  <c r="AE529" i="85"/>
  <c r="AE530" i="85"/>
  <c r="AE531" i="85"/>
  <c r="AE532" i="85"/>
  <c r="AE533" i="85"/>
  <c r="AE534" i="85"/>
  <c r="AE535" i="85"/>
  <c r="AE536" i="85"/>
  <c r="AE537" i="85"/>
  <c r="AE538" i="85"/>
  <c r="AE539" i="85"/>
  <c r="AE540" i="85"/>
  <c r="AE541" i="85"/>
  <c r="AE542" i="85"/>
  <c r="AE543" i="85"/>
  <c r="AE544" i="85"/>
  <c r="AE545" i="85"/>
  <c r="AE546" i="85"/>
  <c r="AE547" i="85"/>
  <c r="AE548" i="85"/>
  <c r="AE549" i="85"/>
  <c r="AE550" i="85"/>
  <c r="AE551" i="85"/>
  <c r="AE552" i="85"/>
  <c r="AE553" i="85"/>
  <c r="AE554" i="85"/>
  <c r="AE555" i="85"/>
  <c r="AE556" i="85"/>
  <c r="AE557" i="85"/>
  <c r="AE558" i="85"/>
  <c r="AE559" i="85"/>
  <c r="AE560" i="85"/>
  <c r="AE561" i="85"/>
  <c r="AE562" i="85"/>
  <c r="AE563" i="85"/>
  <c r="AE564" i="85"/>
  <c r="AE565" i="85"/>
  <c r="AE566" i="85"/>
  <c r="AE567" i="85"/>
  <c r="AE568" i="85"/>
  <c r="AE569" i="85"/>
  <c r="AE570" i="85"/>
  <c r="AE571" i="85"/>
  <c r="AE572" i="85"/>
  <c r="AE573" i="85"/>
  <c r="AE574" i="85"/>
  <c r="AE575" i="85"/>
  <c r="AE576" i="85"/>
  <c r="AE577" i="85"/>
  <c r="AE578" i="85"/>
  <c r="AE579" i="85"/>
  <c r="AE580" i="85"/>
  <c r="AE581" i="85"/>
  <c r="AE582" i="85"/>
  <c r="AE583" i="85"/>
  <c r="AE584" i="85"/>
  <c r="AE585" i="85"/>
  <c r="AE586" i="85"/>
  <c r="AE587" i="85"/>
  <c r="AE588" i="85"/>
  <c r="AE589" i="85"/>
  <c r="AE590" i="85"/>
  <c r="AE591" i="85"/>
  <c r="AE592" i="85"/>
  <c r="AE593" i="85"/>
  <c r="AE594" i="85"/>
  <c r="AE595" i="85"/>
  <c r="AE596" i="85"/>
  <c r="AE597" i="85"/>
  <c r="AE598" i="85"/>
  <c r="AE599" i="85"/>
  <c r="AE600" i="85"/>
  <c r="AE601" i="85"/>
  <c r="AE602" i="85"/>
  <c r="AE603" i="85"/>
  <c r="AE604" i="85"/>
  <c r="AE605" i="85"/>
  <c r="AE606" i="85"/>
  <c r="AE607" i="85"/>
  <c r="AE608" i="85"/>
  <c r="AE609" i="85"/>
  <c r="AE610" i="85"/>
  <c r="AE611" i="85"/>
  <c r="AE612" i="85"/>
  <c r="AE613" i="85"/>
  <c r="AE614" i="85"/>
  <c r="AE615" i="85"/>
  <c r="AE616" i="85"/>
  <c r="AE617" i="85"/>
  <c r="AE618" i="85"/>
  <c r="AE619" i="85"/>
  <c r="AE620" i="85"/>
  <c r="AE621" i="85"/>
  <c r="AE622" i="85"/>
  <c r="AE623" i="85"/>
  <c r="AE624" i="85"/>
  <c r="AE625" i="85"/>
  <c r="AE626" i="85"/>
  <c r="AE627" i="85"/>
  <c r="AE628" i="85"/>
  <c r="AE629" i="85"/>
  <c r="AE630" i="85"/>
  <c r="AE631" i="85"/>
  <c r="AE632" i="85"/>
  <c r="AE633" i="85"/>
  <c r="AE634" i="85"/>
  <c r="AE635" i="85"/>
  <c r="AE636" i="85"/>
  <c r="AE637" i="85"/>
  <c r="AE638" i="85"/>
  <c r="AE639" i="85"/>
  <c r="AE640" i="85"/>
  <c r="AE641" i="85"/>
  <c r="AE642" i="85"/>
  <c r="AE643" i="85"/>
  <c r="AE644" i="85"/>
  <c r="AE645" i="85"/>
  <c r="AE646" i="85"/>
  <c r="AE647" i="85"/>
  <c r="AE648" i="85"/>
  <c r="AE649" i="85"/>
  <c r="AE650" i="85"/>
  <c r="AE651" i="85"/>
  <c r="AE652" i="85"/>
  <c r="AE653" i="85"/>
  <c r="AE654" i="85"/>
  <c r="AE655" i="85"/>
  <c r="AE656" i="85"/>
  <c r="AE657" i="85"/>
  <c r="AE658" i="85"/>
  <c r="AE659" i="85"/>
  <c r="B26" i="70" l="1"/>
  <c r="A9" i="22" l="1"/>
  <c r="C54" i="79" l="1"/>
  <c r="B27" i="70" l="1"/>
  <c r="B28" i="70"/>
  <c r="B35" i="70"/>
  <c r="B34" i="70"/>
  <c r="B33" i="70"/>
  <c r="B29" i="70"/>
  <c r="K40" i="41" l="1"/>
  <c r="B9" i="41"/>
  <c r="A9" i="41" s="1"/>
  <c r="K40" i="42"/>
  <c r="B9" i="42"/>
  <c r="A9" i="42" s="1"/>
  <c r="K40" i="43"/>
  <c r="B9" i="43"/>
  <c r="K40" i="44"/>
  <c r="B9" i="44"/>
  <c r="K40" i="45"/>
  <c r="B9" i="45"/>
  <c r="K40" i="46"/>
  <c r="B9" i="46"/>
  <c r="C9" i="46" s="1"/>
  <c r="K40" i="47"/>
  <c r="B9" i="47"/>
  <c r="K40" i="48"/>
  <c r="B9" i="48"/>
  <c r="A9" i="48" s="1"/>
  <c r="K40" i="49"/>
  <c r="B9" i="49"/>
  <c r="K40" i="50"/>
  <c r="B9" i="50"/>
  <c r="A9" i="50" s="1"/>
  <c r="K40" i="51"/>
  <c r="B9" i="51"/>
  <c r="K40" i="52"/>
  <c r="B9" i="52"/>
  <c r="K40" i="53"/>
  <c r="B9" i="53"/>
  <c r="K40" i="54"/>
  <c r="B9" i="54"/>
  <c r="K40" i="55"/>
  <c r="B9" i="55"/>
  <c r="C9" i="55" s="1"/>
  <c r="K40" i="56"/>
  <c r="B9" i="56"/>
  <c r="A9" i="56" s="1"/>
  <c r="K40" i="57"/>
  <c r="B9" i="57"/>
  <c r="K40" i="58"/>
  <c r="B9" i="58"/>
  <c r="K40" i="59"/>
  <c r="B9" i="59"/>
  <c r="K40" i="60"/>
  <c r="B9" i="60"/>
  <c r="A9" i="60" s="1"/>
  <c r="K40" i="61"/>
  <c r="B9" i="61"/>
  <c r="A9" i="61" s="1"/>
  <c r="K40" i="72"/>
  <c r="B9" i="72"/>
  <c r="K40" i="62"/>
  <c r="N40" i="62"/>
  <c r="B9" i="62"/>
  <c r="K40" i="71"/>
  <c r="B9" i="71"/>
  <c r="K40" i="73"/>
  <c r="B9" i="73"/>
  <c r="K40" i="74"/>
  <c r="S40" i="74"/>
  <c r="B9" i="74"/>
  <c r="K40" i="75"/>
  <c r="B9" i="75"/>
  <c r="A9" i="75" s="1"/>
  <c r="K40" i="76"/>
  <c r="B9" i="76"/>
  <c r="C9" i="76" s="1"/>
  <c r="K40" i="77"/>
  <c r="B9" i="77"/>
  <c r="K40" i="78"/>
  <c r="B9" i="78"/>
  <c r="K40" i="40"/>
  <c r="B9" i="40"/>
  <c r="B10" i="58" l="1"/>
  <c r="A9" i="58"/>
  <c r="B10" i="53"/>
  <c r="C10" i="53" s="1"/>
  <c r="A9" i="53"/>
  <c r="B10" i="52"/>
  <c r="A10" i="52" s="1"/>
  <c r="A9" i="52"/>
  <c r="C9" i="45"/>
  <c r="A9" i="45"/>
  <c r="C9" i="43"/>
  <c r="A9" i="43"/>
  <c r="B10" i="78"/>
  <c r="A9" i="78"/>
  <c r="B10" i="77"/>
  <c r="A10" i="77" s="1"/>
  <c r="A9" i="77"/>
  <c r="B10" i="72"/>
  <c r="A10" i="72" s="1"/>
  <c r="A9" i="72"/>
  <c r="C9" i="51"/>
  <c r="A9" i="51"/>
  <c r="C9" i="48"/>
  <c r="B10" i="48"/>
  <c r="A10" i="48" s="1"/>
  <c r="C9" i="47"/>
  <c r="A9" i="47"/>
  <c r="B10" i="44"/>
  <c r="A9" i="44"/>
  <c r="B10" i="43"/>
  <c r="A10" i="43" s="1"/>
  <c r="C9" i="77"/>
  <c r="B10" i="74"/>
  <c r="A10" i="74" s="1"/>
  <c r="A9" i="74"/>
  <c r="C9" i="73"/>
  <c r="A9" i="73"/>
  <c r="C9" i="71"/>
  <c r="A9" i="71"/>
  <c r="C9" i="61"/>
  <c r="C9" i="49"/>
  <c r="A9" i="49"/>
  <c r="C9" i="44"/>
  <c r="C9" i="42"/>
  <c r="B10" i="42"/>
  <c r="A10" i="42" s="1"/>
  <c r="B10" i="40"/>
  <c r="A10" i="40" s="1"/>
  <c r="A9" i="40"/>
  <c r="B10" i="62"/>
  <c r="B11" i="62" s="1"/>
  <c r="A11" i="62" s="1"/>
  <c r="A9" i="62"/>
  <c r="B10" i="76"/>
  <c r="A10" i="76" s="1"/>
  <c r="A9" i="76"/>
  <c r="B10" i="61"/>
  <c r="A10" i="61" s="1"/>
  <c r="C9" i="59"/>
  <c r="A9" i="59"/>
  <c r="B10" i="59"/>
  <c r="A10" i="59" s="1"/>
  <c r="B10" i="57"/>
  <c r="A10" i="57" s="1"/>
  <c r="A9" i="57"/>
  <c r="C9" i="56"/>
  <c r="B10" i="56"/>
  <c r="C10" i="56" s="1"/>
  <c r="B10" i="55"/>
  <c r="C10" i="55" s="1"/>
  <c r="A9" i="55"/>
  <c r="C9" i="54"/>
  <c r="A9" i="54"/>
  <c r="B10" i="46"/>
  <c r="A10" i="46" s="1"/>
  <c r="A9" i="46"/>
  <c r="S40" i="47"/>
  <c r="B11" i="76"/>
  <c r="A11" i="76" s="1"/>
  <c r="C9" i="50"/>
  <c r="B10" i="50"/>
  <c r="A10" i="50" s="1"/>
  <c r="C9" i="74"/>
  <c r="S40" i="77"/>
  <c r="S40" i="61"/>
  <c r="S40" i="73"/>
  <c r="S40" i="71"/>
  <c r="S40" i="76"/>
  <c r="B10" i="73"/>
  <c r="S40" i="40"/>
  <c r="C9" i="60"/>
  <c r="B10" i="60"/>
  <c r="A10" i="60" s="1"/>
  <c r="B11" i="46"/>
  <c r="S40" i="52"/>
  <c r="S40" i="51"/>
  <c r="S40" i="46"/>
  <c r="S40" i="59"/>
  <c r="B10" i="54"/>
  <c r="C10" i="54" s="1"/>
  <c r="B10" i="51"/>
  <c r="C10" i="51" s="1"/>
  <c r="B10" i="45"/>
  <c r="A10" i="45" s="1"/>
  <c r="C9" i="58"/>
  <c r="C9" i="57"/>
  <c r="S40" i="55"/>
  <c r="S40" i="57"/>
  <c r="C9" i="53"/>
  <c r="C9" i="52"/>
  <c r="S40" i="48"/>
  <c r="S40" i="49"/>
  <c r="S40" i="62"/>
  <c r="J40" i="77"/>
  <c r="J40" i="40"/>
  <c r="P40" i="78"/>
  <c r="J40" i="76"/>
  <c r="C9" i="40"/>
  <c r="S40" i="78"/>
  <c r="B11" i="78"/>
  <c r="A11" i="78" s="1"/>
  <c r="J40" i="74"/>
  <c r="J40" i="73"/>
  <c r="P40" i="73"/>
  <c r="J40" i="71"/>
  <c r="C9" i="78"/>
  <c r="J40" i="78"/>
  <c r="B10" i="75"/>
  <c r="A10" i="75" s="1"/>
  <c r="C9" i="75"/>
  <c r="B11" i="74"/>
  <c r="A11" i="74" s="1"/>
  <c r="C10" i="74"/>
  <c r="J40" i="75"/>
  <c r="S40" i="75"/>
  <c r="C9" i="72"/>
  <c r="J40" i="61"/>
  <c r="J40" i="72"/>
  <c r="S40" i="60"/>
  <c r="J40" i="60"/>
  <c r="B10" i="71"/>
  <c r="A10" i="71" s="1"/>
  <c r="C9" i="62"/>
  <c r="J40" i="62"/>
  <c r="B11" i="72"/>
  <c r="A11" i="72" s="1"/>
  <c r="C10" i="72"/>
  <c r="J40" i="59"/>
  <c r="J40" i="55"/>
  <c r="S40" i="58"/>
  <c r="J40" i="58"/>
  <c r="J40" i="57"/>
  <c r="J40" i="54"/>
  <c r="J40" i="56"/>
  <c r="S40" i="53"/>
  <c r="J40" i="53"/>
  <c r="J40" i="51"/>
  <c r="J40" i="52"/>
  <c r="J40" i="50"/>
  <c r="J40" i="49"/>
  <c r="B10" i="49"/>
  <c r="A10" i="49" s="1"/>
  <c r="J40" i="48"/>
  <c r="J40" i="46"/>
  <c r="J40" i="45"/>
  <c r="B10" i="47"/>
  <c r="A10" i="47" s="1"/>
  <c r="J40" i="47"/>
  <c r="J40" i="43"/>
  <c r="B11" i="43"/>
  <c r="A11" i="43" s="1"/>
  <c r="S40" i="45"/>
  <c r="S40" i="44"/>
  <c r="B11" i="44"/>
  <c r="A11" i="44" s="1"/>
  <c r="J40" i="44"/>
  <c r="J40" i="42"/>
  <c r="C9" i="41"/>
  <c r="B10" i="41"/>
  <c r="A10" i="41" s="1"/>
  <c r="S40" i="43"/>
  <c r="J40" i="41"/>
  <c r="S40" i="42"/>
  <c r="B11" i="40" l="1"/>
  <c r="A11" i="40" s="1"/>
  <c r="C10" i="40"/>
  <c r="C10" i="77"/>
  <c r="C10" i="52"/>
  <c r="C10" i="48"/>
  <c r="B11" i="52"/>
  <c r="A11" i="52" s="1"/>
  <c r="B11" i="61"/>
  <c r="A11" i="61" s="1"/>
  <c r="C10" i="76"/>
  <c r="C10" i="42"/>
  <c r="B11" i="42"/>
  <c r="A11" i="42" s="1"/>
  <c r="C10" i="59"/>
  <c r="B11" i="77"/>
  <c r="A11" i="77" s="1"/>
  <c r="C10" i="57"/>
  <c r="C10" i="43"/>
  <c r="B11" i="57"/>
  <c r="A11" i="57" s="1"/>
  <c r="C10" i="61"/>
  <c r="C10" i="46"/>
  <c r="S40" i="72"/>
  <c r="P40" i="58"/>
  <c r="S40" i="50"/>
  <c r="B11" i="54"/>
  <c r="A10" i="54"/>
  <c r="C11" i="46"/>
  <c r="A11" i="46"/>
  <c r="B11" i="48"/>
  <c r="A11" i="48" s="1"/>
  <c r="C11" i="76"/>
  <c r="B11" i="59"/>
  <c r="C10" i="44"/>
  <c r="A10" i="44"/>
  <c r="C10" i="78"/>
  <c r="A10" i="78"/>
  <c r="B11" i="53"/>
  <c r="A10" i="53"/>
  <c r="B11" i="73"/>
  <c r="A10" i="73"/>
  <c r="B12" i="46"/>
  <c r="A12" i="46" s="1"/>
  <c r="B12" i="76"/>
  <c r="A12" i="76" s="1"/>
  <c r="B11" i="51"/>
  <c r="A10" i="51"/>
  <c r="B11" i="56"/>
  <c r="A10" i="56"/>
  <c r="C10" i="73"/>
  <c r="B11" i="55"/>
  <c r="A10" i="55"/>
  <c r="C10" i="62"/>
  <c r="A10" i="62"/>
  <c r="B11" i="58"/>
  <c r="A10" i="58"/>
  <c r="C10" i="58"/>
  <c r="N40" i="61"/>
  <c r="N40" i="46"/>
  <c r="N40" i="48"/>
  <c r="B11" i="45"/>
  <c r="A11" i="45" s="1"/>
  <c r="C10" i="45"/>
  <c r="P40" i="46"/>
  <c r="P40" i="57"/>
  <c r="P40" i="71"/>
  <c r="P40" i="74"/>
  <c r="P40" i="76"/>
  <c r="P40" i="51"/>
  <c r="P40" i="56"/>
  <c r="P40" i="60"/>
  <c r="P40" i="62"/>
  <c r="P40" i="53"/>
  <c r="N40" i="78"/>
  <c r="P40" i="59"/>
  <c r="P40" i="41"/>
  <c r="P40" i="55"/>
  <c r="P40" i="43"/>
  <c r="P40" i="61"/>
  <c r="S40" i="56"/>
  <c r="B11" i="60"/>
  <c r="A11" i="60" s="1"/>
  <c r="C10" i="60"/>
  <c r="P40" i="52"/>
  <c r="P40" i="72"/>
  <c r="P40" i="40"/>
  <c r="P40" i="45"/>
  <c r="P40" i="44"/>
  <c r="P40" i="48"/>
  <c r="P40" i="50"/>
  <c r="P40" i="75"/>
  <c r="S40" i="54"/>
  <c r="N40" i="77"/>
  <c r="C10" i="50"/>
  <c r="B11" i="50"/>
  <c r="A11" i="50" s="1"/>
  <c r="P40" i="49"/>
  <c r="P40" i="54"/>
  <c r="P40" i="42"/>
  <c r="P40" i="47"/>
  <c r="B11" i="49"/>
  <c r="A11" i="49" s="1"/>
  <c r="C10" i="49"/>
  <c r="N40" i="57"/>
  <c r="B12" i="44"/>
  <c r="A12" i="44" s="1"/>
  <c r="C11" i="44"/>
  <c r="B12" i="43"/>
  <c r="A12" i="43" s="1"/>
  <c r="C11" i="43"/>
  <c r="B11" i="47"/>
  <c r="A11" i="47" s="1"/>
  <c r="C10" i="47"/>
  <c r="B12" i="74"/>
  <c r="A12" i="74" s="1"/>
  <c r="C11" i="74"/>
  <c r="N40" i="71"/>
  <c r="N40" i="74"/>
  <c r="B12" i="52"/>
  <c r="A12" i="52" s="1"/>
  <c r="C11" i="52"/>
  <c r="N40" i="75"/>
  <c r="Q40" i="73"/>
  <c r="N40" i="73"/>
  <c r="B12" i="78"/>
  <c r="A12" i="78" s="1"/>
  <c r="C11" i="78"/>
  <c r="N40" i="76"/>
  <c r="B11" i="71"/>
  <c r="A11" i="71" s="1"/>
  <c r="C10" i="71"/>
  <c r="B11" i="75"/>
  <c r="A11" i="75" s="1"/>
  <c r="C10" i="75"/>
  <c r="P40" i="77"/>
  <c r="B11" i="41"/>
  <c r="A11" i="41" s="1"/>
  <c r="C10" i="41"/>
  <c r="B12" i="72"/>
  <c r="A12" i="72" s="1"/>
  <c r="C11" i="72"/>
  <c r="C11" i="62"/>
  <c r="B12" i="62"/>
  <c r="A12" i="62" s="1"/>
  <c r="Q40" i="62"/>
  <c r="B12" i="61"/>
  <c r="A12" i="61" s="1"/>
  <c r="B12" i="40"/>
  <c r="A12" i="40" s="1"/>
  <c r="C11" i="40"/>
  <c r="Q6" i="40"/>
  <c r="B6" i="40"/>
  <c r="C11" i="61" l="1"/>
  <c r="B12" i="42"/>
  <c r="A12" i="42" s="1"/>
  <c r="C11" i="42"/>
  <c r="C11" i="57"/>
  <c r="N40" i="55"/>
  <c r="N40" i="52"/>
  <c r="C11" i="48"/>
  <c r="C12" i="76"/>
  <c r="B12" i="48"/>
  <c r="A12" i="48" s="1"/>
  <c r="B12" i="77"/>
  <c r="A12" i="77" s="1"/>
  <c r="B13" i="46"/>
  <c r="A13" i="46" s="1"/>
  <c r="C11" i="77"/>
  <c r="C12" i="46"/>
  <c r="B13" i="76"/>
  <c r="A13" i="76" s="1"/>
  <c r="B12" i="57"/>
  <c r="A12" i="57" s="1"/>
  <c r="A11" i="51"/>
  <c r="B12" i="51"/>
  <c r="C11" i="51"/>
  <c r="A11" i="73"/>
  <c r="B12" i="73"/>
  <c r="C11" i="73"/>
  <c r="A11" i="56"/>
  <c r="B12" i="56"/>
  <c r="C11" i="56"/>
  <c r="A11" i="53"/>
  <c r="C11" i="53"/>
  <c r="B12" i="53"/>
  <c r="A11" i="54"/>
  <c r="C11" i="54"/>
  <c r="B12" i="54"/>
  <c r="A11" i="58"/>
  <c r="C11" i="58"/>
  <c r="B12" i="58"/>
  <c r="A11" i="55"/>
  <c r="C11" i="55"/>
  <c r="B12" i="55"/>
  <c r="A11" i="59"/>
  <c r="B12" i="59"/>
  <c r="C11" i="59"/>
  <c r="Q40" i="52"/>
  <c r="Q40" i="57"/>
  <c r="Q40" i="78"/>
  <c r="Q40" i="61"/>
  <c r="Q40" i="76"/>
  <c r="Q40" i="74"/>
  <c r="C11" i="60"/>
  <c r="B12" i="60"/>
  <c r="A12" i="60" s="1"/>
  <c r="S40" i="41"/>
  <c r="Q40" i="77"/>
  <c r="Q40" i="71"/>
  <c r="Q40" i="48"/>
  <c r="Q40" i="55"/>
  <c r="B12" i="50"/>
  <c r="A12" i="50" s="1"/>
  <c r="C11" i="50"/>
  <c r="Q40" i="75"/>
  <c r="C11" i="45"/>
  <c r="B12" i="45"/>
  <c r="A12" i="45" s="1"/>
  <c r="Q40" i="46"/>
  <c r="C11" i="71"/>
  <c r="B12" i="71"/>
  <c r="A12" i="71" s="1"/>
  <c r="B13" i="42"/>
  <c r="A13" i="42" s="1"/>
  <c r="C12" i="42"/>
  <c r="C12" i="72"/>
  <c r="B13" i="72"/>
  <c r="A13" i="72" s="1"/>
  <c r="C12" i="74"/>
  <c r="B13" i="74"/>
  <c r="A13" i="74" s="1"/>
  <c r="B13" i="40"/>
  <c r="A13" i="40" s="1"/>
  <c r="C12" i="40"/>
  <c r="C12" i="62"/>
  <c r="B13" i="62"/>
  <c r="A13" i="62" s="1"/>
  <c r="C12" i="43"/>
  <c r="B13" i="43"/>
  <c r="A13" i="43" s="1"/>
  <c r="C11" i="49"/>
  <c r="B12" i="49"/>
  <c r="A12" i="49" s="1"/>
  <c r="B13" i="52"/>
  <c r="A13" i="52" s="1"/>
  <c r="C12" i="52"/>
  <c r="B12" i="41"/>
  <c r="A12" i="41" s="1"/>
  <c r="C11" i="41"/>
  <c r="C11" i="75"/>
  <c r="B12" i="75"/>
  <c r="A12" i="75" s="1"/>
  <c r="B13" i="61"/>
  <c r="A13" i="61" s="1"/>
  <c r="C12" i="61"/>
  <c r="C12" i="78"/>
  <c r="B13" i="78"/>
  <c r="A13" i="78" s="1"/>
  <c r="C11" i="47"/>
  <c r="B12" i="47"/>
  <c r="A12" i="47" s="1"/>
  <c r="C12" i="44"/>
  <c r="B13" i="44"/>
  <c r="A13" i="44" s="1"/>
  <c r="C12" i="48"/>
  <c r="C13" i="76" l="1"/>
  <c r="B14" i="46"/>
  <c r="A14" i="46" s="1"/>
  <c r="B13" i="48"/>
  <c r="A13" i="48" s="1"/>
  <c r="C13" i="46"/>
  <c r="B13" i="77"/>
  <c r="A13" i="77" s="1"/>
  <c r="Q40" i="60"/>
  <c r="N40" i="60"/>
  <c r="C12" i="77"/>
  <c r="B14" i="76"/>
  <c r="A14" i="76" s="1"/>
  <c r="C12" i="57"/>
  <c r="B13" i="57"/>
  <c r="A13" i="57" s="1"/>
  <c r="A12" i="73"/>
  <c r="B13" i="73"/>
  <c r="C12" i="73"/>
  <c r="A12" i="59"/>
  <c r="B13" i="59"/>
  <c r="C12" i="59"/>
  <c r="A12" i="58"/>
  <c r="C12" i="58"/>
  <c r="B13" i="58"/>
  <c r="A12" i="53"/>
  <c r="C12" i="53"/>
  <c r="B13" i="53"/>
  <c r="A12" i="56"/>
  <c r="B13" i="56"/>
  <c r="C12" i="56"/>
  <c r="A12" i="55"/>
  <c r="C12" i="55"/>
  <c r="B13" i="55"/>
  <c r="A12" i="54"/>
  <c r="C12" i="54"/>
  <c r="B13" i="54"/>
  <c r="A12" i="51"/>
  <c r="B13" i="51"/>
  <c r="C12" i="51"/>
  <c r="B13" i="45"/>
  <c r="A13" i="45" s="1"/>
  <c r="C12" i="45"/>
  <c r="B13" i="60"/>
  <c r="A13" i="60" s="1"/>
  <c r="C12" i="60"/>
  <c r="B13" i="50"/>
  <c r="A13" i="50" s="1"/>
  <c r="C12" i="50"/>
  <c r="B14" i="61"/>
  <c r="A14" i="61" s="1"/>
  <c r="C13" i="61"/>
  <c r="B13" i="41"/>
  <c r="A13" i="41" s="1"/>
  <c r="C12" i="41"/>
  <c r="B14" i="42"/>
  <c r="A14" i="42" s="1"/>
  <c r="C13" i="42"/>
  <c r="C12" i="47"/>
  <c r="B13" i="47"/>
  <c r="A13" i="47" s="1"/>
  <c r="B14" i="78"/>
  <c r="A14" i="78" s="1"/>
  <c r="C13" i="78"/>
  <c r="B13" i="75"/>
  <c r="A13" i="75" s="1"/>
  <c r="C12" i="75"/>
  <c r="C13" i="43"/>
  <c r="B14" i="43"/>
  <c r="A14" i="43" s="1"/>
  <c r="C13" i="74"/>
  <c r="B14" i="74"/>
  <c r="A14" i="74" s="1"/>
  <c r="B14" i="72"/>
  <c r="A14" i="72" s="1"/>
  <c r="C13" i="72"/>
  <c r="B14" i="48"/>
  <c r="A14" i="48" s="1"/>
  <c r="C13" i="48"/>
  <c r="B15" i="46"/>
  <c r="A15" i="46" s="1"/>
  <c r="C14" i="46"/>
  <c r="B14" i="52"/>
  <c r="A14" i="52" s="1"/>
  <c r="C13" i="52"/>
  <c r="B14" i="40"/>
  <c r="A14" i="40" s="1"/>
  <c r="C13" i="40"/>
  <c r="B14" i="62"/>
  <c r="A14" i="62" s="1"/>
  <c r="C13" i="62"/>
  <c r="B13" i="71"/>
  <c r="A13" i="71" s="1"/>
  <c r="C12" i="71"/>
  <c r="B14" i="44"/>
  <c r="A14" i="44" s="1"/>
  <c r="C13" i="44"/>
  <c r="C12" i="49"/>
  <c r="B13" i="49"/>
  <c r="A13" i="49" s="1"/>
  <c r="B14" i="77" l="1"/>
  <c r="A14" i="77" s="1"/>
  <c r="B15" i="76"/>
  <c r="A15" i="76" s="1"/>
  <c r="C14" i="76"/>
  <c r="C13" i="77"/>
  <c r="Q40" i="51"/>
  <c r="N40" i="51"/>
  <c r="C13" i="57"/>
  <c r="B14" i="57"/>
  <c r="A14" i="57" s="1"/>
  <c r="A13" i="55"/>
  <c r="B14" i="55"/>
  <c r="C13" i="55"/>
  <c r="A13" i="56"/>
  <c r="B14" i="56"/>
  <c r="C13" i="56"/>
  <c r="A13" i="51"/>
  <c r="C13" i="51"/>
  <c r="B14" i="51"/>
  <c r="A13" i="53"/>
  <c r="C13" i="53"/>
  <c r="B14" i="53"/>
  <c r="A13" i="73"/>
  <c r="B14" i="73"/>
  <c r="C13" i="73"/>
  <c r="A13" i="54"/>
  <c r="C13" i="54"/>
  <c r="B14" i="54"/>
  <c r="A13" i="58"/>
  <c r="B14" i="58"/>
  <c r="C13" i="58"/>
  <c r="A13" i="59"/>
  <c r="B14" i="59"/>
  <c r="C13" i="59"/>
  <c r="N40" i="47"/>
  <c r="Q40" i="47"/>
  <c r="C13" i="60"/>
  <c r="B14" i="60"/>
  <c r="A14" i="60" s="1"/>
  <c r="B14" i="45"/>
  <c r="A14" i="45" s="1"/>
  <c r="C13" i="45"/>
  <c r="B14" i="50"/>
  <c r="A14" i="50" s="1"/>
  <c r="C13" i="50"/>
  <c r="N40" i="53"/>
  <c r="Q40" i="53"/>
  <c r="B15" i="44"/>
  <c r="A15" i="44" s="1"/>
  <c r="C14" i="44"/>
  <c r="B15" i="40"/>
  <c r="A15" i="40" s="1"/>
  <c r="C14" i="40"/>
  <c r="B15" i="52"/>
  <c r="A15" i="52" s="1"/>
  <c r="C14" i="52"/>
  <c r="B15" i="48"/>
  <c r="A15" i="48" s="1"/>
  <c r="C14" i="48"/>
  <c r="B14" i="75"/>
  <c r="A14" i="75" s="1"/>
  <c r="C13" i="75"/>
  <c r="B15" i="78"/>
  <c r="A15" i="78" s="1"/>
  <c r="C14" i="78"/>
  <c r="B14" i="41"/>
  <c r="A14" i="41" s="1"/>
  <c r="C13" i="41"/>
  <c r="B15" i="61"/>
  <c r="A15" i="61" s="1"/>
  <c r="C14" i="61"/>
  <c r="C13" i="49"/>
  <c r="B14" i="49"/>
  <c r="A14" i="49" s="1"/>
  <c r="B16" i="76"/>
  <c r="A16" i="76" s="1"/>
  <c r="C15" i="76"/>
  <c r="B15" i="43"/>
  <c r="A15" i="43" s="1"/>
  <c r="C14" i="43"/>
  <c r="B15" i="77"/>
  <c r="A15" i="77" s="1"/>
  <c r="C14" i="77"/>
  <c r="C13" i="47"/>
  <c r="B14" i="47"/>
  <c r="A14" i="47" s="1"/>
  <c r="C13" i="71"/>
  <c r="B14" i="71"/>
  <c r="A14" i="71" s="1"/>
  <c r="C14" i="62"/>
  <c r="B15" i="62"/>
  <c r="A15" i="62" s="1"/>
  <c r="B16" i="46"/>
  <c r="A16" i="46" s="1"/>
  <c r="C15" i="46"/>
  <c r="B15" i="72"/>
  <c r="A15" i="72" s="1"/>
  <c r="C14" i="72"/>
  <c r="B15" i="42"/>
  <c r="A15" i="42" s="1"/>
  <c r="C14" i="42"/>
  <c r="B15" i="74"/>
  <c r="A15" i="74" s="1"/>
  <c r="C14" i="74"/>
  <c r="AF159" i="85"/>
  <c r="AG159" i="85"/>
  <c r="AF160" i="85"/>
  <c r="AG160" i="85"/>
  <c r="AF161" i="85"/>
  <c r="AG161" i="85"/>
  <c r="AF162" i="85"/>
  <c r="AG162" i="85"/>
  <c r="AF163" i="85"/>
  <c r="AG163" i="85"/>
  <c r="AF164" i="85"/>
  <c r="AG164" i="85"/>
  <c r="AF165" i="85"/>
  <c r="AG165" i="85"/>
  <c r="AF166" i="85"/>
  <c r="AG166" i="85"/>
  <c r="AF167" i="85"/>
  <c r="AG167" i="85"/>
  <c r="AF168" i="85"/>
  <c r="AG168" i="85"/>
  <c r="AF169" i="85"/>
  <c r="AG169" i="85"/>
  <c r="AF170" i="85"/>
  <c r="AG170" i="85"/>
  <c r="AF171" i="85"/>
  <c r="AG171" i="85"/>
  <c r="AF172" i="85"/>
  <c r="AG172" i="85"/>
  <c r="AF173" i="85"/>
  <c r="AG173" i="85"/>
  <c r="AF174" i="85"/>
  <c r="AG174" i="85"/>
  <c r="AF175" i="85"/>
  <c r="AG175" i="85"/>
  <c r="AF176" i="85"/>
  <c r="AG176" i="85"/>
  <c r="AF177" i="85"/>
  <c r="AG177" i="85"/>
  <c r="AF178" i="85"/>
  <c r="AG178" i="85"/>
  <c r="AF179" i="85"/>
  <c r="AG179" i="85"/>
  <c r="AF180" i="85"/>
  <c r="AG180" i="85"/>
  <c r="AF181" i="85"/>
  <c r="AG181" i="85"/>
  <c r="AF182" i="85"/>
  <c r="AG182" i="85"/>
  <c r="AF183" i="85"/>
  <c r="AG183" i="85"/>
  <c r="AF184" i="85"/>
  <c r="AG184" i="85"/>
  <c r="AF185" i="85"/>
  <c r="AG185" i="85"/>
  <c r="AF186" i="85"/>
  <c r="AG186" i="85"/>
  <c r="AF187" i="85"/>
  <c r="AG187" i="85"/>
  <c r="AF188" i="85"/>
  <c r="AG188" i="85"/>
  <c r="AF189" i="85"/>
  <c r="AG189" i="85"/>
  <c r="AF190" i="85"/>
  <c r="AG190" i="85"/>
  <c r="AF191" i="85"/>
  <c r="AF192" i="85"/>
  <c r="AG192" i="85"/>
  <c r="AF193" i="85"/>
  <c r="AG193" i="85"/>
  <c r="AF194" i="85"/>
  <c r="AG194" i="85"/>
  <c r="AF195" i="85"/>
  <c r="AG195" i="85"/>
  <c r="AF196" i="85"/>
  <c r="AG196" i="85"/>
  <c r="AF197" i="85"/>
  <c r="AG197" i="85"/>
  <c r="AF198" i="85"/>
  <c r="AG198" i="85"/>
  <c r="AF199" i="85"/>
  <c r="AG199" i="85"/>
  <c r="AF200" i="85"/>
  <c r="AG200" i="85"/>
  <c r="AF201" i="85"/>
  <c r="AG201" i="85"/>
  <c r="AF202" i="85"/>
  <c r="AG202" i="85"/>
  <c r="AF203" i="85"/>
  <c r="AG203" i="85"/>
  <c r="AF204" i="85"/>
  <c r="AG204" i="85"/>
  <c r="AF205" i="85"/>
  <c r="AG205" i="85"/>
  <c r="AF206" i="85"/>
  <c r="AG206" i="85"/>
  <c r="AF207" i="85"/>
  <c r="AG207" i="85"/>
  <c r="AF208" i="85"/>
  <c r="AG208" i="85"/>
  <c r="AF209" i="85"/>
  <c r="AG209" i="85"/>
  <c r="AF210" i="85"/>
  <c r="AG210" i="85"/>
  <c r="AF211" i="85"/>
  <c r="AG211" i="85"/>
  <c r="AF212" i="85"/>
  <c r="AG212" i="85"/>
  <c r="AF213" i="85"/>
  <c r="AG213" i="85"/>
  <c r="AF214" i="85"/>
  <c r="AG214" i="85"/>
  <c r="AF215" i="85"/>
  <c r="AG215" i="85"/>
  <c r="AF216" i="85"/>
  <c r="AG216" i="85"/>
  <c r="AF217" i="85"/>
  <c r="AG217" i="85"/>
  <c r="AF218" i="85"/>
  <c r="AG218" i="85"/>
  <c r="AF219" i="85"/>
  <c r="AG219" i="85"/>
  <c r="AF220" i="85"/>
  <c r="AG220" i="85"/>
  <c r="AF221" i="85"/>
  <c r="AG221" i="85"/>
  <c r="AF222" i="85"/>
  <c r="AG222" i="85"/>
  <c r="AF223" i="85"/>
  <c r="AG223" i="85"/>
  <c r="AF224" i="85"/>
  <c r="AG224" i="85"/>
  <c r="AF225" i="85"/>
  <c r="AG225" i="85"/>
  <c r="AF226" i="85"/>
  <c r="AG226" i="85"/>
  <c r="AF227" i="85"/>
  <c r="AG227" i="85"/>
  <c r="AF228" i="85"/>
  <c r="AG228" i="85"/>
  <c r="AF229" i="85"/>
  <c r="AG229" i="85"/>
  <c r="AF230" i="85"/>
  <c r="AG230" i="85"/>
  <c r="AF231" i="85"/>
  <c r="AG231" i="85"/>
  <c r="AF232" i="85"/>
  <c r="AG232" i="85"/>
  <c r="AF233" i="85"/>
  <c r="AG233" i="85"/>
  <c r="AF234" i="85"/>
  <c r="AG234" i="85"/>
  <c r="AF235" i="85"/>
  <c r="AG235" i="85"/>
  <c r="AF236" i="85"/>
  <c r="AG236" i="85"/>
  <c r="AF237" i="85"/>
  <c r="AG237" i="85"/>
  <c r="AF238" i="85"/>
  <c r="AG238" i="85"/>
  <c r="AF239" i="85"/>
  <c r="AG239" i="85"/>
  <c r="AF240" i="85"/>
  <c r="AG240" i="85"/>
  <c r="AF241" i="85"/>
  <c r="AG241" i="85"/>
  <c r="AF242" i="85"/>
  <c r="AG242" i="85"/>
  <c r="AF243" i="85"/>
  <c r="AG243" i="85"/>
  <c r="AF244" i="85"/>
  <c r="AG244" i="85"/>
  <c r="AF245" i="85"/>
  <c r="AG245" i="85"/>
  <c r="AF246" i="85"/>
  <c r="AG246" i="85"/>
  <c r="AF247" i="85"/>
  <c r="AG247" i="85"/>
  <c r="AF248" i="85"/>
  <c r="AG248" i="85"/>
  <c r="AF249" i="85"/>
  <c r="AG249" i="85"/>
  <c r="AF250" i="85"/>
  <c r="AG250" i="85"/>
  <c r="AF251" i="85"/>
  <c r="AG251" i="85"/>
  <c r="AF252" i="85"/>
  <c r="AG252" i="85"/>
  <c r="AF253" i="85"/>
  <c r="AG253" i="85"/>
  <c r="AF254" i="85"/>
  <c r="AG254" i="85"/>
  <c r="AF255" i="85"/>
  <c r="AG255" i="85"/>
  <c r="AF256" i="85"/>
  <c r="AG256" i="85"/>
  <c r="AF257" i="85"/>
  <c r="AG257" i="85"/>
  <c r="AF258" i="85"/>
  <c r="AG258" i="85"/>
  <c r="AF259" i="85"/>
  <c r="AG259" i="85"/>
  <c r="AF260" i="85"/>
  <c r="AG260" i="85"/>
  <c r="AF261" i="85"/>
  <c r="AG261" i="85"/>
  <c r="AF262" i="85"/>
  <c r="AG262" i="85"/>
  <c r="AF263" i="85"/>
  <c r="AG263" i="85"/>
  <c r="AF264" i="85"/>
  <c r="AG264" i="85"/>
  <c r="AF265" i="85"/>
  <c r="AG265" i="85"/>
  <c r="AF266" i="85"/>
  <c r="AG266" i="85"/>
  <c r="AF267" i="85"/>
  <c r="AG267" i="85"/>
  <c r="AF268" i="85"/>
  <c r="AG268" i="85"/>
  <c r="AF269" i="85"/>
  <c r="AG269" i="85"/>
  <c r="AF270" i="85"/>
  <c r="AG270" i="85"/>
  <c r="AF271" i="85"/>
  <c r="AG271" i="85"/>
  <c r="AF272" i="85"/>
  <c r="AG272" i="85"/>
  <c r="AF273" i="85"/>
  <c r="AG273" i="85"/>
  <c r="AF274" i="85"/>
  <c r="AG274" i="85"/>
  <c r="AF275" i="85"/>
  <c r="AG275" i="85"/>
  <c r="AF276" i="85"/>
  <c r="AG276" i="85"/>
  <c r="AF277" i="85"/>
  <c r="AG277" i="85"/>
  <c r="AF278" i="85"/>
  <c r="AG278" i="85"/>
  <c r="AF279" i="85"/>
  <c r="AG279" i="85"/>
  <c r="AF280" i="85"/>
  <c r="AG280" i="85"/>
  <c r="AF281" i="85"/>
  <c r="AG281" i="85"/>
  <c r="AF282" i="85"/>
  <c r="AG282" i="85"/>
  <c r="AF283" i="85"/>
  <c r="AG283" i="85"/>
  <c r="AF284" i="85"/>
  <c r="AG284" i="85"/>
  <c r="AG285" i="85"/>
  <c r="AF286" i="85"/>
  <c r="AG286" i="85"/>
  <c r="AF287" i="85"/>
  <c r="AG287" i="85"/>
  <c r="AF288" i="85"/>
  <c r="AG288" i="85"/>
  <c r="AF289" i="85"/>
  <c r="AG289" i="85"/>
  <c r="AF290" i="85"/>
  <c r="AG290" i="85"/>
  <c r="AF291" i="85"/>
  <c r="AG291" i="85"/>
  <c r="AF292" i="85"/>
  <c r="AG292" i="85"/>
  <c r="AF293" i="85"/>
  <c r="AG293" i="85"/>
  <c r="AF294" i="85"/>
  <c r="AG294" i="85"/>
  <c r="AF295" i="85"/>
  <c r="AG295" i="85"/>
  <c r="AF296" i="85"/>
  <c r="AG296" i="85"/>
  <c r="AF297" i="85"/>
  <c r="AG297" i="85"/>
  <c r="AF298" i="85"/>
  <c r="AG298" i="85"/>
  <c r="AF299" i="85"/>
  <c r="AG299" i="85"/>
  <c r="AF300" i="85"/>
  <c r="AG300" i="85"/>
  <c r="AF301" i="85"/>
  <c r="AF302" i="85"/>
  <c r="AG302" i="85"/>
  <c r="AF303" i="85"/>
  <c r="AG303" i="85"/>
  <c r="AF304" i="85"/>
  <c r="AG304" i="85"/>
  <c r="AF305" i="85"/>
  <c r="AG305" i="85"/>
  <c r="AF306" i="85"/>
  <c r="AG306" i="85"/>
  <c r="AF307" i="85"/>
  <c r="AG307" i="85"/>
  <c r="AF308" i="85"/>
  <c r="AG308" i="85"/>
  <c r="AF309" i="85"/>
  <c r="AG309" i="85"/>
  <c r="AF310" i="85"/>
  <c r="AG310" i="85"/>
  <c r="AF311" i="85"/>
  <c r="AG311" i="85"/>
  <c r="AF312" i="85"/>
  <c r="AG312" i="85"/>
  <c r="AF313" i="85"/>
  <c r="AG313" i="85"/>
  <c r="AF314" i="85"/>
  <c r="AG314" i="85"/>
  <c r="AF315" i="85"/>
  <c r="AG315" i="85"/>
  <c r="AF316" i="85"/>
  <c r="AG316" i="85"/>
  <c r="AF317" i="85"/>
  <c r="AG317" i="85"/>
  <c r="AF318" i="85"/>
  <c r="AG318" i="85"/>
  <c r="AF319" i="85"/>
  <c r="AG319" i="85"/>
  <c r="AF320" i="85"/>
  <c r="AG320" i="85"/>
  <c r="AF321" i="85"/>
  <c r="AG321" i="85"/>
  <c r="AF322" i="85"/>
  <c r="AG322" i="85"/>
  <c r="AF323" i="85"/>
  <c r="AG323" i="85"/>
  <c r="AF324" i="85"/>
  <c r="AG324" i="85"/>
  <c r="AF325" i="85"/>
  <c r="AG325" i="85"/>
  <c r="AF326" i="85"/>
  <c r="AG326" i="85"/>
  <c r="AF327" i="85"/>
  <c r="AG327" i="85"/>
  <c r="AF328" i="85"/>
  <c r="AG328" i="85"/>
  <c r="AF329" i="85"/>
  <c r="AG329" i="85"/>
  <c r="AF330" i="85"/>
  <c r="AG330" i="85"/>
  <c r="AF331" i="85"/>
  <c r="AG331" i="85"/>
  <c r="AF332" i="85"/>
  <c r="AG332" i="85"/>
  <c r="AF333" i="85"/>
  <c r="AG333" i="85"/>
  <c r="AF334" i="85"/>
  <c r="AG334" i="85"/>
  <c r="AF335" i="85"/>
  <c r="AG335" i="85"/>
  <c r="AF336" i="85"/>
  <c r="AG336" i="85"/>
  <c r="AF337" i="85"/>
  <c r="AG337" i="85"/>
  <c r="AF338" i="85"/>
  <c r="AG338" i="85"/>
  <c r="AF339" i="85"/>
  <c r="AG339" i="85"/>
  <c r="AF340" i="85"/>
  <c r="AG340" i="85"/>
  <c r="AF341" i="85"/>
  <c r="AG341" i="85"/>
  <c r="AF342" i="85"/>
  <c r="AG342" i="85"/>
  <c r="AF343" i="85"/>
  <c r="AG343" i="85"/>
  <c r="AF344" i="85"/>
  <c r="AG344" i="85"/>
  <c r="AF345" i="85"/>
  <c r="AG345" i="85"/>
  <c r="AF346" i="85"/>
  <c r="AG346" i="85"/>
  <c r="AF347" i="85"/>
  <c r="AG347" i="85"/>
  <c r="AF348" i="85"/>
  <c r="AG348" i="85"/>
  <c r="AF349" i="85"/>
  <c r="AG349" i="85"/>
  <c r="AF350" i="85"/>
  <c r="AG350" i="85"/>
  <c r="AF351" i="85"/>
  <c r="AG351" i="85"/>
  <c r="AF352" i="85"/>
  <c r="AG352" i="85"/>
  <c r="AF353" i="85"/>
  <c r="AG353" i="85"/>
  <c r="AF354" i="85"/>
  <c r="AG354" i="85"/>
  <c r="AF355" i="85"/>
  <c r="AG355" i="85"/>
  <c r="AF356" i="85"/>
  <c r="AG356" i="85"/>
  <c r="AF357" i="85"/>
  <c r="AG357" i="85"/>
  <c r="AF358" i="85"/>
  <c r="AG358" i="85"/>
  <c r="AF359" i="85"/>
  <c r="AG359" i="85"/>
  <c r="AF360" i="85"/>
  <c r="AG360" i="85"/>
  <c r="AF361" i="85"/>
  <c r="AG361" i="85"/>
  <c r="AF362" i="85"/>
  <c r="AG362" i="85"/>
  <c r="AF363" i="85"/>
  <c r="AG363" i="85"/>
  <c r="AF364" i="85"/>
  <c r="AG364" i="85"/>
  <c r="AF365" i="85"/>
  <c r="AG365" i="85"/>
  <c r="AF366" i="85"/>
  <c r="AG366" i="85"/>
  <c r="AF367" i="85"/>
  <c r="AG367" i="85"/>
  <c r="AF368" i="85"/>
  <c r="AG368" i="85"/>
  <c r="AF369" i="85"/>
  <c r="AG369" i="85"/>
  <c r="AF370" i="85"/>
  <c r="AG370" i="85"/>
  <c r="AF371" i="85"/>
  <c r="AG371" i="85"/>
  <c r="AF372" i="85"/>
  <c r="AG372" i="85"/>
  <c r="AF373" i="85"/>
  <c r="AG373" i="85"/>
  <c r="AF374" i="85"/>
  <c r="AG374" i="85"/>
  <c r="AF375" i="85"/>
  <c r="AG375" i="85"/>
  <c r="AF376" i="85"/>
  <c r="AG376" i="85"/>
  <c r="AF377" i="85"/>
  <c r="AG377" i="85"/>
  <c r="AF378" i="85"/>
  <c r="AG378" i="85"/>
  <c r="AF379" i="85"/>
  <c r="AG379" i="85"/>
  <c r="AF380" i="85"/>
  <c r="AG380" i="85"/>
  <c r="AF381" i="85"/>
  <c r="AG381" i="85"/>
  <c r="AF382" i="85"/>
  <c r="AG382" i="85"/>
  <c r="AF383" i="85"/>
  <c r="AG383" i="85"/>
  <c r="AF384" i="85"/>
  <c r="AG384" i="85"/>
  <c r="AF385" i="85"/>
  <c r="AG385" i="85"/>
  <c r="AF386" i="85"/>
  <c r="AG386" i="85"/>
  <c r="AF387" i="85"/>
  <c r="AG387" i="85"/>
  <c r="AF388" i="85"/>
  <c r="AG388" i="85"/>
  <c r="AF389" i="85"/>
  <c r="AG389" i="85"/>
  <c r="AF390" i="85"/>
  <c r="AG390" i="85"/>
  <c r="AF391" i="85"/>
  <c r="AG391" i="85"/>
  <c r="AF392" i="85"/>
  <c r="AG392" i="85"/>
  <c r="AF393" i="85"/>
  <c r="AG393" i="85"/>
  <c r="AF394" i="85"/>
  <c r="AG394" i="85"/>
  <c r="AF395" i="85"/>
  <c r="AG395" i="85"/>
  <c r="AF396" i="85"/>
  <c r="AG396" i="85"/>
  <c r="AF397" i="85"/>
  <c r="AG397" i="85"/>
  <c r="AF398" i="85"/>
  <c r="AG398" i="85"/>
  <c r="AF399" i="85"/>
  <c r="AG399" i="85"/>
  <c r="AF400" i="85"/>
  <c r="AG400" i="85"/>
  <c r="AF401" i="85"/>
  <c r="AG401" i="85"/>
  <c r="AF402" i="85"/>
  <c r="AG402" i="85"/>
  <c r="AF403" i="85"/>
  <c r="AG403" i="85"/>
  <c r="AF404" i="85"/>
  <c r="AG404" i="85"/>
  <c r="AF405" i="85"/>
  <c r="AG405" i="85"/>
  <c r="AF406" i="85"/>
  <c r="AG406" i="85"/>
  <c r="AF407" i="85"/>
  <c r="AH407" i="85" s="1"/>
  <c r="AG407" i="85"/>
  <c r="AF408" i="85"/>
  <c r="AG408" i="85"/>
  <c r="AF409" i="85"/>
  <c r="AG409" i="85"/>
  <c r="AF410" i="85"/>
  <c r="AG410" i="85"/>
  <c r="AF411" i="85"/>
  <c r="AG411" i="85"/>
  <c r="AF412" i="85"/>
  <c r="AG412" i="85"/>
  <c r="AF413" i="85"/>
  <c r="AG413" i="85"/>
  <c r="AF414" i="85"/>
  <c r="AG414" i="85"/>
  <c r="AF415" i="85"/>
  <c r="AG415" i="85"/>
  <c r="AF416" i="85"/>
  <c r="AG416" i="85"/>
  <c r="AF417" i="85"/>
  <c r="AG417" i="85"/>
  <c r="AF418" i="85"/>
  <c r="AG418" i="85"/>
  <c r="AF419" i="85"/>
  <c r="AH419" i="85" s="1"/>
  <c r="AG419" i="85"/>
  <c r="AF420" i="85"/>
  <c r="AG420" i="85"/>
  <c r="AF421" i="85"/>
  <c r="AG421" i="85"/>
  <c r="AF422" i="85"/>
  <c r="AG422" i="85"/>
  <c r="AF423" i="85"/>
  <c r="AH423" i="85" s="1"/>
  <c r="AG423" i="85"/>
  <c r="AF424" i="85"/>
  <c r="AG424" i="85"/>
  <c r="AF425" i="85"/>
  <c r="AG425" i="85"/>
  <c r="AF426" i="85"/>
  <c r="AH426" i="85" s="1"/>
  <c r="AG426" i="85"/>
  <c r="AF427" i="85"/>
  <c r="AH427" i="85" s="1"/>
  <c r="AG427" i="85"/>
  <c r="AF428" i="85"/>
  <c r="AG428" i="85"/>
  <c r="AF429" i="85"/>
  <c r="AG429" i="85"/>
  <c r="AF430" i="85"/>
  <c r="AG430" i="85"/>
  <c r="AF431" i="85"/>
  <c r="AH431" i="85" s="1"/>
  <c r="AG431" i="85"/>
  <c r="AG432" i="85"/>
  <c r="AF433" i="85"/>
  <c r="AG433" i="85"/>
  <c r="AH433" i="85" s="1"/>
  <c r="AF434" i="85"/>
  <c r="AG434" i="85"/>
  <c r="AH434" i="85" s="1"/>
  <c r="AF435" i="85"/>
  <c r="AG435" i="85"/>
  <c r="AF436" i="85"/>
  <c r="AG436" i="85"/>
  <c r="AF437" i="85"/>
  <c r="AG437" i="85"/>
  <c r="AH437" i="85" s="1"/>
  <c r="AF438" i="85"/>
  <c r="AG438" i="85"/>
  <c r="AF439" i="85"/>
  <c r="AG439" i="85"/>
  <c r="AG440" i="85"/>
  <c r="AF441" i="85"/>
  <c r="AG441" i="85"/>
  <c r="AF442" i="85"/>
  <c r="AG442" i="85"/>
  <c r="AF443" i="85"/>
  <c r="AG443" i="85"/>
  <c r="AF444" i="85"/>
  <c r="AG444" i="85"/>
  <c r="AF445" i="85"/>
  <c r="AG445" i="85"/>
  <c r="AF446" i="85"/>
  <c r="AG446" i="85"/>
  <c r="AF447" i="85"/>
  <c r="AG447" i="85"/>
  <c r="AG448" i="85"/>
  <c r="AF449" i="85"/>
  <c r="AG449" i="85"/>
  <c r="AH449" i="85" s="1"/>
  <c r="AF450" i="85"/>
  <c r="AG450" i="85"/>
  <c r="AH450" i="85" s="1"/>
  <c r="AG451" i="85"/>
  <c r="AF452" i="85"/>
  <c r="AG452" i="85"/>
  <c r="AF453" i="85"/>
  <c r="AG453" i="85"/>
  <c r="AF454" i="85"/>
  <c r="AG454" i="85"/>
  <c r="AG455" i="85"/>
  <c r="AG456" i="85"/>
  <c r="AF457" i="85"/>
  <c r="AG457" i="85"/>
  <c r="AF458" i="85"/>
  <c r="AH458" i="85" s="1"/>
  <c r="AG458" i="85"/>
  <c r="AG459" i="85"/>
  <c r="AF460" i="85"/>
  <c r="AG460" i="85"/>
  <c r="AF461" i="85"/>
  <c r="AG461" i="85"/>
  <c r="AF462" i="85"/>
  <c r="AG462" i="85"/>
  <c r="AG463" i="85"/>
  <c r="AG464" i="85"/>
  <c r="AF465" i="85"/>
  <c r="AG465" i="85"/>
  <c r="AH465" i="85" s="1"/>
  <c r="AF466" i="85"/>
  <c r="AG466" i="85"/>
  <c r="AH466" i="85" s="1"/>
  <c r="AG467" i="85"/>
  <c r="AG468" i="85"/>
  <c r="AF469" i="85"/>
  <c r="AG469" i="85"/>
  <c r="AF470" i="85"/>
  <c r="AG470" i="85"/>
  <c r="AH470" i="85" s="1"/>
  <c r="AG471" i="85"/>
  <c r="AG472" i="85"/>
  <c r="AF473" i="85"/>
  <c r="AG473" i="85"/>
  <c r="AF474" i="85"/>
  <c r="AG474" i="85"/>
  <c r="AH474" i="85" s="1"/>
  <c r="AG475" i="85"/>
  <c r="AF476" i="85"/>
  <c r="AG476" i="85"/>
  <c r="AF477" i="85"/>
  <c r="AG477" i="85"/>
  <c r="AF478" i="85"/>
  <c r="AH478" i="85" s="1"/>
  <c r="AG478" i="85"/>
  <c r="AG479" i="85"/>
  <c r="AG480" i="85"/>
  <c r="AF481" i="85"/>
  <c r="AG481" i="85"/>
  <c r="AF482" i="85"/>
  <c r="AG482" i="85"/>
  <c r="AG483" i="85"/>
  <c r="AG484" i="85"/>
  <c r="AF485" i="85"/>
  <c r="AG485" i="85"/>
  <c r="AF486" i="85"/>
  <c r="AG486" i="85"/>
  <c r="AG487" i="85"/>
  <c r="AG488" i="85"/>
  <c r="AF489" i="85"/>
  <c r="AG489" i="85"/>
  <c r="AF490" i="85"/>
  <c r="AG490" i="85"/>
  <c r="AG491" i="85"/>
  <c r="AF492" i="85"/>
  <c r="AG492" i="85"/>
  <c r="AF493" i="85"/>
  <c r="AG493" i="85"/>
  <c r="AF494" i="85"/>
  <c r="AG494" i="85"/>
  <c r="AG495" i="85"/>
  <c r="AG496" i="85"/>
  <c r="AF497" i="85"/>
  <c r="AG497" i="85"/>
  <c r="AH497" i="85" s="1"/>
  <c r="AF498" i="85"/>
  <c r="AG498" i="85"/>
  <c r="AG499" i="85"/>
  <c r="AG500" i="85"/>
  <c r="AG501" i="85"/>
  <c r="AF502" i="85"/>
  <c r="AG502" i="85"/>
  <c r="AG503" i="85"/>
  <c r="AG504" i="85"/>
  <c r="AG505" i="85"/>
  <c r="AF506" i="85"/>
  <c r="AG506" i="85"/>
  <c r="AH506" i="85" s="1"/>
  <c r="AG507" i="85"/>
  <c r="AF508" i="85"/>
  <c r="AG508" i="85"/>
  <c r="AG509" i="85"/>
  <c r="AF510" i="85"/>
  <c r="AG510" i="85"/>
  <c r="AG511" i="85"/>
  <c r="AG512" i="85"/>
  <c r="AG513" i="85"/>
  <c r="AF514" i="85"/>
  <c r="AG514" i="85"/>
  <c r="AG515" i="85"/>
  <c r="AG516" i="85"/>
  <c r="AG517" i="85"/>
  <c r="AF518" i="85"/>
  <c r="AG518" i="85"/>
  <c r="AH518" i="85" s="1"/>
  <c r="AG519" i="85"/>
  <c r="AG520" i="85"/>
  <c r="AG521" i="85"/>
  <c r="AF522" i="85"/>
  <c r="AG522" i="85"/>
  <c r="AG523" i="85"/>
  <c r="AF524" i="85"/>
  <c r="AG524" i="85"/>
  <c r="AG525" i="85"/>
  <c r="AF526" i="85"/>
  <c r="AG526" i="85"/>
  <c r="AG527" i="85"/>
  <c r="AG528" i="85"/>
  <c r="AG529" i="85"/>
  <c r="AF530" i="85"/>
  <c r="AG530" i="85"/>
  <c r="AH530" i="85" s="1"/>
  <c r="AG531" i="85"/>
  <c r="AG532" i="85"/>
  <c r="AG533" i="85"/>
  <c r="AF534" i="85"/>
  <c r="AG534" i="85"/>
  <c r="AG535" i="85"/>
  <c r="AG536" i="85"/>
  <c r="AG537" i="85"/>
  <c r="AF538" i="85"/>
  <c r="AG538" i="85"/>
  <c r="AH538" i="85" s="1"/>
  <c r="AG539" i="85"/>
  <c r="AF540" i="85"/>
  <c r="AG540" i="85"/>
  <c r="AG541" i="85"/>
  <c r="AF542" i="85"/>
  <c r="AG542" i="85"/>
  <c r="AG543" i="85"/>
  <c r="AG544" i="85"/>
  <c r="AG545" i="85"/>
  <c r="AF546" i="85"/>
  <c r="AG546" i="85"/>
  <c r="AG547" i="85"/>
  <c r="AG548" i="85"/>
  <c r="AG549" i="85"/>
  <c r="AF550" i="85"/>
  <c r="AG550" i="85"/>
  <c r="AG551" i="85"/>
  <c r="AG552" i="85"/>
  <c r="AG553" i="85"/>
  <c r="AF554" i="85"/>
  <c r="AH554" i="85" s="1"/>
  <c r="AG554" i="85"/>
  <c r="AG555" i="85"/>
  <c r="AF556" i="85"/>
  <c r="AG556" i="85"/>
  <c r="AG557" i="85"/>
  <c r="AF558" i="85"/>
  <c r="AG558" i="85"/>
  <c r="AG559" i="85"/>
  <c r="AG560" i="85"/>
  <c r="AG561" i="85"/>
  <c r="AF562" i="85"/>
  <c r="AG562" i="85"/>
  <c r="AH562" i="85" s="1"/>
  <c r="AG563" i="85"/>
  <c r="AG564" i="85"/>
  <c r="AG565" i="85"/>
  <c r="AF566" i="85"/>
  <c r="AG566" i="85"/>
  <c r="AG567" i="85"/>
  <c r="AG568" i="85"/>
  <c r="AG569" i="85"/>
  <c r="AF570" i="85"/>
  <c r="AG570" i="85"/>
  <c r="AH570" i="85" s="1"/>
  <c r="AG571" i="85"/>
  <c r="AF572" i="85"/>
  <c r="AG572" i="85"/>
  <c r="AG573" i="85"/>
  <c r="AF574" i="85"/>
  <c r="AG574" i="85"/>
  <c r="AG575" i="85"/>
  <c r="AG576" i="85"/>
  <c r="AG577" i="85"/>
  <c r="AF578" i="85"/>
  <c r="AH578" i="85" s="1"/>
  <c r="AG578" i="85"/>
  <c r="AG579" i="85"/>
  <c r="AG580" i="85"/>
  <c r="AG581" i="85"/>
  <c r="AF582" i="85"/>
  <c r="AG582" i="85"/>
  <c r="AG583" i="85"/>
  <c r="AG584" i="85"/>
  <c r="AG585" i="85"/>
  <c r="AF586" i="85"/>
  <c r="AG586" i="85"/>
  <c r="AG587" i="85"/>
  <c r="AF588" i="85"/>
  <c r="AG588" i="85"/>
  <c r="AG589" i="85"/>
  <c r="AF590" i="85"/>
  <c r="AG590" i="85"/>
  <c r="AG591" i="85"/>
  <c r="AG592" i="85"/>
  <c r="AG593" i="85"/>
  <c r="AF594" i="85"/>
  <c r="AG594" i="85"/>
  <c r="AH594" i="85" s="1"/>
  <c r="AG595" i="85"/>
  <c r="AG596" i="85"/>
  <c r="AG597" i="85"/>
  <c r="AF598" i="85"/>
  <c r="AG598" i="85"/>
  <c r="AG599" i="85"/>
  <c r="AG600" i="85"/>
  <c r="AG601" i="85"/>
  <c r="AF602" i="85"/>
  <c r="AG602" i="85"/>
  <c r="AG603" i="85"/>
  <c r="AF604" i="85"/>
  <c r="AG604" i="85"/>
  <c r="AG605" i="85"/>
  <c r="AF606" i="85"/>
  <c r="AG606" i="85"/>
  <c r="AG607" i="85"/>
  <c r="AG608" i="85"/>
  <c r="AG609" i="85"/>
  <c r="AF610" i="85"/>
  <c r="AG610" i="85"/>
  <c r="AG611" i="85"/>
  <c r="AG612" i="85"/>
  <c r="AG613" i="85"/>
  <c r="AF614" i="85"/>
  <c r="AG614" i="85"/>
  <c r="AG615" i="85"/>
  <c r="AG616" i="85"/>
  <c r="AG617" i="85"/>
  <c r="AF618" i="85"/>
  <c r="AG618" i="85"/>
  <c r="AG619" i="85"/>
  <c r="AF620" i="85"/>
  <c r="AG620" i="85"/>
  <c r="AG621" i="85"/>
  <c r="AF622" i="85"/>
  <c r="AG622" i="85"/>
  <c r="AG623" i="85"/>
  <c r="AG624" i="85"/>
  <c r="AG625" i="85"/>
  <c r="AF626" i="85"/>
  <c r="AG626" i="85"/>
  <c r="AF627" i="85"/>
  <c r="AG627" i="85"/>
  <c r="AF628" i="85"/>
  <c r="AG628" i="85"/>
  <c r="AF629" i="85"/>
  <c r="AG629" i="85"/>
  <c r="AF630" i="85"/>
  <c r="AG630" i="85"/>
  <c r="AF631" i="85"/>
  <c r="AG631" i="85"/>
  <c r="AH631" i="85" s="1"/>
  <c r="AF632" i="85"/>
  <c r="AG632" i="85"/>
  <c r="AF633" i="85"/>
  <c r="AG633" i="85"/>
  <c r="AH633" i="85" s="1"/>
  <c r="AF634" i="85"/>
  <c r="AG634" i="85"/>
  <c r="AF635" i="85"/>
  <c r="AG635" i="85"/>
  <c r="AF636" i="85"/>
  <c r="AG636" i="85"/>
  <c r="AF637" i="85"/>
  <c r="AG637" i="85"/>
  <c r="AH637" i="85" s="1"/>
  <c r="AF638" i="85"/>
  <c r="AG638" i="85"/>
  <c r="AF639" i="85"/>
  <c r="AG639" i="85"/>
  <c r="AH639" i="85" s="1"/>
  <c r="AF640" i="85"/>
  <c r="AG640" i="85"/>
  <c r="AF641" i="85"/>
  <c r="AG641" i="85"/>
  <c r="AH641" i="85" s="1"/>
  <c r="AF642" i="85"/>
  <c r="AG642" i="85"/>
  <c r="AF643" i="85"/>
  <c r="AG643" i="85"/>
  <c r="AF644" i="85"/>
  <c r="AG644" i="85"/>
  <c r="AF645" i="85"/>
  <c r="AG645" i="85"/>
  <c r="AF646" i="85"/>
  <c r="AG646" i="85"/>
  <c r="AF647" i="85"/>
  <c r="AG647" i="85"/>
  <c r="AF648" i="85"/>
  <c r="AG648" i="85"/>
  <c r="AF649" i="85"/>
  <c r="AG649" i="85"/>
  <c r="AF650" i="85"/>
  <c r="AG650" i="85"/>
  <c r="AF651" i="85"/>
  <c r="AG651" i="85"/>
  <c r="AF652" i="85"/>
  <c r="AG652" i="85"/>
  <c r="AF653" i="85"/>
  <c r="AG653" i="85"/>
  <c r="AF654" i="85"/>
  <c r="AG654" i="85"/>
  <c r="AF655" i="85"/>
  <c r="AG655" i="85"/>
  <c r="AF656" i="85"/>
  <c r="AG656" i="85"/>
  <c r="AF657" i="85"/>
  <c r="AG657" i="85"/>
  <c r="AF658" i="85"/>
  <c r="AG658" i="85"/>
  <c r="AF659" i="85"/>
  <c r="AG659" i="85"/>
  <c r="AH498" i="85" l="1"/>
  <c r="AH445" i="85"/>
  <c r="AH422" i="85"/>
  <c r="AH430" i="85"/>
  <c r="AH418" i="85"/>
  <c r="AH522" i="85"/>
  <c r="AH482" i="85"/>
  <c r="AH447" i="85"/>
  <c r="AH526" i="85"/>
  <c r="AH442" i="85"/>
  <c r="AH429" i="85"/>
  <c r="AH421" i="85"/>
  <c r="AH586" i="85"/>
  <c r="AH490" i="85"/>
  <c r="AH454" i="85"/>
  <c r="AH441" i="85"/>
  <c r="AH546" i="85"/>
  <c r="AH443" i="85"/>
  <c r="AH618" i="85"/>
  <c r="AH514" i="85"/>
  <c r="AH446" i="85"/>
  <c r="AH425" i="85"/>
  <c r="AH417" i="85"/>
  <c r="AH610" i="85"/>
  <c r="AH420" i="85"/>
  <c r="AH642" i="85"/>
  <c r="AH626" i="85"/>
  <c r="AH602" i="85"/>
  <c r="AH473" i="85"/>
  <c r="AH439" i="85"/>
  <c r="AH435" i="85"/>
  <c r="C14" i="57"/>
  <c r="AH413" i="85"/>
  <c r="AH412" i="85"/>
  <c r="AH411" i="85"/>
  <c r="AH410" i="85"/>
  <c r="AH409" i="85"/>
  <c r="AH414" i="85"/>
  <c r="AH415" i="85"/>
  <c r="AH406" i="85"/>
  <c r="AH405" i="85"/>
  <c r="AH404" i="85"/>
  <c r="AH402" i="85"/>
  <c r="AH399" i="85"/>
  <c r="B15" i="57"/>
  <c r="A15" i="57" s="1"/>
  <c r="AH403" i="85"/>
  <c r="AH401" i="85"/>
  <c r="AH323" i="85"/>
  <c r="AH185" i="85"/>
  <c r="AH397" i="85"/>
  <c r="AH395" i="85"/>
  <c r="AH393" i="85"/>
  <c r="AH391" i="85"/>
  <c r="AH389" i="85"/>
  <c r="AH387" i="85"/>
  <c r="AH385" i="85"/>
  <c r="AH190" i="85"/>
  <c r="AH188" i="85"/>
  <c r="AH186" i="85"/>
  <c r="AH184" i="85"/>
  <c r="AH182" i="85"/>
  <c r="AH180" i="85"/>
  <c r="AH178" i="85"/>
  <c r="AH176" i="85"/>
  <c r="AH174" i="85"/>
  <c r="AH164" i="85"/>
  <c r="AH398" i="85"/>
  <c r="AH396" i="85"/>
  <c r="AH390" i="85"/>
  <c r="AH388" i="85"/>
  <c r="AH386" i="85"/>
  <c r="AH382" i="85"/>
  <c r="AH380" i="85"/>
  <c r="AH394" i="85"/>
  <c r="AH341" i="85"/>
  <c r="AH255" i="85"/>
  <c r="AH277" i="85"/>
  <c r="AH201" i="85"/>
  <c r="AH381" i="85"/>
  <c r="AH379" i="85"/>
  <c r="AH357" i="85"/>
  <c r="AH345" i="85"/>
  <c r="AH335" i="85"/>
  <c r="AH333" i="85"/>
  <c r="AH327" i="85"/>
  <c r="AH321" i="85"/>
  <c r="AH311" i="85"/>
  <c r="AH383" i="85"/>
  <c r="AH263" i="85"/>
  <c r="AH239" i="85"/>
  <c r="AH209" i="85"/>
  <c r="AH193" i="85"/>
  <c r="AH638" i="85"/>
  <c r="AH636" i="85"/>
  <c r="AH634" i="85"/>
  <c r="AH630" i="85"/>
  <c r="AH628" i="85"/>
  <c r="AH534" i="85"/>
  <c r="AH510" i="85"/>
  <c r="AH502" i="85"/>
  <c r="AH494" i="85"/>
  <c r="AH489" i="85"/>
  <c r="AH486" i="85"/>
  <c r="AH481" i="85"/>
  <c r="AH462" i="85"/>
  <c r="AH457" i="85"/>
  <c r="AH438" i="85"/>
  <c r="AH355" i="85"/>
  <c r="AH349" i="85"/>
  <c r="AH347" i="85"/>
  <c r="AH339" i="85"/>
  <c r="AH337" i="85"/>
  <c r="AH331" i="85"/>
  <c r="AH329" i="85"/>
  <c r="AH232" i="85"/>
  <c r="AH230" i="85"/>
  <c r="AH228" i="85"/>
  <c r="AH226" i="85"/>
  <c r="AH224" i="85"/>
  <c r="AH220" i="85"/>
  <c r="AH218" i="85"/>
  <c r="AH216" i="85"/>
  <c r="AH214" i="85"/>
  <c r="AH212" i="85"/>
  <c r="AH210" i="85"/>
  <c r="A14" i="59"/>
  <c r="C14" i="59"/>
  <c r="B15" i="59"/>
  <c r="A14" i="58"/>
  <c r="B15" i="58"/>
  <c r="C14" i="58"/>
  <c r="A14" i="54"/>
  <c r="C14" i="54"/>
  <c r="B15" i="54"/>
  <c r="A14" i="73"/>
  <c r="C14" i="73"/>
  <c r="B15" i="73"/>
  <c r="A14" i="55"/>
  <c r="C14" i="55"/>
  <c r="B15" i="55"/>
  <c r="A14" i="53"/>
  <c r="B15" i="53"/>
  <c r="C14" i="53"/>
  <c r="A14" i="51"/>
  <c r="C14" i="51"/>
  <c r="B15" i="51"/>
  <c r="A14" i="56"/>
  <c r="B15" i="56"/>
  <c r="C14" i="56"/>
  <c r="AH287" i="85"/>
  <c r="AH285" i="85"/>
  <c r="AH279" i="85"/>
  <c r="AH269" i="85"/>
  <c r="AH261" i="85"/>
  <c r="AH253" i="85"/>
  <c r="AH247" i="85"/>
  <c r="AH231" i="85"/>
  <c r="AH223" i="85"/>
  <c r="AH206" i="85"/>
  <c r="AH204" i="85"/>
  <c r="AH202" i="85"/>
  <c r="AH200" i="85"/>
  <c r="AH198" i="85"/>
  <c r="AH196" i="85"/>
  <c r="AH194" i="85"/>
  <c r="AH192" i="85"/>
  <c r="AH271" i="85"/>
  <c r="AH254" i="85"/>
  <c r="AH222" i="85"/>
  <c r="AG191" i="85"/>
  <c r="AH191" i="85" s="1"/>
  <c r="AH177" i="85"/>
  <c r="AH167" i="85"/>
  <c r="AH163" i="85"/>
  <c r="AH159" i="85"/>
  <c r="AH622" i="85"/>
  <c r="AH606" i="85"/>
  <c r="AH590" i="85"/>
  <c r="AH574" i="85"/>
  <c r="AH558" i="85"/>
  <c r="AH542" i="85"/>
  <c r="AH640" i="85"/>
  <c r="AH485" i="85"/>
  <c r="AH469" i="85"/>
  <c r="AH453" i="85"/>
  <c r="AH416" i="85"/>
  <c r="AH400" i="85"/>
  <c r="AH384" i="85"/>
  <c r="AH309" i="85"/>
  <c r="AH305" i="85"/>
  <c r="AH303" i="85"/>
  <c r="AH629" i="85"/>
  <c r="AH614" i="85"/>
  <c r="AH598" i="85"/>
  <c r="AH582" i="85"/>
  <c r="AH566" i="85"/>
  <c r="AH550" i="85"/>
  <c r="AH632" i="85"/>
  <c r="AH493" i="85"/>
  <c r="AH477" i="85"/>
  <c r="AH461" i="85"/>
  <c r="AH408" i="85"/>
  <c r="AH392" i="85"/>
  <c r="AH328" i="85"/>
  <c r="AH296" i="85"/>
  <c r="AH288" i="85"/>
  <c r="AH286" i="85"/>
  <c r="AH284" i="85"/>
  <c r="AH282" i="85"/>
  <c r="AH278" i="85"/>
  <c r="AH276" i="85"/>
  <c r="AH274" i="85"/>
  <c r="AH272" i="85"/>
  <c r="AH270" i="85"/>
  <c r="AH268" i="85"/>
  <c r="AH266" i="85"/>
  <c r="AH436" i="85"/>
  <c r="AH424" i="85"/>
  <c r="AH452" i="85"/>
  <c r="AH643" i="85"/>
  <c r="AH620" i="85"/>
  <c r="AH604" i="85"/>
  <c r="AH588" i="85"/>
  <c r="AH572" i="85"/>
  <c r="AH556" i="85"/>
  <c r="AH540" i="85"/>
  <c r="AH524" i="85"/>
  <c r="AH508" i="85"/>
  <c r="AH492" i="85"/>
  <c r="AH476" i="85"/>
  <c r="AH460" i="85"/>
  <c r="AF616" i="85"/>
  <c r="AH616" i="85" s="1"/>
  <c r="AF600" i="85"/>
  <c r="AH600" i="85" s="1"/>
  <c r="AF584" i="85"/>
  <c r="AH584" i="85" s="1"/>
  <c r="AF568" i="85"/>
  <c r="AH568" i="85" s="1"/>
  <c r="AF552" i="85"/>
  <c r="AH552" i="85" s="1"/>
  <c r="AF536" i="85"/>
  <c r="AH536" i="85" s="1"/>
  <c r="AF520" i="85"/>
  <c r="AH520" i="85" s="1"/>
  <c r="AF504" i="85"/>
  <c r="AH504" i="85" s="1"/>
  <c r="AF488" i="85"/>
  <c r="AH488" i="85" s="1"/>
  <c r="AF472" i="85"/>
  <c r="AH472" i="85" s="1"/>
  <c r="AF456" i="85"/>
  <c r="AH456" i="85" s="1"/>
  <c r="AF440" i="85"/>
  <c r="AH440" i="85" s="1"/>
  <c r="AH356" i="85"/>
  <c r="AH352" i="85"/>
  <c r="AH348" i="85"/>
  <c r="AH344" i="85"/>
  <c r="AH336" i="85"/>
  <c r="AH332" i="85"/>
  <c r="AH229" i="85"/>
  <c r="AH221" i="85"/>
  <c r="AH197" i="85"/>
  <c r="AH189" i="85"/>
  <c r="AH181" i="85"/>
  <c r="AH173" i="85"/>
  <c r="B15" i="60"/>
  <c r="A15" i="60" s="1"/>
  <c r="C14" i="60"/>
  <c r="AH252" i="85"/>
  <c r="AH444" i="85"/>
  <c r="AH428" i="85"/>
  <c r="AF612" i="85"/>
  <c r="AH612" i="85" s="1"/>
  <c r="AF596" i="85"/>
  <c r="AH596" i="85" s="1"/>
  <c r="AF580" i="85"/>
  <c r="AH580" i="85" s="1"/>
  <c r="AF564" i="85"/>
  <c r="AH564" i="85" s="1"/>
  <c r="AF548" i="85"/>
  <c r="AH548" i="85" s="1"/>
  <c r="AF532" i="85"/>
  <c r="AH532" i="85" s="1"/>
  <c r="AF516" i="85"/>
  <c r="AH516" i="85" s="1"/>
  <c r="AF500" i="85"/>
  <c r="AH500" i="85" s="1"/>
  <c r="AF484" i="85"/>
  <c r="AH484" i="85" s="1"/>
  <c r="AF468" i="85"/>
  <c r="AH468" i="85" s="1"/>
  <c r="AH367" i="85"/>
  <c r="AH312" i="85"/>
  <c r="AH304" i="85"/>
  <c r="AH291" i="85"/>
  <c r="AH283" i="85"/>
  <c r="AH275" i="85"/>
  <c r="AH267" i="85"/>
  <c r="AH259" i="85"/>
  <c r="AH168" i="85"/>
  <c r="AH627" i="85"/>
  <c r="AF624" i="85"/>
  <c r="AH624" i="85" s="1"/>
  <c r="AF608" i="85"/>
  <c r="AH608" i="85" s="1"/>
  <c r="AF592" i="85"/>
  <c r="AH592" i="85" s="1"/>
  <c r="AF576" i="85"/>
  <c r="AH576" i="85" s="1"/>
  <c r="AF560" i="85"/>
  <c r="AH560" i="85" s="1"/>
  <c r="AF544" i="85"/>
  <c r="AH544" i="85" s="1"/>
  <c r="AF528" i="85"/>
  <c r="AH528" i="85" s="1"/>
  <c r="AF512" i="85"/>
  <c r="AH512" i="85" s="1"/>
  <c r="AF496" i="85"/>
  <c r="AH496" i="85" s="1"/>
  <c r="AF480" i="85"/>
  <c r="AH480" i="85" s="1"/>
  <c r="AF464" i="85"/>
  <c r="AH464" i="85" s="1"/>
  <c r="AF448" i="85"/>
  <c r="AH448" i="85" s="1"/>
  <c r="AF432" i="85"/>
  <c r="AH432" i="85" s="1"/>
  <c r="AH358" i="85"/>
  <c r="AH354" i="85"/>
  <c r="AH350" i="85"/>
  <c r="AH346" i="85"/>
  <c r="AH342" i="85"/>
  <c r="AH338" i="85"/>
  <c r="AH334" i="85"/>
  <c r="AH330" i="85"/>
  <c r="AH326" i="85"/>
  <c r="AH215" i="85"/>
  <c r="AH211" i="85"/>
  <c r="AH207" i="85"/>
  <c r="AH199" i="85"/>
  <c r="AH195" i="85"/>
  <c r="AH187" i="85"/>
  <c r="AH183" i="85"/>
  <c r="AH179" i="85"/>
  <c r="AH175" i="85"/>
  <c r="AH171" i="85"/>
  <c r="B15" i="50"/>
  <c r="A15" i="50" s="1"/>
  <c r="C14" i="50"/>
  <c r="AH635" i="85"/>
  <c r="AH376" i="85"/>
  <c r="AH373" i="85"/>
  <c r="AH365" i="85"/>
  <c r="AH314" i="85"/>
  <c r="AH310" i="85"/>
  <c r="AH306" i="85"/>
  <c r="AH302" i="85"/>
  <c r="AH289" i="85"/>
  <c r="AH281" i="85"/>
  <c r="AH273" i="85"/>
  <c r="AH265" i="85"/>
  <c r="AH257" i="85"/>
  <c r="AH234" i="85"/>
  <c r="AH170" i="85"/>
  <c r="AH166" i="85"/>
  <c r="B15" i="45"/>
  <c r="A15" i="45" s="1"/>
  <c r="C14" i="45"/>
  <c r="C14" i="71"/>
  <c r="B15" i="71"/>
  <c r="A15" i="71" s="1"/>
  <c r="B15" i="47"/>
  <c r="A15" i="47" s="1"/>
  <c r="C14" i="47"/>
  <c r="B16" i="74"/>
  <c r="A16" i="74" s="1"/>
  <c r="C15" i="74"/>
  <c r="B16" i="42"/>
  <c r="A16" i="42" s="1"/>
  <c r="C15" i="42"/>
  <c r="C16" i="46"/>
  <c r="B17" i="46"/>
  <c r="A17" i="46" s="1"/>
  <c r="B16" i="43"/>
  <c r="A16" i="43" s="1"/>
  <c r="C15" i="43"/>
  <c r="B17" i="76"/>
  <c r="A17" i="76" s="1"/>
  <c r="C16" i="76"/>
  <c r="B16" i="61"/>
  <c r="A16" i="61" s="1"/>
  <c r="C15" i="61"/>
  <c r="B15" i="75"/>
  <c r="A15" i="75" s="1"/>
  <c r="C14" i="75"/>
  <c r="B16" i="52"/>
  <c r="A16" i="52" s="1"/>
  <c r="C15" i="52"/>
  <c r="B16" i="62"/>
  <c r="A16" i="62" s="1"/>
  <c r="C15" i="62"/>
  <c r="B15" i="49"/>
  <c r="A15" i="49" s="1"/>
  <c r="C14" i="49"/>
  <c r="B16" i="72"/>
  <c r="A16" i="72" s="1"/>
  <c r="C15" i="72"/>
  <c r="B16" i="77"/>
  <c r="A16" i="77" s="1"/>
  <c r="C15" i="77"/>
  <c r="B15" i="41"/>
  <c r="A15" i="41" s="1"/>
  <c r="C14" i="41"/>
  <c r="B16" i="78"/>
  <c r="A16" i="78" s="1"/>
  <c r="C15" i="78"/>
  <c r="B16" i="48"/>
  <c r="A16" i="48" s="1"/>
  <c r="C15" i="48"/>
  <c r="B16" i="40"/>
  <c r="A16" i="40" s="1"/>
  <c r="C15" i="40"/>
  <c r="B16" i="44"/>
  <c r="A16" i="44" s="1"/>
  <c r="C15" i="44"/>
  <c r="AH360" i="85"/>
  <c r="AH160" i="85"/>
  <c r="AH319" i="85"/>
  <c r="AH353" i="85"/>
  <c r="AH325" i="85"/>
  <c r="AH315" i="85"/>
  <c r="AH307" i="85"/>
  <c r="AH243" i="85"/>
  <c r="AH227" i="85"/>
  <c r="AH219" i="85"/>
  <c r="AH205" i="85"/>
  <c r="AH377" i="85"/>
  <c r="AH374" i="85"/>
  <c r="AH368" i="85"/>
  <c r="AH366" i="85"/>
  <c r="AH316" i="85"/>
  <c r="AH250" i="85"/>
  <c r="AH246" i="85"/>
  <c r="AH240" i="85"/>
  <c r="AH161" i="85"/>
  <c r="AH292" i="85"/>
  <c r="AH245" i="85"/>
  <c r="AH237" i="85"/>
  <c r="AH378" i="85"/>
  <c r="AH359" i="85"/>
  <c r="AH351" i="85"/>
  <c r="AH313" i="85"/>
  <c r="AH299" i="85"/>
  <c r="AH249" i="85"/>
  <c r="AH241" i="85"/>
  <c r="AH233" i="85"/>
  <c r="AH225" i="85"/>
  <c r="AH217" i="85"/>
  <c r="AH203" i="85"/>
  <c r="AH251" i="85"/>
  <c r="AH172" i="85"/>
  <c r="AH375" i="85"/>
  <c r="AH372" i="85"/>
  <c r="AH371" i="85"/>
  <c r="AH370" i="85"/>
  <c r="AH369" i="85"/>
  <c r="AH364" i="85"/>
  <c r="AH363" i="85"/>
  <c r="AH362" i="85"/>
  <c r="AH361" i="85"/>
  <c r="AH340" i="85"/>
  <c r="AH343" i="85"/>
  <c r="AH324" i="85"/>
  <c r="AH322" i="85"/>
  <c r="AH320" i="85"/>
  <c r="AH318" i="85"/>
  <c r="AH317" i="85"/>
  <c r="AH308" i="85"/>
  <c r="AG301" i="85"/>
  <c r="AH301" i="85" s="1"/>
  <c r="AH300" i="85"/>
  <c r="AH298" i="85"/>
  <c r="AH297" i="85"/>
  <c r="AH295" i="85"/>
  <c r="AH290" i="85"/>
  <c r="AH294" i="85"/>
  <c r="AH293" i="85"/>
  <c r="AH280" i="85"/>
  <c r="AH262" i="85"/>
  <c r="AH260" i="85"/>
  <c r="AH258" i="85"/>
  <c r="AH256" i="85"/>
  <c r="AH264" i="85"/>
  <c r="AH248" i="85"/>
  <c r="AH244" i="85"/>
  <c r="AH242" i="85"/>
  <c r="AH238" i="85"/>
  <c r="AH236" i="85"/>
  <c r="AH235" i="85"/>
  <c r="AH213" i="85"/>
  <c r="AH208" i="85"/>
  <c r="AH165" i="85"/>
  <c r="AH162" i="85"/>
  <c r="AH169" i="85"/>
  <c r="AF625" i="85"/>
  <c r="AH625" i="85" s="1"/>
  <c r="AF621" i="85"/>
  <c r="AH621" i="85" s="1"/>
  <c r="AF617" i="85"/>
  <c r="AH617" i="85" s="1"/>
  <c r="AF613" i="85"/>
  <c r="AH613" i="85" s="1"/>
  <c r="AF609" i="85"/>
  <c r="AH609" i="85" s="1"/>
  <c r="AF605" i="85"/>
  <c r="AH605" i="85" s="1"/>
  <c r="AF601" i="85"/>
  <c r="AH601" i="85" s="1"/>
  <c r="AF597" i="85"/>
  <c r="AH597" i="85" s="1"/>
  <c r="AF593" i="85"/>
  <c r="AH593" i="85" s="1"/>
  <c r="AF589" i="85"/>
  <c r="AH589" i="85" s="1"/>
  <c r="AF585" i="85"/>
  <c r="AH585" i="85" s="1"/>
  <c r="AF581" i="85"/>
  <c r="AH581" i="85" s="1"/>
  <c r="AF577" i="85"/>
  <c r="AH577" i="85" s="1"/>
  <c r="AF573" i="85"/>
  <c r="AH573" i="85" s="1"/>
  <c r="AF569" i="85"/>
  <c r="AH569" i="85" s="1"/>
  <c r="AF565" i="85"/>
  <c r="AH565" i="85" s="1"/>
  <c r="AF561" i="85"/>
  <c r="AH561" i="85" s="1"/>
  <c r="AF557" i="85"/>
  <c r="AH557" i="85" s="1"/>
  <c r="AF553" i="85"/>
  <c r="AH553" i="85" s="1"/>
  <c r="AF549" i="85"/>
  <c r="AH549" i="85" s="1"/>
  <c r="AF545" i="85"/>
  <c r="AH545" i="85" s="1"/>
  <c r="AF541" i="85"/>
  <c r="AH541" i="85" s="1"/>
  <c r="AF537" i="85"/>
  <c r="AH537" i="85" s="1"/>
  <c r="AF533" i="85"/>
  <c r="AH533" i="85" s="1"/>
  <c r="AF529" i="85"/>
  <c r="AH529" i="85" s="1"/>
  <c r="AF525" i="85"/>
  <c r="AH525" i="85" s="1"/>
  <c r="AF521" i="85"/>
  <c r="AH521" i="85" s="1"/>
  <c r="AF517" i="85"/>
  <c r="AH517" i="85" s="1"/>
  <c r="AF513" i="85"/>
  <c r="AH513" i="85" s="1"/>
  <c r="AF509" i="85"/>
  <c r="AH509" i="85" s="1"/>
  <c r="AF505" i="85"/>
  <c r="AH505" i="85" s="1"/>
  <c r="AF501" i="85"/>
  <c r="AH501" i="85" s="1"/>
  <c r="AF623" i="85"/>
  <c r="AH623" i="85" s="1"/>
  <c r="AF619" i="85"/>
  <c r="AH619" i="85" s="1"/>
  <c r="AF615" i="85"/>
  <c r="AH615" i="85" s="1"/>
  <c r="AF611" i="85"/>
  <c r="AH611" i="85" s="1"/>
  <c r="AF607" i="85"/>
  <c r="AH607" i="85" s="1"/>
  <c r="AF603" i="85"/>
  <c r="AH603" i="85" s="1"/>
  <c r="AF599" i="85"/>
  <c r="AH599" i="85" s="1"/>
  <c r="AF595" i="85"/>
  <c r="AH595" i="85" s="1"/>
  <c r="AF591" i="85"/>
  <c r="AH591" i="85" s="1"/>
  <c r="AF587" i="85"/>
  <c r="AH587" i="85" s="1"/>
  <c r="AF583" i="85"/>
  <c r="AH583" i="85" s="1"/>
  <c r="AF579" i="85"/>
  <c r="AH579" i="85" s="1"/>
  <c r="AF575" i="85"/>
  <c r="AH575" i="85" s="1"/>
  <c r="AF571" i="85"/>
  <c r="AH571" i="85" s="1"/>
  <c r="AF567" i="85"/>
  <c r="AH567" i="85" s="1"/>
  <c r="AF563" i="85"/>
  <c r="AH563" i="85" s="1"/>
  <c r="AF559" i="85"/>
  <c r="AH559" i="85" s="1"/>
  <c r="AF555" i="85"/>
  <c r="AH555" i="85" s="1"/>
  <c r="AF551" i="85"/>
  <c r="AH551" i="85" s="1"/>
  <c r="AF547" i="85"/>
  <c r="AH547" i="85" s="1"/>
  <c r="AF543" i="85"/>
  <c r="AH543" i="85" s="1"/>
  <c r="AF539" i="85"/>
  <c r="AH539" i="85" s="1"/>
  <c r="AF535" i="85"/>
  <c r="AH535" i="85" s="1"/>
  <c r="AF531" i="85"/>
  <c r="AH531" i="85" s="1"/>
  <c r="AF527" i="85"/>
  <c r="AH527" i="85" s="1"/>
  <c r="AF523" i="85"/>
  <c r="AH523" i="85" s="1"/>
  <c r="AF519" i="85"/>
  <c r="AH519" i="85" s="1"/>
  <c r="AF515" i="85"/>
  <c r="AH515" i="85" s="1"/>
  <c r="AF511" i="85"/>
  <c r="AH511" i="85" s="1"/>
  <c r="AF507" i="85"/>
  <c r="AH507" i="85" s="1"/>
  <c r="AF503" i="85"/>
  <c r="AH503" i="85" s="1"/>
  <c r="AF499" i="85"/>
  <c r="AH499" i="85" s="1"/>
  <c r="AF495" i="85"/>
  <c r="AH495" i="85" s="1"/>
  <c r="AF491" i="85"/>
  <c r="AH491" i="85" s="1"/>
  <c r="AF487" i="85"/>
  <c r="AH487" i="85" s="1"/>
  <c r="AF483" i="85"/>
  <c r="AH483" i="85" s="1"/>
  <c r="AF479" i="85"/>
  <c r="AH479" i="85" s="1"/>
  <c r="AF475" i="85"/>
  <c r="AH475" i="85" s="1"/>
  <c r="AF471" i="85"/>
  <c r="AH471" i="85" s="1"/>
  <c r="AF467" i="85"/>
  <c r="AH467" i="85" s="1"/>
  <c r="AF463" i="85"/>
  <c r="AH463" i="85" s="1"/>
  <c r="AF459" i="85"/>
  <c r="AH459" i="85" s="1"/>
  <c r="AF455" i="85"/>
  <c r="AH455" i="85" s="1"/>
  <c r="AF451" i="85"/>
  <c r="AH451" i="85" s="1"/>
  <c r="C15" i="57" l="1"/>
  <c r="B16" i="57"/>
  <c r="A16" i="57" s="1"/>
  <c r="A15" i="73"/>
  <c r="C15" i="73"/>
  <c r="B16" i="73"/>
  <c r="A15" i="56"/>
  <c r="C15" i="56"/>
  <c r="B16" i="56"/>
  <c r="A15" i="55"/>
  <c r="B16" i="55"/>
  <c r="C15" i="55"/>
  <c r="A15" i="59"/>
  <c r="C15" i="59"/>
  <c r="B16" i="59"/>
  <c r="A15" i="51"/>
  <c r="C15" i="51"/>
  <c r="B16" i="51"/>
  <c r="A15" i="53"/>
  <c r="B16" i="53"/>
  <c r="C15" i="53"/>
  <c r="A15" i="54"/>
  <c r="B16" i="54"/>
  <c r="C15" i="54"/>
  <c r="A15" i="58"/>
  <c r="B16" i="58"/>
  <c r="C15" i="58"/>
  <c r="C15" i="50"/>
  <c r="B16" i="50"/>
  <c r="A16" i="50" s="1"/>
  <c r="C15" i="60"/>
  <c r="B16" i="60"/>
  <c r="A16" i="60" s="1"/>
  <c r="B16" i="45"/>
  <c r="A16" i="45" s="1"/>
  <c r="C15" i="45"/>
  <c r="B17" i="40"/>
  <c r="A17" i="40" s="1"/>
  <c r="C16" i="40"/>
  <c r="C16" i="78"/>
  <c r="B17" i="78"/>
  <c r="A17" i="78" s="1"/>
  <c r="B17" i="52"/>
  <c r="A17" i="52" s="1"/>
  <c r="C16" i="52"/>
  <c r="B18" i="76"/>
  <c r="A18" i="76" s="1"/>
  <c r="C17" i="76"/>
  <c r="B17" i="42"/>
  <c r="A17" i="42" s="1"/>
  <c r="C16" i="42"/>
  <c r="B17" i="74"/>
  <c r="A17" i="74" s="1"/>
  <c r="C16" i="74"/>
  <c r="C17" i="46"/>
  <c r="B18" i="46"/>
  <c r="A18" i="46" s="1"/>
  <c r="C15" i="71"/>
  <c r="B16" i="71"/>
  <c r="A16" i="71" s="1"/>
  <c r="B17" i="44"/>
  <c r="A17" i="44" s="1"/>
  <c r="C16" i="44"/>
  <c r="B17" i="48"/>
  <c r="A17" i="48" s="1"/>
  <c r="C16" i="48"/>
  <c r="B16" i="41"/>
  <c r="A16" i="41" s="1"/>
  <c r="C15" i="41"/>
  <c r="B17" i="77"/>
  <c r="A17" i="77" s="1"/>
  <c r="C16" i="77"/>
  <c r="B17" i="72"/>
  <c r="A17" i="72" s="1"/>
  <c r="C16" i="72"/>
  <c r="B16" i="49"/>
  <c r="A16" i="49" s="1"/>
  <c r="C15" i="49"/>
  <c r="B17" i="62"/>
  <c r="A17" i="62" s="1"/>
  <c r="C16" i="62"/>
  <c r="B16" i="75"/>
  <c r="A16" i="75" s="1"/>
  <c r="C15" i="75"/>
  <c r="B17" i="61"/>
  <c r="A17" i="61" s="1"/>
  <c r="C16" i="61"/>
  <c r="B17" i="43"/>
  <c r="A17" i="43" s="1"/>
  <c r="C16" i="43"/>
  <c r="B16" i="47"/>
  <c r="A16" i="47" s="1"/>
  <c r="C15" i="47"/>
  <c r="B17" i="57" l="1"/>
  <c r="A17" i="57" s="1"/>
  <c r="Q40" i="49"/>
  <c r="N40" i="49"/>
  <c r="C16" i="57"/>
  <c r="A16" i="58"/>
  <c r="C16" i="58"/>
  <c r="B17" i="58"/>
  <c r="A16" i="51"/>
  <c r="B17" i="51"/>
  <c r="C16" i="51"/>
  <c r="A16" i="73"/>
  <c r="B17" i="73"/>
  <c r="C16" i="73"/>
  <c r="A16" i="54"/>
  <c r="B17" i="54"/>
  <c r="C16" i="54"/>
  <c r="A16" i="59"/>
  <c r="B17" i="59"/>
  <c r="C16" i="59"/>
  <c r="A16" i="56"/>
  <c r="C16" i="56"/>
  <c r="B17" i="56"/>
  <c r="A16" i="55"/>
  <c r="C16" i="55"/>
  <c r="B17" i="55"/>
  <c r="A16" i="53"/>
  <c r="C16" i="53"/>
  <c r="B17" i="53"/>
  <c r="B17" i="50"/>
  <c r="A17" i="50" s="1"/>
  <c r="C16" i="50"/>
  <c r="B17" i="45"/>
  <c r="A17" i="45" s="1"/>
  <c r="C16" i="45"/>
  <c r="C16" i="60"/>
  <c r="B17" i="60"/>
  <c r="A17" i="60" s="1"/>
  <c r="B17" i="71"/>
  <c r="A17" i="71" s="1"/>
  <c r="C16" i="71"/>
  <c r="C18" i="46"/>
  <c r="B19" i="46"/>
  <c r="A19" i="46" s="1"/>
  <c r="B18" i="57"/>
  <c r="A18" i="57" s="1"/>
  <c r="C17" i="57"/>
  <c r="B18" i="78"/>
  <c r="A18" i="78" s="1"/>
  <c r="C17" i="78"/>
  <c r="B18" i="61"/>
  <c r="A18" i="61" s="1"/>
  <c r="C17" i="61"/>
  <c r="B17" i="49"/>
  <c r="A17" i="49" s="1"/>
  <c r="C16" i="49"/>
  <c r="B18" i="77"/>
  <c r="A18" i="77" s="1"/>
  <c r="C17" i="77"/>
  <c r="B18" i="48"/>
  <c r="A18" i="48" s="1"/>
  <c r="C17" i="48"/>
  <c r="C17" i="74"/>
  <c r="B18" i="74"/>
  <c r="A18" i="74" s="1"/>
  <c r="C18" i="76"/>
  <c r="B19" i="76"/>
  <c r="A19" i="76" s="1"/>
  <c r="B18" i="52"/>
  <c r="A18" i="52" s="1"/>
  <c r="C17" i="52"/>
  <c r="B17" i="47"/>
  <c r="A17" i="47" s="1"/>
  <c r="C16" i="47"/>
  <c r="C17" i="43"/>
  <c r="B18" i="43"/>
  <c r="A18" i="43" s="1"/>
  <c r="B17" i="75"/>
  <c r="A17" i="75" s="1"/>
  <c r="C16" i="75"/>
  <c r="B18" i="62"/>
  <c r="A18" i="62" s="1"/>
  <c r="C17" i="62"/>
  <c r="B18" i="72"/>
  <c r="A18" i="72" s="1"/>
  <c r="C17" i="72"/>
  <c r="B17" i="41"/>
  <c r="A17" i="41" s="1"/>
  <c r="C16" i="41"/>
  <c r="B18" i="44"/>
  <c r="A18" i="44" s="1"/>
  <c r="C17" i="44"/>
  <c r="B18" i="42"/>
  <c r="A18" i="42" s="1"/>
  <c r="C17" i="42"/>
  <c r="B18" i="40"/>
  <c r="A18" i="40" s="1"/>
  <c r="C17" i="40"/>
  <c r="B35" i="88"/>
  <c r="O35" i="88" s="1" a="1"/>
  <c r="O35" i="88" s="1"/>
  <c r="AJ20" i="85"/>
  <c r="AJ21" i="85"/>
  <c r="AJ22" i="85"/>
  <c r="AJ23" i="85"/>
  <c r="AJ24" i="85"/>
  <c r="AJ25" i="85"/>
  <c r="AJ26" i="85"/>
  <c r="AJ27" i="85"/>
  <c r="AJ28" i="85"/>
  <c r="AJ29" i="85"/>
  <c r="AJ30" i="85"/>
  <c r="AJ31" i="85"/>
  <c r="AJ32" i="85"/>
  <c r="AJ33" i="85"/>
  <c r="AJ34" i="85"/>
  <c r="AJ35" i="85"/>
  <c r="AJ36" i="85"/>
  <c r="AJ37" i="85"/>
  <c r="AJ38" i="85"/>
  <c r="AJ39" i="85"/>
  <c r="AJ40" i="85"/>
  <c r="AJ41" i="85"/>
  <c r="AJ42" i="85"/>
  <c r="AJ43" i="85"/>
  <c r="AJ44" i="85"/>
  <c r="AJ45" i="85"/>
  <c r="AJ46" i="85"/>
  <c r="AJ47" i="85"/>
  <c r="AJ48" i="85"/>
  <c r="AJ49" i="85"/>
  <c r="AJ50" i="85"/>
  <c r="AJ51" i="85"/>
  <c r="AJ52" i="85"/>
  <c r="AJ53" i="85"/>
  <c r="AJ54" i="85"/>
  <c r="AJ55" i="85"/>
  <c r="AJ56" i="85"/>
  <c r="AJ57" i="85"/>
  <c r="AJ59" i="85"/>
  <c r="AJ60" i="85"/>
  <c r="AJ61" i="85"/>
  <c r="AJ62" i="85"/>
  <c r="AJ63" i="85"/>
  <c r="AJ64" i="85"/>
  <c r="AJ65" i="85"/>
  <c r="AJ66" i="85"/>
  <c r="AJ67" i="85"/>
  <c r="AJ68" i="85"/>
  <c r="AJ69" i="85"/>
  <c r="AJ70" i="85"/>
  <c r="AJ71" i="85"/>
  <c r="AJ72" i="85"/>
  <c r="AJ73" i="85"/>
  <c r="AJ74" i="85"/>
  <c r="AJ75" i="85"/>
  <c r="AJ76" i="85"/>
  <c r="AJ77" i="85"/>
  <c r="AJ78" i="85"/>
  <c r="AJ79" i="85"/>
  <c r="AJ80" i="85"/>
  <c r="AJ81" i="85"/>
  <c r="AJ82" i="85"/>
  <c r="AJ83" i="85"/>
  <c r="AJ84" i="85"/>
  <c r="AJ85" i="85"/>
  <c r="AJ86" i="85"/>
  <c r="AJ87" i="85"/>
  <c r="AJ88" i="85"/>
  <c r="AJ89" i="85"/>
  <c r="AJ90" i="85"/>
  <c r="AJ91" i="85"/>
  <c r="AJ92" i="85"/>
  <c r="AJ93" i="85"/>
  <c r="AJ94" i="85"/>
  <c r="AJ95" i="85"/>
  <c r="AJ96" i="85"/>
  <c r="AJ97" i="85"/>
  <c r="AJ98" i="85"/>
  <c r="AJ99" i="85"/>
  <c r="AJ100" i="85"/>
  <c r="AJ101" i="85"/>
  <c r="AJ102" i="85"/>
  <c r="AJ103" i="85"/>
  <c r="AJ104" i="85"/>
  <c r="AJ105" i="85"/>
  <c r="AJ106" i="85"/>
  <c r="AJ107" i="85"/>
  <c r="AJ108" i="85"/>
  <c r="AJ109" i="85"/>
  <c r="AJ110" i="85"/>
  <c r="AJ111" i="85"/>
  <c r="AJ112" i="85"/>
  <c r="AJ113" i="85"/>
  <c r="AJ114" i="85"/>
  <c r="AJ115" i="85"/>
  <c r="AJ116" i="85"/>
  <c r="AJ117" i="85"/>
  <c r="AJ118" i="85"/>
  <c r="AJ119" i="85"/>
  <c r="AJ120" i="85"/>
  <c r="AJ121" i="85"/>
  <c r="AJ122" i="85"/>
  <c r="AJ123" i="85"/>
  <c r="AJ124" i="85"/>
  <c r="AJ125" i="85"/>
  <c r="AJ126" i="85"/>
  <c r="AJ127" i="85"/>
  <c r="AJ128" i="85"/>
  <c r="AJ129" i="85"/>
  <c r="AJ130" i="85"/>
  <c r="AJ131" i="85"/>
  <c r="AJ132" i="85"/>
  <c r="AJ133" i="85"/>
  <c r="AJ134" i="85"/>
  <c r="AJ135" i="85"/>
  <c r="AJ136" i="85"/>
  <c r="AJ137" i="85"/>
  <c r="AJ138" i="85"/>
  <c r="AJ139" i="85"/>
  <c r="AJ140" i="85"/>
  <c r="AJ141" i="85"/>
  <c r="AJ142" i="85"/>
  <c r="AJ143" i="85"/>
  <c r="AJ144" i="85"/>
  <c r="AJ145" i="85"/>
  <c r="AJ146" i="85"/>
  <c r="AJ147" i="85"/>
  <c r="AJ148" i="85"/>
  <c r="AJ149" i="85"/>
  <c r="AJ150" i="85"/>
  <c r="AJ151" i="85"/>
  <c r="AJ152" i="85"/>
  <c r="AJ153" i="85"/>
  <c r="AJ154" i="85"/>
  <c r="AJ155" i="85"/>
  <c r="AJ156" i="85"/>
  <c r="AJ157" i="85"/>
  <c r="AJ158" i="85"/>
  <c r="AJ159" i="85"/>
  <c r="AJ160" i="85"/>
  <c r="AJ161" i="85"/>
  <c r="AJ162" i="85"/>
  <c r="AJ163" i="85"/>
  <c r="AJ164" i="85"/>
  <c r="AJ166" i="85"/>
  <c r="AJ167" i="85"/>
  <c r="AJ168" i="85"/>
  <c r="AJ169" i="85"/>
  <c r="AJ170" i="85"/>
  <c r="AJ171" i="85"/>
  <c r="AJ172" i="85"/>
  <c r="AJ173" i="85"/>
  <c r="AJ174" i="85"/>
  <c r="AJ175" i="85"/>
  <c r="AJ176" i="85"/>
  <c r="AJ177" i="85"/>
  <c r="AJ178" i="85"/>
  <c r="AJ179" i="85"/>
  <c r="AJ180" i="85"/>
  <c r="AJ181" i="85"/>
  <c r="AJ182" i="85"/>
  <c r="AJ183" i="85"/>
  <c r="AJ184" i="85"/>
  <c r="AJ185" i="85"/>
  <c r="AJ186" i="85"/>
  <c r="AJ187" i="85"/>
  <c r="AJ188" i="85"/>
  <c r="AJ189" i="85"/>
  <c r="AJ190" i="85"/>
  <c r="AJ191" i="85"/>
  <c r="AJ192" i="85"/>
  <c r="AJ193" i="85"/>
  <c r="AJ194" i="85"/>
  <c r="AJ195" i="85"/>
  <c r="AJ196" i="85"/>
  <c r="AJ197" i="85"/>
  <c r="AJ198" i="85"/>
  <c r="AJ199" i="85"/>
  <c r="AJ200" i="85"/>
  <c r="AJ201" i="85"/>
  <c r="AJ202" i="85"/>
  <c r="AJ203" i="85"/>
  <c r="AJ204" i="85"/>
  <c r="AJ205" i="85"/>
  <c r="AJ206" i="85"/>
  <c r="AJ207" i="85"/>
  <c r="AJ208" i="85"/>
  <c r="AJ209" i="85"/>
  <c r="AJ210" i="85"/>
  <c r="AJ211" i="85"/>
  <c r="AJ212" i="85"/>
  <c r="AJ213" i="85"/>
  <c r="AJ214" i="85"/>
  <c r="AJ215" i="85"/>
  <c r="AJ216" i="85"/>
  <c r="AJ217" i="85"/>
  <c r="AJ218" i="85"/>
  <c r="AJ219" i="85"/>
  <c r="AJ220" i="85"/>
  <c r="AJ221" i="85"/>
  <c r="AJ222" i="85"/>
  <c r="AJ223" i="85"/>
  <c r="AJ224" i="85"/>
  <c r="AJ225" i="85"/>
  <c r="AJ226" i="85"/>
  <c r="AJ227" i="85"/>
  <c r="AJ228" i="85"/>
  <c r="AJ229" i="85"/>
  <c r="AJ230" i="85"/>
  <c r="AJ231" i="85"/>
  <c r="AJ232" i="85"/>
  <c r="AJ233" i="85"/>
  <c r="AJ234" i="85"/>
  <c r="AJ235" i="85"/>
  <c r="AJ236" i="85"/>
  <c r="AJ237" i="85"/>
  <c r="AJ238" i="85"/>
  <c r="AJ239" i="85"/>
  <c r="AJ240" i="85"/>
  <c r="AJ241" i="85"/>
  <c r="AJ242" i="85"/>
  <c r="AJ243" i="85"/>
  <c r="AJ244" i="85"/>
  <c r="AJ245" i="85"/>
  <c r="AJ246" i="85"/>
  <c r="AJ247" i="85"/>
  <c r="AJ248" i="85"/>
  <c r="AJ249" i="85"/>
  <c r="AJ250" i="85"/>
  <c r="AJ251" i="85"/>
  <c r="AJ252" i="85"/>
  <c r="AJ253" i="85"/>
  <c r="AJ254" i="85"/>
  <c r="AJ255" i="85"/>
  <c r="AJ256" i="85"/>
  <c r="AJ257" i="85"/>
  <c r="AJ258" i="85"/>
  <c r="AJ259" i="85"/>
  <c r="AJ260" i="85"/>
  <c r="AJ261" i="85"/>
  <c r="AJ262" i="85"/>
  <c r="AJ263" i="85"/>
  <c r="AJ264" i="85"/>
  <c r="AJ265" i="85"/>
  <c r="AJ266" i="85"/>
  <c r="AJ267" i="85"/>
  <c r="AJ268" i="85"/>
  <c r="AJ269" i="85"/>
  <c r="AJ270" i="85"/>
  <c r="AJ271" i="85"/>
  <c r="AJ272" i="85"/>
  <c r="AJ273" i="85"/>
  <c r="AJ274" i="85"/>
  <c r="AJ275" i="85"/>
  <c r="AJ276" i="85"/>
  <c r="AJ277" i="85"/>
  <c r="AJ278" i="85"/>
  <c r="AJ279" i="85"/>
  <c r="AJ280" i="85"/>
  <c r="AJ281" i="85"/>
  <c r="AJ282" i="85"/>
  <c r="AJ283" i="85"/>
  <c r="AJ284" i="85"/>
  <c r="AJ285" i="85"/>
  <c r="AJ286" i="85"/>
  <c r="AJ287" i="85"/>
  <c r="AJ288" i="85"/>
  <c r="AJ289" i="85"/>
  <c r="AJ290" i="85"/>
  <c r="AJ291" i="85"/>
  <c r="AJ292" i="85"/>
  <c r="AJ293" i="85"/>
  <c r="AJ294" i="85"/>
  <c r="AJ295" i="85"/>
  <c r="AJ296" i="85"/>
  <c r="AJ297" i="85"/>
  <c r="AJ298" i="85"/>
  <c r="AJ299" i="85"/>
  <c r="AJ300" i="85"/>
  <c r="AJ302" i="85"/>
  <c r="AJ303" i="85"/>
  <c r="AJ304" i="85"/>
  <c r="AJ305" i="85"/>
  <c r="AJ306" i="85"/>
  <c r="AJ307" i="85"/>
  <c r="AJ308" i="85"/>
  <c r="AJ309" i="85"/>
  <c r="AJ310" i="85"/>
  <c r="AJ311" i="85"/>
  <c r="AJ312" i="85"/>
  <c r="AJ313" i="85"/>
  <c r="AJ314" i="85"/>
  <c r="AJ315" i="85"/>
  <c r="AJ316" i="85"/>
  <c r="AJ317" i="85"/>
  <c r="AJ318" i="85"/>
  <c r="AJ319" i="85"/>
  <c r="AJ320" i="85"/>
  <c r="AJ321" i="85"/>
  <c r="AJ322" i="85"/>
  <c r="AJ323" i="85"/>
  <c r="AJ324" i="85"/>
  <c r="AJ325" i="85"/>
  <c r="AJ326" i="85"/>
  <c r="AJ327" i="85"/>
  <c r="AJ328" i="85"/>
  <c r="AJ329" i="85"/>
  <c r="AJ330" i="85"/>
  <c r="AJ331" i="85"/>
  <c r="AJ332" i="85"/>
  <c r="AJ333" i="85"/>
  <c r="AJ334" i="85"/>
  <c r="AJ335" i="85"/>
  <c r="AJ336" i="85"/>
  <c r="AJ337" i="85"/>
  <c r="AJ338" i="85"/>
  <c r="AJ339" i="85"/>
  <c r="AJ340" i="85"/>
  <c r="AJ341" i="85"/>
  <c r="AJ342" i="85"/>
  <c r="AJ343" i="85"/>
  <c r="AJ344" i="85"/>
  <c r="AJ345" i="85"/>
  <c r="AJ346" i="85"/>
  <c r="AJ347" i="85"/>
  <c r="AJ348" i="85"/>
  <c r="AJ349" i="85"/>
  <c r="AJ350" i="85"/>
  <c r="AJ351" i="85"/>
  <c r="AJ352" i="85"/>
  <c r="AJ353" i="85"/>
  <c r="AJ354" i="85"/>
  <c r="AJ355" i="85"/>
  <c r="AJ356" i="85"/>
  <c r="AJ357" i="85"/>
  <c r="AJ358" i="85"/>
  <c r="AJ359" i="85"/>
  <c r="AJ360" i="85"/>
  <c r="AJ361" i="85"/>
  <c r="AJ362" i="85"/>
  <c r="AJ363" i="85"/>
  <c r="AJ364" i="85"/>
  <c r="AJ365" i="85"/>
  <c r="AJ366" i="85"/>
  <c r="AJ367" i="85"/>
  <c r="AJ368" i="85"/>
  <c r="AJ369" i="85"/>
  <c r="AJ370" i="85"/>
  <c r="AJ371" i="85"/>
  <c r="AJ372" i="85"/>
  <c r="AJ373" i="85"/>
  <c r="AJ374" i="85"/>
  <c r="AJ375" i="85"/>
  <c r="AJ376" i="85"/>
  <c r="AJ377" i="85"/>
  <c r="AJ378" i="85"/>
  <c r="AJ379" i="85"/>
  <c r="AJ380" i="85"/>
  <c r="AJ381" i="85"/>
  <c r="AJ382" i="85"/>
  <c r="AJ383" i="85"/>
  <c r="AJ384" i="85"/>
  <c r="AJ385" i="85"/>
  <c r="AJ386" i="85"/>
  <c r="AJ387" i="85"/>
  <c r="AJ388" i="85"/>
  <c r="AJ389" i="85"/>
  <c r="AJ390" i="85"/>
  <c r="AJ391" i="85"/>
  <c r="AJ392" i="85"/>
  <c r="AJ393" i="85"/>
  <c r="AJ394" i="85"/>
  <c r="AJ395" i="85"/>
  <c r="AJ396" i="85"/>
  <c r="AJ397" i="85"/>
  <c r="AJ398" i="85"/>
  <c r="AJ399" i="85"/>
  <c r="AJ400" i="85"/>
  <c r="AJ401" i="85"/>
  <c r="AJ402" i="85"/>
  <c r="AJ403" i="85"/>
  <c r="AJ404" i="85"/>
  <c r="AJ405" i="85"/>
  <c r="AJ406" i="85"/>
  <c r="AJ407" i="85"/>
  <c r="AJ408" i="85"/>
  <c r="AJ409" i="85"/>
  <c r="AJ410" i="85"/>
  <c r="AJ411" i="85"/>
  <c r="AJ412" i="85"/>
  <c r="AJ413" i="85"/>
  <c r="AJ414" i="85"/>
  <c r="AJ415" i="85"/>
  <c r="AJ416" i="85"/>
  <c r="AJ417" i="85"/>
  <c r="AJ418" i="85"/>
  <c r="AJ419" i="85"/>
  <c r="AJ420" i="85"/>
  <c r="AJ421" i="85"/>
  <c r="AJ422" i="85"/>
  <c r="AJ423" i="85"/>
  <c r="AJ424" i="85"/>
  <c r="AJ425" i="85"/>
  <c r="AJ426" i="85"/>
  <c r="AJ427" i="85"/>
  <c r="AJ428" i="85"/>
  <c r="AJ429" i="85"/>
  <c r="AJ430" i="85"/>
  <c r="AJ431" i="85"/>
  <c r="AJ432" i="85"/>
  <c r="AJ433" i="85"/>
  <c r="AJ434" i="85"/>
  <c r="AJ435" i="85"/>
  <c r="AJ436" i="85"/>
  <c r="AJ437" i="85"/>
  <c r="AJ438" i="85"/>
  <c r="AJ439" i="85"/>
  <c r="AJ440" i="85"/>
  <c r="AJ441" i="85"/>
  <c r="AJ442" i="85"/>
  <c r="AJ443" i="85"/>
  <c r="AJ444" i="85"/>
  <c r="AJ445" i="85"/>
  <c r="AJ446" i="85"/>
  <c r="AJ447" i="85"/>
  <c r="AJ448" i="85"/>
  <c r="AJ449" i="85"/>
  <c r="AJ450" i="85"/>
  <c r="AJ451" i="85"/>
  <c r="AJ452" i="85"/>
  <c r="AJ453" i="85"/>
  <c r="AJ454" i="85"/>
  <c r="AJ455" i="85"/>
  <c r="AJ456" i="85"/>
  <c r="AJ457" i="85"/>
  <c r="AJ458" i="85"/>
  <c r="AJ459" i="85"/>
  <c r="AJ460" i="85"/>
  <c r="AJ461" i="85"/>
  <c r="AJ462" i="85"/>
  <c r="AJ463" i="85"/>
  <c r="AJ464" i="85"/>
  <c r="AJ465" i="85"/>
  <c r="AJ466" i="85"/>
  <c r="AJ467" i="85"/>
  <c r="AJ468" i="85"/>
  <c r="AJ469" i="85"/>
  <c r="AJ470" i="85"/>
  <c r="AJ471" i="85"/>
  <c r="AJ472" i="85"/>
  <c r="AJ473" i="85"/>
  <c r="AJ474" i="85"/>
  <c r="AJ475" i="85"/>
  <c r="AJ476" i="85"/>
  <c r="AJ477" i="85"/>
  <c r="AJ478" i="85"/>
  <c r="AJ479" i="85"/>
  <c r="AJ480" i="85"/>
  <c r="AJ481" i="85"/>
  <c r="AJ482" i="85"/>
  <c r="AJ483" i="85"/>
  <c r="AJ484" i="85"/>
  <c r="AJ485" i="85"/>
  <c r="AJ486" i="85"/>
  <c r="AJ487" i="85"/>
  <c r="AJ488" i="85"/>
  <c r="AJ489" i="85"/>
  <c r="AJ490" i="85"/>
  <c r="AJ491" i="85"/>
  <c r="AJ492" i="85"/>
  <c r="AJ493" i="85"/>
  <c r="AJ494" i="85"/>
  <c r="AJ495" i="85"/>
  <c r="AJ496" i="85"/>
  <c r="AJ497" i="85"/>
  <c r="AJ498" i="85"/>
  <c r="AJ499" i="85"/>
  <c r="AJ500" i="85"/>
  <c r="AJ501" i="85"/>
  <c r="AJ502" i="85"/>
  <c r="AJ503" i="85"/>
  <c r="AJ504" i="85"/>
  <c r="AJ505" i="85"/>
  <c r="AJ506" i="85"/>
  <c r="AJ507" i="85"/>
  <c r="AJ508" i="85"/>
  <c r="AJ509" i="85"/>
  <c r="AJ510" i="85"/>
  <c r="AJ511" i="85"/>
  <c r="AJ512" i="85"/>
  <c r="AJ513" i="85"/>
  <c r="AJ514" i="85"/>
  <c r="AJ515" i="85"/>
  <c r="AJ516" i="85"/>
  <c r="AJ517" i="85"/>
  <c r="AJ518" i="85"/>
  <c r="AJ519" i="85"/>
  <c r="AJ520" i="85"/>
  <c r="AJ521" i="85"/>
  <c r="AJ522" i="85"/>
  <c r="AJ523" i="85"/>
  <c r="AJ524" i="85"/>
  <c r="AJ525" i="85"/>
  <c r="AJ526" i="85"/>
  <c r="AJ527" i="85"/>
  <c r="AJ528" i="85"/>
  <c r="AJ529" i="85"/>
  <c r="AJ530" i="85"/>
  <c r="AJ531" i="85"/>
  <c r="AJ532" i="85"/>
  <c r="AJ533" i="85"/>
  <c r="AJ534" i="85"/>
  <c r="AJ535" i="85"/>
  <c r="AJ536" i="85"/>
  <c r="AJ537" i="85"/>
  <c r="AJ538" i="85"/>
  <c r="AJ539" i="85"/>
  <c r="AJ540" i="85"/>
  <c r="AJ541" i="85"/>
  <c r="AJ542" i="85"/>
  <c r="AJ543" i="85"/>
  <c r="AJ544" i="85"/>
  <c r="AJ545" i="85"/>
  <c r="AJ546" i="85"/>
  <c r="AJ547" i="85"/>
  <c r="AJ548" i="85"/>
  <c r="AJ549" i="85"/>
  <c r="AJ550" i="85"/>
  <c r="AJ551" i="85"/>
  <c r="AJ552" i="85"/>
  <c r="AJ553" i="85"/>
  <c r="AJ554" i="85"/>
  <c r="AJ555" i="85"/>
  <c r="AJ556" i="85"/>
  <c r="AJ557" i="85"/>
  <c r="AJ558" i="85"/>
  <c r="AJ559" i="85"/>
  <c r="AJ560" i="85"/>
  <c r="AJ561" i="85"/>
  <c r="AJ562" i="85"/>
  <c r="AJ563" i="85"/>
  <c r="AJ564" i="85"/>
  <c r="AJ565" i="85"/>
  <c r="AJ566" i="85"/>
  <c r="AJ567" i="85"/>
  <c r="AJ568" i="85"/>
  <c r="AJ569" i="85"/>
  <c r="AJ570" i="85"/>
  <c r="AJ571" i="85"/>
  <c r="AJ572" i="85"/>
  <c r="AJ573" i="85"/>
  <c r="AJ574" i="85"/>
  <c r="AJ575" i="85"/>
  <c r="AJ576" i="85"/>
  <c r="AJ577" i="85"/>
  <c r="AJ578" i="85"/>
  <c r="AJ579" i="85"/>
  <c r="AJ580" i="85"/>
  <c r="AJ581" i="85"/>
  <c r="AJ582" i="85"/>
  <c r="AJ583" i="85"/>
  <c r="AJ584" i="85"/>
  <c r="AJ585" i="85"/>
  <c r="AJ586" i="85"/>
  <c r="AJ587" i="85"/>
  <c r="AJ588" i="85"/>
  <c r="AJ589" i="85"/>
  <c r="AJ590" i="85"/>
  <c r="AJ591" i="85"/>
  <c r="AJ592" i="85"/>
  <c r="AJ593" i="85"/>
  <c r="AJ594" i="85"/>
  <c r="AJ595" i="85"/>
  <c r="AJ596" i="85"/>
  <c r="AJ597" i="85"/>
  <c r="AJ598" i="85"/>
  <c r="AJ599" i="85"/>
  <c r="AJ600" i="85"/>
  <c r="AJ601" i="85"/>
  <c r="AJ602" i="85"/>
  <c r="AJ603" i="85"/>
  <c r="AJ604" i="85"/>
  <c r="AJ605" i="85"/>
  <c r="AJ606" i="85"/>
  <c r="AJ607" i="85"/>
  <c r="AJ608" i="85"/>
  <c r="AJ609" i="85"/>
  <c r="AJ610" i="85"/>
  <c r="AJ611" i="85"/>
  <c r="AJ612" i="85"/>
  <c r="AJ613" i="85"/>
  <c r="AJ614" i="85"/>
  <c r="AJ615" i="85"/>
  <c r="AJ616" i="85"/>
  <c r="AJ617" i="85"/>
  <c r="AJ618" i="85"/>
  <c r="AJ619" i="85"/>
  <c r="AJ620" i="85"/>
  <c r="AJ621" i="85"/>
  <c r="AJ622" i="85"/>
  <c r="AJ623" i="85"/>
  <c r="AJ624" i="85"/>
  <c r="AJ625" i="85"/>
  <c r="AJ626" i="85"/>
  <c r="AJ627" i="85"/>
  <c r="AJ628" i="85"/>
  <c r="AJ629" i="85"/>
  <c r="AJ630" i="85"/>
  <c r="AJ631" i="85"/>
  <c r="AJ632" i="85"/>
  <c r="AJ633" i="85"/>
  <c r="AJ634" i="85"/>
  <c r="AJ635" i="85"/>
  <c r="AJ636" i="85"/>
  <c r="AJ637" i="85"/>
  <c r="AJ638" i="85"/>
  <c r="AJ639" i="85"/>
  <c r="AJ640" i="85"/>
  <c r="AJ641" i="85"/>
  <c r="AJ642" i="85"/>
  <c r="AJ643" i="85"/>
  <c r="A17" i="53" l="1"/>
  <c r="B18" i="53"/>
  <c r="C17" i="53"/>
  <c r="A17" i="73"/>
  <c r="B18" i="73"/>
  <c r="C17" i="73"/>
  <c r="A17" i="54"/>
  <c r="B18" i="54"/>
  <c r="C17" i="54"/>
  <c r="A17" i="58"/>
  <c r="C17" i="58"/>
  <c r="B18" i="58"/>
  <c r="A17" i="56"/>
  <c r="B18" i="56"/>
  <c r="C17" i="56"/>
  <c r="A17" i="59"/>
  <c r="B18" i="59"/>
  <c r="C17" i="59"/>
  <c r="A17" i="55"/>
  <c r="C17" i="55"/>
  <c r="B18" i="55"/>
  <c r="A17" i="51"/>
  <c r="B18" i="51"/>
  <c r="C17" i="51"/>
  <c r="B18" i="60"/>
  <c r="A18" i="60" s="1"/>
  <c r="C17" i="60"/>
  <c r="C17" i="45"/>
  <c r="B18" i="45"/>
  <c r="A18" i="45" s="1"/>
  <c r="C17" i="50"/>
  <c r="B18" i="50"/>
  <c r="A18" i="50" s="1"/>
  <c r="B19" i="43"/>
  <c r="A19" i="43" s="1"/>
  <c r="C18" i="43"/>
  <c r="B20" i="76"/>
  <c r="A20" i="76" s="1"/>
  <c r="C19" i="76"/>
  <c r="B20" i="46"/>
  <c r="A20" i="46" s="1"/>
  <c r="C19" i="46"/>
  <c r="B18" i="41"/>
  <c r="A18" i="41" s="1"/>
  <c r="C17" i="41"/>
  <c r="C18" i="62"/>
  <c r="B19" i="62"/>
  <c r="A19" i="62" s="1"/>
  <c r="B19" i="48"/>
  <c r="A19" i="48" s="1"/>
  <c r="C18" i="48"/>
  <c r="C17" i="49"/>
  <c r="B18" i="49"/>
  <c r="A18" i="49" s="1"/>
  <c r="B19" i="61"/>
  <c r="A19" i="61" s="1"/>
  <c r="C18" i="61"/>
  <c r="C18" i="78"/>
  <c r="B19" i="78"/>
  <c r="A19" i="78" s="1"/>
  <c r="B19" i="74"/>
  <c r="A19" i="74" s="1"/>
  <c r="C18" i="74"/>
  <c r="B19" i="40"/>
  <c r="A19" i="40" s="1"/>
  <c r="C18" i="40"/>
  <c r="B19" i="42"/>
  <c r="A19" i="42" s="1"/>
  <c r="C18" i="42"/>
  <c r="B19" i="44"/>
  <c r="A19" i="44" s="1"/>
  <c r="C18" i="44"/>
  <c r="B19" i="72"/>
  <c r="A19" i="72" s="1"/>
  <c r="C18" i="72"/>
  <c r="B18" i="75"/>
  <c r="A18" i="75" s="1"/>
  <c r="C17" i="75"/>
  <c r="C17" i="47"/>
  <c r="B18" i="47"/>
  <c r="A18" i="47" s="1"/>
  <c r="B19" i="52"/>
  <c r="A19" i="52" s="1"/>
  <c r="C18" i="52"/>
  <c r="B19" i="77"/>
  <c r="A19" i="77" s="1"/>
  <c r="C18" i="77"/>
  <c r="B19" i="57"/>
  <c r="A19" i="57" s="1"/>
  <c r="C18" i="57"/>
  <c r="B18" i="71"/>
  <c r="A18" i="71" s="1"/>
  <c r="C17" i="71"/>
  <c r="D19" i="88"/>
  <c r="A18" i="58" l="1"/>
  <c r="C18" i="58"/>
  <c r="B19" i="58"/>
  <c r="A18" i="54"/>
  <c r="B19" i="54"/>
  <c r="C18" i="54"/>
  <c r="A18" i="51"/>
  <c r="B19" i="51"/>
  <c r="C18" i="51"/>
  <c r="A18" i="56"/>
  <c r="B19" i="56"/>
  <c r="C18" i="56"/>
  <c r="A18" i="53"/>
  <c r="B19" i="53"/>
  <c r="C18" i="53"/>
  <c r="A18" i="55"/>
  <c r="C18" i="55"/>
  <c r="B19" i="55"/>
  <c r="A18" i="59"/>
  <c r="B19" i="59"/>
  <c r="C18" i="59"/>
  <c r="A18" i="73"/>
  <c r="B19" i="73"/>
  <c r="C18" i="73"/>
  <c r="B19" i="50"/>
  <c r="A19" i="50" s="1"/>
  <c r="C18" i="50"/>
  <c r="C18" i="45"/>
  <c r="B19" i="45"/>
  <c r="A19" i="45" s="1"/>
  <c r="B19" i="60"/>
  <c r="A19" i="60" s="1"/>
  <c r="C18" i="60"/>
  <c r="B19" i="71"/>
  <c r="A19" i="71" s="1"/>
  <c r="C18" i="71"/>
  <c r="B20" i="42"/>
  <c r="A20" i="42" s="1"/>
  <c r="C19" i="42"/>
  <c r="B20" i="48"/>
  <c r="A20" i="48" s="1"/>
  <c r="C19" i="48"/>
  <c r="B19" i="47"/>
  <c r="A19" i="47" s="1"/>
  <c r="C18" i="47"/>
  <c r="B19" i="49"/>
  <c r="A19" i="49" s="1"/>
  <c r="C18" i="49"/>
  <c r="B20" i="57"/>
  <c r="A20" i="57" s="1"/>
  <c r="C19" i="57"/>
  <c r="B20" i="44"/>
  <c r="A20" i="44" s="1"/>
  <c r="C19" i="44"/>
  <c r="B20" i="74"/>
  <c r="A20" i="74" s="1"/>
  <c r="C19" i="74"/>
  <c r="B21" i="76"/>
  <c r="A21" i="76" s="1"/>
  <c r="C20" i="76"/>
  <c r="B20" i="52"/>
  <c r="A20" i="52" s="1"/>
  <c r="C19" i="52"/>
  <c r="C19" i="72"/>
  <c r="B20" i="72"/>
  <c r="A20" i="72" s="1"/>
  <c r="B20" i="40"/>
  <c r="A20" i="40" s="1"/>
  <c r="C19" i="40"/>
  <c r="B20" i="61"/>
  <c r="A20" i="61" s="1"/>
  <c r="C19" i="61"/>
  <c r="B19" i="41"/>
  <c r="A19" i="41" s="1"/>
  <c r="C18" i="41"/>
  <c r="C20" i="46"/>
  <c r="B21" i="46"/>
  <c r="A21" i="46" s="1"/>
  <c r="B20" i="43"/>
  <c r="A20" i="43" s="1"/>
  <c r="C19" i="43"/>
  <c r="C19" i="62"/>
  <c r="B20" i="62"/>
  <c r="A20" i="62" s="1"/>
  <c r="C19" i="77"/>
  <c r="B20" i="77"/>
  <c r="A20" i="77" s="1"/>
  <c r="C18" i="75"/>
  <c r="B19" i="75"/>
  <c r="A19" i="75" s="1"/>
  <c r="C19" i="78"/>
  <c r="B20" i="78"/>
  <c r="A20" i="78" s="1"/>
  <c r="Z3" i="91"/>
  <c r="E3" i="91"/>
  <c r="U564" i="91" s="1"/>
  <c r="Z3" i="90"/>
  <c r="E3" i="90"/>
  <c r="B6" i="89"/>
  <c r="B7" i="89"/>
  <c r="B8" i="89"/>
  <c r="B9" i="89"/>
  <c r="C9" i="89" s="1"/>
  <c r="B10" i="89"/>
  <c r="B11" i="89"/>
  <c r="C11" i="89" s="1"/>
  <c r="B12" i="89"/>
  <c r="C12" i="89" s="1"/>
  <c r="B13" i="89"/>
  <c r="C13" i="89" s="1"/>
  <c r="B14" i="89"/>
  <c r="B15" i="89"/>
  <c r="B16" i="89"/>
  <c r="B17" i="89"/>
  <c r="C17" i="89" s="1"/>
  <c r="B18" i="89"/>
  <c r="B19" i="89"/>
  <c r="C19" i="89" s="1"/>
  <c r="B20" i="89"/>
  <c r="M20" i="89" s="1"/>
  <c r="B21" i="89"/>
  <c r="C21" i="89" s="1"/>
  <c r="B22" i="89"/>
  <c r="B23" i="89"/>
  <c r="B24" i="89"/>
  <c r="C24" i="89" s="1"/>
  <c r="B25" i="89"/>
  <c r="C25" i="89" s="1"/>
  <c r="B26" i="89"/>
  <c r="B27" i="89"/>
  <c r="B28" i="89"/>
  <c r="B29" i="89"/>
  <c r="C29" i="89" s="1"/>
  <c r="B30" i="89"/>
  <c r="B31" i="89"/>
  <c r="C31" i="89" s="1"/>
  <c r="B32" i="89"/>
  <c r="B33" i="89"/>
  <c r="C33" i="89" s="1"/>
  <c r="B34" i="89"/>
  <c r="B35" i="89"/>
  <c r="B5" i="89"/>
  <c r="C5" i="89" s="1"/>
  <c r="P2" i="89"/>
  <c r="G2" i="87"/>
  <c r="B20" i="88"/>
  <c r="M20" i="88" s="1"/>
  <c r="B21" i="88"/>
  <c r="P21" i="88" s="1"/>
  <c r="B22" i="88"/>
  <c r="B23" i="88"/>
  <c r="L23" i="88" s="1"/>
  <c r="B24" i="88"/>
  <c r="B25" i="88"/>
  <c r="J25" i="88" s="1"/>
  <c r="B26" i="88"/>
  <c r="O26" i="88" s="1"/>
  <c r="B27" i="88"/>
  <c r="I27" i="88" s="1"/>
  <c r="B28" i="88"/>
  <c r="J28" i="88" s="1"/>
  <c r="B29" i="88"/>
  <c r="L29" i="88" s="1"/>
  <c r="B30" i="88"/>
  <c r="L30" i="88" s="1"/>
  <c r="B31" i="88"/>
  <c r="P31" i="88" s="1"/>
  <c r="B32" i="88"/>
  <c r="M32" i="88" s="1"/>
  <c r="B33" i="88"/>
  <c r="K33" i="88" s="1"/>
  <c r="B34" i="88"/>
  <c r="P34" i="88" s="1"/>
  <c r="C35" i="88"/>
  <c r="B6" i="88"/>
  <c r="B7" i="88"/>
  <c r="M7" i="88" s="1"/>
  <c r="B8" i="88"/>
  <c r="M8" i="88" s="1"/>
  <c r="B9" i="88"/>
  <c r="O9" i="88" s="1"/>
  <c r="B10" i="88"/>
  <c r="L10" i="88" s="1"/>
  <c r="B11" i="88"/>
  <c r="M11" i="88" s="1"/>
  <c r="B12" i="88"/>
  <c r="J12" i="88" s="1"/>
  <c r="B13" i="88"/>
  <c r="M13" i="88" s="1"/>
  <c r="B14" i="88"/>
  <c r="M14" i="88" s="1"/>
  <c r="B15" i="88"/>
  <c r="I15" i="88" s="1"/>
  <c r="B16" i="88"/>
  <c r="K16" i="88" s="1"/>
  <c r="B17" i="88"/>
  <c r="K17" i="88" s="1"/>
  <c r="B18" i="88"/>
  <c r="P18" i="88" s="1"/>
  <c r="B19" i="88"/>
  <c r="J19" i="88" s="1"/>
  <c r="B5" i="88"/>
  <c r="S2" i="88"/>
  <c r="P15" i="98"/>
  <c r="P16" i="98"/>
  <c r="P17" i="98"/>
  <c r="P18" i="98"/>
  <c r="P19" i="98"/>
  <c r="P20" i="98"/>
  <c r="P21" i="98"/>
  <c r="P22" i="98"/>
  <c r="P23" i="98"/>
  <c r="P24" i="98"/>
  <c r="P25" i="98"/>
  <c r="P26" i="98"/>
  <c r="P27" i="98"/>
  <c r="P28" i="98"/>
  <c r="P14" i="98"/>
  <c r="H28" i="98"/>
  <c r="F15" i="97"/>
  <c r="F14" i="97"/>
  <c r="F13" i="97"/>
  <c r="F12" i="97"/>
  <c r="F11" i="97"/>
  <c r="F10" i="97"/>
  <c r="F9" i="97"/>
  <c r="F8" i="97"/>
  <c r="F7" i="97"/>
  <c r="F6" i="97"/>
  <c r="F5" i="97"/>
  <c r="F4" i="97"/>
  <c r="E15" i="97"/>
  <c r="E14" i="97"/>
  <c r="E13" i="97"/>
  <c r="E12" i="97"/>
  <c r="E11" i="97"/>
  <c r="E10" i="97"/>
  <c r="E9" i="97"/>
  <c r="E8" i="97"/>
  <c r="E7" i="97"/>
  <c r="E6" i="97"/>
  <c r="E5" i="97"/>
  <c r="D15" i="97"/>
  <c r="D14" i="97"/>
  <c r="D13" i="97"/>
  <c r="D12" i="97"/>
  <c r="D11" i="97"/>
  <c r="D10" i="97"/>
  <c r="D9" i="97"/>
  <c r="D8" i="97"/>
  <c r="D7" i="97"/>
  <c r="D6" i="97"/>
  <c r="D5" i="97"/>
  <c r="E158" i="96"/>
  <c r="X158" i="96" s="1"/>
  <c r="B158" i="96"/>
  <c r="A158" i="96"/>
  <c r="E157" i="96"/>
  <c r="X157" i="96" s="1"/>
  <c r="B157" i="96"/>
  <c r="A157" i="96"/>
  <c r="E156" i="96"/>
  <c r="X156" i="96" s="1"/>
  <c r="B156" i="96"/>
  <c r="A156" i="96"/>
  <c r="E155" i="96"/>
  <c r="X155" i="96" s="1"/>
  <c r="B155" i="96"/>
  <c r="A155" i="96"/>
  <c r="E154" i="96"/>
  <c r="X154" i="96" s="1"/>
  <c r="B154" i="96"/>
  <c r="A154" i="96"/>
  <c r="E153" i="96"/>
  <c r="X153" i="96" s="1"/>
  <c r="B153" i="96"/>
  <c r="A153" i="96"/>
  <c r="E152" i="96"/>
  <c r="X152" i="96" s="1"/>
  <c r="B152" i="96"/>
  <c r="A152" i="96"/>
  <c r="E151" i="96"/>
  <c r="X151" i="96" s="1"/>
  <c r="B151" i="96"/>
  <c r="A151" i="96"/>
  <c r="E150" i="96"/>
  <c r="X150" i="96" s="1"/>
  <c r="B150" i="96"/>
  <c r="A150" i="96"/>
  <c r="E149" i="96"/>
  <c r="X149" i="96" s="1"/>
  <c r="B149" i="96"/>
  <c r="A149" i="96"/>
  <c r="E148" i="96"/>
  <c r="X148" i="96" s="1"/>
  <c r="B148" i="96"/>
  <c r="A148" i="96"/>
  <c r="E147" i="96"/>
  <c r="X147" i="96" s="1"/>
  <c r="B147" i="96"/>
  <c r="A147" i="96"/>
  <c r="E146" i="96"/>
  <c r="X146" i="96" s="1"/>
  <c r="B146" i="96"/>
  <c r="A146" i="96"/>
  <c r="E145" i="96"/>
  <c r="X145" i="96" s="1"/>
  <c r="B145" i="96"/>
  <c r="A145" i="96"/>
  <c r="E144" i="96"/>
  <c r="X144" i="96" s="1"/>
  <c r="B144" i="96"/>
  <c r="A144" i="96"/>
  <c r="E143" i="96"/>
  <c r="X143" i="96" s="1"/>
  <c r="B143" i="96"/>
  <c r="A143" i="96"/>
  <c r="E142" i="96"/>
  <c r="X142" i="96" s="1"/>
  <c r="B142" i="96"/>
  <c r="A142" i="96"/>
  <c r="E141" i="96"/>
  <c r="X141" i="96" s="1"/>
  <c r="B141" i="96"/>
  <c r="A141" i="96"/>
  <c r="E140" i="96"/>
  <c r="X140" i="96" s="1"/>
  <c r="B140" i="96"/>
  <c r="A140" i="96"/>
  <c r="E139" i="96"/>
  <c r="X139" i="96" s="1"/>
  <c r="B139" i="96"/>
  <c r="A139" i="96"/>
  <c r="E138" i="96"/>
  <c r="X138" i="96" s="1"/>
  <c r="B138" i="96"/>
  <c r="A138" i="96"/>
  <c r="E137" i="96"/>
  <c r="X137" i="96" s="1"/>
  <c r="B137" i="96"/>
  <c r="A137" i="96"/>
  <c r="E136" i="96"/>
  <c r="X136" i="96" s="1"/>
  <c r="B136" i="96"/>
  <c r="A136" i="96"/>
  <c r="E135" i="96"/>
  <c r="X135" i="96" s="1"/>
  <c r="B135" i="96"/>
  <c r="A135" i="96"/>
  <c r="E134" i="96"/>
  <c r="X134" i="96" s="1"/>
  <c r="B134" i="96"/>
  <c r="A134" i="96"/>
  <c r="E133" i="96"/>
  <c r="X133" i="96" s="1"/>
  <c r="B133" i="96"/>
  <c r="A133" i="96"/>
  <c r="E132" i="96"/>
  <c r="X132" i="96" s="1"/>
  <c r="B132" i="96"/>
  <c r="A132" i="96"/>
  <c r="E131" i="96"/>
  <c r="X131" i="96" s="1"/>
  <c r="B131" i="96"/>
  <c r="A131" i="96"/>
  <c r="E130" i="96"/>
  <c r="X130" i="96" s="1"/>
  <c r="B130" i="96"/>
  <c r="A130" i="96"/>
  <c r="E129" i="96"/>
  <c r="X129" i="96" s="1"/>
  <c r="B129" i="96"/>
  <c r="A129" i="96"/>
  <c r="E128" i="96"/>
  <c r="X128" i="96" s="1"/>
  <c r="B128" i="96"/>
  <c r="A128" i="96"/>
  <c r="E127" i="96"/>
  <c r="X127" i="96" s="1"/>
  <c r="B127" i="96"/>
  <c r="A127" i="96"/>
  <c r="E126" i="96"/>
  <c r="X126" i="96" s="1"/>
  <c r="B126" i="96"/>
  <c r="A126" i="96"/>
  <c r="E125" i="96"/>
  <c r="X125" i="96" s="1"/>
  <c r="B125" i="96"/>
  <c r="A125" i="96"/>
  <c r="E124" i="96"/>
  <c r="X124" i="96" s="1"/>
  <c r="B124" i="96"/>
  <c r="A124" i="96"/>
  <c r="E123" i="96"/>
  <c r="X123" i="96" s="1"/>
  <c r="B123" i="96"/>
  <c r="A123" i="96"/>
  <c r="E122" i="96"/>
  <c r="X122" i="96" s="1"/>
  <c r="B122" i="96"/>
  <c r="A122" i="96"/>
  <c r="E121" i="96"/>
  <c r="X121" i="96" s="1"/>
  <c r="B121" i="96"/>
  <c r="A121" i="96"/>
  <c r="E120" i="96"/>
  <c r="X120" i="96" s="1"/>
  <c r="B120" i="96"/>
  <c r="A120" i="96"/>
  <c r="E119" i="96"/>
  <c r="X119" i="96" s="1"/>
  <c r="B119" i="96"/>
  <c r="A119" i="96"/>
  <c r="E118" i="96"/>
  <c r="X118" i="96" s="1"/>
  <c r="B118" i="96"/>
  <c r="A118" i="96"/>
  <c r="E117" i="96"/>
  <c r="X117" i="96" s="1"/>
  <c r="B117" i="96"/>
  <c r="A117" i="96"/>
  <c r="E116" i="96"/>
  <c r="X116" i="96" s="1"/>
  <c r="B116" i="96"/>
  <c r="A116" i="96"/>
  <c r="E115" i="96"/>
  <c r="X115" i="96" s="1"/>
  <c r="B115" i="96"/>
  <c r="A115" i="96"/>
  <c r="E114" i="96"/>
  <c r="X114" i="96" s="1"/>
  <c r="B114" i="96"/>
  <c r="A114" i="96"/>
  <c r="E113" i="96"/>
  <c r="X113" i="96" s="1"/>
  <c r="B113" i="96"/>
  <c r="A113" i="96"/>
  <c r="E112" i="96"/>
  <c r="X112" i="96" s="1"/>
  <c r="B112" i="96"/>
  <c r="A112" i="96"/>
  <c r="E111" i="96"/>
  <c r="X111" i="96" s="1"/>
  <c r="B111" i="96"/>
  <c r="A111" i="96"/>
  <c r="E110" i="96"/>
  <c r="X110" i="96" s="1"/>
  <c r="B110" i="96"/>
  <c r="A110" i="96"/>
  <c r="E109" i="96"/>
  <c r="X109" i="96" s="1"/>
  <c r="B109" i="96"/>
  <c r="A109" i="96"/>
  <c r="E108" i="96"/>
  <c r="X108" i="96" s="1"/>
  <c r="B108" i="96"/>
  <c r="A108" i="96"/>
  <c r="E107" i="96"/>
  <c r="X107" i="96" s="1"/>
  <c r="B107" i="96"/>
  <c r="A107" i="96"/>
  <c r="E106" i="96"/>
  <c r="X106" i="96" s="1"/>
  <c r="B106" i="96"/>
  <c r="A106" i="96"/>
  <c r="E105" i="96"/>
  <c r="X105" i="96" s="1"/>
  <c r="B105" i="96"/>
  <c r="A105" i="96"/>
  <c r="E104" i="96"/>
  <c r="X104" i="96" s="1"/>
  <c r="B104" i="96"/>
  <c r="A104" i="96"/>
  <c r="E103" i="96"/>
  <c r="X103" i="96" s="1"/>
  <c r="B103" i="96"/>
  <c r="A103" i="96"/>
  <c r="E102" i="96"/>
  <c r="X102" i="96" s="1"/>
  <c r="B102" i="96"/>
  <c r="A102" i="96"/>
  <c r="E101" i="96"/>
  <c r="X101" i="96" s="1"/>
  <c r="B101" i="96"/>
  <c r="A101" i="96"/>
  <c r="E100" i="96"/>
  <c r="X100" i="96" s="1"/>
  <c r="B100" i="96"/>
  <c r="A100" i="96"/>
  <c r="E99" i="96"/>
  <c r="X99" i="96" s="1"/>
  <c r="B99" i="96"/>
  <c r="A99" i="96"/>
  <c r="E98" i="96"/>
  <c r="X98" i="96" s="1"/>
  <c r="B98" i="96"/>
  <c r="A98" i="96"/>
  <c r="E97" i="96"/>
  <c r="X97" i="96" s="1"/>
  <c r="B97" i="96"/>
  <c r="A97" i="96"/>
  <c r="E96" i="96"/>
  <c r="X96" i="96" s="1"/>
  <c r="B96" i="96"/>
  <c r="A96" i="96"/>
  <c r="E95" i="96"/>
  <c r="X95" i="96" s="1"/>
  <c r="B95" i="96"/>
  <c r="A95" i="96"/>
  <c r="E94" i="96"/>
  <c r="X94" i="96" s="1"/>
  <c r="B94" i="96"/>
  <c r="A94" i="96"/>
  <c r="E93" i="96"/>
  <c r="X93" i="96" s="1"/>
  <c r="B93" i="96"/>
  <c r="A93" i="96"/>
  <c r="E92" i="96"/>
  <c r="X92" i="96" s="1"/>
  <c r="B92" i="96"/>
  <c r="A92" i="96"/>
  <c r="E91" i="96"/>
  <c r="X91" i="96" s="1"/>
  <c r="B91" i="96"/>
  <c r="A91" i="96"/>
  <c r="E90" i="96"/>
  <c r="X90" i="96" s="1"/>
  <c r="B90" i="96"/>
  <c r="A90" i="96"/>
  <c r="E89" i="96"/>
  <c r="X89" i="96" s="1"/>
  <c r="B89" i="96"/>
  <c r="A89" i="96"/>
  <c r="E88" i="96"/>
  <c r="X88" i="96" s="1"/>
  <c r="B88" i="96"/>
  <c r="A88" i="96"/>
  <c r="E87" i="96"/>
  <c r="X87" i="96" s="1"/>
  <c r="B87" i="96"/>
  <c r="A87" i="96"/>
  <c r="E86" i="96"/>
  <c r="X86" i="96" s="1"/>
  <c r="B86" i="96"/>
  <c r="A86" i="96"/>
  <c r="E85" i="96"/>
  <c r="X85" i="96" s="1"/>
  <c r="B85" i="96"/>
  <c r="A85" i="96"/>
  <c r="E84" i="96"/>
  <c r="X84" i="96" s="1"/>
  <c r="B84" i="96"/>
  <c r="A84" i="96"/>
  <c r="E83" i="96"/>
  <c r="X83" i="96" s="1"/>
  <c r="B83" i="96"/>
  <c r="A83" i="96"/>
  <c r="E82" i="96"/>
  <c r="X82" i="96" s="1"/>
  <c r="B82" i="96"/>
  <c r="A82" i="96"/>
  <c r="E81" i="96"/>
  <c r="X81" i="96" s="1"/>
  <c r="B81" i="96"/>
  <c r="A81" i="96"/>
  <c r="E80" i="96"/>
  <c r="X80" i="96" s="1"/>
  <c r="B80" i="96"/>
  <c r="A80" i="96"/>
  <c r="E79" i="96"/>
  <c r="X79" i="96" s="1"/>
  <c r="B79" i="96"/>
  <c r="A79" i="96"/>
  <c r="E78" i="96"/>
  <c r="X78" i="96" s="1"/>
  <c r="B78" i="96"/>
  <c r="A78" i="96"/>
  <c r="E77" i="96"/>
  <c r="X77" i="96" s="1"/>
  <c r="B77" i="96"/>
  <c r="A77" i="96"/>
  <c r="E76" i="96"/>
  <c r="X76" i="96" s="1"/>
  <c r="B76" i="96"/>
  <c r="A76" i="96"/>
  <c r="E75" i="96"/>
  <c r="X75" i="96" s="1"/>
  <c r="B75" i="96"/>
  <c r="A75" i="96"/>
  <c r="E74" i="96"/>
  <c r="X74" i="96" s="1"/>
  <c r="B74" i="96"/>
  <c r="A74" i="96"/>
  <c r="E73" i="96"/>
  <c r="X73" i="96" s="1"/>
  <c r="B73" i="96"/>
  <c r="A73" i="96"/>
  <c r="E72" i="96"/>
  <c r="X72" i="96" s="1"/>
  <c r="B72" i="96"/>
  <c r="A72" i="96"/>
  <c r="E71" i="96"/>
  <c r="X71" i="96" s="1"/>
  <c r="B71" i="96"/>
  <c r="A71" i="96"/>
  <c r="E70" i="96"/>
  <c r="X70" i="96" s="1"/>
  <c r="B70" i="96"/>
  <c r="A70" i="96"/>
  <c r="E69" i="96"/>
  <c r="X69" i="96" s="1"/>
  <c r="B69" i="96"/>
  <c r="A69" i="96"/>
  <c r="E68" i="96"/>
  <c r="X68" i="96" s="1"/>
  <c r="B68" i="96"/>
  <c r="A68" i="96"/>
  <c r="E67" i="96"/>
  <c r="X67" i="96" s="1"/>
  <c r="B67" i="96"/>
  <c r="A67" i="96"/>
  <c r="E66" i="96"/>
  <c r="X66" i="96" s="1"/>
  <c r="B66" i="96"/>
  <c r="A66" i="96"/>
  <c r="E65" i="96"/>
  <c r="X65" i="96" s="1"/>
  <c r="B65" i="96"/>
  <c r="A65" i="96"/>
  <c r="E64" i="96"/>
  <c r="X64" i="96" s="1"/>
  <c r="B64" i="96"/>
  <c r="A64" i="96"/>
  <c r="E63" i="96"/>
  <c r="X63" i="96" s="1"/>
  <c r="B63" i="96"/>
  <c r="A63" i="96"/>
  <c r="E62" i="96"/>
  <c r="X62" i="96" s="1"/>
  <c r="B62" i="96"/>
  <c r="A62" i="96"/>
  <c r="E61" i="96"/>
  <c r="X61" i="96" s="1"/>
  <c r="B61" i="96"/>
  <c r="A61" i="96"/>
  <c r="E60" i="96"/>
  <c r="X60" i="96" s="1"/>
  <c r="B60" i="96"/>
  <c r="A60" i="96"/>
  <c r="E59" i="96"/>
  <c r="X59" i="96" s="1"/>
  <c r="B59" i="96"/>
  <c r="A59" i="96"/>
  <c r="E58" i="96"/>
  <c r="X58" i="96" s="1"/>
  <c r="B58" i="96"/>
  <c r="A58" i="96"/>
  <c r="E57" i="96"/>
  <c r="X57" i="96" s="1"/>
  <c r="B57" i="96"/>
  <c r="A57" i="96"/>
  <c r="E56" i="96"/>
  <c r="X56" i="96" s="1"/>
  <c r="B56" i="96"/>
  <c r="A56" i="96"/>
  <c r="E55" i="96"/>
  <c r="X55" i="96" s="1"/>
  <c r="B55" i="96"/>
  <c r="A55" i="96"/>
  <c r="E54" i="96"/>
  <c r="X54" i="96" s="1"/>
  <c r="B54" i="96"/>
  <c r="A54" i="96"/>
  <c r="E53" i="96"/>
  <c r="X53" i="96" s="1"/>
  <c r="B53" i="96"/>
  <c r="A53" i="96"/>
  <c r="E52" i="96"/>
  <c r="X52" i="96" s="1"/>
  <c r="B52" i="96"/>
  <c r="A52" i="96"/>
  <c r="E51" i="96"/>
  <c r="X51" i="96" s="1"/>
  <c r="B51" i="96"/>
  <c r="A51" i="96"/>
  <c r="E50" i="96"/>
  <c r="X50" i="96" s="1"/>
  <c r="B50" i="96"/>
  <c r="A50" i="96"/>
  <c r="E49" i="96"/>
  <c r="X49" i="96" s="1"/>
  <c r="B49" i="96"/>
  <c r="A49" i="96"/>
  <c r="E48" i="96"/>
  <c r="X48" i="96" s="1"/>
  <c r="B48" i="96"/>
  <c r="A48" i="96"/>
  <c r="E47" i="96"/>
  <c r="X47" i="96" s="1"/>
  <c r="B47" i="96"/>
  <c r="A47" i="96"/>
  <c r="E46" i="96"/>
  <c r="X46" i="96" s="1"/>
  <c r="B46" i="96"/>
  <c r="A46" i="96"/>
  <c r="E45" i="96"/>
  <c r="X45" i="96" s="1"/>
  <c r="B45" i="96"/>
  <c r="A45" i="96"/>
  <c r="E44" i="96"/>
  <c r="X44" i="96" s="1"/>
  <c r="B44" i="96"/>
  <c r="A44" i="96"/>
  <c r="E43" i="96"/>
  <c r="X43" i="96" s="1"/>
  <c r="B43" i="96"/>
  <c r="A43" i="96"/>
  <c r="E42" i="96"/>
  <c r="X42" i="96" s="1"/>
  <c r="B42" i="96"/>
  <c r="A42" i="96"/>
  <c r="E41" i="96"/>
  <c r="X41" i="96" s="1"/>
  <c r="B41" i="96"/>
  <c r="A41" i="96"/>
  <c r="E40" i="96"/>
  <c r="X40" i="96" s="1"/>
  <c r="B40" i="96"/>
  <c r="A40" i="96"/>
  <c r="E39" i="96"/>
  <c r="X39" i="96" s="1"/>
  <c r="B39" i="96"/>
  <c r="A39" i="96"/>
  <c r="E38" i="96"/>
  <c r="X38" i="96" s="1"/>
  <c r="B38" i="96"/>
  <c r="A38" i="96"/>
  <c r="E37" i="96"/>
  <c r="X37" i="96" s="1"/>
  <c r="B37" i="96"/>
  <c r="A37" i="96"/>
  <c r="E36" i="96"/>
  <c r="X36" i="96" s="1"/>
  <c r="B36" i="96"/>
  <c r="A36" i="96"/>
  <c r="E35" i="96"/>
  <c r="X35" i="96" s="1"/>
  <c r="B35" i="96"/>
  <c r="A35" i="96"/>
  <c r="E34" i="96"/>
  <c r="X34" i="96" s="1"/>
  <c r="B34" i="96"/>
  <c r="A34" i="96"/>
  <c r="E33" i="96"/>
  <c r="X33" i="96" s="1"/>
  <c r="B33" i="96"/>
  <c r="A33" i="96"/>
  <c r="E32" i="96"/>
  <c r="X32" i="96" s="1"/>
  <c r="B32" i="96"/>
  <c r="A32" i="96"/>
  <c r="E31" i="96"/>
  <c r="X31" i="96" s="1"/>
  <c r="B31" i="96"/>
  <c r="A31" i="96"/>
  <c r="E30" i="96"/>
  <c r="X30" i="96" s="1"/>
  <c r="B30" i="96"/>
  <c r="A30" i="96"/>
  <c r="E29" i="96"/>
  <c r="X29" i="96" s="1"/>
  <c r="B29" i="96"/>
  <c r="A29" i="96"/>
  <c r="E28" i="96"/>
  <c r="X28" i="96" s="1"/>
  <c r="B28" i="96"/>
  <c r="A28" i="96"/>
  <c r="E27" i="96"/>
  <c r="X27" i="96" s="1"/>
  <c r="B27" i="96"/>
  <c r="A27" i="96"/>
  <c r="E26" i="96"/>
  <c r="X26" i="96" s="1"/>
  <c r="B26" i="96"/>
  <c r="A26" i="96"/>
  <c r="E25" i="96"/>
  <c r="X25" i="96" s="1"/>
  <c r="B25" i="96"/>
  <c r="A25" i="96"/>
  <c r="E24" i="96"/>
  <c r="X24" i="96" s="1"/>
  <c r="B24" i="96"/>
  <c r="A24" i="96"/>
  <c r="E23" i="96"/>
  <c r="X23" i="96" s="1"/>
  <c r="B23" i="96"/>
  <c r="A23" i="96"/>
  <c r="E22" i="96"/>
  <c r="X22" i="96" s="1"/>
  <c r="B22" i="96"/>
  <c r="A22" i="96"/>
  <c r="E21" i="96"/>
  <c r="X21" i="96" s="1"/>
  <c r="B21" i="96"/>
  <c r="A21" i="96"/>
  <c r="E20" i="96"/>
  <c r="X20" i="96" s="1"/>
  <c r="B20" i="96"/>
  <c r="A20" i="96"/>
  <c r="E19" i="96"/>
  <c r="X19" i="96" s="1"/>
  <c r="B19" i="96"/>
  <c r="A19" i="96"/>
  <c r="E18" i="96"/>
  <c r="X18" i="96" s="1"/>
  <c r="B18" i="96"/>
  <c r="A18" i="96"/>
  <c r="E17" i="96"/>
  <c r="X17" i="96" s="1"/>
  <c r="B17" i="96"/>
  <c r="A17" i="96"/>
  <c r="E16" i="96"/>
  <c r="X16" i="96" s="1"/>
  <c r="B16" i="96"/>
  <c r="A16" i="96"/>
  <c r="E15" i="96"/>
  <c r="X15" i="96" s="1"/>
  <c r="B15" i="96"/>
  <c r="A15" i="96"/>
  <c r="E14" i="96"/>
  <c r="X14" i="96" s="1"/>
  <c r="B14" i="96"/>
  <c r="A14" i="96"/>
  <c r="E13" i="96"/>
  <c r="X13" i="96" s="1"/>
  <c r="C13" i="96"/>
  <c r="C18" i="96" s="1"/>
  <c r="C23" i="96" s="1"/>
  <c r="C28" i="96" s="1"/>
  <c r="C33" i="96" s="1"/>
  <c r="C38" i="96" s="1"/>
  <c r="C43" i="96" s="1"/>
  <c r="C48" i="96" s="1"/>
  <c r="C53" i="96" s="1"/>
  <c r="C58" i="96" s="1"/>
  <c r="C63" i="96" s="1"/>
  <c r="C68" i="96" s="1"/>
  <c r="C73" i="96" s="1"/>
  <c r="C78" i="96" s="1"/>
  <c r="C83" i="96" s="1"/>
  <c r="C88" i="96" s="1"/>
  <c r="C93" i="96" s="1"/>
  <c r="C98" i="96" s="1"/>
  <c r="C103" i="96" s="1"/>
  <c r="C108" i="96" s="1"/>
  <c r="C113" i="96" s="1"/>
  <c r="C118" i="96" s="1"/>
  <c r="C123" i="96" s="1"/>
  <c r="C128" i="96" s="1"/>
  <c r="C133" i="96" s="1"/>
  <c r="C138" i="96" s="1"/>
  <c r="C143" i="96" s="1"/>
  <c r="C148" i="96" s="1"/>
  <c r="C153" i="96" s="1"/>
  <c r="C158" i="96" s="1"/>
  <c r="B13" i="96"/>
  <c r="A13" i="96"/>
  <c r="E12" i="96"/>
  <c r="X12" i="96" s="1"/>
  <c r="C12" i="96"/>
  <c r="C17" i="96" s="1"/>
  <c r="C22" i="96" s="1"/>
  <c r="C27" i="96" s="1"/>
  <c r="C32" i="96" s="1"/>
  <c r="C37" i="96" s="1"/>
  <c r="C42" i="96" s="1"/>
  <c r="C47" i="96" s="1"/>
  <c r="C52" i="96" s="1"/>
  <c r="C57" i="96" s="1"/>
  <c r="C62" i="96" s="1"/>
  <c r="C67" i="96" s="1"/>
  <c r="C72" i="96" s="1"/>
  <c r="C77" i="96" s="1"/>
  <c r="C82" i="96" s="1"/>
  <c r="C87" i="96" s="1"/>
  <c r="C92" i="96" s="1"/>
  <c r="C97" i="96" s="1"/>
  <c r="C102" i="96" s="1"/>
  <c r="C107" i="96" s="1"/>
  <c r="C112" i="96" s="1"/>
  <c r="C117" i="96" s="1"/>
  <c r="C122" i="96" s="1"/>
  <c r="C127" i="96" s="1"/>
  <c r="C132" i="96" s="1"/>
  <c r="C137" i="96" s="1"/>
  <c r="C142" i="96" s="1"/>
  <c r="C147" i="96" s="1"/>
  <c r="C152" i="96" s="1"/>
  <c r="C157" i="96" s="1"/>
  <c r="B12" i="96"/>
  <c r="A12" i="96"/>
  <c r="E11" i="96"/>
  <c r="X11" i="96" s="1"/>
  <c r="C11" i="96"/>
  <c r="C16" i="96" s="1"/>
  <c r="C21" i="96" s="1"/>
  <c r="C26" i="96" s="1"/>
  <c r="C31" i="96" s="1"/>
  <c r="C36" i="96" s="1"/>
  <c r="C41" i="96" s="1"/>
  <c r="C46" i="96" s="1"/>
  <c r="C51" i="96" s="1"/>
  <c r="C56" i="96" s="1"/>
  <c r="C61" i="96" s="1"/>
  <c r="C66" i="96" s="1"/>
  <c r="C71" i="96" s="1"/>
  <c r="C76" i="96" s="1"/>
  <c r="C81" i="96" s="1"/>
  <c r="C86" i="96" s="1"/>
  <c r="C91" i="96" s="1"/>
  <c r="C96" i="96" s="1"/>
  <c r="C101" i="96" s="1"/>
  <c r="C106" i="96" s="1"/>
  <c r="C111" i="96" s="1"/>
  <c r="C116" i="96" s="1"/>
  <c r="C121" i="96" s="1"/>
  <c r="C126" i="96" s="1"/>
  <c r="C131" i="96" s="1"/>
  <c r="C136" i="96" s="1"/>
  <c r="C141" i="96" s="1"/>
  <c r="C146" i="96" s="1"/>
  <c r="C151" i="96" s="1"/>
  <c r="C156" i="96" s="1"/>
  <c r="B11" i="96"/>
  <c r="A11" i="96"/>
  <c r="E10" i="96"/>
  <c r="X10" i="96" s="1"/>
  <c r="C10" i="96"/>
  <c r="C15" i="96" s="1"/>
  <c r="C20" i="96" s="1"/>
  <c r="C25" i="96" s="1"/>
  <c r="C30" i="96" s="1"/>
  <c r="C35" i="96" s="1"/>
  <c r="C40" i="96" s="1"/>
  <c r="C45" i="96" s="1"/>
  <c r="C50" i="96" s="1"/>
  <c r="C55" i="96" s="1"/>
  <c r="C60" i="96" s="1"/>
  <c r="C65" i="96" s="1"/>
  <c r="C70" i="96" s="1"/>
  <c r="C75" i="96" s="1"/>
  <c r="C80" i="96" s="1"/>
  <c r="C85" i="96" s="1"/>
  <c r="C90" i="96" s="1"/>
  <c r="C95" i="96" s="1"/>
  <c r="C100" i="96" s="1"/>
  <c r="C105" i="96" s="1"/>
  <c r="C110" i="96" s="1"/>
  <c r="C115" i="96" s="1"/>
  <c r="C120" i="96" s="1"/>
  <c r="C125" i="96" s="1"/>
  <c r="C130" i="96" s="1"/>
  <c r="C135" i="96" s="1"/>
  <c r="C140" i="96" s="1"/>
  <c r="C145" i="96" s="1"/>
  <c r="C150" i="96" s="1"/>
  <c r="C155" i="96" s="1"/>
  <c r="B10" i="96"/>
  <c r="A10" i="96"/>
  <c r="E9" i="96"/>
  <c r="X9" i="96" s="1"/>
  <c r="C9" i="96"/>
  <c r="C14" i="96" s="1"/>
  <c r="C19" i="96" s="1"/>
  <c r="C24" i="96" s="1"/>
  <c r="C29" i="96" s="1"/>
  <c r="C34" i="96" s="1"/>
  <c r="C39" i="96" s="1"/>
  <c r="C44" i="96" s="1"/>
  <c r="C49" i="96" s="1"/>
  <c r="C54" i="96" s="1"/>
  <c r="C59" i="96" s="1"/>
  <c r="C64" i="96" s="1"/>
  <c r="C69" i="96" s="1"/>
  <c r="C74" i="96" s="1"/>
  <c r="C79" i="96" s="1"/>
  <c r="C84" i="96" s="1"/>
  <c r="C89" i="96" s="1"/>
  <c r="C94" i="96" s="1"/>
  <c r="C99" i="96" s="1"/>
  <c r="C104" i="96" s="1"/>
  <c r="C109" i="96" s="1"/>
  <c r="C114" i="96" s="1"/>
  <c r="C119" i="96" s="1"/>
  <c r="C124" i="96" s="1"/>
  <c r="C129" i="96" s="1"/>
  <c r="C134" i="96" s="1"/>
  <c r="C139" i="96" s="1"/>
  <c r="C144" i="96" s="1"/>
  <c r="C149" i="96" s="1"/>
  <c r="C154" i="96" s="1"/>
  <c r="B9" i="96"/>
  <c r="A9" i="96"/>
  <c r="E8" i="96"/>
  <c r="X8" i="96" s="1"/>
  <c r="B8" i="96"/>
  <c r="A8" i="96"/>
  <c r="E7" i="96"/>
  <c r="X7" i="96" s="1"/>
  <c r="B7" i="96"/>
  <c r="A7" i="96"/>
  <c r="E6" i="96"/>
  <c r="X6" i="96" s="1"/>
  <c r="B6" i="96"/>
  <c r="A6" i="96"/>
  <c r="E5" i="96"/>
  <c r="X5" i="96" s="1"/>
  <c r="B5" i="96"/>
  <c r="A5" i="96"/>
  <c r="E4" i="96"/>
  <c r="X4" i="96" s="1"/>
  <c r="B4" i="96"/>
  <c r="A4" i="96"/>
  <c r="C468" i="95"/>
  <c r="B468" i="95"/>
  <c r="C467" i="95"/>
  <c r="B467" i="95"/>
  <c r="C466" i="95"/>
  <c r="B466" i="95"/>
  <c r="C465" i="95"/>
  <c r="B465" i="95"/>
  <c r="C464" i="95"/>
  <c r="B464" i="95"/>
  <c r="C463" i="95"/>
  <c r="B463" i="95"/>
  <c r="C462" i="95"/>
  <c r="B462" i="95"/>
  <c r="C461" i="95"/>
  <c r="B461" i="95"/>
  <c r="C460" i="95"/>
  <c r="B460" i="95"/>
  <c r="C459" i="95"/>
  <c r="B459" i="95"/>
  <c r="C458" i="95"/>
  <c r="B458" i="95"/>
  <c r="C457" i="95"/>
  <c r="B457" i="95"/>
  <c r="C456" i="95"/>
  <c r="B456" i="95"/>
  <c r="C455" i="95"/>
  <c r="B455" i="95"/>
  <c r="C454" i="95"/>
  <c r="B454" i="95"/>
  <c r="C453" i="95"/>
  <c r="B453" i="95"/>
  <c r="C452" i="95"/>
  <c r="B452" i="95"/>
  <c r="C451" i="95"/>
  <c r="B451" i="95"/>
  <c r="C450" i="95"/>
  <c r="B450" i="95"/>
  <c r="C449" i="95"/>
  <c r="B449" i="95"/>
  <c r="C448" i="95"/>
  <c r="B448" i="95"/>
  <c r="C447" i="95"/>
  <c r="B447" i="95"/>
  <c r="C446" i="95"/>
  <c r="B446" i="95"/>
  <c r="C445" i="95"/>
  <c r="B445" i="95"/>
  <c r="C444" i="95"/>
  <c r="B444" i="95"/>
  <c r="C443" i="95"/>
  <c r="B443" i="95"/>
  <c r="C442" i="95"/>
  <c r="B442" i="95"/>
  <c r="C441" i="95"/>
  <c r="B441" i="95"/>
  <c r="C440" i="95"/>
  <c r="B440" i="95"/>
  <c r="C439" i="95"/>
  <c r="B439" i="95"/>
  <c r="C438" i="95"/>
  <c r="B438" i="95"/>
  <c r="C437" i="95"/>
  <c r="B437" i="95"/>
  <c r="C436" i="95"/>
  <c r="B436" i="95"/>
  <c r="C435" i="95"/>
  <c r="B435" i="95"/>
  <c r="C434" i="95"/>
  <c r="B434" i="95"/>
  <c r="C433" i="95"/>
  <c r="B433" i="95"/>
  <c r="C432" i="95"/>
  <c r="B432" i="95"/>
  <c r="C431" i="95"/>
  <c r="B431" i="95"/>
  <c r="C430" i="95"/>
  <c r="B430" i="95"/>
  <c r="C429" i="95"/>
  <c r="B429" i="95"/>
  <c r="C428" i="95"/>
  <c r="B428" i="95"/>
  <c r="C427" i="95"/>
  <c r="B427" i="95"/>
  <c r="C426" i="95"/>
  <c r="B426" i="95"/>
  <c r="C425" i="95"/>
  <c r="B425" i="95"/>
  <c r="C424" i="95"/>
  <c r="B424" i="95"/>
  <c r="C423" i="95"/>
  <c r="B423" i="95"/>
  <c r="C422" i="95"/>
  <c r="B422" i="95"/>
  <c r="C421" i="95"/>
  <c r="B421" i="95"/>
  <c r="C420" i="95"/>
  <c r="B420" i="95"/>
  <c r="C419" i="95"/>
  <c r="B419" i="95"/>
  <c r="C418" i="95"/>
  <c r="B418" i="95"/>
  <c r="C417" i="95"/>
  <c r="B417" i="95"/>
  <c r="C416" i="95"/>
  <c r="B416" i="95"/>
  <c r="C415" i="95"/>
  <c r="B415" i="95"/>
  <c r="C414" i="95"/>
  <c r="B414" i="95"/>
  <c r="C413" i="95"/>
  <c r="B413" i="95"/>
  <c r="C412" i="95"/>
  <c r="B412" i="95"/>
  <c r="C411" i="95"/>
  <c r="B411" i="95"/>
  <c r="C410" i="95"/>
  <c r="B410" i="95"/>
  <c r="C409" i="95"/>
  <c r="B409" i="95"/>
  <c r="C408" i="95"/>
  <c r="B408" i="95"/>
  <c r="C407" i="95"/>
  <c r="B407" i="95"/>
  <c r="C406" i="95"/>
  <c r="B406" i="95"/>
  <c r="C405" i="95"/>
  <c r="B405" i="95"/>
  <c r="C404" i="95"/>
  <c r="B404" i="95"/>
  <c r="C403" i="95"/>
  <c r="B403" i="95"/>
  <c r="C402" i="95"/>
  <c r="B402" i="95"/>
  <c r="C401" i="95"/>
  <c r="B401" i="95"/>
  <c r="C400" i="95"/>
  <c r="B400" i="95"/>
  <c r="C399" i="95"/>
  <c r="B399" i="95"/>
  <c r="C398" i="95"/>
  <c r="B398" i="95"/>
  <c r="C397" i="95"/>
  <c r="B397" i="95"/>
  <c r="C396" i="95"/>
  <c r="B396" i="95"/>
  <c r="C395" i="95"/>
  <c r="B395" i="95"/>
  <c r="C394" i="95"/>
  <c r="B394" i="95"/>
  <c r="C393" i="95"/>
  <c r="B393" i="95"/>
  <c r="C392" i="95"/>
  <c r="B392" i="95"/>
  <c r="C391" i="95"/>
  <c r="B391" i="95"/>
  <c r="C390" i="95"/>
  <c r="B390" i="95"/>
  <c r="C389" i="95"/>
  <c r="B389" i="95"/>
  <c r="C388" i="95"/>
  <c r="B388" i="95"/>
  <c r="C387" i="95"/>
  <c r="B387" i="95"/>
  <c r="C386" i="95"/>
  <c r="B386" i="95"/>
  <c r="C385" i="95"/>
  <c r="B385" i="95"/>
  <c r="C384" i="95"/>
  <c r="B384" i="95"/>
  <c r="C383" i="95"/>
  <c r="B383" i="95"/>
  <c r="C382" i="95"/>
  <c r="B382" i="95"/>
  <c r="C381" i="95"/>
  <c r="B381" i="95"/>
  <c r="C380" i="95"/>
  <c r="B380" i="95"/>
  <c r="C379" i="95"/>
  <c r="B379" i="95"/>
  <c r="C378" i="95"/>
  <c r="B378" i="95"/>
  <c r="C377" i="95"/>
  <c r="B377" i="95"/>
  <c r="C376" i="95"/>
  <c r="B376" i="95"/>
  <c r="C375" i="95"/>
  <c r="B375" i="95"/>
  <c r="C374" i="95"/>
  <c r="B374" i="95"/>
  <c r="C373" i="95"/>
  <c r="B373" i="95"/>
  <c r="C372" i="95"/>
  <c r="B372" i="95"/>
  <c r="C371" i="95"/>
  <c r="B371" i="95"/>
  <c r="C370" i="95"/>
  <c r="B370" i="95"/>
  <c r="C369" i="95"/>
  <c r="B369" i="95"/>
  <c r="C368" i="95"/>
  <c r="B368" i="95"/>
  <c r="C367" i="95"/>
  <c r="B367" i="95"/>
  <c r="C366" i="95"/>
  <c r="B366" i="95"/>
  <c r="C365" i="95"/>
  <c r="B365" i="95"/>
  <c r="C364" i="95"/>
  <c r="B364" i="95"/>
  <c r="C363" i="95"/>
  <c r="B363" i="95"/>
  <c r="C362" i="95"/>
  <c r="B362" i="95"/>
  <c r="C361" i="95"/>
  <c r="B361" i="95"/>
  <c r="C360" i="95"/>
  <c r="B360" i="95"/>
  <c r="C359" i="95"/>
  <c r="B359" i="95"/>
  <c r="C358" i="95"/>
  <c r="B358" i="95"/>
  <c r="C357" i="95"/>
  <c r="B357" i="95"/>
  <c r="C356" i="95"/>
  <c r="B356" i="95"/>
  <c r="C355" i="95"/>
  <c r="B355" i="95"/>
  <c r="C354" i="95"/>
  <c r="B354" i="95"/>
  <c r="C353" i="95"/>
  <c r="B353" i="95"/>
  <c r="C352" i="95"/>
  <c r="B352" i="95"/>
  <c r="C351" i="95"/>
  <c r="B351" i="95"/>
  <c r="C350" i="95"/>
  <c r="B350" i="95"/>
  <c r="C349" i="95"/>
  <c r="B349" i="95"/>
  <c r="C348" i="95"/>
  <c r="B348" i="95"/>
  <c r="C347" i="95"/>
  <c r="B347" i="95"/>
  <c r="C346" i="95"/>
  <c r="B346" i="95"/>
  <c r="C345" i="95"/>
  <c r="B345" i="95"/>
  <c r="C344" i="95"/>
  <c r="B344" i="95"/>
  <c r="C343" i="95"/>
  <c r="B343" i="95"/>
  <c r="C342" i="95"/>
  <c r="B342" i="95"/>
  <c r="C341" i="95"/>
  <c r="B341" i="95"/>
  <c r="C340" i="95"/>
  <c r="B340" i="95"/>
  <c r="C339" i="95"/>
  <c r="B339" i="95"/>
  <c r="C338" i="95"/>
  <c r="B338" i="95"/>
  <c r="C337" i="95"/>
  <c r="B337" i="95"/>
  <c r="C336" i="95"/>
  <c r="B336" i="95"/>
  <c r="C335" i="95"/>
  <c r="B335" i="95"/>
  <c r="C334" i="95"/>
  <c r="B334" i="95"/>
  <c r="C333" i="95"/>
  <c r="B333" i="95"/>
  <c r="C332" i="95"/>
  <c r="B332" i="95"/>
  <c r="C331" i="95"/>
  <c r="B331" i="95"/>
  <c r="C330" i="95"/>
  <c r="B330" i="95"/>
  <c r="C329" i="95"/>
  <c r="B329" i="95"/>
  <c r="C328" i="95"/>
  <c r="B328" i="95"/>
  <c r="C327" i="95"/>
  <c r="B327" i="95"/>
  <c r="C326" i="95"/>
  <c r="B326" i="95"/>
  <c r="C325" i="95"/>
  <c r="B325" i="95"/>
  <c r="C324" i="95"/>
  <c r="B324" i="95"/>
  <c r="C323" i="95"/>
  <c r="B323" i="95"/>
  <c r="C322" i="95"/>
  <c r="B322" i="95"/>
  <c r="C321" i="95"/>
  <c r="B321" i="95"/>
  <c r="C320" i="95"/>
  <c r="B320" i="95"/>
  <c r="C319" i="95"/>
  <c r="B319" i="95"/>
  <c r="C318" i="95"/>
  <c r="B318" i="95"/>
  <c r="C317" i="95"/>
  <c r="B317" i="95"/>
  <c r="C316" i="95"/>
  <c r="B316" i="95"/>
  <c r="C315" i="95"/>
  <c r="B315" i="95"/>
  <c r="C314" i="95"/>
  <c r="B314" i="95"/>
  <c r="C313" i="95"/>
  <c r="B313" i="95"/>
  <c r="C312" i="95"/>
  <c r="B312" i="95"/>
  <c r="C311" i="95"/>
  <c r="B311" i="95"/>
  <c r="C310" i="95"/>
  <c r="B310" i="95"/>
  <c r="C309" i="95"/>
  <c r="B309" i="95"/>
  <c r="C308" i="95"/>
  <c r="B308" i="95"/>
  <c r="C307" i="95"/>
  <c r="B307" i="95"/>
  <c r="C306" i="95"/>
  <c r="B306" i="95"/>
  <c r="C305" i="95"/>
  <c r="B305" i="95"/>
  <c r="C304" i="95"/>
  <c r="B304" i="95"/>
  <c r="C303" i="95"/>
  <c r="B303" i="95"/>
  <c r="C302" i="95"/>
  <c r="B302" i="95"/>
  <c r="C301" i="95"/>
  <c r="B301" i="95"/>
  <c r="C300" i="95"/>
  <c r="B300" i="95"/>
  <c r="C299" i="95"/>
  <c r="B299" i="95"/>
  <c r="C298" i="95"/>
  <c r="B298" i="95"/>
  <c r="C297" i="95"/>
  <c r="B297" i="95"/>
  <c r="C296" i="95"/>
  <c r="B296" i="95"/>
  <c r="C295" i="95"/>
  <c r="B295" i="95"/>
  <c r="C294" i="95"/>
  <c r="B294" i="95"/>
  <c r="C293" i="95"/>
  <c r="B293" i="95"/>
  <c r="C292" i="95"/>
  <c r="B292" i="95"/>
  <c r="C291" i="95"/>
  <c r="B291" i="95"/>
  <c r="C290" i="95"/>
  <c r="B290" i="95"/>
  <c r="C289" i="95"/>
  <c r="B289" i="95"/>
  <c r="C288" i="95"/>
  <c r="B288" i="95"/>
  <c r="C287" i="95"/>
  <c r="B287" i="95"/>
  <c r="C286" i="95"/>
  <c r="B286" i="95"/>
  <c r="C285" i="95"/>
  <c r="B285" i="95"/>
  <c r="C284" i="95"/>
  <c r="B284" i="95"/>
  <c r="C283" i="95"/>
  <c r="B283" i="95"/>
  <c r="C282" i="95"/>
  <c r="B282" i="95"/>
  <c r="C281" i="95"/>
  <c r="B281" i="95"/>
  <c r="C280" i="95"/>
  <c r="B280" i="95"/>
  <c r="C279" i="95"/>
  <c r="B279" i="95"/>
  <c r="C278" i="95"/>
  <c r="B278" i="95"/>
  <c r="C277" i="95"/>
  <c r="B277" i="95"/>
  <c r="C276" i="95"/>
  <c r="B276" i="95"/>
  <c r="C275" i="95"/>
  <c r="B275" i="95"/>
  <c r="C274" i="95"/>
  <c r="B274" i="95"/>
  <c r="C273" i="95"/>
  <c r="B273" i="95"/>
  <c r="C272" i="95"/>
  <c r="B272" i="95"/>
  <c r="C271" i="95"/>
  <c r="B271" i="95"/>
  <c r="C270" i="95"/>
  <c r="B270" i="95"/>
  <c r="C269" i="95"/>
  <c r="B269" i="95"/>
  <c r="C268" i="95"/>
  <c r="B268" i="95"/>
  <c r="C267" i="95"/>
  <c r="B267" i="95"/>
  <c r="C266" i="95"/>
  <c r="B266" i="95"/>
  <c r="C265" i="95"/>
  <c r="B265" i="95"/>
  <c r="C264" i="95"/>
  <c r="B264" i="95"/>
  <c r="C263" i="95"/>
  <c r="B263" i="95"/>
  <c r="C262" i="95"/>
  <c r="B262" i="95"/>
  <c r="C261" i="95"/>
  <c r="B261" i="95"/>
  <c r="C260" i="95"/>
  <c r="B260" i="95"/>
  <c r="C259" i="95"/>
  <c r="B259" i="95"/>
  <c r="C258" i="95"/>
  <c r="B258" i="95"/>
  <c r="C257" i="95"/>
  <c r="B257" i="95"/>
  <c r="C256" i="95"/>
  <c r="B256" i="95"/>
  <c r="C255" i="95"/>
  <c r="B255" i="95"/>
  <c r="C254" i="95"/>
  <c r="B254" i="95"/>
  <c r="C253" i="95"/>
  <c r="B253" i="95"/>
  <c r="C252" i="95"/>
  <c r="B252" i="95"/>
  <c r="C251" i="95"/>
  <c r="B251" i="95"/>
  <c r="C250" i="95"/>
  <c r="B250" i="95"/>
  <c r="C249" i="95"/>
  <c r="B249" i="95"/>
  <c r="C248" i="95"/>
  <c r="B248" i="95"/>
  <c r="C247" i="95"/>
  <c r="B247" i="95"/>
  <c r="C246" i="95"/>
  <c r="B246" i="95"/>
  <c r="C245" i="95"/>
  <c r="B245" i="95"/>
  <c r="C244" i="95"/>
  <c r="B244" i="95"/>
  <c r="C243" i="95"/>
  <c r="B243" i="95"/>
  <c r="C242" i="95"/>
  <c r="B242" i="95"/>
  <c r="C241" i="95"/>
  <c r="B241" i="95"/>
  <c r="C240" i="95"/>
  <c r="B240" i="95"/>
  <c r="C239" i="95"/>
  <c r="B239" i="95"/>
  <c r="C238" i="95"/>
  <c r="B238" i="95"/>
  <c r="C237" i="95"/>
  <c r="B237" i="95"/>
  <c r="C236" i="95"/>
  <c r="B236" i="95"/>
  <c r="C235" i="95"/>
  <c r="B235" i="95"/>
  <c r="C234" i="95"/>
  <c r="B234" i="95"/>
  <c r="C233" i="95"/>
  <c r="B233" i="95"/>
  <c r="C232" i="95"/>
  <c r="B232" i="95"/>
  <c r="C231" i="95"/>
  <c r="B231" i="95"/>
  <c r="C230" i="95"/>
  <c r="B230" i="95"/>
  <c r="C229" i="95"/>
  <c r="B229" i="95"/>
  <c r="C228" i="95"/>
  <c r="B228" i="95"/>
  <c r="C227" i="95"/>
  <c r="B227" i="95"/>
  <c r="C226" i="95"/>
  <c r="B226" i="95"/>
  <c r="C225" i="95"/>
  <c r="B225" i="95"/>
  <c r="C224" i="95"/>
  <c r="B224" i="95"/>
  <c r="C223" i="95"/>
  <c r="B223" i="95"/>
  <c r="C222" i="95"/>
  <c r="B222" i="95"/>
  <c r="C221" i="95"/>
  <c r="B221" i="95"/>
  <c r="C220" i="95"/>
  <c r="B220" i="95"/>
  <c r="C219" i="95"/>
  <c r="B219" i="95"/>
  <c r="C218" i="95"/>
  <c r="B218" i="95"/>
  <c r="C217" i="95"/>
  <c r="B217" i="95"/>
  <c r="C216" i="95"/>
  <c r="B216" i="95"/>
  <c r="C215" i="95"/>
  <c r="B215" i="95"/>
  <c r="C214" i="95"/>
  <c r="B214" i="95"/>
  <c r="C213" i="95"/>
  <c r="B213" i="95"/>
  <c r="C212" i="95"/>
  <c r="B212" i="95"/>
  <c r="C211" i="95"/>
  <c r="B211" i="95"/>
  <c r="C210" i="95"/>
  <c r="B210" i="95"/>
  <c r="C209" i="95"/>
  <c r="B209" i="95"/>
  <c r="C208" i="95"/>
  <c r="B208" i="95"/>
  <c r="C207" i="95"/>
  <c r="B207" i="95"/>
  <c r="C206" i="95"/>
  <c r="B206" i="95"/>
  <c r="C205" i="95"/>
  <c r="B205" i="95"/>
  <c r="C204" i="95"/>
  <c r="B204" i="95"/>
  <c r="C203" i="95"/>
  <c r="B203" i="95"/>
  <c r="C202" i="95"/>
  <c r="B202" i="95"/>
  <c r="C201" i="95"/>
  <c r="B201" i="95"/>
  <c r="C200" i="95"/>
  <c r="B200" i="95"/>
  <c r="C199" i="95"/>
  <c r="B199" i="95"/>
  <c r="C198" i="95"/>
  <c r="B198" i="95"/>
  <c r="C197" i="95"/>
  <c r="B197" i="95"/>
  <c r="C196" i="95"/>
  <c r="B196" i="95"/>
  <c r="C195" i="95"/>
  <c r="B195" i="95"/>
  <c r="C194" i="95"/>
  <c r="B194" i="95"/>
  <c r="C193" i="95"/>
  <c r="B193" i="95"/>
  <c r="C192" i="95"/>
  <c r="B192" i="95"/>
  <c r="C191" i="95"/>
  <c r="B191" i="95"/>
  <c r="C190" i="95"/>
  <c r="B190" i="95"/>
  <c r="C189" i="95"/>
  <c r="B189" i="95"/>
  <c r="C188" i="95"/>
  <c r="B188" i="95"/>
  <c r="C187" i="95"/>
  <c r="B187" i="95"/>
  <c r="C186" i="95"/>
  <c r="B186" i="95"/>
  <c r="C185" i="95"/>
  <c r="B185" i="95"/>
  <c r="C184" i="95"/>
  <c r="B184" i="95"/>
  <c r="C183" i="95"/>
  <c r="B183" i="95"/>
  <c r="C182" i="95"/>
  <c r="B182" i="95"/>
  <c r="C181" i="95"/>
  <c r="B181" i="95"/>
  <c r="C180" i="95"/>
  <c r="B180" i="95"/>
  <c r="C179" i="95"/>
  <c r="B179" i="95"/>
  <c r="C178" i="95"/>
  <c r="B178" i="95"/>
  <c r="C177" i="95"/>
  <c r="B177" i="95"/>
  <c r="C176" i="95"/>
  <c r="B176" i="95"/>
  <c r="C175" i="95"/>
  <c r="B175" i="95"/>
  <c r="C174" i="95"/>
  <c r="B174" i="95"/>
  <c r="C173" i="95"/>
  <c r="B173" i="95"/>
  <c r="C172" i="95"/>
  <c r="B172" i="95"/>
  <c r="C171" i="95"/>
  <c r="B171" i="95"/>
  <c r="C170" i="95"/>
  <c r="B170" i="95"/>
  <c r="C169" i="95"/>
  <c r="B169" i="95"/>
  <c r="C168" i="95"/>
  <c r="B168" i="95"/>
  <c r="C167" i="95"/>
  <c r="B167" i="95"/>
  <c r="C166" i="95"/>
  <c r="B166" i="95"/>
  <c r="C165" i="95"/>
  <c r="B165" i="95"/>
  <c r="C164" i="95"/>
  <c r="B164" i="95"/>
  <c r="C163" i="95"/>
  <c r="B163" i="95"/>
  <c r="C162" i="95"/>
  <c r="B162" i="95"/>
  <c r="C161" i="95"/>
  <c r="B161" i="95"/>
  <c r="C160" i="95"/>
  <c r="B160" i="95"/>
  <c r="C159" i="95"/>
  <c r="B159" i="95"/>
  <c r="C158" i="95"/>
  <c r="B158" i="95"/>
  <c r="C157" i="95"/>
  <c r="B157" i="95"/>
  <c r="C156" i="95"/>
  <c r="B156" i="95"/>
  <c r="C155" i="95"/>
  <c r="B155" i="95"/>
  <c r="C154" i="95"/>
  <c r="B154" i="95"/>
  <c r="C153" i="95"/>
  <c r="B153" i="95"/>
  <c r="C152" i="95"/>
  <c r="B152" i="95"/>
  <c r="C151" i="95"/>
  <c r="B151" i="95"/>
  <c r="C150" i="95"/>
  <c r="B150" i="95"/>
  <c r="C149" i="95"/>
  <c r="B149" i="95"/>
  <c r="C148" i="95"/>
  <c r="B148" i="95"/>
  <c r="C147" i="95"/>
  <c r="B147" i="95"/>
  <c r="C146" i="95"/>
  <c r="B146" i="95"/>
  <c r="C145" i="95"/>
  <c r="B145" i="95"/>
  <c r="C144" i="95"/>
  <c r="B144" i="95"/>
  <c r="C143" i="95"/>
  <c r="B143" i="95"/>
  <c r="C142" i="95"/>
  <c r="B142" i="95"/>
  <c r="C141" i="95"/>
  <c r="B141" i="95"/>
  <c r="C140" i="95"/>
  <c r="B140" i="95"/>
  <c r="C139" i="95"/>
  <c r="B139" i="95"/>
  <c r="C138" i="95"/>
  <c r="B138" i="95"/>
  <c r="C137" i="95"/>
  <c r="B137" i="95"/>
  <c r="C136" i="95"/>
  <c r="B136" i="95"/>
  <c r="C135" i="95"/>
  <c r="B135" i="95"/>
  <c r="C134" i="95"/>
  <c r="B134" i="95"/>
  <c r="C133" i="95"/>
  <c r="B133" i="95"/>
  <c r="C132" i="95"/>
  <c r="B132" i="95"/>
  <c r="C131" i="95"/>
  <c r="B131" i="95"/>
  <c r="C130" i="95"/>
  <c r="B130" i="95"/>
  <c r="C129" i="95"/>
  <c r="B129" i="95"/>
  <c r="C128" i="95"/>
  <c r="B128" i="95"/>
  <c r="C127" i="95"/>
  <c r="B127" i="95"/>
  <c r="C126" i="95"/>
  <c r="B126" i="95"/>
  <c r="C125" i="95"/>
  <c r="B125" i="95"/>
  <c r="C124" i="95"/>
  <c r="B124" i="95"/>
  <c r="C123" i="95"/>
  <c r="B123" i="95"/>
  <c r="C122" i="95"/>
  <c r="B122" i="95"/>
  <c r="C121" i="95"/>
  <c r="B121" i="95"/>
  <c r="C120" i="95"/>
  <c r="B120" i="95"/>
  <c r="C119" i="95"/>
  <c r="B119" i="95"/>
  <c r="C118" i="95"/>
  <c r="B118" i="95"/>
  <c r="C117" i="95"/>
  <c r="B117" i="95"/>
  <c r="C116" i="95"/>
  <c r="B116" i="95"/>
  <c r="C115" i="95"/>
  <c r="B115" i="95"/>
  <c r="C114" i="95"/>
  <c r="B114" i="95"/>
  <c r="C113" i="95"/>
  <c r="B113" i="95"/>
  <c r="C112" i="95"/>
  <c r="B112" i="95"/>
  <c r="C111" i="95"/>
  <c r="B111" i="95"/>
  <c r="C110" i="95"/>
  <c r="B110" i="95"/>
  <c r="C109" i="95"/>
  <c r="B109" i="95"/>
  <c r="C108" i="95"/>
  <c r="B108" i="95"/>
  <c r="C107" i="95"/>
  <c r="B107" i="95"/>
  <c r="C106" i="95"/>
  <c r="B106" i="95"/>
  <c r="C105" i="95"/>
  <c r="B105" i="95"/>
  <c r="C104" i="95"/>
  <c r="B104" i="95"/>
  <c r="C103" i="95"/>
  <c r="B103" i="95"/>
  <c r="C102" i="95"/>
  <c r="B102" i="95"/>
  <c r="C101" i="95"/>
  <c r="B101" i="95"/>
  <c r="C100" i="95"/>
  <c r="B100" i="95"/>
  <c r="C99" i="95"/>
  <c r="B99" i="95"/>
  <c r="C98" i="95"/>
  <c r="B98" i="95"/>
  <c r="C97" i="95"/>
  <c r="B97" i="95"/>
  <c r="C96" i="95"/>
  <c r="B96" i="95"/>
  <c r="C95" i="95"/>
  <c r="B95" i="95"/>
  <c r="C94" i="95"/>
  <c r="B94" i="95"/>
  <c r="C93" i="95"/>
  <c r="B93" i="95"/>
  <c r="C92" i="95"/>
  <c r="B92" i="95"/>
  <c r="C91" i="95"/>
  <c r="B91" i="95"/>
  <c r="C90" i="95"/>
  <c r="B90" i="95"/>
  <c r="C89" i="95"/>
  <c r="B89" i="95"/>
  <c r="C88" i="95"/>
  <c r="B88" i="95"/>
  <c r="C87" i="95"/>
  <c r="B87" i="95"/>
  <c r="C86" i="95"/>
  <c r="B86" i="95"/>
  <c r="C85" i="95"/>
  <c r="B85" i="95"/>
  <c r="C84" i="95"/>
  <c r="B84" i="95"/>
  <c r="C83" i="95"/>
  <c r="B83" i="95"/>
  <c r="C82" i="95"/>
  <c r="B82" i="95"/>
  <c r="C81" i="95"/>
  <c r="B81" i="95"/>
  <c r="C80" i="95"/>
  <c r="B80" i="95"/>
  <c r="C79" i="95"/>
  <c r="B79" i="95"/>
  <c r="C78" i="95"/>
  <c r="B78" i="95"/>
  <c r="C77" i="95"/>
  <c r="B77" i="95"/>
  <c r="C76" i="95"/>
  <c r="B76" i="95"/>
  <c r="C75" i="95"/>
  <c r="B75" i="95"/>
  <c r="C74" i="95"/>
  <c r="B74" i="95"/>
  <c r="C73" i="95"/>
  <c r="B73" i="95"/>
  <c r="C72" i="95"/>
  <c r="B72" i="95"/>
  <c r="C71" i="95"/>
  <c r="B71" i="95"/>
  <c r="C70" i="95"/>
  <c r="B70" i="95"/>
  <c r="C69" i="95"/>
  <c r="B69" i="95"/>
  <c r="C68" i="95"/>
  <c r="B68" i="95"/>
  <c r="C67" i="95"/>
  <c r="B67" i="95"/>
  <c r="C66" i="95"/>
  <c r="B66" i="95"/>
  <c r="C65" i="95"/>
  <c r="B65" i="95"/>
  <c r="C64" i="95"/>
  <c r="B64" i="95"/>
  <c r="C63" i="95"/>
  <c r="B63" i="95"/>
  <c r="C62" i="95"/>
  <c r="B62" i="95"/>
  <c r="C61" i="95"/>
  <c r="B61" i="95"/>
  <c r="C60" i="95"/>
  <c r="B60" i="95"/>
  <c r="C59" i="95"/>
  <c r="B59" i="95"/>
  <c r="C58" i="95"/>
  <c r="B58" i="95"/>
  <c r="C57" i="95"/>
  <c r="B57" i="95"/>
  <c r="C56" i="95"/>
  <c r="B56" i="95"/>
  <c r="C55" i="95"/>
  <c r="B55" i="95"/>
  <c r="C54" i="95"/>
  <c r="B54" i="95"/>
  <c r="C53" i="95"/>
  <c r="B53" i="95"/>
  <c r="C52" i="95"/>
  <c r="B52" i="95"/>
  <c r="C51" i="95"/>
  <c r="B51" i="95"/>
  <c r="C50" i="95"/>
  <c r="B50" i="95"/>
  <c r="C49" i="95"/>
  <c r="B49" i="95"/>
  <c r="C48" i="95"/>
  <c r="B48" i="95"/>
  <c r="C47" i="95"/>
  <c r="B47" i="95"/>
  <c r="C46" i="95"/>
  <c r="B46" i="95"/>
  <c r="C45" i="95"/>
  <c r="B45" i="95"/>
  <c r="C44" i="95"/>
  <c r="B44" i="95"/>
  <c r="C43" i="95"/>
  <c r="B43" i="95"/>
  <c r="C42" i="95"/>
  <c r="B42" i="95"/>
  <c r="C41" i="95"/>
  <c r="B41" i="95"/>
  <c r="C40" i="95"/>
  <c r="B40" i="95"/>
  <c r="C39" i="95"/>
  <c r="B39" i="95"/>
  <c r="C38" i="95"/>
  <c r="B38" i="95"/>
  <c r="C37" i="95"/>
  <c r="B37" i="95"/>
  <c r="C36" i="95"/>
  <c r="B36" i="95"/>
  <c r="C35" i="95"/>
  <c r="B35" i="95"/>
  <c r="C34" i="95"/>
  <c r="B34" i="95"/>
  <c r="D33" i="95"/>
  <c r="D48" i="95" s="1"/>
  <c r="D63" i="95" s="1"/>
  <c r="D78" i="95" s="1"/>
  <c r="D93" i="95" s="1"/>
  <c r="D108" i="95" s="1"/>
  <c r="C33" i="95"/>
  <c r="B33" i="95"/>
  <c r="D32" i="95"/>
  <c r="D47" i="95" s="1"/>
  <c r="D62" i="95" s="1"/>
  <c r="D77" i="95" s="1"/>
  <c r="D92" i="95" s="1"/>
  <c r="C32" i="95"/>
  <c r="B32" i="95"/>
  <c r="D31" i="95"/>
  <c r="D46" i="95" s="1"/>
  <c r="D61" i="95" s="1"/>
  <c r="D76" i="95" s="1"/>
  <c r="D91" i="95" s="1"/>
  <c r="D106" i="95" s="1"/>
  <c r="D121" i="95" s="1"/>
  <c r="D136" i="95" s="1"/>
  <c r="D151" i="95" s="1"/>
  <c r="D166" i="95" s="1"/>
  <c r="D181" i="95" s="1"/>
  <c r="D196" i="95" s="1"/>
  <c r="D211" i="95" s="1"/>
  <c r="C31" i="95"/>
  <c r="B31" i="95"/>
  <c r="D30" i="95"/>
  <c r="C30" i="95"/>
  <c r="B30" i="95"/>
  <c r="D29" i="95"/>
  <c r="D44" i="95" s="1"/>
  <c r="C29" i="95"/>
  <c r="B29" i="95"/>
  <c r="D28" i="95"/>
  <c r="D43" i="95" s="1"/>
  <c r="D58" i="95" s="1"/>
  <c r="D73" i="95" s="1"/>
  <c r="D88" i="95" s="1"/>
  <c r="D103" i="95" s="1"/>
  <c r="D118" i="95" s="1"/>
  <c r="D133" i="95" s="1"/>
  <c r="D148" i="95" s="1"/>
  <c r="D163" i="95" s="1"/>
  <c r="D178" i="95" s="1"/>
  <c r="D193" i="95" s="1"/>
  <c r="D208" i="95" s="1"/>
  <c r="D223" i="95" s="1"/>
  <c r="D238" i="95" s="1"/>
  <c r="D253" i="95" s="1"/>
  <c r="D268" i="95" s="1"/>
  <c r="D283" i="95" s="1"/>
  <c r="D298" i="95" s="1"/>
  <c r="D313" i="95" s="1"/>
  <c r="D328" i="95" s="1"/>
  <c r="D343" i="95" s="1"/>
  <c r="D358" i="95" s="1"/>
  <c r="D373" i="95" s="1"/>
  <c r="C28" i="95"/>
  <c r="B28" i="95"/>
  <c r="D27" i="95"/>
  <c r="D42" i="95" s="1"/>
  <c r="D57" i="95" s="1"/>
  <c r="D72" i="95" s="1"/>
  <c r="D87" i="95" s="1"/>
  <c r="D102" i="95" s="1"/>
  <c r="D117" i="95" s="1"/>
  <c r="D132" i="95" s="1"/>
  <c r="C27" i="95"/>
  <c r="B27" i="95"/>
  <c r="D26" i="95"/>
  <c r="D41" i="95" s="1"/>
  <c r="D56" i="95" s="1"/>
  <c r="D71" i="95" s="1"/>
  <c r="D86" i="95" s="1"/>
  <c r="D101" i="95" s="1"/>
  <c r="D116" i="95" s="1"/>
  <c r="C26" i="95"/>
  <c r="B26" i="95"/>
  <c r="D25" i="95"/>
  <c r="D40" i="95" s="1"/>
  <c r="C25" i="95"/>
  <c r="B25" i="95"/>
  <c r="D24" i="95"/>
  <c r="D39" i="95" s="1"/>
  <c r="D54" i="95" s="1"/>
  <c r="D69" i="95" s="1"/>
  <c r="D84" i="95" s="1"/>
  <c r="C24" i="95"/>
  <c r="B24" i="95"/>
  <c r="D23" i="95"/>
  <c r="D38" i="95" s="1"/>
  <c r="D53" i="95" s="1"/>
  <c r="D68" i="95" s="1"/>
  <c r="C23" i="95"/>
  <c r="B23" i="95"/>
  <c r="D22" i="95"/>
  <c r="D37" i="95" s="1"/>
  <c r="D52" i="95" s="1"/>
  <c r="D67" i="95" s="1"/>
  <c r="D82" i="95" s="1"/>
  <c r="D97" i="95" s="1"/>
  <c r="C22" i="95"/>
  <c r="B22" i="95"/>
  <c r="D21" i="95"/>
  <c r="D36" i="95" s="1"/>
  <c r="D51" i="95" s="1"/>
  <c r="D66" i="95" s="1"/>
  <c r="D81" i="95" s="1"/>
  <c r="D96" i="95" s="1"/>
  <c r="D111" i="95" s="1"/>
  <c r="D126" i="95" s="1"/>
  <c r="D141" i="95" s="1"/>
  <c r="D156" i="95" s="1"/>
  <c r="D171" i="95" s="1"/>
  <c r="D186" i="95" s="1"/>
  <c r="D201" i="95" s="1"/>
  <c r="C21" i="95"/>
  <c r="B21" i="95"/>
  <c r="D20" i="95"/>
  <c r="D35" i="95" s="1"/>
  <c r="D50" i="95" s="1"/>
  <c r="D65" i="95" s="1"/>
  <c r="D80" i="95" s="1"/>
  <c r="D95" i="95" s="1"/>
  <c r="D110" i="95" s="1"/>
  <c r="D125" i="95" s="1"/>
  <c r="D140" i="95" s="1"/>
  <c r="D155" i="95" s="1"/>
  <c r="D170" i="95" s="1"/>
  <c r="D185" i="95" s="1"/>
  <c r="D200" i="95" s="1"/>
  <c r="D215" i="95" s="1"/>
  <c r="D230" i="95" s="1"/>
  <c r="D245" i="95" s="1"/>
  <c r="D260" i="95" s="1"/>
  <c r="D275" i="95" s="1"/>
  <c r="D290" i="95" s="1"/>
  <c r="C20" i="95"/>
  <c r="B20" i="95"/>
  <c r="D19" i="95"/>
  <c r="D34" i="95" s="1"/>
  <c r="D49" i="95" s="1"/>
  <c r="D64" i="95" s="1"/>
  <c r="D79" i="95" s="1"/>
  <c r="D94" i="95" s="1"/>
  <c r="D109" i="95" s="1"/>
  <c r="D124" i="95" s="1"/>
  <c r="D139" i="95" s="1"/>
  <c r="D154" i="95" s="1"/>
  <c r="D169" i="95" s="1"/>
  <c r="D184" i="95" s="1"/>
  <c r="C19" i="95"/>
  <c r="B19" i="95"/>
  <c r="C18" i="95"/>
  <c r="B18" i="95"/>
  <c r="C17" i="95"/>
  <c r="B17" i="95"/>
  <c r="C16" i="95"/>
  <c r="B16" i="95"/>
  <c r="C15" i="95"/>
  <c r="B15" i="95"/>
  <c r="C14" i="95"/>
  <c r="B14" i="95"/>
  <c r="C13" i="95"/>
  <c r="B13" i="95"/>
  <c r="C12" i="95"/>
  <c r="B12" i="95"/>
  <c r="C11" i="95"/>
  <c r="B11" i="95"/>
  <c r="C10" i="95"/>
  <c r="B10" i="95"/>
  <c r="C9" i="95"/>
  <c r="B9" i="95"/>
  <c r="C8" i="95"/>
  <c r="B8" i="95"/>
  <c r="C7" i="95"/>
  <c r="B7" i="95"/>
  <c r="C6" i="95"/>
  <c r="B6" i="95"/>
  <c r="C5" i="95"/>
  <c r="B5" i="95"/>
  <c r="C4" i="95"/>
  <c r="B4" i="95"/>
  <c r="E189" i="94"/>
  <c r="X189" i="94" s="1"/>
  <c r="B189" i="94"/>
  <c r="A189" i="94"/>
  <c r="E188" i="94"/>
  <c r="X188" i="94" s="1"/>
  <c r="B188" i="94"/>
  <c r="A188" i="94"/>
  <c r="E187" i="94"/>
  <c r="X187" i="94" s="1"/>
  <c r="B187" i="94"/>
  <c r="A187" i="94"/>
  <c r="E186" i="94"/>
  <c r="X186" i="94" s="1"/>
  <c r="B186" i="94"/>
  <c r="A186" i="94"/>
  <c r="E185" i="94"/>
  <c r="X185" i="94" s="1"/>
  <c r="B185" i="94"/>
  <c r="A185" i="94"/>
  <c r="E184" i="94"/>
  <c r="X184" i="94" s="1"/>
  <c r="B184" i="94"/>
  <c r="A184" i="94"/>
  <c r="E183" i="94"/>
  <c r="X183" i="94" s="1"/>
  <c r="B183" i="94"/>
  <c r="A183" i="94"/>
  <c r="E182" i="94"/>
  <c r="X182" i="94" s="1"/>
  <c r="B182" i="94"/>
  <c r="A182" i="94"/>
  <c r="E181" i="94"/>
  <c r="X181" i="94" s="1"/>
  <c r="B181" i="94"/>
  <c r="A181" i="94"/>
  <c r="E180" i="94"/>
  <c r="X180" i="94" s="1"/>
  <c r="B180" i="94"/>
  <c r="A180" i="94"/>
  <c r="E179" i="94"/>
  <c r="X179" i="94" s="1"/>
  <c r="B179" i="94"/>
  <c r="A179" i="94"/>
  <c r="E178" i="94"/>
  <c r="X178" i="94" s="1"/>
  <c r="B178" i="94"/>
  <c r="A178" i="94"/>
  <c r="E177" i="94"/>
  <c r="X177" i="94" s="1"/>
  <c r="B177" i="94"/>
  <c r="A177" i="94"/>
  <c r="E176" i="94"/>
  <c r="X176" i="94" s="1"/>
  <c r="B176" i="94"/>
  <c r="A176" i="94"/>
  <c r="E175" i="94"/>
  <c r="X175" i="94" s="1"/>
  <c r="B175" i="94"/>
  <c r="A175" i="94"/>
  <c r="E174" i="94"/>
  <c r="X174" i="94" s="1"/>
  <c r="B174" i="94"/>
  <c r="A174" i="94"/>
  <c r="E173" i="94"/>
  <c r="X173" i="94" s="1"/>
  <c r="B173" i="94"/>
  <c r="A173" i="94"/>
  <c r="E172" i="94"/>
  <c r="X172" i="94" s="1"/>
  <c r="B172" i="94"/>
  <c r="A172" i="94"/>
  <c r="E171" i="94"/>
  <c r="X171" i="94" s="1"/>
  <c r="B171" i="94"/>
  <c r="A171" i="94"/>
  <c r="E170" i="94"/>
  <c r="X170" i="94" s="1"/>
  <c r="B170" i="94"/>
  <c r="A170" i="94"/>
  <c r="E169" i="94"/>
  <c r="X169" i="94" s="1"/>
  <c r="B169" i="94"/>
  <c r="A169" i="94"/>
  <c r="E168" i="94"/>
  <c r="X168" i="94" s="1"/>
  <c r="B168" i="94"/>
  <c r="A168" i="94"/>
  <c r="E167" i="94"/>
  <c r="X167" i="94" s="1"/>
  <c r="B167" i="94"/>
  <c r="A167" i="94"/>
  <c r="E166" i="94"/>
  <c r="X166" i="94" s="1"/>
  <c r="B166" i="94"/>
  <c r="A166" i="94"/>
  <c r="E165" i="94"/>
  <c r="X165" i="94" s="1"/>
  <c r="B165" i="94"/>
  <c r="A165" i="94"/>
  <c r="E164" i="94"/>
  <c r="X164" i="94" s="1"/>
  <c r="B164" i="94"/>
  <c r="A164" i="94"/>
  <c r="E163" i="94"/>
  <c r="X163" i="94" s="1"/>
  <c r="B163" i="94"/>
  <c r="A163" i="94"/>
  <c r="E162" i="94"/>
  <c r="X162" i="94" s="1"/>
  <c r="B162" i="94"/>
  <c r="A162" i="94"/>
  <c r="E161" i="94"/>
  <c r="X161" i="94" s="1"/>
  <c r="B161" i="94"/>
  <c r="A161" i="94"/>
  <c r="E160" i="94"/>
  <c r="X160" i="94" s="1"/>
  <c r="B160" i="94"/>
  <c r="A160" i="94"/>
  <c r="E159" i="94"/>
  <c r="X159" i="94" s="1"/>
  <c r="B159" i="94"/>
  <c r="A159" i="94"/>
  <c r="E158" i="94"/>
  <c r="X158" i="94" s="1"/>
  <c r="B158" i="94"/>
  <c r="A158" i="94"/>
  <c r="E157" i="94"/>
  <c r="X157" i="94" s="1"/>
  <c r="B157" i="94"/>
  <c r="A157" i="94"/>
  <c r="E156" i="94"/>
  <c r="X156" i="94" s="1"/>
  <c r="B156" i="94"/>
  <c r="A156" i="94"/>
  <c r="E155" i="94"/>
  <c r="X155" i="94" s="1"/>
  <c r="B155" i="94"/>
  <c r="A155" i="94"/>
  <c r="E154" i="94"/>
  <c r="X154" i="94" s="1"/>
  <c r="B154" i="94"/>
  <c r="A154" i="94"/>
  <c r="E153" i="94"/>
  <c r="X153" i="94" s="1"/>
  <c r="B153" i="94"/>
  <c r="A153" i="94"/>
  <c r="E152" i="94"/>
  <c r="X152" i="94" s="1"/>
  <c r="B152" i="94"/>
  <c r="A152" i="94"/>
  <c r="E151" i="94"/>
  <c r="X151" i="94" s="1"/>
  <c r="B151" i="94"/>
  <c r="A151" i="94"/>
  <c r="E150" i="94"/>
  <c r="X150" i="94" s="1"/>
  <c r="B150" i="94"/>
  <c r="A150" i="94"/>
  <c r="E149" i="94"/>
  <c r="X149" i="94" s="1"/>
  <c r="B149" i="94"/>
  <c r="A149" i="94"/>
  <c r="E148" i="94"/>
  <c r="X148" i="94" s="1"/>
  <c r="B148" i="94"/>
  <c r="A148" i="94"/>
  <c r="E147" i="94"/>
  <c r="X147" i="94" s="1"/>
  <c r="B147" i="94"/>
  <c r="A147" i="94"/>
  <c r="E146" i="94"/>
  <c r="X146" i="94" s="1"/>
  <c r="B146" i="94"/>
  <c r="A146" i="94"/>
  <c r="E145" i="94"/>
  <c r="X145" i="94" s="1"/>
  <c r="B145" i="94"/>
  <c r="A145" i="94"/>
  <c r="E144" i="94"/>
  <c r="X144" i="94" s="1"/>
  <c r="B144" i="94"/>
  <c r="A144" i="94"/>
  <c r="E143" i="94"/>
  <c r="X143" i="94" s="1"/>
  <c r="B143" i="94"/>
  <c r="A143" i="94"/>
  <c r="E142" i="94"/>
  <c r="X142" i="94" s="1"/>
  <c r="B142" i="94"/>
  <c r="A142" i="94"/>
  <c r="E141" i="94"/>
  <c r="X141" i="94" s="1"/>
  <c r="B141" i="94"/>
  <c r="A141" i="94"/>
  <c r="E140" i="94"/>
  <c r="X140" i="94" s="1"/>
  <c r="B140" i="94"/>
  <c r="A140" i="94"/>
  <c r="E139" i="94"/>
  <c r="X139" i="94" s="1"/>
  <c r="B139" i="94"/>
  <c r="A139" i="94"/>
  <c r="E138" i="94"/>
  <c r="X138" i="94" s="1"/>
  <c r="B138" i="94"/>
  <c r="A138" i="94"/>
  <c r="E137" i="94"/>
  <c r="X137" i="94" s="1"/>
  <c r="B137" i="94"/>
  <c r="A137" i="94"/>
  <c r="E136" i="94"/>
  <c r="X136" i="94" s="1"/>
  <c r="B136" i="94"/>
  <c r="A136" i="94"/>
  <c r="E135" i="94"/>
  <c r="X135" i="94" s="1"/>
  <c r="B135" i="94"/>
  <c r="A135" i="94"/>
  <c r="E134" i="94"/>
  <c r="X134" i="94" s="1"/>
  <c r="B134" i="94"/>
  <c r="A134" i="94"/>
  <c r="E133" i="94"/>
  <c r="X133" i="94" s="1"/>
  <c r="B133" i="94"/>
  <c r="A133" i="94"/>
  <c r="E132" i="94"/>
  <c r="X132" i="94" s="1"/>
  <c r="B132" i="94"/>
  <c r="A132" i="94"/>
  <c r="E131" i="94"/>
  <c r="X131" i="94" s="1"/>
  <c r="B131" i="94"/>
  <c r="A131" i="94"/>
  <c r="E130" i="94"/>
  <c r="X130" i="94" s="1"/>
  <c r="B130" i="94"/>
  <c r="A130" i="94"/>
  <c r="E129" i="94"/>
  <c r="X129" i="94" s="1"/>
  <c r="B129" i="94"/>
  <c r="A129" i="94"/>
  <c r="E128" i="94"/>
  <c r="X128" i="94" s="1"/>
  <c r="B128" i="94"/>
  <c r="A128" i="94"/>
  <c r="E127" i="94"/>
  <c r="X127" i="94" s="1"/>
  <c r="B127" i="94"/>
  <c r="A127" i="94"/>
  <c r="E126" i="94"/>
  <c r="X126" i="94" s="1"/>
  <c r="B126" i="94"/>
  <c r="A126" i="94"/>
  <c r="E125" i="94"/>
  <c r="X125" i="94" s="1"/>
  <c r="B125" i="94"/>
  <c r="A125" i="94"/>
  <c r="E124" i="94"/>
  <c r="X124" i="94" s="1"/>
  <c r="B124" i="94"/>
  <c r="A124" i="94"/>
  <c r="E123" i="94"/>
  <c r="X123" i="94" s="1"/>
  <c r="B123" i="94"/>
  <c r="A123" i="94"/>
  <c r="E122" i="94"/>
  <c r="X122" i="94" s="1"/>
  <c r="B122" i="94"/>
  <c r="A122" i="94"/>
  <c r="E121" i="94"/>
  <c r="X121" i="94" s="1"/>
  <c r="B121" i="94"/>
  <c r="A121" i="94"/>
  <c r="E120" i="94"/>
  <c r="X120" i="94" s="1"/>
  <c r="B120" i="94"/>
  <c r="A120" i="94"/>
  <c r="E119" i="94"/>
  <c r="X119" i="94" s="1"/>
  <c r="B119" i="94"/>
  <c r="A119" i="94"/>
  <c r="E118" i="94"/>
  <c r="X118" i="94" s="1"/>
  <c r="B118" i="94"/>
  <c r="A118" i="94"/>
  <c r="E117" i="94"/>
  <c r="X117" i="94" s="1"/>
  <c r="B117" i="94"/>
  <c r="A117" i="94"/>
  <c r="E116" i="94"/>
  <c r="X116" i="94" s="1"/>
  <c r="B116" i="94"/>
  <c r="A116" i="94"/>
  <c r="E115" i="94"/>
  <c r="X115" i="94" s="1"/>
  <c r="B115" i="94"/>
  <c r="A115" i="94"/>
  <c r="E114" i="94"/>
  <c r="X114" i="94" s="1"/>
  <c r="B114" i="94"/>
  <c r="A114" i="94"/>
  <c r="E113" i="94"/>
  <c r="X113" i="94" s="1"/>
  <c r="B113" i="94"/>
  <c r="A113" i="94"/>
  <c r="E112" i="94"/>
  <c r="X112" i="94" s="1"/>
  <c r="B112" i="94"/>
  <c r="A112" i="94"/>
  <c r="E111" i="94"/>
  <c r="X111" i="94" s="1"/>
  <c r="B111" i="94"/>
  <c r="A111" i="94"/>
  <c r="E110" i="94"/>
  <c r="X110" i="94" s="1"/>
  <c r="B110" i="94"/>
  <c r="A110" i="94"/>
  <c r="E109" i="94"/>
  <c r="X109" i="94" s="1"/>
  <c r="B109" i="94"/>
  <c r="A109" i="94"/>
  <c r="E108" i="94"/>
  <c r="X108" i="94" s="1"/>
  <c r="B108" i="94"/>
  <c r="A108" i="94"/>
  <c r="E107" i="94"/>
  <c r="X107" i="94" s="1"/>
  <c r="B107" i="94"/>
  <c r="A107" i="94"/>
  <c r="E106" i="94"/>
  <c r="X106" i="94" s="1"/>
  <c r="B106" i="94"/>
  <c r="A106" i="94"/>
  <c r="E105" i="94"/>
  <c r="X105" i="94" s="1"/>
  <c r="B105" i="94"/>
  <c r="A105" i="94"/>
  <c r="E104" i="94"/>
  <c r="X104" i="94" s="1"/>
  <c r="B104" i="94"/>
  <c r="A104" i="94"/>
  <c r="E103" i="94"/>
  <c r="X103" i="94" s="1"/>
  <c r="B103" i="94"/>
  <c r="A103" i="94"/>
  <c r="E102" i="94"/>
  <c r="X102" i="94" s="1"/>
  <c r="B102" i="94"/>
  <c r="A102" i="94"/>
  <c r="E101" i="94"/>
  <c r="X101" i="94" s="1"/>
  <c r="B101" i="94"/>
  <c r="A101" i="94"/>
  <c r="E100" i="94"/>
  <c r="X100" i="94" s="1"/>
  <c r="B100" i="94"/>
  <c r="A100" i="94"/>
  <c r="E99" i="94"/>
  <c r="X99" i="94" s="1"/>
  <c r="B99" i="94"/>
  <c r="A99" i="94"/>
  <c r="E98" i="94"/>
  <c r="X98" i="94" s="1"/>
  <c r="B98" i="94"/>
  <c r="A98" i="94"/>
  <c r="E97" i="94"/>
  <c r="X97" i="94" s="1"/>
  <c r="B97" i="94"/>
  <c r="A97" i="94"/>
  <c r="E96" i="94"/>
  <c r="X96" i="94" s="1"/>
  <c r="B96" i="94"/>
  <c r="A96" i="94"/>
  <c r="E95" i="94"/>
  <c r="X95" i="94" s="1"/>
  <c r="B95" i="94"/>
  <c r="A95" i="94"/>
  <c r="E94" i="94"/>
  <c r="X94" i="94" s="1"/>
  <c r="B94" i="94"/>
  <c r="A94" i="94"/>
  <c r="E93" i="94"/>
  <c r="X93" i="94" s="1"/>
  <c r="B93" i="94"/>
  <c r="A93" i="94"/>
  <c r="E92" i="94"/>
  <c r="X92" i="94" s="1"/>
  <c r="B92" i="94"/>
  <c r="A92" i="94"/>
  <c r="E91" i="94"/>
  <c r="X91" i="94" s="1"/>
  <c r="B91" i="94"/>
  <c r="A91" i="94"/>
  <c r="E90" i="94"/>
  <c r="X90" i="94" s="1"/>
  <c r="B90" i="94"/>
  <c r="A90" i="94"/>
  <c r="E89" i="94"/>
  <c r="X89" i="94" s="1"/>
  <c r="B89" i="94"/>
  <c r="A89" i="94"/>
  <c r="E88" i="94"/>
  <c r="X88" i="94" s="1"/>
  <c r="B88" i="94"/>
  <c r="A88" i="94"/>
  <c r="E87" i="94"/>
  <c r="X87" i="94" s="1"/>
  <c r="B87" i="94"/>
  <c r="A87" i="94"/>
  <c r="E86" i="94"/>
  <c r="X86" i="94" s="1"/>
  <c r="B86" i="94"/>
  <c r="A86" i="94"/>
  <c r="E85" i="94"/>
  <c r="X85" i="94" s="1"/>
  <c r="B85" i="94"/>
  <c r="A85" i="94"/>
  <c r="E84" i="94"/>
  <c r="X84" i="94" s="1"/>
  <c r="B84" i="94"/>
  <c r="A84" i="94"/>
  <c r="E83" i="94"/>
  <c r="X83" i="94" s="1"/>
  <c r="B83" i="94"/>
  <c r="A83" i="94"/>
  <c r="E82" i="94"/>
  <c r="X82" i="94" s="1"/>
  <c r="B82" i="94"/>
  <c r="A82" i="94"/>
  <c r="E81" i="94"/>
  <c r="X81" i="94" s="1"/>
  <c r="B81" i="94"/>
  <c r="A81" i="94"/>
  <c r="E80" i="94"/>
  <c r="X80" i="94" s="1"/>
  <c r="B80" i="94"/>
  <c r="A80" i="94"/>
  <c r="E79" i="94"/>
  <c r="X79" i="94" s="1"/>
  <c r="B79" i="94"/>
  <c r="A79" i="94"/>
  <c r="E78" i="94"/>
  <c r="X78" i="94" s="1"/>
  <c r="B78" i="94"/>
  <c r="A78" i="94"/>
  <c r="E77" i="94"/>
  <c r="X77" i="94" s="1"/>
  <c r="B77" i="94"/>
  <c r="A77" i="94"/>
  <c r="E76" i="94"/>
  <c r="X76" i="94" s="1"/>
  <c r="B76" i="94"/>
  <c r="A76" i="94"/>
  <c r="E75" i="94"/>
  <c r="X75" i="94" s="1"/>
  <c r="B75" i="94"/>
  <c r="A75" i="94"/>
  <c r="E74" i="94"/>
  <c r="X74" i="94" s="1"/>
  <c r="B74" i="94"/>
  <c r="A74" i="94"/>
  <c r="E73" i="94"/>
  <c r="X73" i="94" s="1"/>
  <c r="B73" i="94"/>
  <c r="A73" i="94"/>
  <c r="E72" i="94"/>
  <c r="X72" i="94" s="1"/>
  <c r="B72" i="94"/>
  <c r="A72" i="94"/>
  <c r="E71" i="94"/>
  <c r="X71" i="94" s="1"/>
  <c r="B71" i="94"/>
  <c r="A71" i="94"/>
  <c r="E70" i="94"/>
  <c r="X70" i="94" s="1"/>
  <c r="B70" i="94"/>
  <c r="A70" i="94"/>
  <c r="E69" i="94"/>
  <c r="X69" i="94" s="1"/>
  <c r="B69" i="94"/>
  <c r="A69" i="94"/>
  <c r="E68" i="94"/>
  <c r="X68" i="94" s="1"/>
  <c r="B68" i="94"/>
  <c r="A68" i="94"/>
  <c r="E67" i="94"/>
  <c r="X67" i="94" s="1"/>
  <c r="B67" i="94"/>
  <c r="A67" i="94"/>
  <c r="E66" i="94"/>
  <c r="X66" i="94" s="1"/>
  <c r="B66" i="94"/>
  <c r="A66" i="94"/>
  <c r="E65" i="94"/>
  <c r="X65" i="94" s="1"/>
  <c r="B65" i="94"/>
  <c r="A65" i="94"/>
  <c r="E64" i="94"/>
  <c r="X64" i="94" s="1"/>
  <c r="B64" i="94"/>
  <c r="A64" i="94"/>
  <c r="E63" i="94"/>
  <c r="X63" i="94" s="1"/>
  <c r="B63" i="94"/>
  <c r="A63" i="94"/>
  <c r="E62" i="94"/>
  <c r="X62" i="94" s="1"/>
  <c r="B62" i="94"/>
  <c r="A62" i="94"/>
  <c r="E61" i="94"/>
  <c r="X61" i="94" s="1"/>
  <c r="B61" i="94"/>
  <c r="A61" i="94"/>
  <c r="E60" i="94"/>
  <c r="X60" i="94" s="1"/>
  <c r="B60" i="94"/>
  <c r="A60" i="94"/>
  <c r="E59" i="94"/>
  <c r="X59" i="94" s="1"/>
  <c r="B59" i="94"/>
  <c r="A59" i="94"/>
  <c r="E58" i="94"/>
  <c r="X58" i="94" s="1"/>
  <c r="B58" i="94"/>
  <c r="A58" i="94"/>
  <c r="E57" i="94"/>
  <c r="X57" i="94" s="1"/>
  <c r="B57" i="94"/>
  <c r="A57" i="94"/>
  <c r="E56" i="94"/>
  <c r="X56" i="94" s="1"/>
  <c r="B56" i="94"/>
  <c r="A56" i="94"/>
  <c r="E55" i="94"/>
  <c r="X55" i="94" s="1"/>
  <c r="B55" i="94"/>
  <c r="A55" i="94"/>
  <c r="E54" i="94"/>
  <c r="X54" i="94" s="1"/>
  <c r="B54" i="94"/>
  <c r="A54" i="94"/>
  <c r="E53" i="94"/>
  <c r="X53" i="94" s="1"/>
  <c r="B53" i="94"/>
  <c r="A53" i="94"/>
  <c r="E52" i="94"/>
  <c r="X52" i="94" s="1"/>
  <c r="B52" i="94"/>
  <c r="A52" i="94"/>
  <c r="E51" i="94"/>
  <c r="X51" i="94" s="1"/>
  <c r="B51" i="94"/>
  <c r="A51" i="94"/>
  <c r="E50" i="94"/>
  <c r="X50" i="94" s="1"/>
  <c r="B50" i="94"/>
  <c r="A50" i="94"/>
  <c r="E49" i="94"/>
  <c r="X49" i="94" s="1"/>
  <c r="B49" i="94"/>
  <c r="A49" i="94"/>
  <c r="E48" i="94"/>
  <c r="X48" i="94" s="1"/>
  <c r="B48" i="94"/>
  <c r="A48" i="94"/>
  <c r="E47" i="94"/>
  <c r="X47" i="94" s="1"/>
  <c r="B47" i="94"/>
  <c r="A47" i="94"/>
  <c r="E46" i="94"/>
  <c r="X46" i="94" s="1"/>
  <c r="B46" i="94"/>
  <c r="A46" i="94"/>
  <c r="E45" i="94"/>
  <c r="X45" i="94" s="1"/>
  <c r="B45" i="94"/>
  <c r="A45" i="94"/>
  <c r="E44" i="94"/>
  <c r="X44" i="94" s="1"/>
  <c r="B44" i="94"/>
  <c r="A44" i="94"/>
  <c r="E43" i="94"/>
  <c r="X43" i="94" s="1"/>
  <c r="B43" i="94"/>
  <c r="A43" i="94"/>
  <c r="E42" i="94"/>
  <c r="X42" i="94" s="1"/>
  <c r="B42" i="94"/>
  <c r="A42" i="94"/>
  <c r="E41" i="94"/>
  <c r="X41" i="94" s="1"/>
  <c r="B41" i="94"/>
  <c r="A41" i="94"/>
  <c r="E40" i="94"/>
  <c r="X40" i="94" s="1"/>
  <c r="B40" i="94"/>
  <c r="A40" i="94"/>
  <c r="E39" i="94"/>
  <c r="X39" i="94" s="1"/>
  <c r="B39" i="94"/>
  <c r="A39" i="94"/>
  <c r="E38" i="94"/>
  <c r="X38" i="94" s="1"/>
  <c r="B38" i="94"/>
  <c r="A38" i="94"/>
  <c r="E37" i="94"/>
  <c r="X37" i="94" s="1"/>
  <c r="B37" i="94"/>
  <c r="A37" i="94"/>
  <c r="E36" i="94"/>
  <c r="X36" i="94" s="1"/>
  <c r="B36" i="94"/>
  <c r="A36" i="94"/>
  <c r="E35" i="94"/>
  <c r="X35" i="94" s="1"/>
  <c r="B35" i="94"/>
  <c r="A35" i="94"/>
  <c r="E34" i="94"/>
  <c r="X34" i="94" s="1"/>
  <c r="B34" i="94"/>
  <c r="A34" i="94"/>
  <c r="E33" i="94"/>
  <c r="X33" i="94" s="1"/>
  <c r="B33" i="94"/>
  <c r="A33" i="94"/>
  <c r="E32" i="94"/>
  <c r="X32" i="94" s="1"/>
  <c r="B32" i="94"/>
  <c r="A32" i="94"/>
  <c r="E31" i="94"/>
  <c r="X31" i="94" s="1"/>
  <c r="B31" i="94"/>
  <c r="A31" i="94"/>
  <c r="E30" i="94"/>
  <c r="X30" i="94" s="1"/>
  <c r="B30" i="94"/>
  <c r="A30" i="94"/>
  <c r="E29" i="94"/>
  <c r="X29" i="94" s="1"/>
  <c r="B29" i="94"/>
  <c r="A29" i="94"/>
  <c r="E28" i="94"/>
  <c r="X28" i="94" s="1"/>
  <c r="B28" i="94"/>
  <c r="A28" i="94"/>
  <c r="E27" i="94"/>
  <c r="X27" i="94" s="1"/>
  <c r="B27" i="94"/>
  <c r="A27" i="94"/>
  <c r="E26" i="94"/>
  <c r="X26" i="94" s="1"/>
  <c r="B26" i="94"/>
  <c r="A26" i="94"/>
  <c r="E25" i="94"/>
  <c r="X25" i="94" s="1"/>
  <c r="B25" i="94"/>
  <c r="A25" i="94"/>
  <c r="E24" i="94"/>
  <c r="X24" i="94" s="1"/>
  <c r="B24" i="94"/>
  <c r="A24" i="94"/>
  <c r="E23" i="94"/>
  <c r="X23" i="94" s="1"/>
  <c r="B23" i="94"/>
  <c r="A23" i="94"/>
  <c r="E22" i="94"/>
  <c r="X22" i="94" s="1"/>
  <c r="B22" i="94"/>
  <c r="A22" i="94"/>
  <c r="E21" i="94"/>
  <c r="X21" i="94" s="1"/>
  <c r="B21" i="94"/>
  <c r="A21" i="94"/>
  <c r="E20" i="94"/>
  <c r="X20" i="94" s="1"/>
  <c r="B20" i="94"/>
  <c r="A20" i="94"/>
  <c r="E19" i="94"/>
  <c r="X19" i="94" s="1"/>
  <c r="B19" i="94"/>
  <c r="A19" i="94"/>
  <c r="E18" i="94"/>
  <c r="X18" i="94" s="1"/>
  <c r="B18" i="94"/>
  <c r="A18" i="94"/>
  <c r="E17" i="94"/>
  <c r="X17" i="94" s="1"/>
  <c r="B17" i="94"/>
  <c r="A17" i="94"/>
  <c r="E16" i="94"/>
  <c r="X16" i="94" s="1"/>
  <c r="B16" i="94"/>
  <c r="A16" i="94"/>
  <c r="K15" i="94"/>
  <c r="K21" i="94" s="1"/>
  <c r="K27" i="94" s="1"/>
  <c r="K33" i="94" s="1"/>
  <c r="K39" i="94" s="1"/>
  <c r="K45" i="94" s="1"/>
  <c r="K51" i="94" s="1"/>
  <c r="K57" i="94" s="1"/>
  <c r="K63" i="94" s="1"/>
  <c r="K69" i="94" s="1"/>
  <c r="K75" i="94" s="1"/>
  <c r="K81" i="94" s="1"/>
  <c r="K87" i="94" s="1"/>
  <c r="K93" i="94" s="1"/>
  <c r="K99" i="94" s="1"/>
  <c r="K105" i="94" s="1"/>
  <c r="K111" i="94" s="1"/>
  <c r="K117" i="94" s="1"/>
  <c r="K123" i="94" s="1"/>
  <c r="K129" i="94" s="1"/>
  <c r="K135" i="94" s="1"/>
  <c r="K141" i="94" s="1"/>
  <c r="K147" i="94" s="1"/>
  <c r="K153" i="94" s="1"/>
  <c r="K159" i="94" s="1"/>
  <c r="K165" i="94" s="1"/>
  <c r="K171" i="94" s="1"/>
  <c r="K177" i="94" s="1"/>
  <c r="K183" i="94" s="1"/>
  <c r="K189" i="94" s="1"/>
  <c r="E15" i="94"/>
  <c r="X15" i="94" s="1"/>
  <c r="C15" i="94"/>
  <c r="C21" i="94" s="1"/>
  <c r="C27" i="94" s="1"/>
  <c r="C33" i="94" s="1"/>
  <c r="C39" i="94" s="1"/>
  <c r="C45" i="94" s="1"/>
  <c r="C51" i="94" s="1"/>
  <c r="C57" i="94" s="1"/>
  <c r="C63" i="94" s="1"/>
  <c r="C69" i="94" s="1"/>
  <c r="C75" i="94" s="1"/>
  <c r="C81" i="94" s="1"/>
  <c r="C87" i="94" s="1"/>
  <c r="C93" i="94" s="1"/>
  <c r="C99" i="94" s="1"/>
  <c r="C105" i="94" s="1"/>
  <c r="C111" i="94" s="1"/>
  <c r="C117" i="94" s="1"/>
  <c r="C123" i="94" s="1"/>
  <c r="C129" i="94" s="1"/>
  <c r="C135" i="94" s="1"/>
  <c r="C141" i="94" s="1"/>
  <c r="C147" i="94" s="1"/>
  <c r="C153" i="94" s="1"/>
  <c r="C159" i="94" s="1"/>
  <c r="C165" i="94" s="1"/>
  <c r="C171" i="94" s="1"/>
  <c r="C177" i="94" s="1"/>
  <c r="C183" i="94" s="1"/>
  <c r="C189" i="94" s="1"/>
  <c r="B15" i="94"/>
  <c r="A15" i="94"/>
  <c r="K14" i="94"/>
  <c r="K20" i="94" s="1"/>
  <c r="K26" i="94" s="1"/>
  <c r="K32" i="94" s="1"/>
  <c r="K38" i="94" s="1"/>
  <c r="K44" i="94" s="1"/>
  <c r="K50" i="94" s="1"/>
  <c r="K56" i="94" s="1"/>
  <c r="K62" i="94" s="1"/>
  <c r="K68" i="94" s="1"/>
  <c r="K74" i="94" s="1"/>
  <c r="K80" i="94" s="1"/>
  <c r="K86" i="94" s="1"/>
  <c r="K92" i="94" s="1"/>
  <c r="K98" i="94" s="1"/>
  <c r="K104" i="94" s="1"/>
  <c r="K110" i="94" s="1"/>
  <c r="K116" i="94" s="1"/>
  <c r="K122" i="94" s="1"/>
  <c r="K128" i="94" s="1"/>
  <c r="K134" i="94" s="1"/>
  <c r="K140" i="94" s="1"/>
  <c r="K146" i="94" s="1"/>
  <c r="K152" i="94" s="1"/>
  <c r="K158" i="94" s="1"/>
  <c r="K164" i="94" s="1"/>
  <c r="K170" i="94" s="1"/>
  <c r="K176" i="94" s="1"/>
  <c r="K182" i="94" s="1"/>
  <c r="K188" i="94" s="1"/>
  <c r="E14" i="94"/>
  <c r="X14" i="94" s="1"/>
  <c r="C14" i="94"/>
  <c r="C20" i="94" s="1"/>
  <c r="C26" i="94" s="1"/>
  <c r="C32" i="94" s="1"/>
  <c r="C38" i="94" s="1"/>
  <c r="C44" i="94" s="1"/>
  <c r="C50" i="94" s="1"/>
  <c r="C56" i="94" s="1"/>
  <c r="C62" i="94" s="1"/>
  <c r="C68" i="94" s="1"/>
  <c r="C74" i="94" s="1"/>
  <c r="C80" i="94" s="1"/>
  <c r="C86" i="94" s="1"/>
  <c r="C92" i="94" s="1"/>
  <c r="C98" i="94" s="1"/>
  <c r="C104" i="94" s="1"/>
  <c r="C110" i="94" s="1"/>
  <c r="C116" i="94" s="1"/>
  <c r="C122" i="94" s="1"/>
  <c r="C128" i="94" s="1"/>
  <c r="C134" i="94" s="1"/>
  <c r="C140" i="94" s="1"/>
  <c r="C146" i="94" s="1"/>
  <c r="C152" i="94" s="1"/>
  <c r="C158" i="94" s="1"/>
  <c r="C164" i="94" s="1"/>
  <c r="C170" i="94" s="1"/>
  <c r="C176" i="94" s="1"/>
  <c r="C182" i="94" s="1"/>
  <c r="C188" i="94" s="1"/>
  <c r="B14" i="94"/>
  <c r="A14" i="94"/>
  <c r="K13" i="94"/>
  <c r="K19" i="94" s="1"/>
  <c r="K25" i="94" s="1"/>
  <c r="K31" i="94" s="1"/>
  <c r="K37" i="94" s="1"/>
  <c r="K43" i="94" s="1"/>
  <c r="K49" i="94" s="1"/>
  <c r="K55" i="94" s="1"/>
  <c r="K61" i="94" s="1"/>
  <c r="K67" i="94" s="1"/>
  <c r="K73" i="94" s="1"/>
  <c r="K79" i="94" s="1"/>
  <c r="K85" i="94" s="1"/>
  <c r="K91" i="94" s="1"/>
  <c r="K97" i="94" s="1"/>
  <c r="K103" i="94" s="1"/>
  <c r="K109" i="94" s="1"/>
  <c r="K115" i="94" s="1"/>
  <c r="K121" i="94" s="1"/>
  <c r="K127" i="94" s="1"/>
  <c r="K133" i="94" s="1"/>
  <c r="K139" i="94" s="1"/>
  <c r="K145" i="94" s="1"/>
  <c r="K151" i="94" s="1"/>
  <c r="K157" i="94" s="1"/>
  <c r="K163" i="94" s="1"/>
  <c r="K169" i="94" s="1"/>
  <c r="K175" i="94" s="1"/>
  <c r="K181" i="94" s="1"/>
  <c r="K187" i="94" s="1"/>
  <c r="E13" i="94"/>
  <c r="X13" i="94" s="1"/>
  <c r="C13" i="94"/>
  <c r="C19" i="94" s="1"/>
  <c r="C25" i="94" s="1"/>
  <c r="C31" i="94" s="1"/>
  <c r="C37" i="94" s="1"/>
  <c r="C43" i="94" s="1"/>
  <c r="C49" i="94" s="1"/>
  <c r="C55" i="94" s="1"/>
  <c r="C61" i="94" s="1"/>
  <c r="C67" i="94" s="1"/>
  <c r="C73" i="94" s="1"/>
  <c r="C79" i="94" s="1"/>
  <c r="C85" i="94" s="1"/>
  <c r="C91" i="94" s="1"/>
  <c r="C97" i="94" s="1"/>
  <c r="C103" i="94" s="1"/>
  <c r="C109" i="94" s="1"/>
  <c r="C115" i="94" s="1"/>
  <c r="C121" i="94" s="1"/>
  <c r="C127" i="94" s="1"/>
  <c r="C133" i="94" s="1"/>
  <c r="C139" i="94" s="1"/>
  <c r="C145" i="94" s="1"/>
  <c r="C151" i="94" s="1"/>
  <c r="C157" i="94" s="1"/>
  <c r="C163" i="94" s="1"/>
  <c r="C169" i="94" s="1"/>
  <c r="C175" i="94" s="1"/>
  <c r="C181" i="94" s="1"/>
  <c r="C187" i="94" s="1"/>
  <c r="B13" i="94"/>
  <c r="A13" i="94"/>
  <c r="K12" i="94"/>
  <c r="K18" i="94" s="1"/>
  <c r="K24" i="94" s="1"/>
  <c r="K30" i="94" s="1"/>
  <c r="K36" i="94" s="1"/>
  <c r="K42" i="94" s="1"/>
  <c r="K48" i="94" s="1"/>
  <c r="K54" i="94" s="1"/>
  <c r="K60" i="94" s="1"/>
  <c r="K66" i="94" s="1"/>
  <c r="K72" i="94" s="1"/>
  <c r="K78" i="94" s="1"/>
  <c r="K84" i="94" s="1"/>
  <c r="K90" i="94" s="1"/>
  <c r="K96" i="94" s="1"/>
  <c r="K102" i="94" s="1"/>
  <c r="K108" i="94" s="1"/>
  <c r="K114" i="94" s="1"/>
  <c r="K120" i="94" s="1"/>
  <c r="K126" i="94" s="1"/>
  <c r="K132" i="94" s="1"/>
  <c r="K138" i="94" s="1"/>
  <c r="K144" i="94" s="1"/>
  <c r="K150" i="94" s="1"/>
  <c r="K156" i="94" s="1"/>
  <c r="K162" i="94" s="1"/>
  <c r="K168" i="94" s="1"/>
  <c r="K174" i="94" s="1"/>
  <c r="K180" i="94" s="1"/>
  <c r="K186" i="94" s="1"/>
  <c r="E12" i="94"/>
  <c r="X12" i="94" s="1"/>
  <c r="C12" i="94"/>
  <c r="C18" i="94" s="1"/>
  <c r="C24" i="94" s="1"/>
  <c r="C30" i="94" s="1"/>
  <c r="C36" i="94" s="1"/>
  <c r="C42" i="94" s="1"/>
  <c r="C48" i="94" s="1"/>
  <c r="C54" i="94" s="1"/>
  <c r="C60" i="94" s="1"/>
  <c r="C66" i="94" s="1"/>
  <c r="C72" i="94" s="1"/>
  <c r="C78" i="94" s="1"/>
  <c r="C84" i="94" s="1"/>
  <c r="C90" i="94" s="1"/>
  <c r="C96" i="94" s="1"/>
  <c r="C102" i="94" s="1"/>
  <c r="C108" i="94" s="1"/>
  <c r="C114" i="94" s="1"/>
  <c r="C120" i="94" s="1"/>
  <c r="C126" i="94" s="1"/>
  <c r="C132" i="94" s="1"/>
  <c r="C138" i="94" s="1"/>
  <c r="C144" i="94" s="1"/>
  <c r="C150" i="94" s="1"/>
  <c r="C156" i="94" s="1"/>
  <c r="C162" i="94" s="1"/>
  <c r="C168" i="94" s="1"/>
  <c r="C174" i="94" s="1"/>
  <c r="C180" i="94" s="1"/>
  <c r="C186" i="94" s="1"/>
  <c r="B12" i="94"/>
  <c r="A12" i="94"/>
  <c r="K11" i="94"/>
  <c r="K17" i="94" s="1"/>
  <c r="K23" i="94" s="1"/>
  <c r="K29" i="94" s="1"/>
  <c r="K35" i="94" s="1"/>
  <c r="K41" i="94" s="1"/>
  <c r="K47" i="94" s="1"/>
  <c r="K53" i="94" s="1"/>
  <c r="K59" i="94" s="1"/>
  <c r="K65" i="94" s="1"/>
  <c r="K71" i="94" s="1"/>
  <c r="K77" i="94" s="1"/>
  <c r="K83" i="94" s="1"/>
  <c r="K89" i="94" s="1"/>
  <c r="K95" i="94" s="1"/>
  <c r="K101" i="94" s="1"/>
  <c r="K107" i="94" s="1"/>
  <c r="K113" i="94" s="1"/>
  <c r="K119" i="94" s="1"/>
  <c r="K125" i="94" s="1"/>
  <c r="K131" i="94" s="1"/>
  <c r="K137" i="94" s="1"/>
  <c r="K143" i="94" s="1"/>
  <c r="K149" i="94" s="1"/>
  <c r="K155" i="94" s="1"/>
  <c r="K161" i="94" s="1"/>
  <c r="K167" i="94" s="1"/>
  <c r="K173" i="94" s="1"/>
  <c r="K179" i="94" s="1"/>
  <c r="K185" i="94" s="1"/>
  <c r="E11" i="94"/>
  <c r="X11" i="94" s="1"/>
  <c r="C11" i="94"/>
  <c r="C17" i="94" s="1"/>
  <c r="C23" i="94" s="1"/>
  <c r="C29" i="94" s="1"/>
  <c r="C35" i="94" s="1"/>
  <c r="C41" i="94" s="1"/>
  <c r="C47" i="94" s="1"/>
  <c r="C53" i="94" s="1"/>
  <c r="C59" i="94" s="1"/>
  <c r="C65" i="94" s="1"/>
  <c r="C71" i="94" s="1"/>
  <c r="C77" i="94" s="1"/>
  <c r="C83" i="94" s="1"/>
  <c r="C89" i="94" s="1"/>
  <c r="C95" i="94" s="1"/>
  <c r="C101" i="94" s="1"/>
  <c r="C107" i="94" s="1"/>
  <c r="C113" i="94" s="1"/>
  <c r="C119" i="94" s="1"/>
  <c r="C125" i="94" s="1"/>
  <c r="C131" i="94" s="1"/>
  <c r="C137" i="94" s="1"/>
  <c r="C143" i="94" s="1"/>
  <c r="C149" i="94" s="1"/>
  <c r="C155" i="94" s="1"/>
  <c r="C161" i="94" s="1"/>
  <c r="C167" i="94" s="1"/>
  <c r="C173" i="94" s="1"/>
  <c r="C179" i="94" s="1"/>
  <c r="C185" i="94" s="1"/>
  <c r="B11" i="94"/>
  <c r="A11" i="94"/>
  <c r="K10" i="94"/>
  <c r="K16" i="94" s="1"/>
  <c r="K22" i="94" s="1"/>
  <c r="K28" i="94" s="1"/>
  <c r="K34" i="94" s="1"/>
  <c r="K40" i="94" s="1"/>
  <c r="K46" i="94" s="1"/>
  <c r="K52" i="94" s="1"/>
  <c r="K58" i="94" s="1"/>
  <c r="K64" i="94" s="1"/>
  <c r="K70" i="94" s="1"/>
  <c r="K76" i="94" s="1"/>
  <c r="K82" i="94" s="1"/>
  <c r="K88" i="94" s="1"/>
  <c r="K94" i="94" s="1"/>
  <c r="K100" i="94" s="1"/>
  <c r="K106" i="94" s="1"/>
  <c r="K112" i="94" s="1"/>
  <c r="K118" i="94" s="1"/>
  <c r="K124" i="94" s="1"/>
  <c r="K130" i="94" s="1"/>
  <c r="K136" i="94" s="1"/>
  <c r="K142" i="94" s="1"/>
  <c r="K148" i="94" s="1"/>
  <c r="K154" i="94" s="1"/>
  <c r="K160" i="94" s="1"/>
  <c r="K166" i="94" s="1"/>
  <c r="K172" i="94" s="1"/>
  <c r="K178" i="94" s="1"/>
  <c r="K184" i="94" s="1"/>
  <c r="E10" i="94"/>
  <c r="X10" i="94" s="1"/>
  <c r="C10" i="94"/>
  <c r="C16" i="94" s="1"/>
  <c r="C22" i="94" s="1"/>
  <c r="C28" i="94" s="1"/>
  <c r="C34" i="94" s="1"/>
  <c r="C40" i="94" s="1"/>
  <c r="C46" i="94" s="1"/>
  <c r="C52" i="94" s="1"/>
  <c r="C58" i="94" s="1"/>
  <c r="C64" i="94" s="1"/>
  <c r="C70" i="94" s="1"/>
  <c r="C76" i="94" s="1"/>
  <c r="C82" i="94" s="1"/>
  <c r="C88" i="94" s="1"/>
  <c r="C94" i="94" s="1"/>
  <c r="C100" i="94" s="1"/>
  <c r="C106" i="94" s="1"/>
  <c r="C112" i="94" s="1"/>
  <c r="C118" i="94" s="1"/>
  <c r="C124" i="94" s="1"/>
  <c r="C130" i="94" s="1"/>
  <c r="C136" i="94" s="1"/>
  <c r="C142" i="94" s="1"/>
  <c r="C148" i="94" s="1"/>
  <c r="C154" i="94" s="1"/>
  <c r="C160" i="94" s="1"/>
  <c r="C166" i="94" s="1"/>
  <c r="C172" i="94" s="1"/>
  <c r="C178" i="94" s="1"/>
  <c r="C184" i="94" s="1"/>
  <c r="B10" i="94"/>
  <c r="A10" i="94"/>
  <c r="E9" i="94"/>
  <c r="X9" i="94" s="1"/>
  <c r="B9" i="94"/>
  <c r="A9" i="94"/>
  <c r="E8" i="94"/>
  <c r="X8" i="94" s="1"/>
  <c r="B8" i="94"/>
  <c r="A8" i="94"/>
  <c r="E7" i="94"/>
  <c r="X7" i="94" s="1"/>
  <c r="B7" i="94"/>
  <c r="A7" i="94"/>
  <c r="E6" i="94"/>
  <c r="X6" i="94" s="1"/>
  <c r="B6" i="94"/>
  <c r="A6" i="94"/>
  <c r="E5" i="94"/>
  <c r="X5" i="94" s="1"/>
  <c r="B5" i="94"/>
  <c r="A5" i="94"/>
  <c r="E4" i="94"/>
  <c r="X4" i="94" s="1"/>
  <c r="B4" i="94"/>
  <c r="A4" i="94"/>
  <c r="E34" i="93"/>
  <c r="X34" i="93" s="1"/>
  <c r="C34" i="93"/>
  <c r="B34" i="93"/>
  <c r="A34" i="93"/>
  <c r="E33" i="93"/>
  <c r="X33" i="93" s="1"/>
  <c r="C33" i="93"/>
  <c r="B33" i="93"/>
  <c r="A33" i="93"/>
  <c r="E32" i="93"/>
  <c r="X32" i="93" s="1"/>
  <c r="C32" i="93"/>
  <c r="B32" i="93"/>
  <c r="A32" i="93"/>
  <c r="E31" i="93"/>
  <c r="X31" i="93" s="1"/>
  <c r="C31" i="93"/>
  <c r="B31" i="93"/>
  <c r="A31" i="93"/>
  <c r="E30" i="93"/>
  <c r="X30" i="93" s="1"/>
  <c r="C30" i="93"/>
  <c r="B30" i="93"/>
  <c r="A30" i="93"/>
  <c r="E29" i="93"/>
  <c r="X29" i="93" s="1"/>
  <c r="C29" i="93"/>
  <c r="B29" i="93"/>
  <c r="A29" i="93"/>
  <c r="E28" i="93"/>
  <c r="X28" i="93" s="1"/>
  <c r="C28" i="93"/>
  <c r="B28" i="93"/>
  <c r="A28" i="93"/>
  <c r="E27" i="93"/>
  <c r="X27" i="93" s="1"/>
  <c r="C27" i="93"/>
  <c r="B27" i="93"/>
  <c r="A27" i="93"/>
  <c r="E26" i="93"/>
  <c r="X26" i="93" s="1"/>
  <c r="C26" i="93"/>
  <c r="B26" i="93"/>
  <c r="A26" i="93"/>
  <c r="E25" i="93"/>
  <c r="X25" i="93" s="1"/>
  <c r="C25" i="93"/>
  <c r="B25" i="93"/>
  <c r="A25" i="93"/>
  <c r="E24" i="93"/>
  <c r="X24" i="93" s="1"/>
  <c r="C24" i="93"/>
  <c r="B24" i="93"/>
  <c r="A24" i="93"/>
  <c r="E23" i="93"/>
  <c r="X23" i="93" s="1"/>
  <c r="C23" i="93"/>
  <c r="B23" i="93"/>
  <c r="A23" i="93"/>
  <c r="E22" i="93"/>
  <c r="X22" i="93" s="1"/>
  <c r="C22" i="93"/>
  <c r="B22" i="93"/>
  <c r="A22" i="93"/>
  <c r="E21" i="93"/>
  <c r="X21" i="93" s="1"/>
  <c r="C21" i="93"/>
  <c r="B21" i="93"/>
  <c r="A21" i="93"/>
  <c r="E20" i="93"/>
  <c r="X20" i="93" s="1"/>
  <c r="C20" i="93"/>
  <c r="B20" i="93"/>
  <c r="A20" i="93"/>
  <c r="E19" i="93"/>
  <c r="X19" i="93" s="1"/>
  <c r="C19" i="93"/>
  <c r="B19" i="93"/>
  <c r="A19" i="93"/>
  <c r="E18" i="93"/>
  <c r="X18" i="93" s="1"/>
  <c r="C18" i="93"/>
  <c r="B18" i="93"/>
  <c r="A18" i="93"/>
  <c r="E17" i="93"/>
  <c r="X17" i="93" s="1"/>
  <c r="C17" i="93"/>
  <c r="B17" i="93"/>
  <c r="A17" i="93"/>
  <c r="E16" i="93"/>
  <c r="X16" i="93" s="1"/>
  <c r="C16" i="93"/>
  <c r="B16" i="93"/>
  <c r="A16" i="93"/>
  <c r="E15" i="93"/>
  <c r="X15" i="93" s="1"/>
  <c r="C15" i="93"/>
  <c r="B15" i="93"/>
  <c r="A15" i="93"/>
  <c r="E14" i="93"/>
  <c r="X14" i="93" s="1"/>
  <c r="C14" i="93"/>
  <c r="B14" i="93"/>
  <c r="A14" i="93"/>
  <c r="E13" i="93"/>
  <c r="X13" i="93" s="1"/>
  <c r="C13" i="93"/>
  <c r="B13" i="93"/>
  <c r="A13" i="93"/>
  <c r="E12" i="93"/>
  <c r="X12" i="93" s="1"/>
  <c r="C12" i="93"/>
  <c r="B12" i="93"/>
  <c r="A12" i="93"/>
  <c r="E11" i="93"/>
  <c r="X11" i="93" s="1"/>
  <c r="C11" i="93"/>
  <c r="B11" i="93"/>
  <c r="A11" i="93"/>
  <c r="E10" i="93"/>
  <c r="X10" i="93" s="1"/>
  <c r="C10" i="93"/>
  <c r="B10" i="93"/>
  <c r="A10" i="93"/>
  <c r="E9" i="93"/>
  <c r="X9" i="93" s="1"/>
  <c r="C9" i="93"/>
  <c r="B9" i="93"/>
  <c r="A9" i="93"/>
  <c r="E8" i="93"/>
  <c r="X8" i="93" s="1"/>
  <c r="C8" i="93"/>
  <c r="B8" i="93"/>
  <c r="A8" i="93"/>
  <c r="E7" i="93"/>
  <c r="X7" i="93" s="1"/>
  <c r="C7" i="93"/>
  <c r="B7" i="93"/>
  <c r="A7" i="93"/>
  <c r="E6" i="93"/>
  <c r="X6" i="93" s="1"/>
  <c r="C6" i="93"/>
  <c r="B6" i="93"/>
  <c r="A6" i="93"/>
  <c r="E5" i="93"/>
  <c r="X5" i="93" s="1"/>
  <c r="C5" i="93"/>
  <c r="B5" i="93"/>
  <c r="A5" i="93"/>
  <c r="E4" i="93"/>
  <c r="X4" i="93" s="1"/>
  <c r="C4" i="93"/>
  <c r="B4" i="93"/>
  <c r="A4" i="93"/>
  <c r="AF61" i="91"/>
  <c r="AE61" i="91"/>
  <c r="AD61" i="91"/>
  <c r="AC61" i="91"/>
  <c r="AF60" i="91"/>
  <c r="AE60" i="91"/>
  <c r="AD60" i="91"/>
  <c r="AC60" i="91"/>
  <c r="AF59" i="91"/>
  <c r="AE59" i="91"/>
  <c r="AD59" i="91"/>
  <c r="AC59" i="91"/>
  <c r="AF58" i="91"/>
  <c r="AE58" i="91"/>
  <c r="AD58" i="91"/>
  <c r="AC58" i="91"/>
  <c r="AF57" i="91"/>
  <c r="AE57" i="91"/>
  <c r="AD57" i="91"/>
  <c r="AC57" i="91"/>
  <c r="AF56" i="91"/>
  <c r="AE56" i="91"/>
  <c r="AD56" i="91"/>
  <c r="AC56" i="91"/>
  <c r="AF55" i="91"/>
  <c r="AE55" i="91"/>
  <c r="AD55" i="91"/>
  <c r="AC55" i="91"/>
  <c r="AF54" i="91"/>
  <c r="AE54" i="91"/>
  <c r="AD54" i="91"/>
  <c r="AC54" i="91"/>
  <c r="AF53" i="91"/>
  <c r="AE53" i="91"/>
  <c r="AD53" i="91"/>
  <c r="AC53" i="91"/>
  <c r="AF52" i="91"/>
  <c r="AE52" i="91"/>
  <c r="AD52" i="91"/>
  <c r="AC52" i="91"/>
  <c r="AF51" i="91"/>
  <c r="AE51" i="91"/>
  <c r="AD51" i="91"/>
  <c r="AC51" i="91"/>
  <c r="AF50" i="91"/>
  <c r="AE50" i="91"/>
  <c r="AD50" i="91"/>
  <c r="AC50" i="91"/>
  <c r="AF49" i="91"/>
  <c r="AE49" i="91"/>
  <c r="AD49" i="91"/>
  <c r="AC49" i="91"/>
  <c r="AF48" i="91"/>
  <c r="AE48" i="91"/>
  <c r="AD48" i="91"/>
  <c r="AC48" i="91"/>
  <c r="AF47" i="91"/>
  <c r="AE47" i="91"/>
  <c r="AD47" i="91"/>
  <c r="AC47" i="91"/>
  <c r="AF46" i="91"/>
  <c r="AE46" i="91"/>
  <c r="AD46" i="91"/>
  <c r="AC46" i="91"/>
  <c r="AF45" i="91"/>
  <c r="AE45" i="91"/>
  <c r="AD45" i="91"/>
  <c r="AC45" i="91"/>
  <c r="AF44" i="91"/>
  <c r="AE44" i="91"/>
  <c r="AD44" i="91"/>
  <c r="AC44" i="91"/>
  <c r="AF43" i="91"/>
  <c r="AE43" i="91"/>
  <c r="AD43" i="91"/>
  <c r="AC43" i="91"/>
  <c r="AF42" i="91"/>
  <c r="AE42" i="91"/>
  <c r="AD42" i="91"/>
  <c r="AC42" i="91"/>
  <c r="AF41" i="91"/>
  <c r="AE41" i="91"/>
  <c r="AD41" i="91"/>
  <c r="AC41" i="91"/>
  <c r="AF40" i="91"/>
  <c r="AE40" i="91"/>
  <c r="AD40" i="91"/>
  <c r="AC40" i="91"/>
  <c r="AF39" i="91"/>
  <c r="AE39" i="91"/>
  <c r="AD39" i="91"/>
  <c r="AC39" i="91"/>
  <c r="AF38" i="91"/>
  <c r="AE38" i="91"/>
  <c r="AD38" i="91"/>
  <c r="AC38" i="91"/>
  <c r="AF37" i="91"/>
  <c r="AE37" i="91"/>
  <c r="AD37" i="91"/>
  <c r="AC37" i="91"/>
  <c r="AF36" i="91"/>
  <c r="AE36" i="91"/>
  <c r="AD36" i="91"/>
  <c r="AC36" i="91"/>
  <c r="AF35" i="91"/>
  <c r="AE35" i="91"/>
  <c r="AD35" i="91"/>
  <c r="AC35" i="91"/>
  <c r="AF34" i="91"/>
  <c r="AE34" i="91"/>
  <c r="AD34" i="91"/>
  <c r="AC34" i="91"/>
  <c r="AF33" i="91"/>
  <c r="AE33" i="91"/>
  <c r="AD33" i="91"/>
  <c r="AC33" i="91"/>
  <c r="AF32" i="91"/>
  <c r="AE32" i="91"/>
  <c r="AD32" i="91"/>
  <c r="AC32" i="91"/>
  <c r="AF31" i="91"/>
  <c r="AE31" i="91"/>
  <c r="AD31" i="91"/>
  <c r="AC31" i="91"/>
  <c r="AF30" i="91"/>
  <c r="AE30" i="91"/>
  <c r="AD30" i="91"/>
  <c r="AC30" i="91"/>
  <c r="AF29" i="91"/>
  <c r="AE29" i="91"/>
  <c r="AD29" i="91"/>
  <c r="AC29" i="91"/>
  <c r="AF28" i="91"/>
  <c r="AE28" i="91"/>
  <c r="AD28" i="91"/>
  <c r="AC28" i="91"/>
  <c r="AF27" i="91"/>
  <c r="AE27" i="91"/>
  <c r="AD27" i="91"/>
  <c r="AC27" i="91"/>
  <c r="AF26" i="91"/>
  <c r="AE26" i="91"/>
  <c r="AD26" i="91"/>
  <c r="AC26" i="91"/>
  <c r="AF25" i="91"/>
  <c r="AE25" i="91"/>
  <c r="AD25" i="91"/>
  <c r="AC25" i="91"/>
  <c r="AF24" i="91"/>
  <c r="AE24" i="91"/>
  <c r="AD24" i="91"/>
  <c r="AC24" i="91"/>
  <c r="AF23" i="91"/>
  <c r="AE23" i="91"/>
  <c r="AD23" i="91"/>
  <c r="AC23" i="91"/>
  <c r="AF22" i="91"/>
  <c r="AE22" i="91"/>
  <c r="AD22" i="91"/>
  <c r="AC22" i="91"/>
  <c r="AF21" i="91"/>
  <c r="AE21" i="91"/>
  <c r="AD21" i="91"/>
  <c r="AC21" i="91"/>
  <c r="AF20" i="91"/>
  <c r="AE20" i="91"/>
  <c r="AD20" i="91"/>
  <c r="AC20" i="91"/>
  <c r="AF19" i="91"/>
  <c r="AE19" i="91"/>
  <c r="AD19" i="91"/>
  <c r="AC19" i="91"/>
  <c r="AF18" i="91"/>
  <c r="AE18" i="91"/>
  <c r="AD18" i="91"/>
  <c r="AC18" i="91"/>
  <c r="AF17" i="91"/>
  <c r="AE17" i="91"/>
  <c r="AD17" i="91"/>
  <c r="AC17" i="91"/>
  <c r="AF16" i="91"/>
  <c r="AE16" i="91"/>
  <c r="AD16" i="91"/>
  <c r="AC16" i="91"/>
  <c r="AF15" i="91"/>
  <c r="AE15" i="91"/>
  <c r="AD15" i="91"/>
  <c r="AC15" i="91"/>
  <c r="F42" i="91"/>
  <c r="AF14" i="90"/>
  <c r="AE14" i="90"/>
  <c r="AD14" i="90"/>
  <c r="AC14" i="90"/>
  <c r="AF13" i="90"/>
  <c r="AE13" i="90"/>
  <c r="AD13" i="90"/>
  <c r="AC13" i="90"/>
  <c r="AF12" i="90"/>
  <c r="AE12" i="90"/>
  <c r="AD12" i="90"/>
  <c r="AC12" i="90"/>
  <c r="AF11" i="90"/>
  <c r="AE11" i="90"/>
  <c r="AD11" i="90"/>
  <c r="AC11" i="90"/>
  <c r="AF10" i="90"/>
  <c r="AE10" i="90"/>
  <c r="AD10" i="90"/>
  <c r="AC10" i="90"/>
  <c r="AF9" i="90"/>
  <c r="AE9" i="90"/>
  <c r="AD9" i="90"/>
  <c r="AC9" i="90"/>
  <c r="AF8" i="90"/>
  <c r="AE8" i="90"/>
  <c r="AD8" i="90"/>
  <c r="AC8" i="90"/>
  <c r="AF7" i="90"/>
  <c r="AE7" i="90"/>
  <c r="AD7" i="90"/>
  <c r="AC7" i="90"/>
  <c r="AF6" i="90"/>
  <c r="AE6" i="90"/>
  <c r="AD6" i="90"/>
  <c r="AC6" i="90"/>
  <c r="AF5" i="90"/>
  <c r="V22" i="90" s="1"/>
  <c r="AE5" i="90"/>
  <c r="U5" i="90" s="1"/>
  <c r="AD5" i="90"/>
  <c r="S5" i="90" s="1"/>
  <c r="AC5" i="90"/>
  <c r="AF4" i="90"/>
  <c r="N24" i="90" s="1"/>
  <c r="AE4" i="90"/>
  <c r="M5" i="90" s="1"/>
  <c r="AD4" i="90"/>
  <c r="K5" i="90" s="1"/>
  <c r="AC4" i="90"/>
  <c r="AF3" i="90"/>
  <c r="F24" i="90" s="1"/>
  <c r="AE3" i="90"/>
  <c r="E5" i="90" s="1"/>
  <c r="AD3" i="90"/>
  <c r="C5" i="90" s="1"/>
  <c r="AC3" i="90"/>
  <c r="AA3" i="90"/>
  <c r="D3" i="90" s="1"/>
  <c r="L3" i="90" s="1"/>
  <c r="T3" i="90" s="1"/>
  <c r="U3" i="90"/>
  <c r="G35" i="88"/>
  <c r="G34" i="88"/>
  <c r="G33" i="88"/>
  <c r="G32" i="88"/>
  <c r="G31" i="88"/>
  <c r="G30" i="88"/>
  <c r="G29" i="88"/>
  <c r="G28" i="88"/>
  <c r="G27" i="88"/>
  <c r="G26" i="88"/>
  <c r="G25" i="88"/>
  <c r="G24" i="88"/>
  <c r="G23" i="88"/>
  <c r="G22" i="88"/>
  <c r="G21" i="88"/>
  <c r="G20" i="88"/>
  <c r="G19" i="88"/>
  <c r="G18" i="88"/>
  <c r="G17" i="88"/>
  <c r="G16" i="88"/>
  <c r="G15" i="88"/>
  <c r="G14" i="88"/>
  <c r="G13" i="88"/>
  <c r="G12" i="88"/>
  <c r="G11" i="88"/>
  <c r="G10" i="88"/>
  <c r="G9" i="88"/>
  <c r="G8" i="88"/>
  <c r="G7" i="88"/>
  <c r="G6" i="88"/>
  <c r="G5" i="88"/>
  <c r="C50" i="87"/>
  <c r="G50" i="87" s="1"/>
  <c r="C49" i="87"/>
  <c r="C48" i="87"/>
  <c r="C47" i="87"/>
  <c r="F47" i="87" s="1"/>
  <c r="C46" i="87"/>
  <c r="G46" i="87" s="1"/>
  <c r="C45" i="87"/>
  <c r="C44" i="87"/>
  <c r="C43" i="87"/>
  <c r="C42" i="87"/>
  <c r="F42" i="87" s="1"/>
  <c r="C41" i="87"/>
  <c r="G41" i="87" s="1"/>
  <c r="C40" i="87"/>
  <c r="F40" i="87" s="1"/>
  <c r="C39" i="87"/>
  <c r="G39" i="87" s="1"/>
  <c r="C38" i="87"/>
  <c r="F38" i="87" s="1"/>
  <c r="C37" i="87"/>
  <c r="G37" i="87" s="1"/>
  <c r="C36" i="87"/>
  <c r="F36" i="87" s="1"/>
  <c r="C35" i="87"/>
  <c r="C34" i="87"/>
  <c r="G34" i="87" s="1"/>
  <c r="C33" i="87"/>
  <c r="C32" i="87"/>
  <c r="C31" i="87"/>
  <c r="C30" i="87"/>
  <c r="G30" i="87" s="1"/>
  <c r="C29" i="87"/>
  <c r="G29" i="87" s="1"/>
  <c r="C28" i="87"/>
  <c r="G28" i="87" s="1"/>
  <c r="C27" i="87"/>
  <c r="C26" i="87"/>
  <c r="G26" i="87" s="1"/>
  <c r="C25" i="87"/>
  <c r="G25" i="87" s="1"/>
  <c r="C24" i="87"/>
  <c r="C23" i="87"/>
  <c r="C22" i="87"/>
  <c r="C21" i="87"/>
  <c r="G21" i="87" s="1"/>
  <c r="C20" i="87"/>
  <c r="G20" i="87" s="1"/>
  <c r="C19" i="87"/>
  <c r="G19" i="87" s="1"/>
  <c r="C18" i="87"/>
  <c r="G18" i="87" s="1"/>
  <c r="C17" i="87"/>
  <c r="C16" i="87"/>
  <c r="G16" i="87" s="1"/>
  <c r="C15" i="87"/>
  <c r="C14" i="87"/>
  <c r="C13" i="87"/>
  <c r="C12" i="87"/>
  <c r="C11" i="87"/>
  <c r="C10" i="87"/>
  <c r="G10" i="87" s="1"/>
  <c r="C9" i="87"/>
  <c r="C8" i="87"/>
  <c r="C7" i="87"/>
  <c r="C6" i="87"/>
  <c r="C5" i="87"/>
  <c r="C4" i="87"/>
  <c r="D45" i="86"/>
  <c r="D44" i="86"/>
  <c r="D43" i="86"/>
  <c r="D42" i="86"/>
  <c r="D41" i="86"/>
  <c r="H40" i="86"/>
  <c r="D40" i="86"/>
  <c r="H39" i="86"/>
  <c r="D39" i="86"/>
  <c r="H38" i="86"/>
  <c r="D38" i="86"/>
  <c r="H37" i="86"/>
  <c r="D37" i="86"/>
  <c r="H36" i="86"/>
  <c r="D36" i="86"/>
  <c r="H32" i="86"/>
  <c r="G32" i="86"/>
  <c r="F32" i="86"/>
  <c r="E32" i="86"/>
  <c r="C32" i="86"/>
  <c r="O13" i="86"/>
  <c r="L12" i="86"/>
  <c r="L11" i="86"/>
  <c r="L10" i="86"/>
  <c r="L9" i="86"/>
  <c r="L8" i="86"/>
  <c r="P1" i="86"/>
  <c r="AC643" i="85"/>
  <c r="E643" i="85"/>
  <c r="C643" i="85"/>
  <c r="A643" i="85"/>
  <c r="AC642" i="85"/>
  <c r="E642" i="85"/>
  <c r="C642" i="85"/>
  <c r="A642" i="85"/>
  <c r="AC641" i="85"/>
  <c r="E641" i="85"/>
  <c r="C641" i="85"/>
  <c r="A641" i="85"/>
  <c r="AC640" i="85"/>
  <c r="E640" i="85"/>
  <c r="C640" i="85"/>
  <c r="A640" i="85"/>
  <c r="AC639" i="85"/>
  <c r="E639" i="85"/>
  <c r="C639" i="85"/>
  <c r="A639" i="85"/>
  <c r="AC638" i="85"/>
  <c r="E638" i="85"/>
  <c r="C638" i="85"/>
  <c r="A638" i="85"/>
  <c r="AC637" i="85"/>
  <c r="E637" i="85"/>
  <c r="C637" i="85"/>
  <c r="A637" i="85"/>
  <c r="AC636" i="85"/>
  <c r="E636" i="85"/>
  <c r="C636" i="85"/>
  <c r="A636" i="85"/>
  <c r="AC635" i="85"/>
  <c r="E635" i="85"/>
  <c r="C635" i="85"/>
  <c r="A635" i="85"/>
  <c r="AC634" i="85"/>
  <c r="E634" i="85"/>
  <c r="C634" i="85"/>
  <c r="A634" i="85"/>
  <c r="AC633" i="85"/>
  <c r="E633" i="85"/>
  <c r="C633" i="85"/>
  <c r="A633" i="85"/>
  <c r="AC632" i="85"/>
  <c r="E632" i="85"/>
  <c r="C632" i="85"/>
  <c r="A632" i="85"/>
  <c r="AC631" i="85"/>
  <c r="E631" i="85"/>
  <c r="C631" i="85"/>
  <c r="A631" i="85"/>
  <c r="AC630" i="85"/>
  <c r="E630" i="85"/>
  <c r="C630" i="85"/>
  <c r="A630" i="85"/>
  <c r="AC629" i="85"/>
  <c r="E629" i="85"/>
  <c r="C629" i="85"/>
  <c r="A629" i="85"/>
  <c r="AC628" i="85"/>
  <c r="E628" i="85"/>
  <c r="C628" i="85"/>
  <c r="A628" i="85"/>
  <c r="AC627" i="85"/>
  <c r="E627" i="85"/>
  <c r="C627" i="85"/>
  <c r="A627" i="85"/>
  <c r="AC626" i="85"/>
  <c r="E626" i="85"/>
  <c r="C626" i="85"/>
  <c r="A626" i="85"/>
  <c r="AC625" i="85"/>
  <c r="E625" i="85"/>
  <c r="C625" i="85"/>
  <c r="A625" i="85"/>
  <c r="AC624" i="85"/>
  <c r="E624" i="85"/>
  <c r="C624" i="85"/>
  <c r="A624" i="85"/>
  <c r="AC623" i="85"/>
  <c r="E623" i="85"/>
  <c r="C623" i="85"/>
  <c r="A623" i="85"/>
  <c r="AC622" i="85"/>
  <c r="E622" i="85"/>
  <c r="C622" i="85"/>
  <c r="A622" i="85"/>
  <c r="AC621" i="85"/>
  <c r="E621" i="85"/>
  <c r="C621" i="85"/>
  <c r="A621" i="85"/>
  <c r="AC620" i="85"/>
  <c r="E620" i="85"/>
  <c r="C620" i="85"/>
  <c r="A620" i="85"/>
  <c r="AC619" i="85"/>
  <c r="E619" i="85"/>
  <c r="C619" i="85"/>
  <c r="A619" i="85"/>
  <c r="AC618" i="85"/>
  <c r="E618" i="85"/>
  <c r="C618" i="85"/>
  <c r="A618" i="85"/>
  <c r="AC617" i="85"/>
  <c r="E617" i="85"/>
  <c r="C617" i="85"/>
  <c r="A617" i="85"/>
  <c r="AC616" i="85"/>
  <c r="E616" i="85"/>
  <c r="C616" i="85"/>
  <c r="A616" i="85"/>
  <c r="AC615" i="85"/>
  <c r="E615" i="85"/>
  <c r="C615" i="85"/>
  <c r="A615" i="85"/>
  <c r="AC614" i="85"/>
  <c r="E614" i="85"/>
  <c r="C614" i="85"/>
  <c r="A614" i="85"/>
  <c r="AC613" i="85"/>
  <c r="E613" i="85"/>
  <c r="C613" i="85"/>
  <c r="A613" i="85"/>
  <c r="AC612" i="85"/>
  <c r="E612" i="85"/>
  <c r="C612" i="85"/>
  <c r="A612" i="85"/>
  <c r="AC611" i="85"/>
  <c r="E611" i="85"/>
  <c r="C611" i="85"/>
  <c r="A611" i="85"/>
  <c r="AC610" i="85"/>
  <c r="E610" i="85"/>
  <c r="C610" i="85"/>
  <c r="A610" i="85"/>
  <c r="AC609" i="85"/>
  <c r="E609" i="85"/>
  <c r="C609" i="85"/>
  <c r="A609" i="85"/>
  <c r="AC608" i="85"/>
  <c r="E608" i="85"/>
  <c r="C608" i="85"/>
  <c r="A608" i="85"/>
  <c r="AC607" i="85"/>
  <c r="E607" i="85"/>
  <c r="C607" i="85"/>
  <c r="A607" i="85"/>
  <c r="AC606" i="85"/>
  <c r="E606" i="85"/>
  <c r="C606" i="85"/>
  <c r="A606" i="85"/>
  <c r="AC605" i="85"/>
  <c r="E605" i="85"/>
  <c r="C605" i="85"/>
  <c r="A605" i="85"/>
  <c r="AC604" i="85"/>
  <c r="E604" i="85"/>
  <c r="C604" i="85"/>
  <c r="A604" i="85"/>
  <c r="AC603" i="85"/>
  <c r="E603" i="85"/>
  <c r="C603" i="85"/>
  <c r="A603" i="85"/>
  <c r="AC602" i="85"/>
  <c r="E602" i="85"/>
  <c r="C602" i="85"/>
  <c r="A602" i="85"/>
  <c r="AC601" i="85"/>
  <c r="E601" i="85"/>
  <c r="C601" i="85"/>
  <c r="A601" i="85"/>
  <c r="AC600" i="85"/>
  <c r="E600" i="85"/>
  <c r="C600" i="85"/>
  <c r="A600" i="85"/>
  <c r="AC599" i="85"/>
  <c r="E599" i="85"/>
  <c r="C599" i="85"/>
  <c r="A599" i="85"/>
  <c r="AC598" i="85"/>
  <c r="E598" i="85"/>
  <c r="C598" i="85"/>
  <c r="A598" i="85"/>
  <c r="AC597" i="85"/>
  <c r="E597" i="85"/>
  <c r="C597" i="85"/>
  <c r="A597" i="85"/>
  <c r="AC596" i="85"/>
  <c r="E596" i="85"/>
  <c r="C596" i="85"/>
  <c r="A596" i="85"/>
  <c r="AC595" i="85"/>
  <c r="E595" i="85"/>
  <c r="C595" i="85"/>
  <c r="A595" i="85"/>
  <c r="AC594" i="85"/>
  <c r="E594" i="85"/>
  <c r="C594" i="85"/>
  <c r="A594" i="85"/>
  <c r="AC593" i="85"/>
  <c r="E593" i="85"/>
  <c r="C593" i="85"/>
  <c r="A593" i="85"/>
  <c r="AC592" i="85"/>
  <c r="E592" i="85"/>
  <c r="C592" i="85"/>
  <c r="A592" i="85"/>
  <c r="AC591" i="85"/>
  <c r="E591" i="85"/>
  <c r="C591" i="85"/>
  <c r="A591" i="85"/>
  <c r="AC590" i="85"/>
  <c r="E590" i="85"/>
  <c r="C590" i="85"/>
  <c r="A590" i="85"/>
  <c r="AC589" i="85"/>
  <c r="E589" i="85"/>
  <c r="C589" i="85"/>
  <c r="A589" i="85"/>
  <c r="AC588" i="85"/>
  <c r="E588" i="85"/>
  <c r="C588" i="85"/>
  <c r="A588" i="85"/>
  <c r="AC587" i="85"/>
  <c r="E587" i="85"/>
  <c r="C587" i="85"/>
  <c r="A587" i="85"/>
  <c r="AC586" i="85"/>
  <c r="E586" i="85"/>
  <c r="C586" i="85"/>
  <c r="A586" i="85"/>
  <c r="AC585" i="85"/>
  <c r="E585" i="85"/>
  <c r="C585" i="85"/>
  <c r="A585" i="85"/>
  <c r="AC584" i="85"/>
  <c r="E584" i="85"/>
  <c r="C584" i="85"/>
  <c r="A584" i="85"/>
  <c r="AC583" i="85"/>
  <c r="E583" i="85"/>
  <c r="C583" i="85"/>
  <c r="A583" i="85"/>
  <c r="AC582" i="85"/>
  <c r="E582" i="85"/>
  <c r="C582" i="85"/>
  <c r="A582" i="85"/>
  <c r="AC581" i="85"/>
  <c r="E581" i="85"/>
  <c r="C581" i="85"/>
  <c r="A581" i="85"/>
  <c r="AC580" i="85"/>
  <c r="E580" i="85"/>
  <c r="C580" i="85"/>
  <c r="A580" i="85"/>
  <c r="AC579" i="85"/>
  <c r="E579" i="85"/>
  <c r="C579" i="85"/>
  <c r="A579" i="85"/>
  <c r="AC578" i="85"/>
  <c r="E578" i="85"/>
  <c r="C578" i="85"/>
  <c r="A578" i="85"/>
  <c r="AC577" i="85"/>
  <c r="E577" i="85"/>
  <c r="C577" i="85"/>
  <c r="A577" i="85"/>
  <c r="AC576" i="85"/>
  <c r="E576" i="85"/>
  <c r="C576" i="85"/>
  <c r="A576" i="85"/>
  <c r="AC575" i="85"/>
  <c r="E575" i="85"/>
  <c r="C575" i="85"/>
  <c r="A575" i="85"/>
  <c r="AC574" i="85"/>
  <c r="E574" i="85"/>
  <c r="C574" i="85"/>
  <c r="A574" i="85"/>
  <c r="AC573" i="85"/>
  <c r="E573" i="85"/>
  <c r="C573" i="85"/>
  <c r="A573" i="85"/>
  <c r="AC572" i="85"/>
  <c r="E572" i="85"/>
  <c r="C572" i="85"/>
  <c r="A572" i="85"/>
  <c r="AC571" i="85"/>
  <c r="E571" i="85"/>
  <c r="C571" i="85"/>
  <c r="A571" i="85"/>
  <c r="AC570" i="85"/>
  <c r="E570" i="85"/>
  <c r="C570" i="85"/>
  <c r="A570" i="85"/>
  <c r="AC569" i="85"/>
  <c r="E569" i="85"/>
  <c r="C569" i="85"/>
  <c r="A569" i="85"/>
  <c r="AC568" i="85"/>
  <c r="E568" i="85"/>
  <c r="C568" i="85"/>
  <c r="A568" i="85"/>
  <c r="AC567" i="85"/>
  <c r="E567" i="85"/>
  <c r="C567" i="85"/>
  <c r="A567" i="85"/>
  <c r="AC566" i="85"/>
  <c r="E566" i="85"/>
  <c r="C566" i="85"/>
  <c r="A566" i="85"/>
  <c r="AC565" i="85"/>
  <c r="E565" i="85"/>
  <c r="C565" i="85"/>
  <c r="A565" i="85"/>
  <c r="AC564" i="85"/>
  <c r="E564" i="85"/>
  <c r="C564" i="85"/>
  <c r="A564" i="85"/>
  <c r="AC563" i="85"/>
  <c r="E563" i="85"/>
  <c r="C563" i="85"/>
  <c r="A563" i="85"/>
  <c r="AC562" i="85"/>
  <c r="E562" i="85"/>
  <c r="C562" i="85"/>
  <c r="A562" i="85"/>
  <c r="AC561" i="85"/>
  <c r="E561" i="85"/>
  <c r="C561" i="85"/>
  <c r="A561" i="85"/>
  <c r="AC560" i="85"/>
  <c r="E560" i="85"/>
  <c r="C560" i="85"/>
  <c r="A560" i="85"/>
  <c r="AC559" i="85"/>
  <c r="E559" i="85"/>
  <c r="C559" i="85"/>
  <c r="A559" i="85"/>
  <c r="AC558" i="85"/>
  <c r="E558" i="85"/>
  <c r="C558" i="85"/>
  <c r="A558" i="85"/>
  <c r="AC557" i="85"/>
  <c r="E557" i="85"/>
  <c r="C557" i="85"/>
  <c r="A557" i="85"/>
  <c r="AC556" i="85"/>
  <c r="E556" i="85"/>
  <c r="C556" i="85"/>
  <c r="A556" i="85"/>
  <c r="AC555" i="85"/>
  <c r="E555" i="85"/>
  <c r="C555" i="85"/>
  <c r="A555" i="85"/>
  <c r="AC554" i="85"/>
  <c r="E554" i="85"/>
  <c r="C554" i="85"/>
  <c r="A554" i="85"/>
  <c r="AC553" i="85"/>
  <c r="E553" i="85"/>
  <c r="C553" i="85"/>
  <c r="A553" i="85"/>
  <c r="AC552" i="85"/>
  <c r="E552" i="85"/>
  <c r="C552" i="85"/>
  <c r="A552" i="85"/>
  <c r="AC551" i="85"/>
  <c r="E551" i="85"/>
  <c r="C551" i="85"/>
  <c r="A551" i="85"/>
  <c r="AC550" i="85"/>
  <c r="E550" i="85"/>
  <c r="C550" i="85"/>
  <c r="A550" i="85"/>
  <c r="AC549" i="85"/>
  <c r="E549" i="85"/>
  <c r="C549" i="85"/>
  <c r="A549" i="85"/>
  <c r="AC548" i="85"/>
  <c r="E548" i="85"/>
  <c r="C548" i="85"/>
  <c r="A548" i="85"/>
  <c r="AC547" i="85"/>
  <c r="E547" i="85"/>
  <c r="C547" i="85"/>
  <c r="A547" i="85"/>
  <c r="AC546" i="85"/>
  <c r="E546" i="85"/>
  <c r="C546" i="85"/>
  <c r="A546" i="85"/>
  <c r="AC545" i="85"/>
  <c r="E545" i="85"/>
  <c r="C545" i="85"/>
  <c r="A545" i="85"/>
  <c r="AC544" i="85"/>
  <c r="E544" i="85"/>
  <c r="C544" i="85"/>
  <c r="A544" i="85"/>
  <c r="AC543" i="85"/>
  <c r="E543" i="85"/>
  <c r="C543" i="85"/>
  <c r="A543" i="85"/>
  <c r="AC542" i="85"/>
  <c r="E542" i="85"/>
  <c r="C542" i="85"/>
  <c r="A542" i="85"/>
  <c r="AC541" i="85"/>
  <c r="E541" i="85"/>
  <c r="C541" i="85"/>
  <c r="A541" i="85"/>
  <c r="AC540" i="85"/>
  <c r="E540" i="85"/>
  <c r="C540" i="85"/>
  <c r="A540" i="85"/>
  <c r="AC539" i="85"/>
  <c r="E539" i="85"/>
  <c r="C539" i="85"/>
  <c r="A539" i="85"/>
  <c r="AC538" i="85"/>
  <c r="E538" i="85"/>
  <c r="C538" i="85"/>
  <c r="A538" i="85"/>
  <c r="AC537" i="85"/>
  <c r="E537" i="85"/>
  <c r="C537" i="85"/>
  <c r="A537" i="85"/>
  <c r="AC536" i="85"/>
  <c r="E536" i="85"/>
  <c r="C536" i="85"/>
  <c r="A536" i="85"/>
  <c r="AC535" i="85"/>
  <c r="E535" i="85"/>
  <c r="C535" i="85"/>
  <c r="A535" i="85"/>
  <c r="AC534" i="85"/>
  <c r="E534" i="85"/>
  <c r="C534" i="85"/>
  <c r="A534" i="85"/>
  <c r="AC533" i="85"/>
  <c r="E533" i="85"/>
  <c r="C533" i="85"/>
  <c r="A533" i="85"/>
  <c r="AC532" i="85"/>
  <c r="E532" i="85"/>
  <c r="C532" i="85"/>
  <c r="A532" i="85"/>
  <c r="AC531" i="85"/>
  <c r="E531" i="85"/>
  <c r="C531" i="85"/>
  <c r="A531" i="85"/>
  <c r="AC530" i="85"/>
  <c r="E530" i="85"/>
  <c r="C530" i="85"/>
  <c r="A530" i="85"/>
  <c r="AC529" i="85"/>
  <c r="E529" i="85"/>
  <c r="C529" i="85"/>
  <c r="A529" i="85"/>
  <c r="AC528" i="85"/>
  <c r="E528" i="85"/>
  <c r="C528" i="85"/>
  <c r="A528" i="85"/>
  <c r="AC527" i="85"/>
  <c r="E527" i="85"/>
  <c r="C527" i="85"/>
  <c r="A527" i="85"/>
  <c r="AC526" i="85"/>
  <c r="E526" i="85"/>
  <c r="C526" i="85"/>
  <c r="A526" i="85"/>
  <c r="AC525" i="85"/>
  <c r="E525" i="85"/>
  <c r="C525" i="85"/>
  <c r="A525" i="85"/>
  <c r="AC524" i="85"/>
  <c r="E524" i="85"/>
  <c r="C524" i="85"/>
  <c r="A524" i="85"/>
  <c r="AC523" i="85"/>
  <c r="E523" i="85"/>
  <c r="C523" i="85"/>
  <c r="A523" i="85"/>
  <c r="AC522" i="85"/>
  <c r="E522" i="85"/>
  <c r="C522" i="85"/>
  <c r="A522" i="85"/>
  <c r="AC521" i="85"/>
  <c r="E521" i="85"/>
  <c r="C521" i="85"/>
  <c r="A521" i="85"/>
  <c r="AC520" i="85"/>
  <c r="E520" i="85"/>
  <c r="C520" i="85"/>
  <c r="A520" i="85"/>
  <c r="AC519" i="85"/>
  <c r="E519" i="85"/>
  <c r="C519" i="85"/>
  <c r="A519" i="85"/>
  <c r="AC518" i="85"/>
  <c r="E518" i="85"/>
  <c r="C518" i="85"/>
  <c r="A518" i="85"/>
  <c r="AC517" i="85"/>
  <c r="E517" i="85"/>
  <c r="C517" i="85"/>
  <c r="A517" i="85"/>
  <c r="AC516" i="85"/>
  <c r="E516" i="85"/>
  <c r="C516" i="85"/>
  <c r="A516" i="85"/>
  <c r="AC515" i="85"/>
  <c r="E515" i="85"/>
  <c r="C515" i="85"/>
  <c r="A515" i="85"/>
  <c r="AC514" i="85"/>
  <c r="E514" i="85"/>
  <c r="C514" i="85"/>
  <c r="A514" i="85"/>
  <c r="AC513" i="85"/>
  <c r="E513" i="85"/>
  <c r="C513" i="85"/>
  <c r="A513" i="85"/>
  <c r="AC512" i="85"/>
  <c r="E512" i="85"/>
  <c r="C512" i="85"/>
  <c r="A512" i="85"/>
  <c r="AC511" i="85"/>
  <c r="E511" i="85"/>
  <c r="C511" i="85"/>
  <c r="A511" i="85"/>
  <c r="AC510" i="85"/>
  <c r="E510" i="85"/>
  <c r="C510" i="85"/>
  <c r="A510" i="85"/>
  <c r="AC509" i="85"/>
  <c r="E509" i="85"/>
  <c r="C509" i="85"/>
  <c r="A509" i="85"/>
  <c r="AC508" i="85"/>
  <c r="E508" i="85"/>
  <c r="C508" i="85"/>
  <c r="A508" i="85"/>
  <c r="AC507" i="85"/>
  <c r="E507" i="85"/>
  <c r="C507" i="85"/>
  <c r="A507" i="85"/>
  <c r="AC506" i="85"/>
  <c r="E506" i="85"/>
  <c r="C506" i="85"/>
  <c r="A506" i="85"/>
  <c r="AC505" i="85"/>
  <c r="E505" i="85"/>
  <c r="C505" i="85"/>
  <c r="A505" i="85"/>
  <c r="AC504" i="85"/>
  <c r="E504" i="85"/>
  <c r="C504" i="85"/>
  <c r="A504" i="85"/>
  <c r="AC503" i="85"/>
  <c r="E503" i="85"/>
  <c r="C503" i="85"/>
  <c r="A503" i="85"/>
  <c r="AC502" i="85"/>
  <c r="E502" i="85"/>
  <c r="C502" i="85"/>
  <c r="A502" i="85"/>
  <c r="AC501" i="85"/>
  <c r="E501" i="85"/>
  <c r="C501" i="85"/>
  <c r="A501" i="85"/>
  <c r="AC500" i="85"/>
  <c r="E500" i="85"/>
  <c r="C500" i="85"/>
  <c r="A500" i="85"/>
  <c r="AC499" i="85"/>
  <c r="E499" i="85"/>
  <c r="C499" i="85"/>
  <c r="A499" i="85"/>
  <c r="AC498" i="85"/>
  <c r="E498" i="85"/>
  <c r="C498" i="85"/>
  <c r="A498" i="85"/>
  <c r="AC497" i="85"/>
  <c r="E497" i="85"/>
  <c r="C497" i="85"/>
  <c r="A497" i="85"/>
  <c r="AC496" i="85"/>
  <c r="E496" i="85"/>
  <c r="C496" i="85"/>
  <c r="A496" i="85"/>
  <c r="AC495" i="85"/>
  <c r="E495" i="85"/>
  <c r="C495" i="85"/>
  <c r="A495" i="85"/>
  <c r="AC494" i="85"/>
  <c r="E494" i="85"/>
  <c r="C494" i="85"/>
  <c r="A494" i="85"/>
  <c r="AC493" i="85"/>
  <c r="E493" i="85"/>
  <c r="C493" i="85"/>
  <c r="A493" i="85"/>
  <c r="AC492" i="85"/>
  <c r="E492" i="85"/>
  <c r="C492" i="85"/>
  <c r="A492" i="85"/>
  <c r="AC491" i="85"/>
  <c r="E491" i="85"/>
  <c r="C491" i="85"/>
  <c r="A491" i="85"/>
  <c r="AC490" i="85"/>
  <c r="E490" i="85"/>
  <c r="C490" i="85"/>
  <c r="A490" i="85"/>
  <c r="AC489" i="85"/>
  <c r="E489" i="85"/>
  <c r="C489" i="85"/>
  <c r="A489" i="85"/>
  <c r="AC488" i="85"/>
  <c r="E488" i="85"/>
  <c r="C488" i="85"/>
  <c r="A488" i="85"/>
  <c r="AC487" i="85"/>
  <c r="E487" i="85"/>
  <c r="C487" i="85"/>
  <c r="A487" i="85"/>
  <c r="AC486" i="85"/>
  <c r="E486" i="85"/>
  <c r="C486" i="85"/>
  <c r="A486" i="85"/>
  <c r="AC485" i="85"/>
  <c r="E485" i="85"/>
  <c r="C485" i="85"/>
  <c r="A485" i="85"/>
  <c r="AC484" i="85"/>
  <c r="E484" i="85"/>
  <c r="C484" i="85"/>
  <c r="A484" i="85"/>
  <c r="AC483" i="85"/>
  <c r="E483" i="85"/>
  <c r="C483" i="85"/>
  <c r="A483" i="85"/>
  <c r="AC482" i="85"/>
  <c r="E482" i="85"/>
  <c r="C482" i="85"/>
  <c r="A482" i="85"/>
  <c r="AC481" i="85"/>
  <c r="E481" i="85"/>
  <c r="C481" i="85"/>
  <c r="A481" i="85"/>
  <c r="AC480" i="85"/>
  <c r="E480" i="85"/>
  <c r="C480" i="85"/>
  <c r="A480" i="85"/>
  <c r="AC479" i="85"/>
  <c r="E479" i="85"/>
  <c r="C479" i="85"/>
  <c r="A479" i="85"/>
  <c r="AC478" i="85"/>
  <c r="E478" i="85"/>
  <c r="C478" i="85"/>
  <c r="A478" i="85"/>
  <c r="AC477" i="85"/>
  <c r="E477" i="85"/>
  <c r="C477" i="85"/>
  <c r="A477" i="85"/>
  <c r="AC476" i="85"/>
  <c r="E476" i="85"/>
  <c r="C476" i="85"/>
  <c r="A476" i="85"/>
  <c r="AC475" i="85"/>
  <c r="E475" i="85"/>
  <c r="C475" i="85"/>
  <c r="A475" i="85"/>
  <c r="AC474" i="85"/>
  <c r="E474" i="85"/>
  <c r="C474" i="85"/>
  <c r="A474" i="85"/>
  <c r="AC473" i="85"/>
  <c r="E473" i="85"/>
  <c r="C473" i="85"/>
  <c r="A473" i="85"/>
  <c r="AC472" i="85"/>
  <c r="E472" i="85"/>
  <c r="C472" i="85"/>
  <c r="A472" i="85"/>
  <c r="AC471" i="85"/>
  <c r="E471" i="85"/>
  <c r="C471" i="85"/>
  <c r="A471" i="85"/>
  <c r="AC470" i="85"/>
  <c r="E470" i="85"/>
  <c r="C470" i="85"/>
  <c r="A470" i="85"/>
  <c r="AC469" i="85"/>
  <c r="E469" i="85"/>
  <c r="C469" i="85"/>
  <c r="A469" i="85"/>
  <c r="AC468" i="85"/>
  <c r="E468" i="85"/>
  <c r="C468" i="85"/>
  <c r="A468" i="85"/>
  <c r="AC467" i="85"/>
  <c r="E467" i="85"/>
  <c r="C467" i="85"/>
  <c r="A467" i="85"/>
  <c r="AC466" i="85"/>
  <c r="E466" i="85"/>
  <c r="C466" i="85"/>
  <c r="A466" i="85"/>
  <c r="AC465" i="85"/>
  <c r="E465" i="85"/>
  <c r="C465" i="85"/>
  <c r="A465" i="85"/>
  <c r="AC464" i="85"/>
  <c r="E464" i="85"/>
  <c r="C464" i="85"/>
  <c r="A464" i="85"/>
  <c r="AC463" i="85"/>
  <c r="E463" i="85"/>
  <c r="C463" i="85"/>
  <c r="A463" i="85"/>
  <c r="AC462" i="85"/>
  <c r="E462" i="85"/>
  <c r="C462" i="85"/>
  <c r="A462" i="85"/>
  <c r="AC461" i="85"/>
  <c r="E461" i="85"/>
  <c r="C461" i="85"/>
  <c r="A461" i="85"/>
  <c r="AC460" i="85"/>
  <c r="E460" i="85"/>
  <c r="C460" i="85"/>
  <c r="A460" i="85"/>
  <c r="AC459" i="85"/>
  <c r="E459" i="85"/>
  <c r="C459" i="85"/>
  <c r="A459" i="85"/>
  <c r="AC458" i="85"/>
  <c r="E458" i="85"/>
  <c r="C458" i="85"/>
  <c r="A458" i="85"/>
  <c r="AC457" i="85"/>
  <c r="E457" i="85"/>
  <c r="C457" i="85"/>
  <c r="A457" i="85"/>
  <c r="AC456" i="85"/>
  <c r="E456" i="85"/>
  <c r="C456" i="85"/>
  <c r="A456" i="85"/>
  <c r="AC455" i="85"/>
  <c r="E455" i="85"/>
  <c r="C455" i="85"/>
  <c r="A455" i="85"/>
  <c r="AC454" i="85"/>
  <c r="E454" i="85"/>
  <c r="C454" i="85"/>
  <c r="A454" i="85"/>
  <c r="E453" i="85"/>
  <c r="C453" i="85"/>
  <c r="A453" i="85"/>
  <c r="E452" i="85"/>
  <c r="C452" i="85"/>
  <c r="A452" i="85"/>
  <c r="E451" i="85"/>
  <c r="C451" i="85"/>
  <c r="A451" i="85"/>
  <c r="E450" i="85"/>
  <c r="C450" i="85"/>
  <c r="A450" i="85"/>
  <c r="E449" i="85"/>
  <c r="C449" i="85"/>
  <c r="A449" i="85"/>
  <c r="E448" i="85"/>
  <c r="C448" i="85"/>
  <c r="A448" i="85"/>
  <c r="E447" i="85"/>
  <c r="C447" i="85"/>
  <c r="A447" i="85"/>
  <c r="E446" i="85"/>
  <c r="C446" i="85"/>
  <c r="A446" i="85"/>
  <c r="E445" i="85"/>
  <c r="C445" i="85"/>
  <c r="A445" i="85"/>
  <c r="E444" i="85"/>
  <c r="C444" i="85"/>
  <c r="A444" i="85"/>
  <c r="E443" i="85"/>
  <c r="C443" i="85"/>
  <c r="A443" i="85"/>
  <c r="E442" i="85"/>
  <c r="C442" i="85"/>
  <c r="A442" i="85"/>
  <c r="E441" i="85"/>
  <c r="C441" i="85"/>
  <c r="A441" i="85"/>
  <c r="E440" i="85"/>
  <c r="C440" i="85"/>
  <c r="A440" i="85"/>
  <c r="E439" i="85"/>
  <c r="C439" i="85"/>
  <c r="A439" i="85"/>
  <c r="E438" i="85"/>
  <c r="C438" i="85"/>
  <c r="A438" i="85"/>
  <c r="E437" i="85"/>
  <c r="C437" i="85"/>
  <c r="A437" i="85"/>
  <c r="E436" i="85"/>
  <c r="C436" i="85"/>
  <c r="A436" i="85"/>
  <c r="E435" i="85"/>
  <c r="C435" i="85"/>
  <c r="A435" i="85"/>
  <c r="E434" i="85"/>
  <c r="C434" i="85"/>
  <c r="A434" i="85"/>
  <c r="E433" i="85"/>
  <c r="C433" i="85"/>
  <c r="A433" i="85"/>
  <c r="E432" i="85"/>
  <c r="C432" i="85"/>
  <c r="A432" i="85"/>
  <c r="E431" i="85"/>
  <c r="C431" i="85"/>
  <c r="A431" i="85"/>
  <c r="E430" i="85"/>
  <c r="C430" i="85"/>
  <c r="A430" i="85"/>
  <c r="E429" i="85"/>
  <c r="C429" i="85"/>
  <c r="A429" i="85"/>
  <c r="E428" i="85"/>
  <c r="C428" i="85"/>
  <c r="A428" i="85"/>
  <c r="E427" i="85"/>
  <c r="C427" i="85"/>
  <c r="A427" i="85"/>
  <c r="E426" i="85"/>
  <c r="C426" i="85"/>
  <c r="A426" i="85"/>
  <c r="E425" i="85"/>
  <c r="C425" i="85"/>
  <c r="A425" i="85"/>
  <c r="E424" i="85"/>
  <c r="C424" i="85"/>
  <c r="A424" i="85"/>
  <c r="E423" i="85"/>
  <c r="C423" i="85"/>
  <c r="A423" i="85"/>
  <c r="E422" i="85"/>
  <c r="C422" i="85"/>
  <c r="A422" i="85"/>
  <c r="E421" i="85"/>
  <c r="C421" i="85"/>
  <c r="A421" i="85"/>
  <c r="E420" i="85"/>
  <c r="C420" i="85"/>
  <c r="A420" i="85"/>
  <c r="E419" i="85"/>
  <c r="C419" i="85"/>
  <c r="A419" i="85"/>
  <c r="E418" i="85"/>
  <c r="C418" i="85"/>
  <c r="A418" i="85"/>
  <c r="E417" i="85"/>
  <c r="C417" i="85"/>
  <c r="A417" i="85"/>
  <c r="E416" i="85"/>
  <c r="C416" i="85"/>
  <c r="A416" i="85"/>
  <c r="E415" i="85"/>
  <c r="C415" i="85"/>
  <c r="A415" i="85"/>
  <c r="E414" i="85"/>
  <c r="C414" i="85"/>
  <c r="A414" i="85"/>
  <c r="E413" i="85"/>
  <c r="C413" i="85"/>
  <c r="A413" i="85"/>
  <c r="E412" i="85"/>
  <c r="C412" i="85"/>
  <c r="A412" i="85"/>
  <c r="E411" i="85"/>
  <c r="C411" i="85"/>
  <c r="A411" i="85"/>
  <c r="E410" i="85"/>
  <c r="C410" i="85"/>
  <c r="A410" i="85"/>
  <c r="E409" i="85"/>
  <c r="C409" i="85"/>
  <c r="A409" i="85"/>
  <c r="E408" i="85"/>
  <c r="C408" i="85"/>
  <c r="A408" i="85"/>
  <c r="E407" i="85"/>
  <c r="C407" i="85"/>
  <c r="A407" i="85"/>
  <c r="E406" i="85"/>
  <c r="C406" i="85"/>
  <c r="A406" i="85"/>
  <c r="E405" i="85"/>
  <c r="C405" i="85"/>
  <c r="A405" i="85"/>
  <c r="E404" i="85"/>
  <c r="C404" i="85"/>
  <c r="A404" i="85"/>
  <c r="E403" i="85"/>
  <c r="C403" i="85"/>
  <c r="A403" i="85"/>
  <c r="E402" i="85"/>
  <c r="C402" i="85"/>
  <c r="A402" i="85"/>
  <c r="E401" i="85"/>
  <c r="C401" i="85"/>
  <c r="A401" i="85"/>
  <c r="E400" i="85"/>
  <c r="C400" i="85"/>
  <c r="A400" i="85"/>
  <c r="E399" i="85"/>
  <c r="C399" i="85"/>
  <c r="A399" i="85"/>
  <c r="E398" i="85"/>
  <c r="C398" i="85"/>
  <c r="A398" i="85"/>
  <c r="E397" i="85"/>
  <c r="C397" i="85"/>
  <c r="A397" i="85"/>
  <c r="E396" i="85"/>
  <c r="C396" i="85"/>
  <c r="A396" i="85"/>
  <c r="E395" i="85"/>
  <c r="C395" i="85"/>
  <c r="A395" i="85"/>
  <c r="E394" i="85"/>
  <c r="C394" i="85"/>
  <c r="A394" i="85"/>
  <c r="E393" i="85"/>
  <c r="C393" i="85"/>
  <c r="A393" i="85"/>
  <c r="E392" i="85"/>
  <c r="C392" i="85"/>
  <c r="A392" i="85"/>
  <c r="E391" i="85"/>
  <c r="C391" i="85"/>
  <c r="A391" i="85"/>
  <c r="E390" i="85"/>
  <c r="C390" i="85"/>
  <c r="A390" i="85"/>
  <c r="E389" i="85"/>
  <c r="C389" i="85"/>
  <c r="A389" i="85"/>
  <c r="E388" i="85"/>
  <c r="C388" i="85"/>
  <c r="A388" i="85"/>
  <c r="E387" i="85"/>
  <c r="C387" i="85"/>
  <c r="A387" i="85"/>
  <c r="E386" i="85"/>
  <c r="C386" i="85"/>
  <c r="A386" i="85"/>
  <c r="E385" i="85"/>
  <c r="C385" i="85"/>
  <c r="A385" i="85"/>
  <c r="E384" i="85"/>
  <c r="C384" i="85"/>
  <c r="A384" i="85"/>
  <c r="E383" i="85"/>
  <c r="C383" i="85"/>
  <c r="A383" i="85"/>
  <c r="E382" i="85"/>
  <c r="C382" i="85"/>
  <c r="A382" i="85"/>
  <c r="E381" i="85"/>
  <c r="C381" i="85"/>
  <c r="A381" i="85"/>
  <c r="E380" i="85"/>
  <c r="C380" i="85"/>
  <c r="A380" i="85"/>
  <c r="E379" i="85"/>
  <c r="C379" i="85"/>
  <c r="A379" i="85"/>
  <c r="E378" i="85"/>
  <c r="C378" i="85"/>
  <c r="A378" i="85"/>
  <c r="E377" i="85"/>
  <c r="C377" i="85"/>
  <c r="A377" i="85"/>
  <c r="E376" i="85"/>
  <c r="C376" i="85"/>
  <c r="A376" i="85"/>
  <c r="E375" i="85"/>
  <c r="C375" i="85"/>
  <c r="A375" i="85"/>
  <c r="E374" i="85"/>
  <c r="C374" i="85"/>
  <c r="A374" i="85"/>
  <c r="E373" i="85"/>
  <c r="C373" i="85"/>
  <c r="A373" i="85"/>
  <c r="E372" i="85"/>
  <c r="C372" i="85"/>
  <c r="A372" i="85"/>
  <c r="E371" i="85"/>
  <c r="C371" i="85"/>
  <c r="A371" i="85"/>
  <c r="E370" i="85"/>
  <c r="C370" i="85"/>
  <c r="A370" i="85"/>
  <c r="E369" i="85"/>
  <c r="C369" i="85"/>
  <c r="A369" i="85"/>
  <c r="E368" i="85"/>
  <c r="C368" i="85"/>
  <c r="A368" i="85"/>
  <c r="E367" i="85"/>
  <c r="C367" i="85"/>
  <c r="A367" i="85"/>
  <c r="E366" i="85"/>
  <c r="C366" i="85"/>
  <c r="A366" i="85"/>
  <c r="E365" i="85"/>
  <c r="C365" i="85"/>
  <c r="A365" i="85"/>
  <c r="E364" i="85"/>
  <c r="C364" i="85"/>
  <c r="A364" i="85"/>
  <c r="E363" i="85"/>
  <c r="C363" i="85"/>
  <c r="A363" i="85"/>
  <c r="E362" i="85"/>
  <c r="C362" i="85"/>
  <c r="A362" i="85"/>
  <c r="E361" i="85"/>
  <c r="C361" i="85"/>
  <c r="A361" i="85"/>
  <c r="E360" i="85"/>
  <c r="C360" i="85"/>
  <c r="A360" i="85"/>
  <c r="E359" i="85"/>
  <c r="C359" i="85"/>
  <c r="A359" i="85"/>
  <c r="E358" i="85"/>
  <c r="C358" i="85"/>
  <c r="A358" i="85"/>
  <c r="E357" i="85"/>
  <c r="C357" i="85"/>
  <c r="A357" i="85"/>
  <c r="E356" i="85"/>
  <c r="C356" i="85"/>
  <c r="A356" i="85"/>
  <c r="E355" i="85"/>
  <c r="C355" i="85"/>
  <c r="A355" i="85"/>
  <c r="E354" i="85"/>
  <c r="C354" i="85"/>
  <c r="A354" i="85"/>
  <c r="E353" i="85"/>
  <c r="C353" i="85"/>
  <c r="A353" i="85"/>
  <c r="E352" i="85"/>
  <c r="C352" i="85"/>
  <c r="A352" i="85"/>
  <c r="E351" i="85"/>
  <c r="C351" i="85"/>
  <c r="A351" i="85"/>
  <c r="E350" i="85"/>
  <c r="C350" i="85"/>
  <c r="A350" i="85"/>
  <c r="E349" i="85"/>
  <c r="C349" i="85"/>
  <c r="A349" i="85"/>
  <c r="E348" i="85"/>
  <c r="C348" i="85"/>
  <c r="A348" i="85"/>
  <c r="E347" i="85"/>
  <c r="C347" i="85"/>
  <c r="A347" i="85"/>
  <c r="E346" i="85"/>
  <c r="C346" i="85"/>
  <c r="A346" i="85"/>
  <c r="E345" i="85"/>
  <c r="C345" i="85"/>
  <c r="A345" i="85"/>
  <c r="E344" i="85"/>
  <c r="C344" i="85"/>
  <c r="A344" i="85"/>
  <c r="E343" i="85"/>
  <c r="C343" i="85"/>
  <c r="A343" i="85"/>
  <c r="E342" i="85"/>
  <c r="C342" i="85"/>
  <c r="A342" i="85"/>
  <c r="E341" i="85"/>
  <c r="C341" i="85"/>
  <c r="A341" i="85"/>
  <c r="E340" i="85"/>
  <c r="C340" i="85"/>
  <c r="A340" i="85"/>
  <c r="E339" i="85"/>
  <c r="C339" i="85"/>
  <c r="A339" i="85"/>
  <c r="E338" i="85"/>
  <c r="C338" i="85"/>
  <c r="A338" i="85"/>
  <c r="E337" i="85"/>
  <c r="C337" i="85"/>
  <c r="A337" i="85"/>
  <c r="E336" i="85"/>
  <c r="C336" i="85"/>
  <c r="A336" i="85"/>
  <c r="E335" i="85"/>
  <c r="C335" i="85"/>
  <c r="A335" i="85"/>
  <c r="E334" i="85"/>
  <c r="C334" i="85"/>
  <c r="A334" i="85"/>
  <c r="E333" i="85"/>
  <c r="C333" i="85"/>
  <c r="A333" i="85"/>
  <c r="E332" i="85"/>
  <c r="C332" i="85"/>
  <c r="A332" i="85"/>
  <c r="E331" i="85"/>
  <c r="C331" i="85"/>
  <c r="A331" i="85"/>
  <c r="E330" i="85"/>
  <c r="C330" i="85"/>
  <c r="A330" i="85"/>
  <c r="E329" i="85"/>
  <c r="C329" i="85"/>
  <c r="A329" i="85"/>
  <c r="E328" i="85"/>
  <c r="C328" i="85"/>
  <c r="A328" i="85"/>
  <c r="E327" i="85"/>
  <c r="C327" i="85"/>
  <c r="A327" i="85"/>
  <c r="E326" i="85"/>
  <c r="C326" i="85"/>
  <c r="A326" i="85"/>
  <c r="E325" i="85"/>
  <c r="C325" i="85"/>
  <c r="A325" i="85"/>
  <c r="E324" i="85"/>
  <c r="C324" i="85"/>
  <c r="A324" i="85"/>
  <c r="E323" i="85"/>
  <c r="C323" i="85"/>
  <c r="A323" i="85"/>
  <c r="E322" i="85"/>
  <c r="C322" i="85"/>
  <c r="A322" i="85"/>
  <c r="E321" i="85"/>
  <c r="C321" i="85"/>
  <c r="A321" i="85"/>
  <c r="E320" i="85"/>
  <c r="C320" i="85"/>
  <c r="A320" i="85"/>
  <c r="E319" i="85"/>
  <c r="C319" i="85"/>
  <c r="A319" i="85"/>
  <c r="E318" i="85"/>
  <c r="C318" i="85"/>
  <c r="A318" i="85"/>
  <c r="E317" i="85"/>
  <c r="C317" i="85"/>
  <c r="A317" i="85"/>
  <c r="E316" i="85"/>
  <c r="C316" i="85"/>
  <c r="A316" i="85"/>
  <c r="E315" i="85"/>
  <c r="C315" i="85"/>
  <c r="A315" i="85"/>
  <c r="E314" i="85"/>
  <c r="C314" i="85"/>
  <c r="A314" i="85"/>
  <c r="E313" i="85"/>
  <c r="C313" i="85"/>
  <c r="A313" i="85"/>
  <c r="E312" i="85"/>
  <c r="C312" i="85"/>
  <c r="A312" i="85"/>
  <c r="E311" i="85"/>
  <c r="C311" i="85"/>
  <c r="A311" i="85"/>
  <c r="E310" i="85"/>
  <c r="C310" i="85"/>
  <c r="A310" i="85"/>
  <c r="E309" i="85"/>
  <c r="C309" i="85"/>
  <c r="A309" i="85"/>
  <c r="E308" i="85"/>
  <c r="C308" i="85"/>
  <c r="A308" i="85"/>
  <c r="E307" i="85"/>
  <c r="C307" i="85"/>
  <c r="A307" i="85"/>
  <c r="E306" i="85"/>
  <c r="C306" i="85"/>
  <c r="A306" i="85"/>
  <c r="E305" i="85"/>
  <c r="C305" i="85"/>
  <c r="A305" i="85"/>
  <c r="E304" i="85"/>
  <c r="C304" i="85"/>
  <c r="A304" i="85"/>
  <c r="E303" i="85"/>
  <c r="C303" i="85"/>
  <c r="A303" i="85"/>
  <c r="E302" i="85"/>
  <c r="C302" i="85"/>
  <c r="A302" i="85"/>
  <c r="E301" i="85"/>
  <c r="C301" i="85"/>
  <c r="A301" i="85"/>
  <c r="E300" i="85"/>
  <c r="C300" i="85"/>
  <c r="A300" i="85"/>
  <c r="E299" i="85"/>
  <c r="C299" i="85"/>
  <c r="A299" i="85"/>
  <c r="E298" i="85"/>
  <c r="C298" i="85"/>
  <c r="A298" i="85"/>
  <c r="E297" i="85"/>
  <c r="C297" i="85"/>
  <c r="A297" i="85"/>
  <c r="E296" i="85"/>
  <c r="C296" i="85"/>
  <c r="A296" i="85"/>
  <c r="E295" i="85"/>
  <c r="C295" i="85"/>
  <c r="A295" i="85"/>
  <c r="E294" i="85"/>
  <c r="C294" i="85"/>
  <c r="A294" i="85"/>
  <c r="E293" i="85"/>
  <c r="C293" i="85"/>
  <c r="A293" i="85"/>
  <c r="E292" i="85"/>
  <c r="C292" i="85"/>
  <c r="A292" i="85"/>
  <c r="E291" i="85"/>
  <c r="C291" i="85"/>
  <c r="A291" i="85"/>
  <c r="E290" i="85"/>
  <c r="C290" i="85"/>
  <c r="A290" i="85"/>
  <c r="E289" i="85"/>
  <c r="C289" i="85"/>
  <c r="A289" i="85"/>
  <c r="E288" i="85"/>
  <c r="C288" i="85"/>
  <c r="A288" i="85"/>
  <c r="E287" i="85"/>
  <c r="C287" i="85"/>
  <c r="A287" i="85"/>
  <c r="E286" i="85"/>
  <c r="C286" i="85"/>
  <c r="A286" i="85"/>
  <c r="E285" i="85"/>
  <c r="C285" i="85"/>
  <c r="A285" i="85"/>
  <c r="E284" i="85"/>
  <c r="C284" i="85"/>
  <c r="A284" i="85"/>
  <c r="E283" i="85"/>
  <c r="C283" i="85"/>
  <c r="A283" i="85"/>
  <c r="E282" i="85"/>
  <c r="C282" i="85"/>
  <c r="A282" i="85"/>
  <c r="E281" i="85"/>
  <c r="C281" i="85"/>
  <c r="A281" i="85"/>
  <c r="E280" i="85"/>
  <c r="C280" i="85"/>
  <c r="A280" i="85"/>
  <c r="E279" i="85"/>
  <c r="C279" i="85"/>
  <c r="A279" i="85"/>
  <c r="E278" i="85"/>
  <c r="C278" i="85"/>
  <c r="A278" i="85"/>
  <c r="E277" i="85"/>
  <c r="C277" i="85"/>
  <c r="A277" i="85"/>
  <c r="E276" i="85"/>
  <c r="C276" i="85"/>
  <c r="A276" i="85"/>
  <c r="E275" i="85"/>
  <c r="C275" i="85"/>
  <c r="A275" i="85"/>
  <c r="E274" i="85"/>
  <c r="C274" i="85"/>
  <c r="A274" i="85"/>
  <c r="E273" i="85"/>
  <c r="C273" i="85"/>
  <c r="A273" i="85"/>
  <c r="E272" i="85"/>
  <c r="C272" i="85"/>
  <c r="A272" i="85"/>
  <c r="E271" i="85"/>
  <c r="C271" i="85"/>
  <c r="A271" i="85"/>
  <c r="E270" i="85"/>
  <c r="C270" i="85"/>
  <c r="A270" i="85"/>
  <c r="E269" i="85"/>
  <c r="C269" i="85"/>
  <c r="A269" i="85"/>
  <c r="E268" i="85"/>
  <c r="C268" i="85"/>
  <c r="A268" i="85"/>
  <c r="E267" i="85"/>
  <c r="C267" i="85"/>
  <c r="A267" i="85"/>
  <c r="E266" i="85"/>
  <c r="C266" i="85"/>
  <c r="A266" i="85"/>
  <c r="E265" i="85"/>
  <c r="C265" i="85"/>
  <c r="A265" i="85"/>
  <c r="E264" i="85"/>
  <c r="C264" i="85"/>
  <c r="A264" i="85"/>
  <c r="E263" i="85"/>
  <c r="C263" i="85"/>
  <c r="A263" i="85"/>
  <c r="E262" i="85"/>
  <c r="C262" i="85"/>
  <c r="A262" i="85"/>
  <c r="E261" i="85"/>
  <c r="C261" i="85"/>
  <c r="A261" i="85"/>
  <c r="E260" i="85"/>
  <c r="C260" i="85"/>
  <c r="A260" i="85"/>
  <c r="E259" i="85"/>
  <c r="C259" i="85"/>
  <c r="A259" i="85"/>
  <c r="E258" i="85"/>
  <c r="C258" i="85"/>
  <c r="A258" i="85"/>
  <c r="E257" i="85"/>
  <c r="C257" i="85"/>
  <c r="A257" i="85"/>
  <c r="E256" i="85"/>
  <c r="C256" i="85"/>
  <c r="A256" i="85"/>
  <c r="E255" i="85"/>
  <c r="C255" i="85"/>
  <c r="A255" i="85"/>
  <c r="E254" i="85"/>
  <c r="C254" i="85"/>
  <c r="A254" i="85"/>
  <c r="E253" i="85"/>
  <c r="C253" i="85"/>
  <c r="A253" i="85"/>
  <c r="E252" i="85"/>
  <c r="C252" i="85"/>
  <c r="A252" i="85"/>
  <c r="E251" i="85"/>
  <c r="C251" i="85"/>
  <c r="A251" i="85"/>
  <c r="E250" i="85"/>
  <c r="C250" i="85"/>
  <c r="A250" i="85"/>
  <c r="E249" i="85"/>
  <c r="C249" i="85"/>
  <c r="A249" i="85"/>
  <c r="E248" i="85"/>
  <c r="C248" i="85"/>
  <c r="A248" i="85"/>
  <c r="E247" i="85"/>
  <c r="C247" i="85"/>
  <c r="A247" i="85"/>
  <c r="E246" i="85"/>
  <c r="C246" i="85"/>
  <c r="A246" i="85"/>
  <c r="E245" i="85"/>
  <c r="C245" i="85"/>
  <c r="A245" i="85"/>
  <c r="E244" i="85"/>
  <c r="C244" i="85"/>
  <c r="A244" i="85"/>
  <c r="E243" i="85"/>
  <c r="C243" i="85"/>
  <c r="A243" i="85"/>
  <c r="E242" i="85"/>
  <c r="C242" i="85"/>
  <c r="A242" i="85"/>
  <c r="E241" i="85"/>
  <c r="C241" i="85"/>
  <c r="A241" i="85"/>
  <c r="E240" i="85"/>
  <c r="C240" i="85"/>
  <c r="A240" i="85"/>
  <c r="E239" i="85"/>
  <c r="C239" i="85"/>
  <c r="A239" i="85"/>
  <c r="E238" i="85"/>
  <c r="C238" i="85"/>
  <c r="A238" i="85"/>
  <c r="E237" i="85"/>
  <c r="C237" i="85"/>
  <c r="A237" i="85"/>
  <c r="D26" i="88"/>
  <c r="E236" i="85"/>
  <c r="C236" i="85"/>
  <c r="A236" i="85"/>
  <c r="E235" i="85"/>
  <c r="C235" i="85"/>
  <c r="A235" i="85"/>
  <c r="E234" i="85"/>
  <c r="C234" i="85"/>
  <c r="A234" i="85"/>
  <c r="E233" i="85"/>
  <c r="C233" i="85"/>
  <c r="A233" i="85"/>
  <c r="E232" i="85"/>
  <c r="C232" i="85"/>
  <c r="A232" i="85"/>
  <c r="E231" i="85"/>
  <c r="C231" i="85"/>
  <c r="A231" i="85"/>
  <c r="E230" i="85"/>
  <c r="C230" i="85"/>
  <c r="A230" i="85"/>
  <c r="E229" i="85"/>
  <c r="C229" i="85"/>
  <c r="A229" i="85"/>
  <c r="E228" i="85"/>
  <c r="C228" i="85"/>
  <c r="A228" i="85"/>
  <c r="E227" i="85"/>
  <c r="C227" i="85"/>
  <c r="A227" i="85"/>
  <c r="E226" i="85"/>
  <c r="C226" i="85"/>
  <c r="A226" i="85"/>
  <c r="E225" i="85"/>
  <c r="C225" i="85"/>
  <c r="A225" i="85"/>
  <c r="E224" i="85"/>
  <c r="C224" i="85"/>
  <c r="A224" i="85"/>
  <c r="E223" i="85"/>
  <c r="C223" i="85"/>
  <c r="A223" i="85"/>
  <c r="E222" i="85"/>
  <c r="C222" i="85"/>
  <c r="A222" i="85"/>
  <c r="E221" i="85"/>
  <c r="C221" i="85"/>
  <c r="A221" i="85"/>
  <c r="E220" i="85"/>
  <c r="C220" i="85"/>
  <c r="A220" i="85"/>
  <c r="E219" i="85"/>
  <c r="C219" i="85"/>
  <c r="A219" i="85"/>
  <c r="E218" i="85"/>
  <c r="C218" i="85"/>
  <c r="A218" i="85"/>
  <c r="E217" i="85"/>
  <c r="C217" i="85"/>
  <c r="A217" i="85"/>
  <c r="E216" i="85"/>
  <c r="C216" i="85"/>
  <c r="A216" i="85"/>
  <c r="E215" i="85"/>
  <c r="C215" i="85"/>
  <c r="A215" i="85"/>
  <c r="E214" i="85"/>
  <c r="C214" i="85"/>
  <c r="A214" i="85"/>
  <c r="E213" i="85"/>
  <c r="C213" i="85"/>
  <c r="A213" i="85"/>
  <c r="E212" i="85"/>
  <c r="C212" i="85"/>
  <c r="A212" i="85"/>
  <c r="E211" i="85"/>
  <c r="C211" i="85"/>
  <c r="A211" i="85"/>
  <c r="E210" i="85"/>
  <c r="C210" i="85"/>
  <c r="A210" i="85"/>
  <c r="E209" i="85"/>
  <c r="C209" i="85"/>
  <c r="A209" i="85"/>
  <c r="E208" i="85"/>
  <c r="C208" i="85"/>
  <c r="A208" i="85"/>
  <c r="E207" i="85"/>
  <c r="C207" i="85"/>
  <c r="A207" i="85"/>
  <c r="E206" i="85"/>
  <c r="C206" i="85"/>
  <c r="A206" i="85"/>
  <c r="E205" i="85"/>
  <c r="C205" i="85"/>
  <c r="A205" i="85"/>
  <c r="E204" i="85"/>
  <c r="C204" i="85"/>
  <c r="A204" i="85"/>
  <c r="E203" i="85"/>
  <c r="C203" i="85"/>
  <c r="A203" i="85"/>
  <c r="E202" i="85"/>
  <c r="C202" i="85"/>
  <c r="A202" i="85"/>
  <c r="E201" i="85"/>
  <c r="C201" i="85"/>
  <c r="A201" i="85"/>
  <c r="E200" i="85"/>
  <c r="C200" i="85"/>
  <c r="A200" i="85"/>
  <c r="E199" i="85"/>
  <c r="C199" i="85"/>
  <c r="A199" i="85"/>
  <c r="E198" i="85"/>
  <c r="C198" i="85"/>
  <c r="A198" i="85"/>
  <c r="E197" i="85"/>
  <c r="C197" i="85"/>
  <c r="A197" i="85"/>
  <c r="E196" i="85"/>
  <c r="C196" i="85"/>
  <c r="A196" i="85"/>
  <c r="E195" i="85"/>
  <c r="C195" i="85"/>
  <c r="A195" i="85"/>
  <c r="E194" i="85"/>
  <c r="C194" i="85"/>
  <c r="A194" i="85"/>
  <c r="E193" i="85"/>
  <c r="C193" i="85"/>
  <c r="A193" i="85"/>
  <c r="E192" i="85"/>
  <c r="C192" i="85"/>
  <c r="A192" i="85"/>
  <c r="E191" i="85"/>
  <c r="C191" i="85"/>
  <c r="A191" i="85"/>
  <c r="E190" i="85"/>
  <c r="C190" i="85"/>
  <c r="A190" i="85"/>
  <c r="E189" i="85"/>
  <c r="C189" i="85"/>
  <c r="A189" i="85"/>
  <c r="E188" i="85"/>
  <c r="C188" i="85"/>
  <c r="A188" i="85"/>
  <c r="E187" i="85"/>
  <c r="C187" i="85"/>
  <c r="A187" i="85"/>
  <c r="E186" i="85"/>
  <c r="C186" i="85"/>
  <c r="A186" i="85"/>
  <c r="E185" i="85"/>
  <c r="C185" i="85"/>
  <c r="A185" i="85"/>
  <c r="E184" i="85"/>
  <c r="C184" i="85"/>
  <c r="A184" i="85"/>
  <c r="E183" i="85"/>
  <c r="C183" i="85"/>
  <c r="A183" i="85"/>
  <c r="E182" i="85"/>
  <c r="C182" i="85"/>
  <c r="A182" i="85"/>
  <c r="E181" i="85"/>
  <c r="C181" i="85"/>
  <c r="A181" i="85"/>
  <c r="E180" i="85"/>
  <c r="C180" i="85"/>
  <c r="A180" i="85"/>
  <c r="E179" i="85"/>
  <c r="C179" i="85"/>
  <c r="A179" i="85"/>
  <c r="E178" i="85"/>
  <c r="C178" i="85"/>
  <c r="A178" i="85"/>
  <c r="E177" i="85"/>
  <c r="C177" i="85"/>
  <c r="A177" i="85"/>
  <c r="E176" i="85"/>
  <c r="C176" i="85"/>
  <c r="A176" i="85"/>
  <c r="E175" i="85"/>
  <c r="C175" i="85"/>
  <c r="A175" i="85"/>
  <c r="E174" i="85"/>
  <c r="C174" i="85"/>
  <c r="A174" i="85"/>
  <c r="E173" i="85"/>
  <c r="C173" i="85"/>
  <c r="A173" i="85"/>
  <c r="E172" i="85"/>
  <c r="C172" i="85"/>
  <c r="A172" i="85"/>
  <c r="E171" i="85"/>
  <c r="C171" i="85"/>
  <c r="A171" i="85"/>
  <c r="E170" i="85"/>
  <c r="C170" i="85"/>
  <c r="A170" i="85"/>
  <c r="E169" i="85"/>
  <c r="C169" i="85"/>
  <c r="A169" i="85"/>
  <c r="E168" i="85"/>
  <c r="C168" i="85"/>
  <c r="A168" i="85"/>
  <c r="E167" i="85"/>
  <c r="C167" i="85"/>
  <c r="A167" i="85"/>
  <c r="E166" i="85"/>
  <c r="C166" i="85"/>
  <c r="A166" i="85"/>
  <c r="E165" i="85"/>
  <c r="C165" i="85"/>
  <c r="A165" i="85"/>
  <c r="E164" i="85"/>
  <c r="C164" i="85"/>
  <c r="A164" i="85"/>
  <c r="E163" i="85"/>
  <c r="C163" i="85"/>
  <c r="A163" i="85"/>
  <c r="E162" i="85"/>
  <c r="C162" i="85"/>
  <c r="A162" i="85"/>
  <c r="E161" i="85"/>
  <c r="C161" i="85"/>
  <c r="A161" i="85"/>
  <c r="E160" i="85"/>
  <c r="C160" i="85"/>
  <c r="A160" i="85"/>
  <c r="E159" i="85"/>
  <c r="C159" i="85"/>
  <c r="A159" i="85"/>
  <c r="AG158" i="85"/>
  <c r="E158" i="85"/>
  <c r="C158" i="85"/>
  <c r="A158" i="85"/>
  <c r="AG157" i="85"/>
  <c r="AF157" i="85"/>
  <c r="E157" i="85"/>
  <c r="C157" i="85"/>
  <c r="A157" i="85"/>
  <c r="AG156" i="85"/>
  <c r="E156" i="85"/>
  <c r="C156" i="85"/>
  <c r="A156" i="85"/>
  <c r="AG155" i="85"/>
  <c r="E155" i="85"/>
  <c r="C155" i="85"/>
  <c r="A155" i="85"/>
  <c r="AG154" i="85"/>
  <c r="E154" i="85"/>
  <c r="C154" i="85"/>
  <c r="A154" i="85"/>
  <c r="AG153" i="85"/>
  <c r="AF153" i="85"/>
  <c r="E153" i="85"/>
  <c r="C153" i="85"/>
  <c r="A153" i="85"/>
  <c r="AG152" i="85"/>
  <c r="E152" i="85"/>
  <c r="C152" i="85"/>
  <c r="A152" i="85"/>
  <c r="AG151" i="85"/>
  <c r="E151" i="85"/>
  <c r="C151" i="85"/>
  <c r="A151" i="85"/>
  <c r="AG150" i="85"/>
  <c r="E150" i="85"/>
  <c r="C150" i="85"/>
  <c r="A150" i="85"/>
  <c r="AG149" i="85"/>
  <c r="AF149" i="85"/>
  <c r="E149" i="85"/>
  <c r="C149" i="85"/>
  <c r="A149" i="85"/>
  <c r="AG148" i="85"/>
  <c r="E148" i="85"/>
  <c r="C148" i="85"/>
  <c r="A148" i="85"/>
  <c r="AG147" i="85"/>
  <c r="E147" i="85"/>
  <c r="C147" i="85"/>
  <c r="A147" i="85"/>
  <c r="AG146" i="85"/>
  <c r="E146" i="85"/>
  <c r="C146" i="85"/>
  <c r="A146" i="85"/>
  <c r="AG145" i="85"/>
  <c r="E145" i="85"/>
  <c r="C145" i="85"/>
  <c r="A145" i="85"/>
  <c r="E144" i="85"/>
  <c r="C144" i="85"/>
  <c r="A144" i="85"/>
  <c r="AG143" i="85"/>
  <c r="E143" i="85"/>
  <c r="C143" i="85"/>
  <c r="A143" i="85"/>
  <c r="AG142" i="85"/>
  <c r="E142" i="85"/>
  <c r="C142" i="85"/>
  <c r="A142" i="85"/>
  <c r="AG141" i="85"/>
  <c r="E141" i="85"/>
  <c r="C141" i="85"/>
  <c r="A141" i="85"/>
  <c r="AG140" i="85"/>
  <c r="E140" i="85"/>
  <c r="C140" i="85"/>
  <c r="A140" i="85"/>
  <c r="AG139" i="85"/>
  <c r="E139" i="85"/>
  <c r="C139" i="85"/>
  <c r="A139" i="85"/>
  <c r="AG138" i="85"/>
  <c r="E138" i="85"/>
  <c r="C138" i="85"/>
  <c r="A138" i="85"/>
  <c r="AG137" i="85"/>
  <c r="E137" i="85"/>
  <c r="C137" i="85"/>
  <c r="A137" i="85"/>
  <c r="AG136" i="85"/>
  <c r="E136" i="85"/>
  <c r="C136" i="85"/>
  <c r="A136" i="85"/>
  <c r="AG135" i="85"/>
  <c r="E135" i="85"/>
  <c r="C135" i="85"/>
  <c r="A135" i="85"/>
  <c r="AG134" i="85"/>
  <c r="E134" i="85"/>
  <c r="C134" i="85"/>
  <c r="A134" i="85"/>
  <c r="AG133" i="85"/>
  <c r="E133" i="85"/>
  <c r="C133" i="85"/>
  <c r="A133" i="85"/>
  <c r="AG132" i="85"/>
  <c r="E132" i="85"/>
  <c r="C132" i="85"/>
  <c r="A132" i="85"/>
  <c r="AG131" i="85"/>
  <c r="AF131" i="85"/>
  <c r="E131" i="85"/>
  <c r="C131" i="85"/>
  <c r="A131" i="85"/>
  <c r="AG130" i="85"/>
  <c r="AF130" i="85"/>
  <c r="E130" i="85"/>
  <c r="C130" i="85"/>
  <c r="A130" i="85"/>
  <c r="AG129" i="85"/>
  <c r="E129" i="85"/>
  <c r="C129" i="85"/>
  <c r="A129" i="85"/>
  <c r="AG128" i="85"/>
  <c r="E128" i="85"/>
  <c r="C128" i="85"/>
  <c r="A128" i="85"/>
  <c r="AG127" i="85"/>
  <c r="AF127" i="85"/>
  <c r="E127" i="85"/>
  <c r="C127" i="85"/>
  <c r="A127" i="85"/>
  <c r="AG126" i="85"/>
  <c r="AF126" i="85"/>
  <c r="E126" i="85"/>
  <c r="C126" i="85"/>
  <c r="A126" i="85"/>
  <c r="AG125" i="85"/>
  <c r="E125" i="85"/>
  <c r="C125" i="85"/>
  <c r="A125" i="85"/>
  <c r="AG124" i="85"/>
  <c r="AF124" i="85"/>
  <c r="E124" i="85"/>
  <c r="C124" i="85"/>
  <c r="A124" i="85"/>
  <c r="AG123" i="85"/>
  <c r="E123" i="85"/>
  <c r="C123" i="85"/>
  <c r="A123" i="85"/>
  <c r="AG122" i="85"/>
  <c r="AF122" i="85"/>
  <c r="E122" i="85"/>
  <c r="C122" i="85"/>
  <c r="A122" i="85"/>
  <c r="AG121" i="85"/>
  <c r="E121" i="85"/>
  <c r="C121" i="85"/>
  <c r="A121" i="85"/>
  <c r="AG120" i="85"/>
  <c r="AF120" i="85"/>
  <c r="E120" i="85"/>
  <c r="C120" i="85"/>
  <c r="A120" i="85"/>
  <c r="AG119" i="85"/>
  <c r="AF119" i="85"/>
  <c r="E119" i="85"/>
  <c r="C119" i="85"/>
  <c r="A119" i="85"/>
  <c r="AG118" i="85"/>
  <c r="AF118" i="85"/>
  <c r="E118" i="85"/>
  <c r="C118" i="85"/>
  <c r="A118" i="85"/>
  <c r="AG117" i="85"/>
  <c r="E117" i="85"/>
  <c r="C117" i="85"/>
  <c r="A117" i="85"/>
  <c r="AG116" i="85"/>
  <c r="AF116" i="85"/>
  <c r="E116" i="85"/>
  <c r="C116" i="85"/>
  <c r="A116" i="85"/>
  <c r="AG115" i="85"/>
  <c r="AF115" i="85"/>
  <c r="E115" i="85"/>
  <c r="C115" i="85"/>
  <c r="A115" i="85"/>
  <c r="AG114" i="85"/>
  <c r="AF114" i="85"/>
  <c r="E114" i="85"/>
  <c r="C114" i="85"/>
  <c r="A114" i="85"/>
  <c r="AG113" i="85"/>
  <c r="E113" i="85"/>
  <c r="C113" i="85"/>
  <c r="A113" i="85"/>
  <c r="AG112" i="85"/>
  <c r="AF112" i="85"/>
  <c r="E112" i="85"/>
  <c r="C112" i="85"/>
  <c r="A112" i="85"/>
  <c r="AG111" i="85"/>
  <c r="AF111" i="85"/>
  <c r="E111" i="85"/>
  <c r="C111" i="85"/>
  <c r="A111" i="85"/>
  <c r="AG110" i="85"/>
  <c r="AF110" i="85"/>
  <c r="E110" i="85"/>
  <c r="C110" i="85"/>
  <c r="A110" i="85"/>
  <c r="AG109" i="85"/>
  <c r="E109" i="85"/>
  <c r="C109" i="85"/>
  <c r="A109" i="85"/>
  <c r="AG108" i="85"/>
  <c r="AF108" i="85"/>
  <c r="E108" i="85"/>
  <c r="C108" i="85"/>
  <c r="A108" i="85"/>
  <c r="AG107" i="85"/>
  <c r="AF107" i="85"/>
  <c r="E107" i="85"/>
  <c r="C107" i="85"/>
  <c r="A107" i="85"/>
  <c r="AG106" i="85"/>
  <c r="AF106" i="85"/>
  <c r="E106" i="85"/>
  <c r="C106" i="85"/>
  <c r="A106" i="85"/>
  <c r="AG105" i="85"/>
  <c r="E105" i="85"/>
  <c r="C105" i="85"/>
  <c r="A105" i="85"/>
  <c r="AG104" i="85"/>
  <c r="AF104" i="85"/>
  <c r="E104" i="85"/>
  <c r="C104" i="85"/>
  <c r="A104" i="85"/>
  <c r="AG103" i="85"/>
  <c r="AF103" i="85"/>
  <c r="E103" i="85"/>
  <c r="C103" i="85"/>
  <c r="A103" i="85"/>
  <c r="AG102" i="85"/>
  <c r="AF102" i="85"/>
  <c r="E102" i="85"/>
  <c r="C102" i="85"/>
  <c r="A102" i="85"/>
  <c r="AG101" i="85"/>
  <c r="E101" i="85"/>
  <c r="C101" i="85"/>
  <c r="A101" i="85"/>
  <c r="AG100" i="85"/>
  <c r="AF100" i="85"/>
  <c r="E100" i="85"/>
  <c r="C100" i="85"/>
  <c r="A100" i="85"/>
  <c r="AG99" i="85"/>
  <c r="AF99" i="85"/>
  <c r="E99" i="85"/>
  <c r="C99" i="85"/>
  <c r="A99" i="85"/>
  <c r="AG98" i="85"/>
  <c r="AF98" i="85"/>
  <c r="E98" i="85"/>
  <c r="C98" i="85"/>
  <c r="A98" i="85"/>
  <c r="AG97" i="85"/>
  <c r="E97" i="85"/>
  <c r="C97" i="85"/>
  <c r="A97" i="85"/>
  <c r="AF96" i="85"/>
  <c r="E96" i="85"/>
  <c r="C96" i="85"/>
  <c r="A96" i="85"/>
  <c r="AG95" i="85"/>
  <c r="E95" i="85"/>
  <c r="C95" i="85"/>
  <c r="A95" i="85"/>
  <c r="AG94" i="85"/>
  <c r="AF94" i="85"/>
  <c r="E94" i="85"/>
  <c r="C94" i="85"/>
  <c r="A94" i="85"/>
  <c r="AG93" i="85"/>
  <c r="E93" i="85"/>
  <c r="C93" i="85"/>
  <c r="A93" i="85"/>
  <c r="AG92" i="85"/>
  <c r="AF92" i="85"/>
  <c r="E92" i="85"/>
  <c r="C92" i="85"/>
  <c r="A92" i="85"/>
  <c r="AG91" i="85"/>
  <c r="AF91" i="85"/>
  <c r="E91" i="85"/>
  <c r="C91" i="85"/>
  <c r="A91" i="85"/>
  <c r="AG90" i="85"/>
  <c r="E90" i="85"/>
  <c r="C90" i="85"/>
  <c r="A90" i="85"/>
  <c r="AG89" i="85"/>
  <c r="E89" i="85"/>
  <c r="C89" i="85"/>
  <c r="A89" i="85"/>
  <c r="AG88" i="85"/>
  <c r="AF88" i="85"/>
  <c r="E88" i="85"/>
  <c r="C88" i="85"/>
  <c r="A88" i="85"/>
  <c r="AG87" i="85"/>
  <c r="AF87" i="85"/>
  <c r="E87" i="85"/>
  <c r="C87" i="85"/>
  <c r="A87" i="85"/>
  <c r="AG86" i="85"/>
  <c r="E86" i="85"/>
  <c r="C86" i="85"/>
  <c r="A86" i="85"/>
  <c r="AG85" i="85"/>
  <c r="AF85" i="85"/>
  <c r="E85" i="85"/>
  <c r="C85" i="85"/>
  <c r="A85" i="85"/>
  <c r="AG84" i="85"/>
  <c r="E84" i="85"/>
  <c r="C84" i="85"/>
  <c r="A84" i="85"/>
  <c r="AG83" i="85"/>
  <c r="E83" i="85"/>
  <c r="C83" i="85"/>
  <c r="A83" i="85"/>
  <c r="AG82" i="85"/>
  <c r="E82" i="85"/>
  <c r="C82" i="85"/>
  <c r="A82" i="85"/>
  <c r="AG81" i="85"/>
  <c r="AF81" i="85"/>
  <c r="E81" i="85"/>
  <c r="C81" i="85"/>
  <c r="A81" i="85"/>
  <c r="AG80" i="85"/>
  <c r="E80" i="85"/>
  <c r="C80" i="85"/>
  <c r="A80" i="85"/>
  <c r="AG79" i="85"/>
  <c r="E79" i="85"/>
  <c r="C79" i="85"/>
  <c r="A79" i="85"/>
  <c r="AG78" i="85"/>
  <c r="E78" i="85"/>
  <c r="C78" i="85"/>
  <c r="A78" i="85"/>
  <c r="AG77" i="85"/>
  <c r="AF77" i="85"/>
  <c r="E77" i="85"/>
  <c r="C77" i="85"/>
  <c r="A77" i="85"/>
  <c r="AG76" i="85"/>
  <c r="E76" i="85"/>
  <c r="C76" i="85"/>
  <c r="A76" i="85"/>
  <c r="AG75" i="85"/>
  <c r="E75" i="85"/>
  <c r="C75" i="85"/>
  <c r="A75" i="85"/>
  <c r="AG74" i="85"/>
  <c r="E74" i="85"/>
  <c r="C74" i="85"/>
  <c r="A74" i="85"/>
  <c r="AG73" i="85"/>
  <c r="AF73" i="85"/>
  <c r="E73" i="85"/>
  <c r="C73" i="85"/>
  <c r="A73" i="85"/>
  <c r="AG72" i="85"/>
  <c r="E72" i="85"/>
  <c r="C72" i="85"/>
  <c r="A72" i="85"/>
  <c r="AG71" i="85"/>
  <c r="E71" i="85"/>
  <c r="C71" i="85"/>
  <c r="A71" i="85"/>
  <c r="AG70" i="85"/>
  <c r="E70" i="85"/>
  <c r="C70" i="85"/>
  <c r="A70" i="85"/>
  <c r="AG69" i="85"/>
  <c r="AF69" i="85"/>
  <c r="E69" i="85"/>
  <c r="C69" i="85"/>
  <c r="A69" i="85"/>
  <c r="AG68" i="85"/>
  <c r="E68" i="85"/>
  <c r="C68" i="85"/>
  <c r="A68" i="85"/>
  <c r="AG67" i="85"/>
  <c r="E67" i="85"/>
  <c r="C67" i="85"/>
  <c r="A67" i="85"/>
  <c r="AG66" i="85"/>
  <c r="E66" i="85"/>
  <c r="C66" i="85"/>
  <c r="A66" i="85"/>
  <c r="AG65" i="85"/>
  <c r="AF65" i="85"/>
  <c r="E65" i="85"/>
  <c r="C65" i="85"/>
  <c r="A65" i="85"/>
  <c r="AG64" i="85"/>
  <c r="E64" i="85"/>
  <c r="C64" i="85"/>
  <c r="A64" i="85"/>
  <c r="AG63" i="85"/>
  <c r="E63" i="85"/>
  <c r="C63" i="85"/>
  <c r="A63" i="85"/>
  <c r="AG62" i="85"/>
  <c r="E62" i="85"/>
  <c r="C62" i="85"/>
  <c r="A62" i="85"/>
  <c r="AG61" i="85"/>
  <c r="AF61" i="85"/>
  <c r="E61" i="85"/>
  <c r="C61" i="85"/>
  <c r="A61" i="85"/>
  <c r="AG60" i="85"/>
  <c r="E60" i="85"/>
  <c r="C60" i="85"/>
  <c r="A60" i="85"/>
  <c r="AG59" i="85"/>
  <c r="E59" i="85"/>
  <c r="C59" i="85"/>
  <c r="A59" i="85"/>
  <c r="AG58" i="85"/>
  <c r="E58" i="85"/>
  <c r="C58" i="85"/>
  <c r="A58" i="85"/>
  <c r="AG57" i="85"/>
  <c r="E57" i="85"/>
  <c r="C57" i="85"/>
  <c r="A57" i="85"/>
  <c r="AG56" i="85"/>
  <c r="E56" i="85"/>
  <c r="C56" i="85"/>
  <c r="A56" i="85"/>
  <c r="AG55" i="85"/>
  <c r="E55" i="85"/>
  <c r="C55" i="85"/>
  <c r="A55" i="85"/>
  <c r="AG54" i="85"/>
  <c r="E54" i="85"/>
  <c r="C54" i="85"/>
  <c r="A54" i="85"/>
  <c r="AG53" i="85"/>
  <c r="E53" i="85"/>
  <c r="C53" i="85"/>
  <c r="A53" i="85"/>
  <c r="AG52" i="85"/>
  <c r="E52" i="85"/>
  <c r="C52" i="85"/>
  <c r="A52" i="85"/>
  <c r="AG51" i="85"/>
  <c r="E51" i="85"/>
  <c r="C51" i="85"/>
  <c r="A51" i="85"/>
  <c r="AG50" i="85"/>
  <c r="E50" i="85"/>
  <c r="C50" i="85"/>
  <c r="A50" i="85"/>
  <c r="AG49" i="85"/>
  <c r="E49" i="85"/>
  <c r="C49" i="85"/>
  <c r="A49" i="85"/>
  <c r="AG48" i="85"/>
  <c r="E48" i="85"/>
  <c r="C48" i="85"/>
  <c r="A48" i="85"/>
  <c r="AG47" i="85"/>
  <c r="E47" i="85"/>
  <c r="C47" i="85"/>
  <c r="A47" i="85"/>
  <c r="AG46" i="85"/>
  <c r="E46" i="85"/>
  <c r="C46" i="85"/>
  <c r="A46" i="85"/>
  <c r="AG45" i="85"/>
  <c r="E45" i="85"/>
  <c r="C45" i="85"/>
  <c r="A45" i="85"/>
  <c r="AG44" i="85"/>
  <c r="E44" i="85"/>
  <c r="C44" i="85"/>
  <c r="A44" i="85"/>
  <c r="AG43" i="85"/>
  <c r="AE43" i="85"/>
  <c r="E43" i="85"/>
  <c r="C43" i="85"/>
  <c r="A43" i="85"/>
  <c r="AG42" i="85"/>
  <c r="AE42" i="85"/>
  <c r="E42" i="85"/>
  <c r="C42" i="85"/>
  <c r="A42" i="85"/>
  <c r="AG41" i="85"/>
  <c r="AE41" i="85"/>
  <c r="E41" i="85"/>
  <c r="C41" i="85"/>
  <c r="A41" i="85"/>
  <c r="AG40" i="85"/>
  <c r="AE40" i="85"/>
  <c r="E40" i="85"/>
  <c r="C40" i="85"/>
  <c r="A40" i="85"/>
  <c r="AG39" i="85"/>
  <c r="AE39" i="85"/>
  <c r="E39" i="85"/>
  <c r="C39" i="85"/>
  <c r="A39" i="85"/>
  <c r="AG38" i="85"/>
  <c r="AE38" i="85"/>
  <c r="E38" i="85"/>
  <c r="C38" i="85"/>
  <c r="A38" i="85"/>
  <c r="AG37" i="85"/>
  <c r="AE37" i="85"/>
  <c r="E37" i="85"/>
  <c r="C37" i="85"/>
  <c r="A37" i="85"/>
  <c r="AG36" i="85"/>
  <c r="AE36" i="85"/>
  <c r="E36" i="85"/>
  <c r="C36" i="85"/>
  <c r="A36" i="85"/>
  <c r="AG35" i="85"/>
  <c r="AE35" i="85"/>
  <c r="E35" i="85"/>
  <c r="C35" i="85"/>
  <c r="A35" i="85"/>
  <c r="AG34" i="85"/>
  <c r="AE34" i="85"/>
  <c r="E34" i="85"/>
  <c r="C34" i="85"/>
  <c r="A34" i="85"/>
  <c r="AG33" i="85"/>
  <c r="AE33" i="85"/>
  <c r="E33" i="85"/>
  <c r="C33" i="85"/>
  <c r="A33" i="85"/>
  <c r="AG32" i="85"/>
  <c r="AE32" i="85"/>
  <c r="E32" i="85"/>
  <c r="C32" i="85"/>
  <c r="A32" i="85"/>
  <c r="AG31" i="85"/>
  <c r="AE31" i="85"/>
  <c r="E31" i="85"/>
  <c r="C31" i="85"/>
  <c r="A31" i="85"/>
  <c r="AG30" i="85"/>
  <c r="AE30" i="85"/>
  <c r="E30" i="85"/>
  <c r="C30" i="85"/>
  <c r="A30" i="85"/>
  <c r="AG29" i="85"/>
  <c r="AE29" i="85"/>
  <c r="E29" i="85"/>
  <c r="C29" i="85"/>
  <c r="A29" i="85"/>
  <c r="AG28" i="85"/>
  <c r="AE28" i="85"/>
  <c r="E28" i="85"/>
  <c r="C28" i="85"/>
  <c r="A28" i="85"/>
  <c r="AG27" i="85"/>
  <c r="AE27" i="85"/>
  <c r="E27" i="85"/>
  <c r="C27" i="85"/>
  <c r="A27" i="85"/>
  <c r="AG26" i="85"/>
  <c r="AE26" i="85"/>
  <c r="E26" i="85"/>
  <c r="C26" i="85"/>
  <c r="A26" i="85"/>
  <c r="AG25" i="85"/>
  <c r="AE25" i="85"/>
  <c r="E25" i="85"/>
  <c r="C25" i="85"/>
  <c r="A25" i="85"/>
  <c r="AG24" i="85"/>
  <c r="AE24" i="85"/>
  <c r="E24" i="85"/>
  <c r="C24" i="85"/>
  <c r="A24" i="85"/>
  <c r="AG23" i="85"/>
  <c r="AE23" i="85"/>
  <c r="E23" i="85"/>
  <c r="C23" i="85"/>
  <c r="A23" i="85"/>
  <c r="AG22" i="85"/>
  <c r="AE22" i="85"/>
  <c r="E22" i="85"/>
  <c r="C22" i="85"/>
  <c r="A22" i="85"/>
  <c r="AE21" i="85"/>
  <c r="AG21" i="85" s="1"/>
  <c r="E21" i="85"/>
  <c r="C21" i="85"/>
  <c r="A21" i="85"/>
  <c r="AG20" i="85"/>
  <c r="AE20" i="85"/>
  <c r="E20" i="85"/>
  <c r="C20" i="85"/>
  <c r="A20" i="85"/>
  <c r="AJ19" i="85"/>
  <c r="AG19" i="85"/>
  <c r="AE19" i="85"/>
  <c r="E19" i="85"/>
  <c r="C19" i="85"/>
  <c r="A19" i="85"/>
  <c r="BA18" i="85"/>
  <c r="AZ18" i="85"/>
  <c r="AY18" i="85"/>
  <c r="AX18" i="85"/>
  <c r="AW18" i="85"/>
  <c r="AV18" i="85"/>
  <c r="AU18" i="85"/>
  <c r="AT18" i="85"/>
  <c r="AS18" i="85"/>
  <c r="AR18" i="85"/>
  <c r="AQ18" i="85"/>
  <c r="AP18" i="85"/>
  <c r="AO18" i="85"/>
  <c r="AN18" i="85"/>
  <c r="AM18" i="85"/>
  <c r="I15" i="85"/>
  <c r="I14" i="85"/>
  <c r="I13" i="85"/>
  <c r="I12" i="85"/>
  <c r="I11" i="85"/>
  <c r="I10" i="85"/>
  <c r="I9" i="85"/>
  <c r="I8" i="85"/>
  <c r="I7" i="85"/>
  <c r="I6" i="85"/>
  <c r="I5" i="85"/>
  <c r="I4" i="85"/>
  <c r="I3" i="85"/>
  <c r="I2" i="85"/>
  <c r="I1" i="85"/>
  <c r="E50" i="84"/>
  <c r="D50" i="84"/>
  <c r="E49" i="84"/>
  <c r="D49" i="84"/>
  <c r="E48" i="84"/>
  <c r="D48" i="84"/>
  <c r="E47" i="84"/>
  <c r="D47" i="84"/>
  <c r="E46" i="84"/>
  <c r="D46" i="84"/>
  <c r="E45" i="84"/>
  <c r="D45" i="84"/>
  <c r="E44" i="84"/>
  <c r="D44" i="84"/>
  <c r="E43" i="84"/>
  <c r="D43" i="84"/>
  <c r="E42" i="84"/>
  <c r="D42" i="84"/>
  <c r="E41" i="84"/>
  <c r="D41" i="84"/>
  <c r="E40" i="84"/>
  <c r="D40" i="84"/>
  <c r="E39" i="84"/>
  <c r="D39" i="84"/>
  <c r="E38" i="84"/>
  <c r="D38" i="84"/>
  <c r="E37" i="84"/>
  <c r="D37" i="84"/>
  <c r="E36" i="84"/>
  <c r="D36" i="84"/>
  <c r="E35" i="84"/>
  <c r="D35" i="84"/>
  <c r="E34" i="84"/>
  <c r="D34" i="84"/>
  <c r="E33" i="84"/>
  <c r="D33" i="84"/>
  <c r="E32" i="84"/>
  <c r="D32" i="84"/>
  <c r="E31" i="84"/>
  <c r="D31" i="84"/>
  <c r="E30" i="84"/>
  <c r="D30" i="84"/>
  <c r="E29" i="84"/>
  <c r="D29" i="84"/>
  <c r="E28" i="84"/>
  <c r="D28" i="84"/>
  <c r="E27" i="84"/>
  <c r="D27" i="84"/>
  <c r="E26" i="84"/>
  <c r="D26" i="84"/>
  <c r="E25" i="84"/>
  <c r="D25" i="84"/>
  <c r="E24" i="84"/>
  <c r="D24" i="84"/>
  <c r="E23" i="84"/>
  <c r="D23" i="84"/>
  <c r="E22" i="84"/>
  <c r="D22" i="84"/>
  <c r="E21" i="84"/>
  <c r="D21" i="84"/>
  <c r="E20" i="84"/>
  <c r="D20" i="84"/>
  <c r="E19" i="84"/>
  <c r="D19" i="84"/>
  <c r="E18" i="84"/>
  <c r="D18" i="84"/>
  <c r="E17" i="84"/>
  <c r="D17" i="84"/>
  <c r="E16" i="84"/>
  <c r="D16" i="84"/>
  <c r="BY15" i="84"/>
  <c r="BX15" i="84"/>
  <c r="BW15" i="84"/>
  <c r="BV15" i="84"/>
  <c r="BU15" i="84"/>
  <c r="BT15" i="84"/>
  <c r="BS15" i="84"/>
  <c r="BR15" i="84"/>
  <c r="BQ15" i="84"/>
  <c r="BP15" i="84"/>
  <c r="BO15" i="84"/>
  <c r="BN15" i="84"/>
  <c r="BM15" i="84"/>
  <c r="BL15" i="84"/>
  <c r="BK15" i="84"/>
  <c r="BJ15" i="84"/>
  <c r="BI15" i="84"/>
  <c r="BH15" i="84"/>
  <c r="BG15" i="84"/>
  <c r="BF15" i="84"/>
  <c r="BE15" i="84"/>
  <c r="BD15" i="84"/>
  <c r="BC15" i="84"/>
  <c r="BB15" i="84"/>
  <c r="BA15" i="84"/>
  <c r="AZ15" i="84"/>
  <c r="AY15" i="84"/>
  <c r="AX15" i="84"/>
  <c r="AW15" i="84"/>
  <c r="AV15" i="84"/>
  <c r="AU15" i="84"/>
  <c r="AS15" i="84"/>
  <c r="M15" i="84"/>
  <c r="K15" i="84"/>
  <c r="E15" i="84"/>
  <c r="D15" i="84"/>
  <c r="BY14" i="84"/>
  <c r="BX14" i="84"/>
  <c r="BW14" i="84"/>
  <c r="BV14" i="84"/>
  <c r="BU14" i="84"/>
  <c r="BT14" i="84"/>
  <c r="BS14" i="84"/>
  <c r="BR14" i="84"/>
  <c r="BQ14" i="84"/>
  <c r="BP14" i="84"/>
  <c r="BO14" i="84"/>
  <c r="BN14" i="84"/>
  <c r="BM14" i="84"/>
  <c r="BL14" i="84"/>
  <c r="BK14" i="84"/>
  <c r="BJ14" i="84"/>
  <c r="BI14" i="84"/>
  <c r="BH14" i="84"/>
  <c r="BG14" i="84"/>
  <c r="BF14" i="84"/>
  <c r="BE14" i="84"/>
  <c r="BD14" i="84"/>
  <c r="BC14" i="84"/>
  <c r="BB14" i="84"/>
  <c r="BA14" i="84"/>
  <c r="AZ14" i="84"/>
  <c r="AY14" i="84"/>
  <c r="AX14" i="84"/>
  <c r="AW14" i="84"/>
  <c r="AV14" i="84"/>
  <c r="AU14" i="84"/>
  <c r="AS14" i="84"/>
  <c r="M14" i="84"/>
  <c r="K14" i="84"/>
  <c r="E14" i="84"/>
  <c r="D14" i="84"/>
  <c r="BY13" i="84"/>
  <c r="BX13" i="84"/>
  <c r="BW13" i="84"/>
  <c r="BV13" i="84"/>
  <c r="BU13" i="84"/>
  <c r="BT13" i="84"/>
  <c r="BS13" i="84"/>
  <c r="BR13" i="84"/>
  <c r="BQ13" i="84"/>
  <c r="BP13" i="84"/>
  <c r="BO13" i="84"/>
  <c r="BN13" i="84"/>
  <c r="BM13" i="84"/>
  <c r="BL13" i="84"/>
  <c r="BK13" i="84"/>
  <c r="BJ13" i="84"/>
  <c r="BI13" i="84"/>
  <c r="BH13" i="84"/>
  <c r="BG13" i="84"/>
  <c r="BF13" i="84"/>
  <c r="BE13" i="84"/>
  <c r="BD13" i="84"/>
  <c r="BC13" i="84"/>
  <c r="BB13" i="84"/>
  <c r="BA13" i="84"/>
  <c r="AZ13" i="84"/>
  <c r="AY13" i="84"/>
  <c r="AX13" i="84"/>
  <c r="AW13" i="84"/>
  <c r="AV13" i="84"/>
  <c r="AU13" i="84"/>
  <c r="AS13" i="84"/>
  <c r="M13" i="84"/>
  <c r="K13" i="84"/>
  <c r="E13" i="84"/>
  <c r="D13" i="84"/>
  <c r="BY12" i="84"/>
  <c r="BX12" i="84"/>
  <c r="BW12" i="84"/>
  <c r="BV12" i="84"/>
  <c r="BU12" i="84"/>
  <c r="BT12" i="84"/>
  <c r="BS12" i="84"/>
  <c r="BR12" i="84"/>
  <c r="BQ12" i="84"/>
  <c r="BP12" i="84"/>
  <c r="BO12" i="84"/>
  <c r="BN12" i="84"/>
  <c r="BM12" i="84"/>
  <c r="BL12" i="84"/>
  <c r="BK12" i="84"/>
  <c r="BJ12" i="84"/>
  <c r="BI12" i="84"/>
  <c r="BH12" i="84"/>
  <c r="BG12" i="84"/>
  <c r="BF12" i="84"/>
  <c r="BE12" i="84"/>
  <c r="BD12" i="84"/>
  <c r="BC12" i="84"/>
  <c r="BB12" i="84"/>
  <c r="BA12" i="84"/>
  <c r="AZ12" i="84"/>
  <c r="AY12" i="84"/>
  <c r="AX12" i="84"/>
  <c r="AW12" i="84"/>
  <c r="AV12" i="84"/>
  <c r="AU12" i="84"/>
  <c r="AS12" i="84"/>
  <c r="M12" i="84"/>
  <c r="K12" i="84"/>
  <c r="E12" i="84"/>
  <c r="D12" i="84"/>
  <c r="BY11" i="84"/>
  <c r="BX11" i="84"/>
  <c r="BW11" i="84"/>
  <c r="BV11" i="84"/>
  <c r="BU11" i="84"/>
  <c r="BT11" i="84"/>
  <c r="BS11" i="84"/>
  <c r="BR11" i="84"/>
  <c r="BQ11" i="84"/>
  <c r="BP11" i="84"/>
  <c r="BO11" i="84"/>
  <c r="BN11" i="84"/>
  <c r="BM11" i="84"/>
  <c r="BL11" i="84"/>
  <c r="BK11" i="84"/>
  <c r="BJ11" i="84"/>
  <c r="BI11" i="84"/>
  <c r="BH11" i="84"/>
  <c r="BG11" i="84"/>
  <c r="BF11" i="84"/>
  <c r="BE11" i="84"/>
  <c r="BD11" i="84"/>
  <c r="BC11" i="84"/>
  <c r="BB11" i="84"/>
  <c r="BA11" i="84"/>
  <c r="AZ11" i="84"/>
  <c r="AY11" i="84"/>
  <c r="AX11" i="84"/>
  <c r="AW11" i="84"/>
  <c r="AV11" i="84"/>
  <c r="AU11" i="84"/>
  <c r="AS11" i="84"/>
  <c r="M11" i="84"/>
  <c r="K11" i="84"/>
  <c r="E11" i="84"/>
  <c r="D11" i="84"/>
  <c r="BY10" i="84"/>
  <c r="BX10" i="84"/>
  <c r="BW10" i="84"/>
  <c r="BV10" i="84"/>
  <c r="BU10" i="84"/>
  <c r="BT10" i="84"/>
  <c r="BS10" i="84"/>
  <c r="BR10" i="84"/>
  <c r="BQ10" i="84"/>
  <c r="BP10" i="84"/>
  <c r="BO10" i="84"/>
  <c r="BN10" i="84"/>
  <c r="BM10" i="84"/>
  <c r="BL10" i="84"/>
  <c r="BK10" i="84"/>
  <c r="BJ10" i="84"/>
  <c r="BI10" i="84"/>
  <c r="BH10" i="84"/>
  <c r="BG10" i="84"/>
  <c r="BF10" i="84"/>
  <c r="BE10" i="84"/>
  <c r="BD10" i="84"/>
  <c r="BC10" i="84"/>
  <c r="BB10" i="84"/>
  <c r="BA10" i="84"/>
  <c r="AZ10" i="84"/>
  <c r="AY10" i="84"/>
  <c r="AX10" i="84"/>
  <c r="AW10" i="84"/>
  <c r="AV10" i="84"/>
  <c r="AU10" i="84"/>
  <c r="AS10" i="84"/>
  <c r="M10" i="84"/>
  <c r="K10" i="84"/>
  <c r="E10" i="84"/>
  <c r="D10" i="84"/>
  <c r="BY9" i="84"/>
  <c r="BX9" i="84"/>
  <c r="BW9" i="84"/>
  <c r="BV9" i="84"/>
  <c r="BU9" i="84"/>
  <c r="BT9" i="84"/>
  <c r="BS9" i="84"/>
  <c r="BR9" i="84"/>
  <c r="BQ9" i="84"/>
  <c r="BP9" i="84"/>
  <c r="BO9" i="84"/>
  <c r="BN9" i="84"/>
  <c r="BM9" i="84"/>
  <c r="BL9" i="84"/>
  <c r="BK9" i="84"/>
  <c r="BJ9" i="84"/>
  <c r="BI9" i="84"/>
  <c r="BH9" i="84"/>
  <c r="BG9" i="84"/>
  <c r="BF9" i="84"/>
  <c r="BE9" i="84"/>
  <c r="BD9" i="84"/>
  <c r="BC9" i="84"/>
  <c r="BB9" i="84"/>
  <c r="BA9" i="84"/>
  <c r="AZ9" i="84"/>
  <c r="AY9" i="84"/>
  <c r="AX9" i="84"/>
  <c r="AW9" i="84"/>
  <c r="AV9" i="84"/>
  <c r="AU9" i="84"/>
  <c r="AS9" i="84"/>
  <c r="M9" i="84"/>
  <c r="K9" i="84"/>
  <c r="E9" i="84"/>
  <c r="D9" i="84"/>
  <c r="BY8" i="84"/>
  <c r="BX8" i="84"/>
  <c r="BW8" i="84"/>
  <c r="BV8" i="84"/>
  <c r="BU8" i="84"/>
  <c r="BT8" i="84"/>
  <c r="BS8" i="84"/>
  <c r="BR8" i="84"/>
  <c r="BQ8" i="84"/>
  <c r="BP8" i="84"/>
  <c r="BO8" i="84"/>
  <c r="BN8" i="84"/>
  <c r="BM8" i="84"/>
  <c r="BL8" i="84"/>
  <c r="BK8" i="84"/>
  <c r="BJ8" i="84"/>
  <c r="BI8" i="84"/>
  <c r="BH8" i="84"/>
  <c r="BG8" i="84"/>
  <c r="BF8" i="84"/>
  <c r="BE8" i="84"/>
  <c r="BD8" i="84"/>
  <c r="BC8" i="84"/>
  <c r="BB8" i="84"/>
  <c r="BA8" i="84"/>
  <c r="AZ8" i="84"/>
  <c r="AY8" i="84"/>
  <c r="AX8" i="84"/>
  <c r="AW8" i="84"/>
  <c r="AV8" i="84"/>
  <c r="AU8" i="84"/>
  <c r="AS8" i="84"/>
  <c r="M8" i="84"/>
  <c r="K8" i="84"/>
  <c r="E8" i="84"/>
  <c r="D8" i="84"/>
  <c r="BY7" i="84"/>
  <c r="BX7" i="84"/>
  <c r="BW7" i="84"/>
  <c r="BV7" i="84"/>
  <c r="BU7" i="84"/>
  <c r="BT7" i="84"/>
  <c r="BS7" i="84"/>
  <c r="BR7" i="84"/>
  <c r="BQ7" i="84"/>
  <c r="BP7" i="84"/>
  <c r="BO7" i="84"/>
  <c r="BN7" i="84"/>
  <c r="BM7" i="84"/>
  <c r="BL7" i="84"/>
  <c r="BK7" i="84"/>
  <c r="BJ7" i="84"/>
  <c r="BI7" i="84"/>
  <c r="BH7" i="84"/>
  <c r="BG7" i="84"/>
  <c r="BF7" i="84"/>
  <c r="BE7" i="84"/>
  <c r="BD7" i="84"/>
  <c r="BC7" i="84"/>
  <c r="BB7" i="84"/>
  <c r="BA7" i="84"/>
  <c r="AZ7" i="84"/>
  <c r="AY7" i="84"/>
  <c r="AX7" i="84"/>
  <c r="AW7" i="84"/>
  <c r="AV7" i="84"/>
  <c r="AU7" i="84"/>
  <c r="AS7" i="84"/>
  <c r="M7" i="84"/>
  <c r="K7" i="84"/>
  <c r="E7" i="84"/>
  <c r="D7" i="84"/>
  <c r="BY6" i="84"/>
  <c r="BX6" i="84"/>
  <c r="BW6" i="84"/>
  <c r="BV6" i="84"/>
  <c r="BU6" i="84"/>
  <c r="BT6" i="84"/>
  <c r="BS6" i="84"/>
  <c r="BR6" i="84"/>
  <c r="BQ6" i="84"/>
  <c r="BP6" i="84"/>
  <c r="BO6" i="84"/>
  <c r="BN6" i="84"/>
  <c r="BM6" i="84"/>
  <c r="BL6" i="84"/>
  <c r="BK6" i="84"/>
  <c r="BJ6" i="84"/>
  <c r="BI6" i="84"/>
  <c r="BH6" i="84"/>
  <c r="BG6" i="84"/>
  <c r="BF6" i="84"/>
  <c r="BE6" i="84"/>
  <c r="BD6" i="84"/>
  <c r="BC6" i="84"/>
  <c r="BB6" i="84"/>
  <c r="BA6" i="84"/>
  <c r="AZ6" i="84"/>
  <c r="AY6" i="84"/>
  <c r="AX6" i="84"/>
  <c r="AW6" i="84"/>
  <c r="AV6" i="84"/>
  <c r="AU6" i="84"/>
  <c r="AS6" i="84"/>
  <c r="M6" i="84"/>
  <c r="K6" i="84"/>
  <c r="E6" i="84"/>
  <c r="D6" i="84"/>
  <c r="BY5" i="84"/>
  <c r="BX5" i="84"/>
  <c r="BW5" i="84"/>
  <c r="BV5" i="84"/>
  <c r="BU5" i="84"/>
  <c r="BT5" i="84"/>
  <c r="BS5" i="84"/>
  <c r="BR5" i="84"/>
  <c r="BQ5" i="84"/>
  <c r="BP5" i="84"/>
  <c r="BO5" i="84"/>
  <c r="BN5" i="84"/>
  <c r="BM5" i="84"/>
  <c r="BL5" i="84"/>
  <c r="BK5" i="84"/>
  <c r="BJ5" i="84"/>
  <c r="BI5" i="84"/>
  <c r="BH5" i="84"/>
  <c r="BG5" i="84"/>
  <c r="BF5" i="84"/>
  <c r="BE5" i="84"/>
  <c r="BD5" i="84"/>
  <c r="BC5" i="84"/>
  <c r="BB5" i="84"/>
  <c r="BA5" i="84"/>
  <c r="AZ5" i="84"/>
  <c r="AY5" i="84"/>
  <c r="AX5" i="84"/>
  <c r="AW5" i="84"/>
  <c r="AV5" i="84"/>
  <c r="AU5" i="84"/>
  <c r="AT5" i="84"/>
  <c r="AS5" i="84"/>
  <c r="M5" i="84"/>
  <c r="E5" i="84"/>
  <c r="D5" i="84"/>
  <c r="AT4" i="84"/>
  <c r="AS4" i="84"/>
  <c r="M4" i="84"/>
  <c r="K4" i="84"/>
  <c r="E4" i="84"/>
  <c r="D4" i="84"/>
  <c r="AR2" i="84"/>
  <c r="AR3" i="84" s="1"/>
  <c r="AQ2" i="84"/>
  <c r="AQ3" i="84" s="1"/>
  <c r="AP2" i="84"/>
  <c r="AP3" i="84" s="1"/>
  <c r="AO2" i="84"/>
  <c r="AO3" i="84" s="1"/>
  <c r="AN2" i="84"/>
  <c r="AN3" i="84" s="1"/>
  <c r="AM2" i="84"/>
  <c r="AM3" i="84" s="1"/>
  <c r="AL2" i="84"/>
  <c r="AL3" i="84" s="1"/>
  <c r="AK2" i="84"/>
  <c r="AK3" i="84" s="1"/>
  <c r="AJ2" i="84"/>
  <c r="AJ3" i="84" s="1"/>
  <c r="AI2" i="84"/>
  <c r="AI3" i="84" s="1"/>
  <c r="AH2" i="84"/>
  <c r="AH3" i="84" s="1"/>
  <c r="AG2" i="84"/>
  <c r="AG3" i="84" s="1"/>
  <c r="AF2" i="84"/>
  <c r="AF3" i="84" s="1"/>
  <c r="AE2" i="84"/>
  <c r="AE3" i="84" s="1"/>
  <c r="AD2" i="84"/>
  <c r="AD3" i="84" s="1"/>
  <c r="AC2" i="84"/>
  <c r="AC3" i="84" s="1"/>
  <c r="AB2" i="84"/>
  <c r="AB3" i="84" s="1"/>
  <c r="AA2" i="84"/>
  <c r="AA3" i="84" s="1"/>
  <c r="Z2" i="84"/>
  <c r="Z3" i="84" s="1"/>
  <c r="Y2" i="84"/>
  <c r="Y3" i="84" s="1"/>
  <c r="X2" i="84"/>
  <c r="X3" i="84" s="1"/>
  <c r="W2" i="84"/>
  <c r="W3" i="84" s="1"/>
  <c r="V2" i="84"/>
  <c r="V3" i="84" s="1"/>
  <c r="U2" i="84"/>
  <c r="U3" i="84" s="1"/>
  <c r="T2" i="84"/>
  <c r="T3" i="84" s="1"/>
  <c r="S2" i="84"/>
  <c r="S3" i="84" s="1"/>
  <c r="R2" i="84"/>
  <c r="R3" i="84" s="1"/>
  <c r="Q2" i="84"/>
  <c r="Q3" i="84" s="1"/>
  <c r="P2" i="84"/>
  <c r="P3" i="84" s="1"/>
  <c r="O2" i="84"/>
  <c r="O3" i="84" s="1"/>
  <c r="N2" i="84"/>
  <c r="N3" i="84" s="1"/>
  <c r="D30" i="82"/>
  <c r="J34" i="88" l="1"/>
  <c r="J14" i="88"/>
  <c r="C29" i="88"/>
  <c r="M19" i="88"/>
  <c r="M18" i="88"/>
  <c r="A19" i="73"/>
  <c r="B20" i="73"/>
  <c r="C19" i="73"/>
  <c r="A19" i="56"/>
  <c r="B20" i="56"/>
  <c r="C19" i="56"/>
  <c r="A19" i="58"/>
  <c r="C19" i="58"/>
  <c r="B20" i="58"/>
  <c r="A19" i="59"/>
  <c r="C19" i="59"/>
  <c r="B20" i="59"/>
  <c r="A19" i="51"/>
  <c r="B20" i="51"/>
  <c r="C19" i="51"/>
  <c r="A19" i="55"/>
  <c r="B20" i="55"/>
  <c r="C19" i="55"/>
  <c r="A19" i="53"/>
  <c r="B20" i="53"/>
  <c r="C19" i="53"/>
  <c r="A19" i="54"/>
  <c r="C19" i="54"/>
  <c r="B20" i="54"/>
  <c r="C19" i="60"/>
  <c r="B20" i="60"/>
  <c r="A20" i="60" s="1"/>
  <c r="B20" i="45"/>
  <c r="A20" i="45" s="1"/>
  <c r="C19" i="45"/>
  <c r="AB16" i="91"/>
  <c r="A5" i="98"/>
  <c r="C19" i="50"/>
  <c r="B20" i="50"/>
  <c r="A20" i="50" s="1"/>
  <c r="B20" i="75"/>
  <c r="A20" i="75" s="1"/>
  <c r="C19" i="75"/>
  <c r="C20" i="62"/>
  <c r="B21" i="62"/>
  <c r="A21" i="62" s="1"/>
  <c r="C20" i="43"/>
  <c r="B21" i="43"/>
  <c r="A21" i="43" s="1"/>
  <c r="B20" i="41"/>
  <c r="A20" i="41" s="1"/>
  <c r="C19" i="41"/>
  <c r="B21" i="40"/>
  <c r="A21" i="40" s="1"/>
  <c r="C20" i="40"/>
  <c r="B21" i="52"/>
  <c r="A21" i="52" s="1"/>
  <c r="C20" i="52"/>
  <c r="C20" i="74"/>
  <c r="B21" i="74"/>
  <c r="A21" i="74" s="1"/>
  <c r="B21" i="57"/>
  <c r="A21" i="57" s="1"/>
  <c r="C20" i="57"/>
  <c r="C19" i="47"/>
  <c r="B20" i="47"/>
  <c r="A20" i="47" s="1"/>
  <c r="B21" i="42"/>
  <c r="A21" i="42" s="1"/>
  <c r="C20" i="42"/>
  <c r="B21" i="78"/>
  <c r="A21" i="78" s="1"/>
  <c r="C20" i="78"/>
  <c r="C20" i="77"/>
  <c r="B21" i="77"/>
  <c r="A21" i="77" s="1"/>
  <c r="B22" i="46"/>
  <c r="A22" i="46" s="1"/>
  <c r="C21" i="46"/>
  <c r="B21" i="72"/>
  <c r="A21" i="72" s="1"/>
  <c r="C20" i="72"/>
  <c r="B21" i="61"/>
  <c r="A21" i="61" s="1"/>
  <c r="C20" i="61"/>
  <c r="B22" i="76"/>
  <c r="A22" i="76" s="1"/>
  <c r="C21" i="76"/>
  <c r="B21" i="44"/>
  <c r="A21" i="44" s="1"/>
  <c r="C20" i="44"/>
  <c r="C19" i="49"/>
  <c r="B20" i="49"/>
  <c r="A20" i="49" s="1"/>
  <c r="B21" i="48"/>
  <c r="A21" i="48" s="1"/>
  <c r="C20" i="48"/>
  <c r="C19" i="71"/>
  <c r="B20" i="71"/>
  <c r="A20" i="71" s="1"/>
  <c r="K14" i="88"/>
  <c r="C18" i="88"/>
  <c r="U108" i="91"/>
  <c r="M213" i="91"/>
  <c r="M9" i="86"/>
  <c r="N9" i="86" s="1"/>
  <c r="M10" i="86"/>
  <c r="N10" i="86" s="1"/>
  <c r="P19" i="88"/>
  <c r="M11" i="86"/>
  <c r="N11" i="86" s="1"/>
  <c r="M12" i="86"/>
  <c r="N12" i="86" s="1"/>
  <c r="I19" i="88"/>
  <c r="M8" i="86"/>
  <c r="AG96" i="85"/>
  <c r="AH96" i="85" s="1"/>
  <c r="BS4" i="84"/>
  <c r="BS3" i="84" s="1"/>
  <c r="M494" i="91"/>
  <c r="AO20" i="85"/>
  <c r="AO22" i="85"/>
  <c r="AO24" i="85"/>
  <c r="AO26" i="85"/>
  <c r="AO28" i="85"/>
  <c r="AO30" i="85"/>
  <c r="AO32" i="85"/>
  <c r="AO33" i="85"/>
  <c r="AO34" i="85"/>
  <c r="AO35" i="85"/>
  <c r="AO36" i="85"/>
  <c r="AO37" i="85"/>
  <c r="AO38" i="85"/>
  <c r="AO39" i="85"/>
  <c r="AO40" i="85"/>
  <c r="AO41" i="85"/>
  <c r="AO42" i="85"/>
  <c r="AO43" i="85"/>
  <c r="AO23" i="85"/>
  <c r="AO27" i="85"/>
  <c r="AO31" i="85"/>
  <c r="AO44" i="85"/>
  <c r="AO45" i="85"/>
  <c r="AO46" i="85"/>
  <c r="AO47" i="85"/>
  <c r="AO48" i="85"/>
  <c r="AO49" i="85"/>
  <c r="AO50" i="85"/>
  <c r="AO51" i="85"/>
  <c r="AO52" i="85"/>
  <c r="AO53" i="85"/>
  <c r="AO54" i="85"/>
  <c r="AO55" i="85"/>
  <c r="AO56" i="85"/>
  <c r="AO57" i="85"/>
  <c r="AO58" i="85"/>
  <c r="AO59" i="85"/>
  <c r="AO60" i="85"/>
  <c r="AO61" i="85"/>
  <c r="AO62" i="85"/>
  <c r="AO63" i="85"/>
  <c r="AO64" i="85"/>
  <c r="AO65" i="85"/>
  <c r="AO66" i="85"/>
  <c r="AO67" i="85"/>
  <c r="AO68" i="85"/>
  <c r="AO69" i="85"/>
  <c r="AO70" i="85"/>
  <c r="AO71" i="85"/>
  <c r="AO72" i="85"/>
  <c r="AO73" i="85"/>
  <c r="AO74" i="85"/>
  <c r="AO75" i="85"/>
  <c r="AO76" i="85"/>
  <c r="AO77" i="85"/>
  <c r="AO25" i="85"/>
  <c r="AO21" i="85"/>
  <c r="AO79" i="85"/>
  <c r="AO81" i="85"/>
  <c r="AO83" i="85"/>
  <c r="AO85" i="85"/>
  <c r="AO87" i="85"/>
  <c r="AO89" i="85"/>
  <c r="AO91" i="85"/>
  <c r="AO93" i="85"/>
  <c r="AO95" i="85"/>
  <c r="AO97" i="85"/>
  <c r="AO99" i="85"/>
  <c r="AO101" i="85"/>
  <c r="AO103" i="85"/>
  <c r="AO105" i="85"/>
  <c r="AO107" i="85"/>
  <c r="AO109" i="85"/>
  <c r="AO111" i="85"/>
  <c r="AO113" i="85"/>
  <c r="AO115" i="85"/>
  <c r="AO117" i="85"/>
  <c r="AO119" i="85"/>
  <c r="AO121" i="85"/>
  <c r="AO123" i="85"/>
  <c r="AO125" i="85"/>
  <c r="AO127" i="85"/>
  <c r="AO129" i="85"/>
  <c r="AO131" i="85"/>
  <c r="AO133" i="85"/>
  <c r="AO135" i="85"/>
  <c r="AO137" i="85"/>
  <c r="AO139" i="85"/>
  <c r="AO141" i="85"/>
  <c r="AO143" i="85"/>
  <c r="AO146" i="85"/>
  <c r="AO148" i="85"/>
  <c r="AO80" i="85"/>
  <c r="AO84" i="85"/>
  <c r="AO88" i="85"/>
  <c r="AO92" i="85"/>
  <c r="AO96" i="85"/>
  <c r="AO100" i="85"/>
  <c r="AO104" i="85"/>
  <c r="AO108" i="85"/>
  <c r="AO112" i="85"/>
  <c r="AO116" i="85"/>
  <c r="AO120" i="85"/>
  <c r="AO124" i="85"/>
  <c r="AO128" i="85"/>
  <c r="AO132" i="85"/>
  <c r="AO136" i="85"/>
  <c r="AO140" i="85"/>
  <c r="AO144" i="85"/>
  <c r="AO147" i="85"/>
  <c r="AO151" i="85"/>
  <c r="AO153" i="85"/>
  <c r="AO155" i="85"/>
  <c r="AO157" i="85"/>
  <c r="AO159" i="85"/>
  <c r="AO161" i="85"/>
  <c r="AO163" i="85"/>
  <c r="AO165" i="85"/>
  <c r="AO167" i="85"/>
  <c r="AO169" i="85"/>
  <c r="AO171" i="85"/>
  <c r="AO173" i="85"/>
  <c r="AO175" i="85"/>
  <c r="AO177" i="85"/>
  <c r="AO179" i="85"/>
  <c r="AO181" i="85"/>
  <c r="AO183" i="85"/>
  <c r="AO185" i="85"/>
  <c r="AO187" i="85"/>
  <c r="AO189" i="85"/>
  <c r="AO191" i="85"/>
  <c r="AO193" i="85"/>
  <c r="AO195" i="85"/>
  <c r="AO197" i="85"/>
  <c r="AO199" i="85"/>
  <c r="AO201" i="85"/>
  <c r="AO203" i="85"/>
  <c r="AO205" i="85"/>
  <c r="AO207" i="85"/>
  <c r="AO209" i="85"/>
  <c r="AO211" i="85"/>
  <c r="AO213" i="85"/>
  <c r="AO215" i="85"/>
  <c r="AO217" i="85"/>
  <c r="AO219" i="85"/>
  <c r="AO221" i="85"/>
  <c r="AO223" i="85"/>
  <c r="AO225" i="85"/>
  <c r="AO227" i="85"/>
  <c r="AO229" i="85"/>
  <c r="AO231" i="85"/>
  <c r="AO233" i="85"/>
  <c r="AO235" i="85"/>
  <c r="AO237" i="85"/>
  <c r="AO239" i="85"/>
  <c r="AO241" i="85"/>
  <c r="AO243" i="85"/>
  <c r="AO245" i="85"/>
  <c r="AO247" i="85"/>
  <c r="AO249" i="85"/>
  <c r="AO251" i="85"/>
  <c r="AO253" i="85"/>
  <c r="AO255" i="85"/>
  <c r="AO257" i="85"/>
  <c r="AO259" i="85"/>
  <c r="AO261" i="85"/>
  <c r="AO263" i="85"/>
  <c r="AO265" i="85"/>
  <c r="AO267" i="85"/>
  <c r="AO269" i="85"/>
  <c r="AO271" i="85"/>
  <c r="AO273" i="85"/>
  <c r="AO275" i="85"/>
  <c r="AO277" i="85"/>
  <c r="AO279" i="85"/>
  <c r="AO281" i="85"/>
  <c r="AO283" i="85"/>
  <c r="AO285" i="85"/>
  <c r="AO287" i="85"/>
  <c r="AO289" i="85"/>
  <c r="AO291" i="85"/>
  <c r="AO293" i="85"/>
  <c r="AO295" i="85"/>
  <c r="AO296" i="85"/>
  <c r="AO297" i="85"/>
  <c r="AO298" i="85"/>
  <c r="AO299" i="85"/>
  <c r="AO300" i="85"/>
  <c r="AO301" i="85"/>
  <c r="AO302" i="85"/>
  <c r="AO303" i="85"/>
  <c r="AO304" i="85"/>
  <c r="AO305" i="85"/>
  <c r="AO306" i="85"/>
  <c r="AO307" i="85"/>
  <c r="AO308" i="85"/>
  <c r="AO309" i="85"/>
  <c r="AO310" i="85"/>
  <c r="AO311" i="85"/>
  <c r="AO312" i="85"/>
  <c r="AO313" i="85"/>
  <c r="AO314" i="85"/>
  <c r="AO315" i="85"/>
  <c r="AO316" i="85"/>
  <c r="AO317" i="85"/>
  <c r="AO318" i="85"/>
  <c r="AO319" i="85"/>
  <c r="AO320" i="85"/>
  <c r="AO321" i="85"/>
  <c r="AO322" i="85"/>
  <c r="AO323" i="85"/>
  <c r="AO324" i="85"/>
  <c r="AO325" i="85"/>
  <c r="AO326" i="85"/>
  <c r="AO327" i="85"/>
  <c r="AO328" i="85"/>
  <c r="AO329" i="85"/>
  <c r="AO330" i="85"/>
  <c r="AO331" i="85"/>
  <c r="AO332" i="85"/>
  <c r="AO333" i="85"/>
  <c r="AO334" i="85"/>
  <c r="AO335" i="85"/>
  <c r="AO336" i="85"/>
  <c r="AO337" i="85"/>
  <c r="AO338" i="85"/>
  <c r="AO339" i="85"/>
  <c r="AO340" i="85"/>
  <c r="AO341" i="85"/>
  <c r="AO342" i="85"/>
  <c r="AO343" i="85"/>
  <c r="AO344" i="85"/>
  <c r="AO345" i="85"/>
  <c r="AO346" i="85"/>
  <c r="AO347" i="85"/>
  <c r="AO348" i="85"/>
  <c r="AO349" i="85"/>
  <c r="AO350" i="85"/>
  <c r="AO351" i="85"/>
  <c r="AO352" i="85"/>
  <c r="AO353" i="85"/>
  <c r="AO354" i="85"/>
  <c r="AO355" i="85"/>
  <c r="AO356" i="85"/>
  <c r="AO357" i="85"/>
  <c r="AO358" i="85"/>
  <c r="AO359" i="85"/>
  <c r="AO360" i="85"/>
  <c r="AO361" i="85"/>
  <c r="AO362" i="85"/>
  <c r="AO363" i="85"/>
  <c r="AO364" i="85"/>
  <c r="AO365" i="85"/>
  <c r="AO366" i="85"/>
  <c r="AO367" i="85"/>
  <c r="AO368" i="85"/>
  <c r="AO369" i="85"/>
  <c r="AO370" i="85"/>
  <c r="AO371" i="85"/>
  <c r="AO372" i="85"/>
  <c r="AO373" i="85"/>
  <c r="AO374" i="85"/>
  <c r="AO375" i="85"/>
  <c r="AO376" i="85"/>
  <c r="AO377" i="85"/>
  <c r="AO378" i="85"/>
  <c r="AO379" i="85"/>
  <c r="AO380" i="85"/>
  <c r="AO381" i="85"/>
  <c r="AO382" i="85"/>
  <c r="AO383" i="85"/>
  <c r="AO384" i="85"/>
  <c r="AO385" i="85"/>
  <c r="AO386" i="85"/>
  <c r="AO387" i="85"/>
  <c r="AO388" i="85"/>
  <c r="AO389" i="85"/>
  <c r="AO390" i="85"/>
  <c r="AO391" i="85"/>
  <c r="AO392" i="85"/>
  <c r="AO393" i="85"/>
  <c r="AO394" i="85"/>
  <c r="AO395" i="85"/>
  <c r="AO396" i="85"/>
  <c r="AO397" i="85"/>
  <c r="AO398" i="85"/>
  <c r="AO399" i="85"/>
  <c r="AO400" i="85"/>
  <c r="AO401" i="85"/>
  <c r="AO402" i="85"/>
  <c r="AO403" i="85"/>
  <c r="AO404" i="85"/>
  <c r="AO405" i="85"/>
  <c r="AO406" i="85"/>
  <c r="AO407" i="85"/>
  <c r="AO408" i="85"/>
  <c r="AO409" i="85"/>
  <c r="AO410" i="85"/>
  <c r="AO411" i="85"/>
  <c r="AO412" i="85"/>
  <c r="AO413" i="85"/>
  <c r="AO414" i="85"/>
  <c r="AO415" i="85"/>
  <c r="AO416" i="85"/>
  <c r="AO417" i="85"/>
  <c r="AO418" i="85"/>
  <c r="AO419" i="85"/>
  <c r="AO420" i="85"/>
  <c r="AO421" i="85"/>
  <c r="AO422" i="85"/>
  <c r="AO423" i="85"/>
  <c r="AO424" i="85"/>
  <c r="AO425" i="85"/>
  <c r="AO426" i="85"/>
  <c r="AO427" i="85"/>
  <c r="AO428" i="85"/>
  <c r="AO429" i="85"/>
  <c r="AO430" i="85"/>
  <c r="AO431" i="85"/>
  <c r="AO432" i="85"/>
  <c r="AO433" i="85"/>
  <c r="AO434" i="85"/>
  <c r="AO435" i="85"/>
  <c r="AO436" i="85"/>
  <c r="AO437" i="85"/>
  <c r="AO438" i="85"/>
  <c r="AO439" i="85"/>
  <c r="AO440" i="85"/>
  <c r="AO441" i="85"/>
  <c r="AO442" i="85"/>
  <c r="AO443" i="85"/>
  <c r="AO444" i="85"/>
  <c r="AO445" i="85"/>
  <c r="AO446" i="85"/>
  <c r="AO447" i="85"/>
  <c r="AO448" i="85"/>
  <c r="AO449" i="85"/>
  <c r="AO450" i="85"/>
  <c r="AO451" i="85"/>
  <c r="AO452" i="85"/>
  <c r="AO453" i="85"/>
  <c r="AO454" i="85"/>
  <c r="AO455" i="85"/>
  <c r="AO456" i="85"/>
  <c r="AO457" i="85"/>
  <c r="AO458" i="85"/>
  <c r="AO459" i="85"/>
  <c r="AO460" i="85"/>
  <c r="AO461" i="85"/>
  <c r="AO462" i="85"/>
  <c r="AO463" i="85"/>
  <c r="AO464" i="85"/>
  <c r="AO465" i="85"/>
  <c r="AO466" i="85"/>
  <c r="AO467" i="85"/>
  <c r="AO468" i="85"/>
  <c r="AO469" i="85"/>
  <c r="AO470" i="85"/>
  <c r="AO471" i="85"/>
  <c r="AO472" i="85"/>
  <c r="AO473" i="85"/>
  <c r="AO474" i="85"/>
  <c r="AO475" i="85"/>
  <c r="AO476" i="85"/>
  <c r="AO477" i="85"/>
  <c r="AO478" i="85"/>
  <c r="AO479" i="85"/>
  <c r="AO480" i="85"/>
  <c r="AO481" i="85"/>
  <c r="AO482" i="85"/>
  <c r="AO483" i="85"/>
  <c r="AO484" i="85"/>
  <c r="AO485" i="85"/>
  <c r="AO486" i="85"/>
  <c r="AO487" i="85"/>
  <c r="AO488" i="85"/>
  <c r="AO489" i="85"/>
  <c r="AO490" i="85"/>
  <c r="AO491" i="85"/>
  <c r="AO492" i="85"/>
  <c r="AO493" i="85"/>
  <c r="AO494" i="85"/>
  <c r="AO495" i="85"/>
  <c r="AO496" i="85"/>
  <c r="AO497" i="85"/>
  <c r="AO498" i="85"/>
  <c r="AO499" i="85"/>
  <c r="AO500" i="85"/>
  <c r="AO501" i="85"/>
  <c r="AO502" i="85"/>
  <c r="AO503" i="85"/>
  <c r="AO504" i="85"/>
  <c r="AO505" i="85"/>
  <c r="AO506" i="85"/>
  <c r="AO507" i="85"/>
  <c r="AO508" i="85"/>
  <c r="AO509" i="85"/>
  <c r="AO510" i="85"/>
  <c r="AO511" i="85"/>
  <c r="AO512" i="85"/>
  <c r="AO513" i="85"/>
  <c r="AO514" i="85"/>
  <c r="AO515" i="85"/>
  <c r="AO516" i="85"/>
  <c r="AO517" i="85"/>
  <c r="AO518" i="85"/>
  <c r="AO519" i="85"/>
  <c r="AO520" i="85"/>
  <c r="AO521" i="85"/>
  <c r="AO522" i="85"/>
  <c r="AO523" i="85"/>
  <c r="AO524" i="85"/>
  <c r="AO525" i="85"/>
  <c r="AO526" i="85"/>
  <c r="AO527" i="85"/>
  <c r="AO528" i="85"/>
  <c r="AO529" i="85"/>
  <c r="AO530" i="85"/>
  <c r="AO531" i="85"/>
  <c r="AO532" i="85"/>
  <c r="AO533" i="85"/>
  <c r="AO534" i="85"/>
  <c r="AO535" i="85"/>
  <c r="AO536" i="85"/>
  <c r="AO537" i="85"/>
  <c r="AO538" i="85"/>
  <c r="AO539" i="85"/>
  <c r="AO540" i="85"/>
  <c r="AO541" i="85"/>
  <c r="AO542" i="85"/>
  <c r="AO543" i="85"/>
  <c r="AO544" i="85"/>
  <c r="AO545" i="85"/>
  <c r="AO546" i="85"/>
  <c r="AO547" i="85"/>
  <c r="AO548" i="85"/>
  <c r="AO549" i="85"/>
  <c r="AO550" i="85"/>
  <c r="AO551" i="85"/>
  <c r="AO552" i="85"/>
  <c r="AO553" i="85"/>
  <c r="AO554" i="85"/>
  <c r="AO555" i="85"/>
  <c r="AO556" i="85"/>
  <c r="AO557" i="85"/>
  <c r="AO558" i="85"/>
  <c r="AO559" i="85"/>
  <c r="AO560" i="85"/>
  <c r="AO561" i="85"/>
  <c r="AO562" i="85"/>
  <c r="AO563" i="85"/>
  <c r="AO564" i="85"/>
  <c r="AO565" i="85"/>
  <c r="AO566" i="85"/>
  <c r="AO567" i="85"/>
  <c r="AO568" i="85"/>
  <c r="AO569" i="85"/>
  <c r="AO570" i="85"/>
  <c r="AO571" i="85"/>
  <c r="AO572" i="85"/>
  <c r="AO573" i="85"/>
  <c r="AO574" i="85"/>
  <c r="AO575" i="85"/>
  <c r="AO576" i="85"/>
  <c r="AO577" i="85"/>
  <c r="AO578" i="85"/>
  <c r="AO579" i="85"/>
  <c r="AO580" i="85"/>
  <c r="AO581" i="85"/>
  <c r="AO582" i="85"/>
  <c r="AO583" i="85"/>
  <c r="AO584" i="85"/>
  <c r="AO585" i="85"/>
  <c r="AO586" i="85"/>
  <c r="AO78" i="85"/>
  <c r="AO86" i="85"/>
  <c r="AO94" i="85"/>
  <c r="AO102" i="85"/>
  <c r="AO110" i="85"/>
  <c r="AO118" i="85"/>
  <c r="AO126" i="85"/>
  <c r="AO134" i="85"/>
  <c r="AO142" i="85"/>
  <c r="AO149" i="85"/>
  <c r="AO150" i="85"/>
  <c r="AO154" i="85"/>
  <c r="AO158" i="85"/>
  <c r="AO160" i="85"/>
  <c r="AO164" i="85"/>
  <c r="AO168" i="85"/>
  <c r="AO172" i="85"/>
  <c r="AO176" i="85"/>
  <c r="AO180" i="85"/>
  <c r="AO184" i="85"/>
  <c r="AO188" i="85"/>
  <c r="AO192" i="85"/>
  <c r="AO196" i="85"/>
  <c r="AO200" i="85"/>
  <c r="AO204" i="85"/>
  <c r="AO208" i="85"/>
  <c r="AO212" i="85"/>
  <c r="AO216" i="85"/>
  <c r="AO220" i="85"/>
  <c r="AO224" i="85"/>
  <c r="AO228" i="85"/>
  <c r="AO232" i="85"/>
  <c r="AO236" i="85"/>
  <c r="AO240" i="85"/>
  <c r="AO244" i="85"/>
  <c r="AO248" i="85"/>
  <c r="AO252" i="85"/>
  <c r="AO256" i="85"/>
  <c r="AO260" i="85"/>
  <c r="AO264" i="85"/>
  <c r="AO268" i="85"/>
  <c r="AO272" i="85"/>
  <c r="AO276" i="85"/>
  <c r="AO280" i="85"/>
  <c r="AO284" i="85"/>
  <c r="AO288" i="85"/>
  <c r="AO292" i="85"/>
  <c r="AO587" i="85"/>
  <c r="AO588" i="85"/>
  <c r="AO589" i="85"/>
  <c r="AO590" i="85"/>
  <c r="AO591" i="85"/>
  <c r="AO592" i="85"/>
  <c r="AO593" i="85"/>
  <c r="AO594" i="85"/>
  <c r="AO595" i="85"/>
  <c r="AO596" i="85"/>
  <c r="AO597" i="85"/>
  <c r="AO598" i="85"/>
  <c r="AO599" i="85"/>
  <c r="AO600" i="85"/>
  <c r="AO601" i="85"/>
  <c r="AO602" i="85"/>
  <c r="AO603" i="85"/>
  <c r="AO604" i="85"/>
  <c r="AO605" i="85"/>
  <c r="AO606" i="85"/>
  <c r="AO607" i="85"/>
  <c r="AO608" i="85"/>
  <c r="AO609" i="85"/>
  <c r="AO610" i="85"/>
  <c r="AO611" i="85"/>
  <c r="AO612" i="85"/>
  <c r="AO613" i="85"/>
  <c r="AO614" i="85"/>
  <c r="AO615" i="85"/>
  <c r="AO616" i="85"/>
  <c r="AO617" i="85"/>
  <c r="AO618" i="85"/>
  <c r="AO619" i="85"/>
  <c r="AO620" i="85"/>
  <c r="AO621" i="85"/>
  <c r="AO622" i="85"/>
  <c r="AO623" i="85"/>
  <c r="AO624" i="85"/>
  <c r="AO625" i="85"/>
  <c r="AO626" i="85"/>
  <c r="AO627" i="85"/>
  <c r="AO628" i="85"/>
  <c r="AO629" i="85"/>
  <c r="AO630" i="85"/>
  <c r="AO631" i="85"/>
  <c r="AO632" i="85"/>
  <c r="AO633" i="85"/>
  <c r="AO634" i="85"/>
  <c r="AO635" i="85"/>
  <c r="AO636" i="85"/>
  <c r="AO637" i="85"/>
  <c r="AO638" i="85"/>
  <c r="AO639" i="85"/>
  <c r="AO640" i="85"/>
  <c r="AO641" i="85"/>
  <c r="AO642" i="85"/>
  <c r="AO643" i="85"/>
  <c r="AO29" i="85"/>
  <c r="AO82" i="85"/>
  <c r="AO90" i="85"/>
  <c r="AO98" i="85"/>
  <c r="AO106" i="85"/>
  <c r="AO114" i="85"/>
  <c r="AO122" i="85"/>
  <c r="AO130" i="85"/>
  <c r="AO138" i="85"/>
  <c r="AO145" i="85"/>
  <c r="AO152" i="85"/>
  <c r="AO156" i="85"/>
  <c r="AO162" i="85"/>
  <c r="AO166" i="85"/>
  <c r="AO170" i="85"/>
  <c r="AO174" i="85"/>
  <c r="AO178" i="85"/>
  <c r="AO182" i="85"/>
  <c r="AO186" i="85"/>
  <c r="AO190" i="85"/>
  <c r="AO194" i="85"/>
  <c r="AO198" i="85"/>
  <c r="AO202" i="85"/>
  <c r="AO206" i="85"/>
  <c r="AO210" i="85"/>
  <c r="AO214" i="85"/>
  <c r="AO218" i="85"/>
  <c r="AO222" i="85"/>
  <c r="AO226" i="85"/>
  <c r="AO230" i="85"/>
  <c r="AO234" i="85"/>
  <c r="AO238" i="85"/>
  <c r="AO242" i="85"/>
  <c r="AO246" i="85"/>
  <c r="AO250" i="85"/>
  <c r="AO254" i="85"/>
  <c r="AO258" i="85"/>
  <c r="AO262" i="85"/>
  <c r="AO266" i="85"/>
  <c r="AO270" i="85"/>
  <c r="AO274" i="85"/>
  <c r="AO278" i="85"/>
  <c r="AO282" i="85"/>
  <c r="AO286" i="85"/>
  <c r="AO290" i="85"/>
  <c r="AO294" i="85"/>
  <c r="AS20" i="85"/>
  <c r="AS22" i="85"/>
  <c r="AS24" i="85"/>
  <c r="AS26" i="85"/>
  <c r="AS28" i="85"/>
  <c r="AS30" i="85"/>
  <c r="AS32" i="85"/>
  <c r="AS33" i="85"/>
  <c r="AS34" i="85"/>
  <c r="AS35" i="85"/>
  <c r="AS36" i="85"/>
  <c r="AS37" i="85"/>
  <c r="AS38" i="85"/>
  <c r="AS39" i="85"/>
  <c r="AS40" i="85"/>
  <c r="AS41" i="85"/>
  <c r="AS42" i="85"/>
  <c r="AS43" i="85"/>
  <c r="AS21" i="85"/>
  <c r="AS25" i="85"/>
  <c r="AS29" i="85"/>
  <c r="AS44" i="85"/>
  <c r="AS45" i="85"/>
  <c r="AS46" i="85"/>
  <c r="AS47" i="85"/>
  <c r="AS48" i="85"/>
  <c r="AS49" i="85"/>
  <c r="AS50" i="85"/>
  <c r="AS51" i="85"/>
  <c r="AS52" i="85"/>
  <c r="AS53" i="85"/>
  <c r="AS54" i="85"/>
  <c r="AS55" i="85"/>
  <c r="AS56" i="85"/>
  <c r="AS57" i="85"/>
  <c r="AS58" i="85"/>
  <c r="AS59" i="85"/>
  <c r="AS60" i="85"/>
  <c r="AS61" i="85"/>
  <c r="AS62" i="85"/>
  <c r="AS63" i="85"/>
  <c r="AS64" i="85"/>
  <c r="AS65" i="85"/>
  <c r="AS66" i="85"/>
  <c r="AS67" i="85"/>
  <c r="AS68" i="85"/>
  <c r="AS69" i="85"/>
  <c r="AS70" i="85"/>
  <c r="AS71" i="85"/>
  <c r="AS72" i="85"/>
  <c r="AS73" i="85"/>
  <c r="AS74" i="85"/>
  <c r="AS75" i="85"/>
  <c r="AS76" i="85"/>
  <c r="AS77" i="85"/>
  <c r="AS27" i="85"/>
  <c r="AS23" i="85"/>
  <c r="AS79" i="85"/>
  <c r="AS81" i="85"/>
  <c r="AS83" i="85"/>
  <c r="AS85" i="85"/>
  <c r="AS87" i="85"/>
  <c r="AS89" i="85"/>
  <c r="AS91" i="85"/>
  <c r="AS93" i="85"/>
  <c r="AS95" i="85"/>
  <c r="AS97" i="85"/>
  <c r="AS99" i="85"/>
  <c r="AS101" i="85"/>
  <c r="AS103" i="85"/>
  <c r="AS105" i="85"/>
  <c r="AS107" i="85"/>
  <c r="AS109" i="85"/>
  <c r="AS111" i="85"/>
  <c r="AS113" i="85"/>
  <c r="AS115" i="85"/>
  <c r="AS117" i="85"/>
  <c r="AS119" i="85"/>
  <c r="AS121" i="85"/>
  <c r="AS123" i="85"/>
  <c r="AS125" i="85"/>
  <c r="AS127" i="85"/>
  <c r="AS129" i="85"/>
  <c r="AS131" i="85"/>
  <c r="AS133" i="85"/>
  <c r="AS135" i="85"/>
  <c r="AS137" i="85"/>
  <c r="AS139" i="85"/>
  <c r="AS141" i="85"/>
  <c r="AS143" i="85"/>
  <c r="AS146" i="85"/>
  <c r="AS148" i="85"/>
  <c r="AS31" i="85"/>
  <c r="AS78" i="85"/>
  <c r="AS82" i="85"/>
  <c r="AS86" i="85"/>
  <c r="AS90" i="85"/>
  <c r="AS94" i="85"/>
  <c r="AS98" i="85"/>
  <c r="AS102" i="85"/>
  <c r="AS106" i="85"/>
  <c r="AS110" i="85"/>
  <c r="AS114" i="85"/>
  <c r="AS118" i="85"/>
  <c r="AS122" i="85"/>
  <c r="AS126" i="85"/>
  <c r="AS130" i="85"/>
  <c r="AS134" i="85"/>
  <c r="AS138" i="85"/>
  <c r="AS142" i="85"/>
  <c r="AS145" i="85"/>
  <c r="AS149" i="85"/>
  <c r="AS151" i="85"/>
  <c r="AS153" i="85"/>
  <c r="AS155" i="85"/>
  <c r="AS157" i="85"/>
  <c r="AS159" i="85"/>
  <c r="AS161" i="85"/>
  <c r="AS163" i="85"/>
  <c r="AS165" i="85"/>
  <c r="AS167" i="85"/>
  <c r="AS169" i="85"/>
  <c r="AS171" i="85"/>
  <c r="AS173" i="85"/>
  <c r="AS175" i="85"/>
  <c r="AS177" i="85"/>
  <c r="AS179" i="85"/>
  <c r="AS181" i="85"/>
  <c r="AS183" i="85"/>
  <c r="AS185" i="85"/>
  <c r="AS187" i="85"/>
  <c r="AS189" i="85"/>
  <c r="AS191" i="85"/>
  <c r="AS193" i="85"/>
  <c r="AS195" i="85"/>
  <c r="AS197" i="85"/>
  <c r="AS199" i="85"/>
  <c r="AS201" i="85"/>
  <c r="AS203" i="85"/>
  <c r="AS205" i="85"/>
  <c r="AS207" i="85"/>
  <c r="AS209" i="85"/>
  <c r="AS211" i="85"/>
  <c r="AS213" i="85"/>
  <c r="AS215" i="85"/>
  <c r="AS217" i="85"/>
  <c r="AS219" i="85"/>
  <c r="AS221" i="85"/>
  <c r="AS223" i="85"/>
  <c r="AS225" i="85"/>
  <c r="AS227" i="85"/>
  <c r="AS229" i="85"/>
  <c r="AS231" i="85"/>
  <c r="AS233" i="85"/>
  <c r="AS235" i="85"/>
  <c r="AS237" i="85"/>
  <c r="AS239" i="85"/>
  <c r="AS241" i="85"/>
  <c r="AS243" i="85"/>
  <c r="AS245" i="85"/>
  <c r="AS247" i="85"/>
  <c r="AS249" i="85"/>
  <c r="AS251" i="85"/>
  <c r="AS253" i="85"/>
  <c r="AS255" i="85"/>
  <c r="AS257" i="85"/>
  <c r="AS259" i="85"/>
  <c r="AS261" i="85"/>
  <c r="AS263" i="85"/>
  <c r="AS265" i="85"/>
  <c r="AS267" i="85"/>
  <c r="AS269" i="85"/>
  <c r="AS271" i="85"/>
  <c r="AS273" i="85"/>
  <c r="AS275" i="85"/>
  <c r="AS277" i="85"/>
  <c r="AS279" i="85"/>
  <c r="AS281" i="85"/>
  <c r="AS283" i="85"/>
  <c r="AS285" i="85"/>
  <c r="AS287" i="85"/>
  <c r="AS289" i="85"/>
  <c r="AS291" i="85"/>
  <c r="AS293" i="85"/>
  <c r="AS294" i="85"/>
  <c r="AS295" i="85"/>
  <c r="AS296" i="85"/>
  <c r="AS297" i="85"/>
  <c r="AS298" i="85"/>
  <c r="AS299" i="85"/>
  <c r="AS300" i="85"/>
  <c r="AS301" i="85"/>
  <c r="AS302" i="85"/>
  <c r="AS303" i="85"/>
  <c r="AS304" i="85"/>
  <c r="AS305" i="85"/>
  <c r="AS306" i="85"/>
  <c r="AS307" i="85"/>
  <c r="AS308" i="85"/>
  <c r="AS309" i="85"/>
  <c r="AS310" i="85"/>
  <c r="AS311" i="85"/>
  <c r="AS312" i="85"/>
  <c r="AS313" i="85"/>
  <c r="AS314" i="85"/>
  <c r="AS315" i="85"/>
  <c r="AS316" i="85"/>
  <c r="AS317" i="85"/>
  <c r="AS318" i="85"/>
  <c r="AS319" i="85"/>
  <c r="AS320" i="85"/>
  <c r="AS321" i="85"/>
  <c r="AS322" i="85"/>
  <c r="AS323" i="85"/>
  <c r="AS324" i="85"/>
  <c r="AS325" i="85"/>
  <c r="AS326" i="85"/>
  <c r="AS327" i="85"/>
  <c r="AS328" i="85"/>
  <c r="AS329" i="85"/>
  <c r="AS330" i="85"/>
  <c r="AS331" i="85"/>
  <c r="AS332" i="85"/>
  <c r="AS333" i="85"/>
  <c r="AS334" i="85"/>
  <c r="AS335" i="85"/>
  <c r="AS336" i="85"/>
  <c r="AS337" i="85"/>
  <c r="AS338" i="85"/>
  <c r="AS339" i="85"/>
  <c r="AS340" i="85"/>
  <c r="AS341" i="85"/>
  <c r="AS342" i="85"/>
  <c r="AS343" i="85"/>
  <c r="AS344" i="85"/>
  <c r="AS345" i="85"/>
  <c r="AS346" i="85"/>
  <c r="AS347" i="85"/>
  <c r="AS348" i="85"/>
  <c r="AS349" i="85"/>
  <c r="AS350" i="85"/>
  <c r="AS351" i="85"/>
  <c r="AS352" i="85"/>
  <c r="AS353" i="85"/>
  <c r="AS354" i="85"/>
  <c r="AS355" i="85"/>
  <c r="AS356" i="85"/>
  <c r="AS357" i="85"/>
  <c r="AS358" i="85"/>
  <c r="AS359" i="85"/>
  <c r="AS360" i="85"/>
  <c r="AS361" i="85"/>
  <c r="AS362" i="85"/>
  <c r="AS363" i="85"/>
  <c r="AS364" i="85"/>
  <c r="AS365" i="85"/>
  <c r="AS366" i="85"/>
  <c r="AS367" i="85"/>
  <c r="AS368" i="85"/>
  <c r="AS369" i="85"/>
  <c r="AS370" i="85"/>
  <c r="AS371" i="85"/>
  <c r="AS372" i="85"/>
  <c r="AS373" i="85"/>
  <c r="AS374" i="85"/>
  <c r="AS375" i="85"/>
  <c r="AS376" i="85"/>
  <c r="AS377" i="85"/>
  <c r="AS378" i="85"/>
  <c r="AS379" i="85"/>
  <c r="AS380" i="85"/>
  <c r="AS381" i="85"/>
  <c r="AS382" i="85"/>
  <c r="AS383" i="85"/>
  <c r="AS384" i="85"/>
  <c r="AS385" i="85"/>
  <c r="AS386" i="85"/>
  <c r="AS387" i="85"/>
  <c r="AS388" i="85"/>
  <c r="AS389" i="85"/>
  <c r="AS390" i="85"/>
  <c r="AS391" i="85"/>
  <c r="AS392" i="85"/>
  <c r="AS393" i="85"/>
  <c r="AS394" i="85"/>
  <c r="AS395" i="85"/>
  <c r="AS396" i="85"/>
  <c r="AS397" i="85"/>
  <c r="AS398" i="85"/>
  <c r="AS399" i="85"/>
  <c r="AS400" i="85"/>
  <c r="AS401" i="85"/>
  <c r="AS402" i="85"/>
  <c r="AS403" i="85"/>
  <c r="AS404" i="85"/>
  <c r="AS405" i="85"/>
  <c r="AS406" i="85"/>
  <c r="AS407" i="85"/>
  <c r="AS408" i="85"/>
  <c r="AS409" i="85"/>
  <c r="AS410" i="85"/>
  <c r="AS411" i="85"/>
  <c r="AS412" i="85"/>
  <c r="AS413" i="85"/>
  <c r="AS414" i="85"/>
  <c r="AS415" i="85"/>
  <c r="AS416" i="85"/>
  <c r="AS417" i="85"/>
  <c r="AS418" i="85"/>
  <c r="AS419" i="85"/>
  <c r="AS420" i="85"/>
  <c r="AS421" i="85"/>
  <c r="AS422" i="85"/>
  <c r="AS423" i="85"/>
  <c r="AS424" i="85"/>
  <c r="AS425" i="85"/>
  <c r="AS426" i="85"/>
  <c r="AS427" i="85"/>
  <c r="AS428" i="85"/>
  <c r="AS429" i="85"/>
  <c r="AS430" i="85"/>
  <c r="AS431" i="85"/>
  <c r="AS432" i="85"/>
  <c r="AS433" i="85"/>
  <c r="AS434" i="85"/>
  <c r="AS435" i="85"/>
  <c r="AS436" i="85"/>
  <c r="AS437" i="85"/>
  <c r="AS438" i="85"/>
  <c r="AS439" i="85"/>
  <c r="AS440" i="85"/>
  <c r="AS441" i="85"/>
  <c r="AS442" i="85"/>
  <c r="AS443" i="85"/>
  <c r="AS444" i="85"/>
  <c r="AS445" i="85"/>
  <c r="AS446" i="85"/>
  <c r="AS447" i="85"/>
  <c r="AS448" i="85"/>
  <c r="AS449" i="85"/>
  <c r="AS450" i="85"/>
  <c r="AS451" i="85"/>
  <c r="AS452" i="85"/>
  <c r="AS453" i="85"/>
  <c r="AS454" i="85"/>
  <c r="AS455" i="85"/>
  <c r="AS456" i="85"/>
  <c r="AS457" i="85"/>
  <c r="AS458" i="85"/>
  <c r="AS459" i="85"/>
  <c r="AS460" i="85"/>
  <c r="AS461" i="85"/>
  <c r="AS462" i="85"/>
  <c r="AS463" i="85"/>
  <c r="AS464" i="85"/>
  <c r="AS465" i="85"/>
  <c r="AS466" i="85"/>
  <c r="AS467" i="85"/>
  <c r="AS468" i="85"/>
  <c r="AS469" i="85"/>
  <c r="AS470" i="85"/>
  <c r="AS471" i="85"/>
  <c r="AS472" i="85"/>
  <c r="AS473" i="85"/>
  <c r="AS474" i="85"/>
  <c r="AS475" i="85"/>
  <c r="AS476" i="85"/>
  <c r="AS477" i="85"/>
  <c r="AS478" i="85"/>
  <c r="AS479" i="85"/>
  <c r="AS480" i="85"/>
  <c r="AS481" i="85"/>
  <c r="AS482" i="85"/>
  <c r="AS483" i="85"/>
  <c r="AS484" i="85"/>
  <c r="AS485" i="85"/>
  <c r="AS486" i="85"/>
  <c r="AS487" i="85"/>
  <c r="AS488" i="85"/>
  <c r="AS489" i="85"/>
  <c r="AS490" i="85"/>
  <c r="AS491" i="85"/>
  <c r="AS492" i="85"/>
  <c r="AS493" i="85"/>
  <c r="AS494" i="85"/>
  <c r="AS495" i="85"/>
  <c r="AS496" i="85"/>
  <c r="AS497" i="85"/>
  <c r="AS498" i="85"/>
  <c r="AS499" i="85"/>
  <c r="AS500" i="85"/>
  <c r="AS501" i="85"/>
  <c r="AS502" i="85"/>
  <c r="AS503" i="85"/>
  <c r="AS504" i="85"/>
  <c r="AS505" i="85"/>
  <c r="AS506" i="85"/>
  <c r="AS507" i="85"/>
  <c r="AS508" i="85"/>
  <c r="AS509" i="85"/>
  <c r="AS510" i="85"/>
  <c r="AS511" i="85"/>
  <c r="AS512" i="85"/>
  <c r="AS513" i="85"/>
  <c r="AS514" i="85"/>
  <c r="AS515" i="85"/>
  <c r="AS516" i="85"/>
  <c r="AS517" i="85"/>
  <c r="AS518" i="85"/>
  <c r="AS519" i="85"/>
  <c r="AS520" i="85"/>
  <c r="AS521" i="85"/>
  <c r="AS522" i="85"/>
  <c r="AS523" i="85"/>
  <c r="AS524" i="85"/>
  <c r="AS525" i="85"/>
  <c r="AS526" i="85"/>
  <c r="AS527" i="85"/>
  <c r="AS528" i="85"/>
  <c r="AS529" i="85"/>
  <c r="AS530" i="85"/>
  <c r="AS531" i="85"/>
  <c r="AS532" i="85"/>
  <c r="AS533" i="85"/>
  <c r="AS534" i="85"/>
  <c r="AS535" i="85"/>
  <c r="AS536" i="85"/>
  <c r="AS537" i="85"/>
  <c r="AS538" i="85"/>
  <c r="AS539" i="85"/>
  <c r="AS540" i="85"/>
  <c r="AS541" i="85"/>
  <c r="AS542" i="85"/>
  <c r="AS543" i="85"/>
  <c r="AS544" i="85"/>
  <c r="AS545" i="85"/>
  <c r="AS546" i="85"/>
  <c r="AS547" i="85"/>
  <c r="AS548" i="85"/>
  <c r="AS549" i="85"/>
  <c r="AS550" i="85"/>
  <c r="AS551" i="85"/>
  <c r="AS552" i="85"/>
  <c r="AS553" i="85"/>
  <c r="AS554" i="85"/>
  <c r="AS555" i="85"/>
  <c r="AS556" i="85"/>
  <c r="AS557" i="85"/>
  <c r="AS558" i="85"/>
  <c r="AS559" i="85"/>
  <c r="AS560" i="85"/>
  <c r="AS561" i="85"/>
  <c r="AS562" i="85"/>
  <c r="AS563" i="85"/>
  <c r="AS564" i="85"/>
  <c r="AS565" i="85"/>
  <c r="AS566" i="85"/>
  <c r="AS567" i="85"/>
  <c r="AS568" i="85"/>
  <c r="AS569" i="85"/>
  <c r="AS570" i="85"/>
  <c r="AS571" i="85"/>
  <c r="AS572" i="85"/>
  <c r="AS573" i="85"/>
  <c r="AS574" i="85"/>
  <c r="AS575" i="85"/>
  <c r="AS576" i="85"/>
  <c r="AS577" i="85"/>
  <c r="AS578" i="85"/>
  <c r="AS579" i="85"/>
  <c r="AS580" i="85"/>
  <c r="AS581" i="85"/>
  <c r="AS582" i="85"/>
  <c r="AS583" i="85"/>
  <c r="AS584" i="85"/>
  <c r="AS585" i="85"/>
  <c r="AS586" i="85"/>
  <c r="AS80" i="85"/>
  <c r="AS88" i="85"/>
  <c r="AS96" i="85"/>
  <c r="AS104" i="85"/>
  <c r="AS112" i="85"/>
  <c r="AS120" i="85"/>
  <c r="AS128" i="85"/>
  <c r="AS136" i="85"/>
  <c r="AS144" i="85"/>
  <c r="AS152" i="85"/>
  <c r="AS156" i="85"/>
  <c r="AS162" i="85"/>
  <c r="AS166" i="85"/>
  <c r="AS170" i="85"/>
  <c r="AS174" i="85"/>
  <c r="AS178" i="85"/>
  <c r="AS182" i="85"/>
  <c r="AS186" i="85"/>
  <c r="AS190" i="85"/>
  <c r="AS194" i="85"/>
  <c r="AS198" i="85"/>
  <c r="AS202" i="85"/>
  <c r="AS206" i="85"/>
  <c r="AS210" i="85"/>
  <c r="AS214" i="85"/>
  <c r="AS218" i="85"/>
  <c r="AS222" i="85"/>
  <c r="AS226" i="85"/>
  <c r="AS230" i="85"/>
  <c r="AS234" i="85"/>
  <c r="AS238" i="85"/>
  <c r="AS242" i="85"/>
  <c r="AS246" i="85"/>
  <c r="AS250" i="85"/>
  <c r="AS254" i="85"/>
  <c r="AS258" i="85"/>
  <c r="AS262" i="85"/>
  <c r="AS266" i="85"/>
  <c r="AS270" i="85"/>
  <c r="AS274" i="85"/>
  <c r="AS278" i="85"/>
  <c r="AS282" i="85"/>
  <c r="AS286" i="85"/>
  <c r="AS290" i="85"/>
  <c r="AS587" i="85"/>
  <c r="AS588" i="85"/>
  <c r="AS589" i="85"/>
  <c r="AS590" i="85"/>
  <c r="AS591" i="85"/>
  <c r="AS592" i="85"/>
  <c r="AS593" i="85"/>
  <c r="AS594" i="85"/>
  <c r="AS595" i="85"/>
  <c r="AS596" i="85"/>
  <c r="AS597" i="85"/>
  <c r="AS598" i="85"/>
  <c r="AS599" i="85"/>
  <c r="AS600" i="85"/>
  <c r="AS601" i="85"/>
  <c r="AS602" i="85"/>
  <c r="AS603" i="85"/>
  <c r="AS604" i="85"/>
  <c r="AS605" i="85"/>
  <c r="AS606" i="85"/>
  <c r="AS607" i="85"/>
  <c r="AS608" i="85"/>
  <c r="AS609" i="85"/>
  <c r="AS610" i="85"/>
  <c r="AS611" i="85"/>
  <c r="AS612" i="85"/>
  <c r="AS613" i="85"/>
  <c r="AS614" i="85"/>
  <c r="AS615" i="85"/>
  <c r="AS616" i="85"/>
  <c r="AS617" i="85"/>
  <c r="AS618" i="85"/>
  <c r="AS619" i="85"/>
  <c r="AS620" i="85"/>
  <c r="AS621" i="85"/>
  <c r="AS622" i="85"/>
  <c r="AS623" i="85"/>
  <c r="AS624" i="85"/>
  <c r="AS625" i="85"/>
  <c r="AS626" i="85"/>
  <c r="AS627" i="85"/>
  <c r="AS628" i="85"/>
  <c r="AS629" i="85"/>
  <c r="AS630" i="85"/>
  <c r="AS631" i="85"/>
  <c r="AS632" i="85"/>
  <c r="AS633" i="85"/>
  <c r="AS634" i="85"/>
  <c r="AS635" i="85"/>
  <c r="AS636" i="85"/>
  <c r="AS637" i="85"/>
  <c r="AS638" i="85"/>
  <c r="AS639" i="85"/>
  <c r="AS640" i="85"/>
  <c r="AS641" i="85"/>
  <c r="AS642" i="85"/>
  <c r="AS643" i="85"/>
  <c r="AS84" i="85"/>
  <c r="AS92" i="85"/>
  <c r="AS100" i="85"/>
  <c r="AS108" i="85"/>
  <c r="AS116" i="85"/>
  <c r="AS124" i="85"/>
  <c r="AS132" i="85"/>
  <c r="AS140" i="85"/>
  <c r="AS147" i="85"/>
  <c r="AS150" i="85"/>
  <c r="AS154" i="85"/>
  <c r="AS158" i="85"/>
  <c r="AS160" i="85"/>
  <c r="AS164" i="85"/>
  <c r="AS168" i="85"/>
  <c r="AS172" i="85"/>
  <c r="AS176" i="85"/>
  <c r="AS180" i="85"/>
  <c r="AS184" i="85"/>
  <c r="AS188" i="85"/>
  <c r="AS192" i="85"/>
  <c r="AS196" i="85"/>
  <c r="AS200" i="85"/>
  <c r="AS204" i="85"/>
  <c r="AS208" i="85"/>
  <c r="AS212" i="85"/>
  <c r="AS216" i="85"/>
  <c r="AS220" i="85"/>
  <c r="AS224" i="85"/>
  <c r="AS228" i="85"/>
  <c r="AS232" i="85"/>
  <c r="AS236" i="85"/>
  <c r="AS240" i="85"/>
  <c r="AS244" i="85"/>
  <c r="AS248" i="85"/>
  <c r="AS252" i="85"/>
  <c r="AS256" i="85"/>
  <c r="AS260" i="85"/>
  <c r="AS264" i="85"/>
  <c r="AS268" i="85"/>
  <c r="AS272" i="85"/>
  <c r="AS276" i="85"/>
  <c r="AS280" i="85"/>
  <c r="AS284" i="85"/>
  <c r="AS288" i="85"/>
  <c r="AS292" i="85"/>
  <c r="AY21" i="85"/>
  <c r="AY23" i="85"/>
  <c r="AY25" i="85"/>
  <c r="AY27" i="85"/>
  <c r="AY29" i="85"/>
  <c r="AY31" i="85"/>
  <c r="AY32" i="85"/>
  <c r="AY33" i="85"/>
  <c r="AY34" i="85"/>
  <c r="AY35" i="85"/>
  <c r="AY36" i="85"/>
  <c r="AY37" i="85"/>
  <c r="AY38" i="85"/>
  <c r="AY39" i="85"/>
  <c r="AY40" i="85"/>
  <c r="AY41" i="85"/>
  <c r="AY42" i="85"/>
  <c r="AY43" i="85"/>
  <c r="AY20" i="85"/>
  <c r="AY24" i="85"/>
  <c r="AY28" i="85"/>
  <c r="AY44" i="85"/>
  <c r="AY45" i="85"/>
  <c r="AY46" i="85"/>
  <c r="AY47" i="85"/>
  <c r="AY48" i="85"/>
  <c r="AY49" i="85"/>
  <c r="AY50" i="85"/>
  <c r="AY51" i="85"/>
  <c r="AY52" i="85"/>
  <c r="AY53" i="85"/>
  <c r="AY54" i="85"/>
  <c r="AY55" i="85"/>
  <c r="AY56" i="85"/>
  <c r="AY57" i="85"/>
  <c r="AY58" i="85"/>
  <c r="AY59" i="85"/>
  <c r="AY60" i="85"/>
  <c r="AY61" i="85"/>
  <c r="AY62" i="85"/>
  <c r="AY63" i="85"/>
  <c r="AY64" i="85"/>
  <c r="AY65" i="85"/>
  <c r="AY66" i="85"/>
  <c r="AY67" i="85"/>
  <c r="AY68" i="85"/>
  <c r="AY69" i="85"/>
  <c r="AY70" i="85"/>
  <c r="AY71" i="85"/>
  <c r="AY72" i="85"/>
  <c r="AY73" i="85"/>
  <c r="AY74" i="85"/>
  <c r="AY75" i="85"/>
  <c r="AY76" i="85"/>
  <c r="AY77" i="85"/>
  <c r="AY22" i="85"/>
  <c r="AY30" i="85"/>
  <c r="AY78" i="85"/>
  <c r="AY80" i="85"/>
  <c r="AY82" i="85"/>
  <c r="AY84" i="85"/>
  <c r="AY86" i="85"/>
  <c r="AY88" i="85"/>
  <c r="AY90" i="85"/>
  <c r="AY92" i="85"/>
  <c r="AY94" i="85"/>
  <c r="AY96" i="85"/>
  <c r="AY98" i="85"/>
  <c r="AY100" i="85"/>
  <c r="AY102" i="85"/>
  <c r="AY104" i="85"/>
  <c r="AY106" i="85"/>
  <c r="AY108" i="85"/>
  <c r="AY110" i="85"/>
  <c r="AY112" i="85"/>
  <c r="AY114" i="85"/>
  <c r="AY116" i="85"/>
  <c r="AY118" i="85"/>
  <c r="AY120" i="85"/>
  <c r="AY122" i="85"/>
  <c r="AY124" i="85"/>
  <c r="AY126" i="85"/>
  <c r="AY128" i="85"/>
  <c r="AY130" i="85"/>
  <c r="AY132" i="85"/>
  <c r="AY134" i="85"/>
  <c r="AY136" i="85"/>
  <c r="AY138" i="85"/>
  <c r="AY140" i="85"/>
  <c r="AY142" i="85"/>
  <c r="AY144" i="85"/>
  <c r="AY145" i="85"/>
  <c r="AY147" i="85"/>
  <c r="AY149" i="85"/>
  <c r="AY26" i="85"/>
  <c r="AY81" i="85"/>
  <c r="AY85" i="85"/>
  <c r="AY89" i="85"/>
  <c r="AY93" i="85"/>
  <c r="AY97" i="85"/>
  <c r="AY101" i="85"/>
  <c r="AY105" i="85"/>
  <c r="AY109" i="85"/>
  <c r="AY113" i="85"/>
  <c r="AY117" i="85"/>
  <c r="AY121" i="85"/>
  <c r="AY125" i="85"/>
  <c r="AY129" i="85"/>
  <c r="AY133" i="85"/>
  <c r="AY137" i="85"/>
  <c r="AY141" i="85"/>
  <c r="AY148" i="85"/>
  <c r="AY150" i="85"/>
  <c r="AY152" i="85"/>
  <c r="AY154" i="85"/>
  <c r="AY156" i="85"/>
  <c r="AY158" i="85"/>
  <c r="AY160" i="85"/>
  <c r="AY162" i="85"/>
  <c r="AY164" i="85"/>
  <c r="AY166" i="85"/>
  <c r="AY168" i="85"/>
  <c r="AY170" i="85"/>
  <c r="AY172" i="85"/>
  <c r="AY174" i="85"/>
  <c r="AY176" i="85"/>
  <c r="AY178" i="85"/>
  <c r="AY180" i="85"/>
  <c r="AY182" i="85"/>
  <c r="AY184" i="85"/>
  <c r="AY186" i="85"/>
  <c r="AY188" i="85"/>
  <c r="AY190" i="85"/>
  <c r="AY192" i="85"/>
  <c r="AY194" i="85"/>
  <c r="AY196" i="85"/>
  <c r="AY198" i="85"/>
  <c r="AY200" i="85"/>
  <c r="AY202" i="85"/>
  <c r="AY204" i="85"/>
  <c r="AY206" i="85"/>
  <c r="AY208" i="85"/>
  <c r="AY210" i="85"/>
  <c r="AY212" i="85"/>
  <c r="AY214" i="85"/>
  <c r="AY216" i="85"/>
  <c r="AY218" i="85"/>
  <c r="AY220" i="85"/>
  <c r="AY222" i="85"/>
  <c r="AY224" i="85"/>
  <c r="AY226" i="85"/>
  <c r="AY228" i="85"/>
  <c r="AY230" i="85"/>
  <c r="AY232" i="85"/>
  <c r="AY234" i="85"/>
  <c r="AY236" i="85"/>
  <c r="AY238" i="85"/>
  <c r="AY240" i="85"/>
  <c r="AY242" i="85"/>
  <c r="AY244" i="85"/>
  <c r="AY246" i="85"/>
  <c r="AY248" i="85"/>
  <c r="AY250" i="85"/>
  <c r="AY252" i="85"/>
  <c r="AY254" i="85"/>
  <c r="AY256" i="85"/>
  <c r="AY258" i="85"/>
  <c r="AY260" i="85"/>
  <c r="AY262" i="85"/>
  <c r="AY264" i="85"/>
  <c r="AY266" i="85"/>
  <c r="AY268" i="85"/>
  <c r="AY270" i="85"/>
  <c r="AY272" i="85"/>
  <c r="AY274" i="85"/>
  <c r="AY276" i="85"/>
  <c r="AY278" i="85"/>
  <c r="AY280" i="85"/>
  <c r="AY282" i="85"/>
  <c r="AY284" i="85"/>
  <c r="AY286" i="85"/>
  <c r="AY288" i="85"/>
  <c r="AY290" i="85"/>
  <c r="AY292" i="85"/>
  <c r="AY294" i="85"/>
  <c r="AY295" i="85"/>
  <c r="AY296" i="85"/>
  <c r="AY297" i="85"/>
  <c r="AY298" i="85"/>
  <c r="AY299" i="85"/>
  <c r="AY300" i="85"/>
  <c r="AY301" i="85"/>
  <c r="AY302" i="85"/>
  <c r="AY303" i="85"/>
  <c r="AY304" i="85"/>
  <c r="AY305" i="85"/>
  <c r="AY306" i="85"/>
  <c r="AY307" i="85"/>
  <c r="AY308" i="85"/>
  <c r="AY309" i="85"/>
  <c r="AY310" i="85"/>
  <c r="AY311" i="85"/>
  <c r="AY312" i="85"/>
  <c r="AY313" i="85"/>
  <c r="AY314" i="85"/>
  <c r="AY315" i="85"/>
  <c r="AY316" i="85"/>
  <c r="AY317" i="85"/>
  <c r="AY318" i="85"/>
  <c r="AY319" i="85"/>
  <c r="AY320" i="85"/>
  <c r="AY321" i="85"/>
  <c r="AY322" i="85"/>
  <c r="AY323" i="85"/>
  <c r="AY324" i="85"/>
  <c r="AY325" i="85"/>
  <c r="AY326" i="85"/>
  <c r="AY327" i="85"/>
  <c r="AY328" i="85"/>
  <c r="AY329" i="85"/>
  <c r="AY330" i="85"/>
  <c r="AY331" i="85"/>
  <c r="AY332" i="85"/>
  <c r="AY333" i="85"/>
  <c r="AY334" i="85"/>
  <c r="AY335" i="85"/>
  <c r="AY336" i="85"/>
  <c r="AY337" i="85"/>
  <c r="AY338" i="85"/>
  <c r="AY339" i="85"/>
  <c r="AY340" i="85"/>
  <c r="AY341" i="85"/>
  <c r="AY342" i="85"/>
  <c r="AY343" i="85"/>
  <c r="AY344" i="85"/>
  <c r="AY345" i="85"/>
  <c r="AY346" i="85"/>
  <c r="AY347" i="85"/>
  <c r="AY348" i="85"/>
  <c r="AY349" i="85"/>
  <c r="AY350" i="85"/>
  <c r="AY351" i="85"/>
  <c r="AY352" i="85"/>
  <c r="AY353" i="85"/>
  <c r="AY354" i="85"/>
  <c r="AY355" i="85"/>
  <c r="AY356" i="85"/>
  <c r="AY357" i="85"/>
  <c r="AY358" i="85"/>
  <c r="AY359" i="85"/>
  <c r="AY360" i="85"/>
  <c r="AY361" i="85"/>
  <c r="AY362" i="85"/>
  <c r="AY363" i="85"/>
  <c r="AY364" i="85"/>
  <c r="AY365" i="85"/>
  <c r="AY366" i="85"/>
  <c r="AY367" i="85"/>
  <c r="AY368" i="85"/>
  <c r="AY369" i="85"/>
  <c r="AY370" i="85"/>
  <c r="AY371" i="85"/>
  <c r="AY372" i="85"/>
  <c r="AY373" i="85"/>
  <c r="AY374" i="85"/>
  <c r="AY375" i="85"/>
  <c r="AY376" i="85"/>
  <c r="AY377" i="85"/>
  <c r="AY378" i="85"/>
  <c r="AY379" i="85"/>
  <c r="AY380" i="85"/>
  <c r="AY381" i="85"/>
  <c r="AY382" i="85"/>
  <c r="AY383" i="85"/>
  <c r="AY384" i="85"/>
  <c r="AY385" i="85"/>
  <c r="AY386" i="85"/>
  <c r="AY387" i="85"/>
  <c r="AY388" i="85"/>
  <c r="AY389" i="85"/>
  <c r="AY390" i="85"/>
  <c r="AY391" i="85"/>
  <c r="AY392" i="85"/>
  <c r="AY393" i="85"/>
  <c r="AY394" i="85"/>
  <c r="AY395" i="85"/>
  <c r="AY396" i="85"/>
  <c r="AY397" i="85"/>
  <c r="AY398" i="85"/>
  <c r="AY399" i="85"/>
  <c r="AY400" i="85"/>
  <c r="AY401" i="85"/>
  <c r="AY402" i="85"/>
  <c r="AY403" i="85"/>
  <c r="AY404" i="85"/>
  <c r="AY405" i="85"/>
  <c r="AY406" i="85"/>
  <c r="AY407" i="85"/>
  <c r="AY408" i="85"/>
  <c r="AY409" i="85"/>
  <c r="AY410" i="85"/>
  <c r="AY411" i="85"/>
  <c r="AY412" i="85"/>
  <c r="AY413" i="85"/>
  <c r="AY414" i="85"/>
  <c r="AY415" i="85"/>
  <c r="AY416" i="85"/>
  <c r="AY417" i="85"/>
  <c r="AY418" i="85"/>
  <c r="AY419" i="85"/>
  <c r="AY420" i="85"/>
  <c r="AY421" i="85"/>
  <c r="AY422" i="85"/>
  <c r="AY423" i="85"/>
  <c r="AY424" i="85"/>
  <c r="AY425" i="85"/>
  <c r="AY426" i="85"/>
  <c r="AY427" i="85"/>
  <c r="AY428" i="85"/>
  <c r="AY429" i="85"/>
  <c r="AY430" i="85"/>
  <c r="AY431" i="85"/>
  <c r="AY432" i="85"/>
  <c r="AY433" i="85"/>
  <c r="AY434" i="85"/>
  <c r="AY435" i="85"/>
  <c r="AY436" i="85"/>
  <c r="AY437" i="85"/>
  <c r="AY438" i="85"/>
  <c r="AY439" i="85"/>
  <c r="AY440" i="85"/>
  <c r="AY441" i="85"/>
  <c r="AY442" i="85"/>
  <c r="AY443" i="85"/>
  <c r="AY444" i="85"/>
  <c r="AY445" i="85"/>
  <c r="AY446" i="85"/>
  <c r="AY447" i="85"/>
  <c r="AY448" i="85"/>
  <c r="AY449" i="85"/>
  <c r="AY450" i="85"/>
  <c r="AY451" i="85"/>
  <c r="AY452" i="85"/>
  <c r="AY453" i="85"/>
  <c r="AY454" i="85"/>
  <c r="AY455" i="85"/>
  <c r="AY456" i="85"/>
  <c r="AY457" i="85"/>
  <c r="AY458" i="85"/>
  <c r="AY459" i="85"/>
  <c r="AY460" i="85"/>
  <c r="AY461" i="85"/>
  <c r="AY462" i="85"/>
  <c r="AY463" i="85"/>
  <c r="AY464" i="85"/>
  <c r="AY465" i="85"/>
  <c r="AY466" i="85"/>
  <c r="AY467" i="85"/>
  <c r="AY468" i="85"/>
  <c r="AY469" i="85"/>
  <c r="AY470" i="85"/>
  <c r="AY471" i="85"/>
  <c r="AY472" i="85"/>
  <c r="AY473" i="85"/>
  <c r="AY474" i="85"/>
  <c r="AY475" i="85"/>
  <c r="AY476" i="85"/>
  <c r="AY477" i="85"/>
  <c r="AY478" i="85"/>
  <c r="AY479" i="85"/>
  <c r="AY480" i="85"/>
  <c r="AY481" i="85"/>
  <c r="AY482" i="85"/>
  <c r="AY483" i="85"/>
  <c r="AY484" i="85"/>
  <c r="AY485" i="85"/>
  <c r="AY486" i="85"/>
  <c r="AY487" i="85"/>
  <c r="AY488" i="85"/>
  <c r="AY489" i="85"/>
  <c r="AY490" i="85"/>
  <c r="AY491" i="85"/>
  <c r="AY492" i="85"/>
  <c r="AY493" i="85"/>
  <c r="AY494" i="85"/>
  <c r="AY495" i="85"/>
  <c r="AY496" i="85"/>
  <c r="AY497" i="85"/>
  <c r="AY498" i="85"/>
  <c r="AY499" i="85"/>
  <c r="AY500" i="85"/>
  <c r="AY501" i="85"/>
  <c r="AY502" i="85"/>
  <c r="AY503" i="85"/>
  <c r="AY504" i="85"/>
  <c r="AY505" i="85"/>
  <c r="AY506" i="85"/>
  <c r="AY507" i="85"/>
  <c r="AY508" i="85"/>
  <c r="AY509" i="85"/>
  <c r="AY510" i="85"/>
  <c r="AY511" i="85"/>
  <c r="AY512" i="85"/>
  <c r="AY513" i="85"/>
  <c r="AY514" i="85"/>
  <c r="AY515" i="85"/>
  <c r="AY516" i="85"/>
  <c r="AY517" i="85"/>
  <c r="AY518" i="85"/>
  <c r="AY519" i="85"/>
  <c r="AY520" i="85"/>
  <c r="AY521" i="85"/>
  <c r="AY522" i="85"/>
  <c r="AY523" i="85"/>
  <c r="AY524" i="85"/>
  <c r="AY525" i="85"/>
  <c r="AY526" i="85"/>
  <c r="AY527" i="85"/>
  <c r="AY528" i="85"/>
  <c r="AY529" i="85"/>
  <c r="AY530" i="85"/>
  <c r="AY531" i="85"/>
  <c r="AY532" i="85"/>
  <c r="AY533" i="85"/>
  <c r="AY534" i="85"/>
  <c r="AY535" i="85"/>
  <c r="AY536" i="85"/>
  <c r="AY537" i="85"/>
  <c r="AY538" i="85"/>
  <c r="AY539" i="85"/>
  <c r="AY540" i="85"/>
  <c r="AY541" i="85"/>
  <c r="AY542" i="85"/>
  <c r="AY543" i="85"/>
  <c r="AY544" i="85"/>
  <c r="AY545" i="85"/>
  <c r="AY546" i="85"/>
  <c r="AY547" i="85"/>
  <c r="AY548" i="85"/>
  <c r="AY549" i="85"/>
  <c r="AY550" i="85"/>
  <c r="AY551" i="85"/>
  <c r="AY552" i="85"/>
  <c r="AY553" i="85"/>
  <c r="AY554" i="85"/>
  <c r="AY555" i="85"/>
  <c r="AY556" i="85"/>
  <c r="AY557" i="85"/>
  <c r="AY558" i="85"/>
  <c r="AY559" i="85"/>
  <c r="AY560" i="85"/>
  <c r="AY561" i="85"/>
  <c r="AY562" i="85"/>
  <c r="AY563" i="85"/>
  <c r="AY564" i="85"/>
  <c r="AY565" i="85"/>
  <c r="AY566" i="85"/>
  <c r="AY567" i="85"/>
  <c r="AY568" i="85"/>
  <c r="AY569" i="85"/>
  <c r="AY570" i="85"/>
  <c r="AY571" i="85"/>
  <c r="AY572" i="85"/>
  <c r="AY573" i="85"/>
  <c r="AY574" i="85"/>
  <c r="AY575" i="85"/>
  <c r="AY576" i="85"/>
  <c r="AY577" i="85"/>
  <c r="AY578" i="85"/>
  <c r="AY579" i="85"/>
  <c r="AY580" i="85"/>
  <c r="AY581" i="85"/>
  <c r="AY582" i="85"/>
  <c r="AY583" i="85"/>
  <c r="AY584" i="85"/>
  <c r="AY585" i="85"/>
  <c r="AY83" i="85"/>
  <c r="AY91" i="85"/>
  <c r="AY99" i="85"/>
  <c r="AY107" i="85"/>
  <c r="AY115" i="85"/>
  <c r="AY123" i="85"/>
  <c r="AY131" i="85"/>
  <c r="AY139" i="85"/>
  <c r="AY146" i="85"/>
  <c r="AY151" i="85"/>
  <c r="AY155" i="85"/>
  <c r="AY161" i="85"/>
  <c r="AY165" i="85"/>
  <c r="AY169" i="85"/>
  <c r="AY173" i="85"/>
  <c r="AY177" i="85"/>
  <c r="AY181" i="85"/>
  <c r="AY185" i="85"/>
  <c r="AY189" i="85"/>
  <c r="AY193" i="85"/>
  <c r="AY197" i="85"/>
  <c r="AY201" i="85"/>
  <c r="AY205" i="85"/>
  <c r="AY209" i="85"/>
  <c r="AY213" i="85"/>
  <c r="AY217" i="85"/>
  <c r="AY221" i="85"/>
  <c r="AY225" i="85"/>
  <c r="AY229" i="85"/>
  <c r="AY233" i="85"/>
  <c r="AY237" i="85"/>
  <c r="AY241" i="85"/>
  <c r="AY245" i="85"/>
  <c r="AY249" i="85"/>
  <c r="AY253" i="85"/>
  <c r="AY257" i="85"/>
  <c r="AY261" i="85"/>
  <c r="AY265" i="85"/>
  <c r="AY269" i="85"/>
  <c r="AY273" i="85"/>
  <c r="AY277" i="85"/>
  <c r="AY281" i="85"/>
  <c r="AY285" i="85"/>
  <c r="AY289" i="85"/>
  <c r="AY293" i="85"/>
  <c r="AY586" i="85"/>
  <c r="AY587" i="85"/>
  <c r="AY588" i="85"/>
  <c r="AY589" i="85"/>
  <c r="AY590" i="85"/>
  <c r="AY591" i="85"/>
  <c r="AY592" i="85"/>
  <c r="AY593" i="85"/>
  <c r="AY594" i="85"/>
  <c r="AY595" i="85"/>
  <c r="AY596" i="85"/>
  <c r="AY597" i="85"/>
  <c r="AY598" i="85"/>
  <c r="AY599" i="85"/>
  <c r="AY600" i="85"/>
  <c r="AY601" i="85"/>
  <c r="AY602" i="85"/>
  <c r="AY603" i="85"/>
  <c r="AY604" i="85"/>
  <c r="AY605" i="85"/>
  <c r="AY606" i="85"/>
  <c r="AY607" i="85"/>
  <c r="AY608" i="85"/>
  <c r="AY609" i="85"/>
  <c r="AY610" i="85"/>
  <c r="AY611" i="85"/>
  <c r="AY612" i="85"/>
  <c r="AY613" i="85"/>
  <c r="AY614" i="85"/>
  <c r="AY615" i="85"/>
  <c r="AY616" i="85"/>
  <c r="AY617" i="85"/>
  <c r="AY618" i="85"/>
  <c r="AY619" i="85"/>
  <c r="AY620" i="85"/>
  <c r="AY621" i="85"/>
  <c r="AY622" i="85"/>
  <c r="AY623" i="85"/>
  <c r="AY624" i="85"/>
  <c r="AY625" i="85"/>
  <c r="AY626" i="85"/>
  <c r="AY627" i="85"/>
  <c r="AY628" i="85"/>
  <c r="AY629" i="85"/>
  <c r="AY630" i="85"/>
  <c r="AY631" i="85"/>
  <c r="AY632" i="85"/>
  <c r="AY633" i="85"/>
  <c r="AY634" i="85"/>
  <c r="AY635" i="85"/>
  <c r="AY636" i="85"/>
  <c r="AY637" i="85"/>
  <c r="AY638" i="85"/>
  <c r="AY639" i="85"/>
  <c r="AY640" i="85"/>
  <c r="AY641" i="85"/>
  <c r="AY642" i="85"/>
  <c r="AY643" i="85"/>
  <c r="AY79" i="85"/>
  <c r="AY87" i="85"/>
  <c r="AY95" i="85"/>
  <c r="AY103" i="85"/>
  <c r="AY111" i="85"/>
  <c r="AY119" i="85"/>
  <c r="AY127" i="85"/>
  <c r="AY135" i="85"/>
  <c r="AY143" i="85"/>
  <c r="AY153" i="85"/>
  <c r="AY157" i="85"/>
  <c r="AY159" i="85"/>
  <c r="AY163" i="85"/>
  <c r="AY167" i="85"/>
  <c r="AY171" i="85"/>
  <c r="AY175" i="85"/>
  <c r="AY179" i="85"/>
  <c r="AY183" i="85"/>
  <c r="AY187" i="85"/>
  <c r="AY191" i="85"/>
  <c r="AY195" i="85"/>
  <c r="AY199" i="85"/>
  <c r="AY203" i="85"/>
  <c r="AY207" i="85"/>
  <c r="AY211" i="85"/>
  <c r="AY215" i="85"/>
  <c r="AY219" i="85"/>
  <c r="AY223" i="85"/>
  <c r="AY227" i="85"/>
  <c r="AY231" i="85"/>
  <c r="AY235" i="85"/>
  <c r="AY239" i="85"/>
  <c r="AY243" i="85"/>
  <c r="AY247" i="85"/>
  <c r="AY251" i="85"/>
  <c r="AY255" i="85"/>
  <c r="AY259" i="85"/>
  <c r="AY263" i="85"/>
  <c r="AY267" i="85"/>
  <c r="AY271" i="85"/>
  <c r="AY275" i="85"/>
  <c r="AY279" i="85"/>
  <c r="AY283" i="85"/>
  <c r="AY287" i="85"/>
  <c r="AY291" i="85"/>
  <c r="AM21" i="85"/>
  <c r="AM23" i="85"/>
  <c r="AM25" i="85"/>
  <c r="AM27" i="85"/>
  <c r="AM29" i="85"/>
  <c r="AM31" i="85"/>
  <c r="AM33" i="85"/>
  <c r="AM35" i="85"/>
  <c r="AM37" i="85"/>
  <c r="AM40" i="85"/>
  <c r="AM42" i="85"/>
  <c r="AM44" i="85"/>
  <c r="AM46" i="85"/>
  <c r="AM48" i="85"/>
  <c r="AM50" i="85"/>
  <c r="AM52" i="85"/>
  <c r="AM54" i="85"/>
  <c r="AM56" i="85"/>
  <c r="AM58" i="85"/>
  <c r="AM60" i="85"/>
  <c r="AM62" i="85"/>
  <c r="AM64" i="85"/>
  <c r="AM66" i="85"/>
  <c r="AM68" i="85"/>
  <c r="AM70" i="85"/>
  <c r="AM72" i="85"/>
  <c r="AM74" i="85"/>
  <c r="AM76" i="85"/>
  <c r="AM78" i="85"/>
  <c r="AM80" i="85"/>
  <c r="AM82" i="85"/>
  <c r="AM84" i="85"/>
  <c r="AM86" i="85"/>
  <c r="AM88" i="85"/>
  <c r="AM90" i="85"/>
  <c r="AM92" i="85"/>
  <c r="AM94" i="85"/>
  <c r="AM96" i="85"/>
  <c r="AM98" i="85"/>
  <c r="AM100" i="85"/>
  <c r="AM102" i="85"/>
  <c r="AM104" i="85"/>
  <c r="AM106" i="85"/>
  <c r="AM108" i="85"/>
  <c r="AM110" i="85"/>
  <c r="AM112" i="85"/>
  <c r="AM114" i="85"/>
  <c r="AM116" i="85"/>
  <c r="AM118" i="85"/>
  <c r="AM120" i="85"/>
  <c r="AM122" i="85"/>
  <c r="AM124" i="85"/>
  <c r="AM126" i="85"/>
  <c r="AM128" i="85"/>
  <c r="AM130" i="85"/>
  <c r="AM132" i="85"/>
  <c r="AM134" i="85"/>
  <c r="AM136" i="85"/>
  <c r="AM138" i="85"/>
  <c r="AM140" i="85"/>
  <c r="AM142" i="85"/>
  <c r="AM144" i="85"/>
  <c r="AM145" i="85"/>
  <c r="AM147" i="85"/>
  <c r="AM149" i="85"/>
  <c r="AM151" i="85"/>
  <c r="AM153" i="85"/>
  <c r="AM155" i="85"/>
  <c r="AM157" i="85"/>
  <c r="AM159" i="85"/>
  <c r="AM161" i="85"/>
  <c r="AM163" i="85"/>
  <c r="AM165" i="85"/>
  <c r="AM167" i="85"/>
  <c r="AM169" i="85"/>
  <c r="AM171" i="85"/>
  <c r="AM173" i="85"/>
  <c r="AM175" i="85"/>
  <c r="AM177" i="85"/>
  <c r="AM179" i="85"/>
  <c r="AM181" i="85"/>
  <c r="AM183" i="85"/>
  <c r="AM185" i="85"/>
  <c r="AM187" i="85"/>
  <c r="AM189" i="85"/>
  <c r="AM191" i="85"/>
  <c r="AM193" i="85"/>
  <c r="AM195" i="85"/>
  <c r="AM197" i="85"/>
  <c r="AM199" i="85"/>
  <c r="AM201" i="85"/>
  <c r="AM203" i="85"/>
  <c r="AM205" i="85"/>
  <c r="AM207" i="85"/>
  <c r="AM209" i="85"/>
  <c r="AM211" i="85"/>
  <c r="AM213" i="85"/>
  <c r="AM215" i="85"/>
  <c r="AM217" i="85"/>
  <c r="AM219" i="85"/>
  <c r="AM221" i="85"/>
  <c r="AM223" i="85"/>
  <c r="AM225" i="85"/>
  <c r="AM227" i="85"/>
  <c r="AM229" i="85"/>
  <c r="AM231" i="85"/>
  <c r="AM233" i="85"/>
  <c r="AM235" i="85"/>
  <c r="AM237" i="85"/>
  <c r="AM239" i="85"/>
  <c r="AM241" i="85"/>
  <c r="AM243" i="85"/>
  <c r="AM245" i="85"/>
  <c r="AM247" i="85"/>
  <c r="AM249" i="85"/>
  <c r="AM251" i="85"/>
  <c r="AM253" i="85"/>
  <c r="AM255" i="85"/>
  <c r="AM257" i="85"/>
  <c r="AM259" i="85"/>
  <c r="AM261" i="85"/>
  <c r="AM263" i="85"/>
  <c r="AM265" i="85"/>
  <c r="AM267" i="85"/>
  <c r="AM269" i="85"/>
  <c r="AM271" i="85"/>
  <c r="AM273" i="85"/>
  <c r="AM275" i="85"/>
  <c r="AM277" i="85"/>
  <c r="AM279" i="85"/>
  <c r="AM281" i="85"/>
  <c r="AM283" i="85"/>
  <c r="AM285" i="85"/>
  <c r="AM287" i="85"/>
  <c r="AM289" i="85"/>
  <c r="AM291" i="85"/>
  <c r="AM293" i="85"/>
  <c r="AM295" i="85"/>
  <c r="AM297" i="85"/>
  <c r="AM299" i="85"/>
  <c r="AM301" i="85"/>
  <c r="AM303" i="85"/>
  <c r="AM305" i="85"/>
  <c r="AM307" i="85"/>
  <c r="AM309" i="85"/>
  <c r="AM311" i="85"/>
  <c r="AM313" i="85"/>
  <c r="AM315" i="85"/>
  <c r="AM317" i="85"/>
  <c r="AM319" i="85"/>
  <c r="AM321" i="85"/>
  <c r="AM323" i="85"/>
  <c r="AM325" i="85"/>
  <c r="AM327" i="85"/>
  <c r="AM329" i="85"/>
  <c r="AM331" i="85"/>
  <c r="AM333" i="85"/>
  <c r="AM335" i="85"/>
  <c r="AM337" i="85"/>
  <c r="AM339" i="85"/>
  <c r="AM341" i="85"/>
  <c r="AM343" i="85"/>
  <c r="AM345" i="85"/>
  <c r="AM347" i="85"/>
  <c r="AM349" i="85"/>
  <c r="AM351" i="85"/>
  <c r="AM353" i="85"/>
  <c r="AM355" i="85"/>
  <c r="AM357" i="85"/>
  <c r="AM359" i="85"/>
  <c r="AM361" i="85"/>
  <c r="AM363" i="85"/>
  <c r="AM365" i="85"/>
  <c r="AM367" i="85"/>
  <c r="AM369" i="85"/>
  <c r="AM371" i="85"/>
  <c r="AM373" i="85"/>
  <c r="AM375" i="85"/>
  <c r="AM377" i="85"/>
  <c r="AM379" i="85"/>
  <c r="AM381" i="85"/>
  <c r="AM383" i="85"/>
  <c r="AM385" i="85"/>
  <c r="AM387" i="85"/>
  <c r="AM389" i="85"/>
  <c r="AM391" i="85"/>
  <c r="AM393" i="85"/>
  <c r="AM395" i="85"/>
  <c r="AM397" i="85"/>
  <c r="AM399" i="85"/>
  <c r="AM401" i="85"/>
  <c r="AM403" i="85"/>
  <c r="AM405" i="85"/>
  <c r="AM407" i="85"/>
  <c r="AM409" i="85"/>
  <c r="AM411" i="85"/>
  <c r="AM413" i="85"/>
  <c r="AM415" i="85"/>
  <c r="AM417" i="85"/>
  <c r="AM419" i="85"/>
  <c r="AM421" i="85"/>
  <c r="AM423" i="85"/>
  <c r="AM425" i="85"/>
  <c r="AM427" i="85"/>
  <c r="AM429" i="85"/>
  <c r="AM431" i="85"/>
  <c r="AM433" i="85"/>
  <c r="AM435" i="85"/>
  <c r="AM437" i="85"/>
  <c r="AM439" i="85"/>
  <c r="AM441" i="85"/>
  <c r="AM443" i="85"/>
  <c r="AM445" i="85"/>
  <c r="AM447" i="85"/>
  <c r="AM449" i="85"/>
  <c r="AM451" i="85"/>
  <c r="AM453" i="85"/>
  <c r="AM455" i="85"/>
  <c r="AM457" i="85"/>
  <c r="AM459" i="85"/>
  <c r="AM461" i="85"/>
  <c r="AM463" i="85"/>
  <c r="AM465" i="85"/>
  <c r="AM467" i="85"/>
  <c r="AM469" i="85"/>
  <c r="AM471" i="85"/>
  <c r="AM473" i="85"/>
  <c r="AM475" i="85"/>
  <c r="AM477" i="85"/>
  <c r="AM479" i="85"/>
  <c r="AM481" i="85"/>
  <c r="AM483" i="85"/>
  <c r="AM485" i="85"/>
  <c r="AM487" i="85"/>
  <c r="AM489" i="85"/>
  <c r="AM491" i="85"/>
  <c r="AM493" i="85"/>
  <c r="AM495" i="85"/>
  <c r="AM497" i="85"/>
  <c r="AM499" i="85"/>
  <c r="AM501" i="85"/>
  <c r="AM503" i="85"/>
  <c r="AM505" i="85"/>
  <c r="AM507" i="85"/>
  <c r="AM509" i="85"/>
  <c r="AM511" i="85"/>
  <c r="AM513" i="85"/>
  <c r="AM515" i="85"/>
  <c r="AM517" i="85"/>
  <c r="AM519" i="85"/>
  <c r="AM521" i="85"/>
  <c r="AM523" i="85"/>
  <c r="AM525" i="85"/>
  <c r="AM527" i="85"/>
  <c r="AM529" i="85"/>
  <c r="AM531" i="85"/>
  <c r="AM533" i="85"/>
  <c r="AM535" i="85"/>
  <c r="AM537" i="85"/>
  <c r="AM539" i="85"/>
  <c r="AM541" i="85"/>
  <c r="AM543" i="85"/>
  <c r="AM545" i="85"/>
  <c r="AM547" i="85"/>
  <c r="AM549" i="85"/>
  <c r="AM551" i="85"/>
  <c r="AM553" i="85"/>
  <c r="AM555" i="85"/>
  <c r="AM557" i="85"/>
  <c r="AM559" i="85"/>
  <c r="AM561" i="85"/>
  <c r="AM563" i="85"/>
  <c r="AM565" i="85"/>
  <c r="AM567" i="85"/>
  <c r="AM569" i="85"/>
  <c r="AM571" i="85"/>
  <c r="AM573" i="85"/>
  <c r="AM575" i="85"/>
  <c r="AM577" i="85"/>
  <c r="AM579" i="85"/>
  <c r="AM581" i="85"/>
  <c r="AM583" i="85"/>
  <c r="AM585" i="85"/>
  <c r="AM587" i="85"/>
  <c r="AM589" i="85"/>
  <c r="AM591" i="85"/>
  <c r="AM593" i="85"/>
  <c r="AM595" i="85"/>
  <c r="AM597" i="85"/>
  <c r="AM599" i="85"/>
  <c r="AM601" i="85"/>
  <c r="AM603" i="85"/>
  <c r="AM605" i="85"/>
  <c r="AM607" i="85"/>
  <c r="AM609" i="85"/>
  <c r="AM611" i="85"/>
  <c r="AM613" i="85"/>
  <c r="AM615" i="85"/>
  <c r="AM617" i="85"/>
  <c r="AM619" i="85"/>
  <c r="AM621" i="85"/>
  <c r="AM623" i="85"/>
  <c r="AM625" i="85"/>
  <c r="AM627" i="85"/>
  <c r="AM629" i="85"/>
  <c r="AM631" i="85"/>
  <c r="AM633" i="85"/>
  <c r="AM635" i="85"/>
  <c r="AM637" i="85"/>
  <c r="AM639" i="85"/>
  <c r="AM641" i="85"/>
  <c r="AM643" i="85"/>
  <c r="AM20" i="85"/>
  <c r="AM22" i="85"/>
  <c r="AM24" i="85"/>
  <c r="AM26" i="85"/>
  <c r="AM28" i="85"/>
  <c r="AM30" i="85"/>
  <c r="AM32" i="85"/>
  <c r="AM34" i="85"/>
  <c r="AM36" i="85"/>
  <c r="AM38" i="85"/>
  <c r="AM39" i="85"/>
  <c r="AM41" i="85"/>
  <c r="AM43" i="85"/>
  <c r="AM45" i="85"/>
  <c r="AM47" i="85"/>
  <c r="AM49" i="85"/>
  <c r="AM51" i="85"/>
  <c r="AM53" i="85"/>
  <c r="AM55" i="85"/>
  <c r="AM57" i="85"/>
  <c r="AM59" i="85"/>
  <c r="AM61" i="85"/>
  <c r="AM63" i="85"/>
  <c r="AM65" i="85"/>
  <c r="AM67" i="85"/>
  <c r="AM69" i="85"/>
  <c r="AM71" i="85"/>
  <c r="AM73" i="85"/>
  <c r="AM75" i="85"/>
  <c r="AM77" i="85"/>
  <c r="AM79" i="85"/>
  <c r="AM81" i="85"/>
  <c r="AM83" i="85"/>
  <c r="AM85" i="85"/>
  <c r="AM87" i="85"/>
  <c r="AM89" i="85"/>
  <c r="AM91" i="85"/>
  <c r="AM93" i="85"/>
  <c r="AM95" i="85"/>
  <c r="AM97" i="85"/>
  <c r="AM99" i="85"/>
  <c r="AM101" i="85"/>
  <c r="AM103" i="85"/>
  <c r="AM105" i="85"/>
  <c r="AM107" i="85"/>
  <c r="AM109" i="85"/>
  <c r="AM111" i="85"/>
  <c r="AM113" i="85"/>
  <c r="AM115" i="85"/>
  <c r="AM117" i="85"/>
  <c r="AM119" i="85"/>
  <c r="AM121" i="85"/>
  <c r="AM123" i="85"/>
  <c r="AM125" i="85"/>
  <c r="AM127" i="85"/>
  <c r="AM129" i="85"/>
  <c r="AM131" i="85"/>
  <c r="AM133" i="85"/>
  <c r="AM135" i="85"/>
  <c r="AM137" i="85"/>
  <c r="AM139" i="85"/>
  <c r="AM141" i="85"/>
  <c r="AM143" i="85"/>
  <c r="AM146" i="85"/>
  <c r="AM148" i="85"/>
  <c r="AM150" i="85"/>
  <c r="AM152" i="85"/>
  <c r="AM154" i="85"/>
  <c r="AM156" i="85"/>
  <c r="AM158" i="85"/>
  <c r="AM160" i="85"/>
  <c r="AM162" i="85"/>
  <c r="AM164" i="85"/>
  <c r="AM166" i="85"/>
  <c r="AM168" i="85"/>
  <c r="AM170" i="85"/>
  <c r="AM172" i="85"/>
  <c r="AM174" i="85"/>
  <c r="AM176" i="85"/>
  <c r="AM178" i="85"/>
  <c r="AM180" i="85"/>
  <c r="AM182" i="85"/>
  <c r="AM184" i="85"/>
  <c r="AM186" i="85"/>
  <c r="AM188" i="85"/>
  <c r="AM190" i="85"/>
  <c r="AM192" i="85"/>
  <c r="AM194" i="85"/>
  <c r="AM196" i="85"/>
  <c r="AM198" i="85"/>
  <c r="AM200" i="85"/>
  <c r="AM202" i="85"/>
  <c r="AM204" i="85"/>
  <c r="AM206" i="85"/>
  <c r="AM208" i="85"/>
  <c r="AM210" i="85"/>
  <c r="AM212" i="85"/>
  <c r="AM214" i="85"/>
  <c r="AM216" i="85"/>
  <c r="AM218" i="85"/>
  <c r="AM220" i="85"/>
  <c r="AM222" i="85"/>
  <c r="AM224" i="85"/>
  <c r="AM226" i="85"/>
  <c r="AM228" i="85"/>
  <c r="AM230" i="85"/>
  <c r="AM232" i="85"/>
  <c r="AM234" i="85"/>
  <c r="AM236" i="85"/>
  <c r="AM238" i="85"/>
  <c r="AM240" i="85"/>
  <c r="AM242" i="85"/>
  <c r="AM244" i="85"/>
  <c r="AM246" i="85"/>
  <c r="AM248" i="85"/>
  <c r="AM250" i="85"/>
  <c r="AM252" i="85"/>
  <c r="AM254" i="85"/>
  <c r="AM256" i="85"/>
  <c r="AM258" i="85"/>
  <c r="AM260" i="85"/>
  <c r="AM262" i="85"/>
  <c r="AM264" i="85"/>
  <c r="AM266" i="85"/>
  <c r="AM268" i="85"/>
  <c r="AM270" i="85"/>
  <c r="AM272" i="85"/>
  <c r="AM274" i="85"/>
  <c r="AM276" i="85"/>
  <c r="AM278" i="85"/>
  <c r="AM280" i="85"/>
  <c r="AM282" i="85"/>
  <c r="AM284" i="85"/>
  <c r="AM286" i="85"/>
  <c r="AM288" i="85"/>
  <c r="AM290" i="85"/>
  <c r="AM292" i="85"/>
  <c r="AM294" i="85"/>
  <c r="AM296" i="85"/>
  <c r="AM298" i="85"/>
  <c r="AM300" i="85"/>
  <c r="AM302" i="85"/>
  <c r="AM304" i="85"/>
  <c r="AM306" i="85"/>
  <c r="AM308" i="85"/>
  <c r="AM310" i="85"/>
  <c r="AM312" i="85"/>
  <c r="AM314" i="85"/>
  <c r="AM316" i="85"/>
  <c r="AM318" i="85"/>
  <c r="AM320" i="85"/>
  <c r="AM322" i="85"/>
  <c r="AM324" i="85"/>
  <c r="AM326" i="85"/>
  <c r="AM328" i="85"/>
  <c r="AM330" i="85"/>
  <c r="AM332" i="85"/>
  <c r="AM334" i="85"/>
  <c r="AM336" i="85"/>
  <c r="AM338" i="85"/>
  <c r="AM340" i="85"/>
  <c r="AM342" i="85"/>
  <c r="AM344" i="85"/>
  <c r="AM346" i="85"/>
  <c r="AM348" i="85"/>
  <c r="AM350" i="85"/>
  <c r="AM352" i="85"/>
  <c r="AM354" i="85"/>
  <c r="AM356" i="85"/>
  <c r="AM358" i="85"/>
  <c r="AM360" i="85"/>
  <c r="AM362" i="85"/>
  <c r="AM364" i="85"/>
  <c r="AM366" i="85"/>
  <c r="AM368" i="85"/>
  <c r="AM370" i="85"/>
  <c r="AM372" i="85"/>
  <c r="AM374" i="85"/>
  <c r="AM376" i="85"/>
  <c r="AM378" i="85"/>
  <c r="AM380" i="85"/>
  <c r="AM382" i="85"/>
  <c r="AM384" i="85"/>
  <c r="AM386" i="85"/>
  <c r="AM388" i="85"/>
  <c r="AM390" i="85"/>
  <c r="AM392" i="85"/>
  <c r="AM394" i="85"/>
  <c r="AM396" i="85"/>
  <c r="AM398" i="85"/>
  <c r="AM400" i="85"/>
  <c r="AM402" i="85"/>
  <c r="AM404" i="85"/>
  <c r="AM406" i="85"/>
  <c r="AM408" i="85"/>
  <c r="AM410" i="85"/>
  <c r="AM412" i="85"/>
  <c r="AM414" i="85"/>
  <c r="AM416" i="85"/>
  <c r="AM418" i="85"/>
  <c r="AM420" i="85"/>
  <c r="AM422" i="85"/>
  <c r="AM424" i="85"/>
  <c r="AM426" i="85"/>
  <c r="AM428" i="85"/>
  <c r="AM430" i="85"/>
  <c r="AM432" i="85"/>
  <c r="AM434" i="85"/>
  <c r="AM436" i="85"/>
  <c r="AM438" i="85"/>
  <c r="AM440" i="85"/>
  <c r="AM442" i="85"/>
  <c r="AM444" i="85"/>
  <c r="AM446" i="85"/>
  <c r="AM448" i="85"/>
  <c r="AM450" i="85"/>
  <c r="AM452" i="85"/>
  <c r="AM454" i="85"/>
  <c r="AM456" i="85"/>
  <c r="AM458" i="85"/>
  <c r="AM460" i="85"/>
  <c r="AM462" i="85"/>
  <c r="AM464" i="85"/>
  <c r="AM466" i="85"/>
  <c r="AM468" i="85"/>
  <c r="AM470" i="85"/>
  <c r="AM472" i="85"/>
  <c r="AM474" i="85"/>
  <c r="AM476" i="85"/>
  <c r="AM478" i="85"/>
  <c r="AM480" i="85"/>
  <c r="AM482" i="85"/>
  <c r="AM484" i="85"/>
  <c r="AM486" i="85"/>
  <c r="AM488" i="85"/>
  <c r="AM490" i="85"/>
  <c r="AM492" i="85"/>
  <c r="AM494" i="85"/>
  <c r="AM496" i="85"/>
  <c r="AM498" i="85"/>
  <c r="AM500" i="85"/>
  <c r="AM502" i="85"/>
  <c r="AM504" i="85"/>
  <c r="AM506" i="85"/>
  <c r="AM508" i="85"/>
  <c r="AM510" i="85"/>
  <c r="AM512" i="85"/>
  <c r="AM514" i="85"/>
  <c r="AM516" i="85"/>
  <c r="AM518" i="85"/>
  <c r="AM520" i="85"/>
  <c r="AM522" i="85"/>
  <c r="AM524" i="85"/>
  <c r="AM526" i="85"/>
  <c r="AM528" i="85"/>
  <c r="AM530" i="85"/>
  <c r="AM532" i="85"/>
  <c r="AM534" i="85"/>
  <c r="AM536" i="85"/>
  <c r="AM538" i="85"/>
  <c r="AM540" i="85"/>
  <c r="AM542" i="85"/>
  <c r="AM544" i="85"/>
  <c r="AM546" i="85"/>
  <c r="AM548" i="85"/>
  <c r="AM550" i="85"/>
  <c r="AM552" i="85"/>
  <c r="AM554" i="85"/>
  <c r="AM556" i="85"/>
  <c r="AM558" i="85"/>
  <c r="AM560" i="85"/>
  <c r="AM562" i="85"/>
  <c r="AM564" i="85"/>
  <c r="AM566" i="85"/>
  <c r="AM568" i="85"/>
  <c r="AM570" i="85"/>
  <c r="AM572" i="85"/>
  <c r="AM574" i="85"/>
  <c r="AM576" i="85"/>
  <c r="AM578" i="85"/>
  <c r="AM580" i="85"/>
  <c r="AM582" i="85"/>
  <c r="AM584" i="85"/>
  <c r="AM586" i="85"/>
  <c r="AM588" i="85"/>
  <c r="AM590" i="85"/>
  <c r="AM592" i="85"/>
  <c r="AM594" i="85"/>
  <c r="AM596" i="85"/>
  <c r="AM598" i="85"/>
  <c r="AM600" i="85"/>
  <c r="AM602" i="85"/>
  <c r="AM604" i="85"/>
  <c r="AM606" i="85"/>
  <c r="AM608" i="85"/>
  <c r="AM610" i="85"/>
  <c r="AM612" i="85"/>
  <c r="AM614" i="85"/>
  <c r="AM616" i="85"/>
  <c r="AM618" i="85"/>
  <c r="AM620" i="85"/>
  <c r="AM622" i="85"/>
  <c r="AM624" i="85"/>
  <c r="AM626" i="85"/>
  <c r="AM628" i="85"/>
  <c r="AM630" i="85"/>
  <c r="AM632" i="85"/>
  <c r="AM634" i="85"/>
  <c r="AM636" i="85"/>
  <c r="AM638" i="85"/>
  <c r="AM640" i="85"/>
  <c r="AM642" i="85"/>
  <c r="AQ21" i="85"/>
  <c r="AQ23" i="85"/>
  <c r="AQ25" i="85"/>
  <c r="AQ27" i="85"/>
  <c r="AQ29" i="85"/>
  <c r="AQ31" i="85"/>
  <c r="AQ32" i="85"/>
  <c r="AQ33" i="85"/>
  <c r="AQ34" i="85"/>
  <c r="AQ35" i="85"/>
  <c r="AQ36" i="85"/>
  <c r="AQ37" i="85"/>
  <c r="AQ38" i="85"/>
  <c r="AQ39" i="85"/>
  <c r="AQ40" i="85"/>
  <c r="AQ41" i="85"/>
  <c r="AQ42" i="85"/>
  <c r="AQ43" i="85"/>
  <c r="AQ20" i="85"/>
  <c r="AQ24" i="85"/>
  <c r="AQ28" i="85"/>
  <c r="AQ44" i="85"/>
  <c r="AQ45" i="85"/>
  <c r="AQ46" i="85"/>
  <c r="AQ47" i="85"/>
  <c r="AQ48" i="85"/>
  <c r="AQ49" i="85"/>
  <c r="AQ50" i="85"/>
  <c r="AQ51" i="85"/>
  <c r="AQ52" i="85"/>
  <c r="AQ53" i="85"/>
  <c r="AQ54" i="85"/>
  <c r="AQ55" i="85"/>
  <c r="AQ56" i="85"/>
  <c r="AQ57" i="85"/>
  <c r="AQ58" i="85"/>
  <c r="AQ59" i="85"/>
  <c r="AQ60" i="85"/>
  <c r="AQ61" i="85"/>
  <c r="AQ62" i="85"/>
  <c r="AQ63" i="85"/>
  <c r="AQ64" i="85"/>
  <c r="AQ65" i="85"/>
  <c r="AQ66" i="85"/>
  <c r="AQ67" i="85"/>
  <c r="AQ68" i="85"/>
  <c r="AQ69" i="85"/>
  <c r="AQ70" i="85"/>
  <c r="AQ71" i="85"/>
  <c r="AQ72" i="85"/>
  <c r="AQ73" i="85"/>
  <c r="AQ74" i="85"/>
  <c r="AQ75" i="85"/>
  <c r="AQ76" i="85"/>
  <c r="AQ77" i="85"/>
  <c r="AQ26" i="85"/>
  <c r="AQ30" i="85"/>
  <c r="AQ78" i="85"/>
  <c r="AQ80" i="85"/>
  <c r="AQ82" i="85"/>
  <c r="AQ84" i="85"/>
  <c r="AQ86" i="85"/>
  <c r="AQ88" i="85"/>
  <c r="AQ90" i="85"/>
  <c r="AQ92" i="85"/>
  <c r="AQ94" i="85"/>
  <c r="AQ96" i="85"/>
  <c r="AQ98" i="85"/>
  <c r="AQ100" i="85"/>
  <c r="AQ102" i="85"/>
  <c r="AQ104" i="85"/>
  <c r="AQ106" i="85"/>
  <c r="AQ108" i="85"/>
  <c r="AQ110" i="85"/>
  <c r="AQ112" i="85"/>
  <c r="AQ114" i="85"/>
  <c r="AQ116" i="85"/>
  <c r="AQ118" i="85"/>
  <c r="AQ120" i="85"/>
  <c r="AQ122" i="85"/>
  <c r="AQ124" i="85"/>
  <c r="AQ126" i="85"/>
  <c r="AQ128" i="85"/>
  <c r="AQ130" i="85"/>
  <c r="AQ132" i="85"/>
  <c r="AQ134" i="85"/>
  <c r="AQ136" i="85"/>
  <c r="AQ138" i="85"/>
  <c r="AQ140" i="85"/>
  <c r="AQ142" i="85"/>
  <c r="AQ144" i="85"/>
  <c r="AQ145" i="85"/>
  <c r="AQ147" i="85"/>
  <c r="AQ149" i="85"/>
  <c r="AQ22" i="85"/>
  <c r="AQ81" i="85"/>
  <c r="AQ85" i="85"/>
  <c r="AQ89" i="85"/>
  <c r="AQ93" i="85"/>
  <c r="AQ97" i="85"/>
  <c r="AQ101" i="85"/>
  <c r="AQ105" i="85"/>
  <c r="AQ109" i="85"/>
  <c r="AQ113" i="85"/>
  <c r="AQ117" i="85"/>
  <c r="AQ121" i="85"/>
  <c r="AQ125" i="85"/>
  <c r="AQ129" i="85"/>
  <c r="AQ133" i="85"/>
  <c r="AQ137" i="85"/>
  <c r="AQ141" i="85"/>
  <c r="AQ148" i="85"/>
  <c r="AQ150" i="85"/>
  <c r="AQ152" i="85"/>
  <c r="AQ154" i="85"/>
  <c r="AQ156" i="85"/>
  <c r="AQ158" i="85"/>
  <c r="AQ160" i="85"/>
  <c r="AQ162" i="85"/>
  <c r="AQ164" i="85"/>
  <c r="AQ166" i="85"/>
  <c r="AQ168" i="85"/>
  <c r="AQ170" i="85"/>
  <c r="AQ172" i="85"/>
  <c r="AQ174" i="85"/>
  <c r="AQ176" i="85"/>
  <c r="AQ178" i="85"/>
  <c r="AQ180" i="85"/>
  <c r="AQ182" i="85"/>
  <c r="AQ184" i="85"/>
  <c r="AQ186" i="85"/>
  <c r="AQ188" i="85"/>
  <c r="AQ190" i="85"/>
  <c r="AQ192" i="85"/>
  <c r="AQ194" i="85"/>
  <c r="AQ196" i="85"/>
  <c r="AQ198" i="85"/>
  <c r="AQ200" i="85"/>
  <c r="AQ202" i="85"/>
  <c r="AQ204" i="85"/>
  <c r="AQ206" i="85"/>
  <c r="AQ208" i="85"/>
  <c r="AQ210" i="85"/>
  <c r="AQ212" i="85"/>
  <c r="AQ214" i="85"/>
  <c r="AQ216" i="85"/>
  <c r="AQ218" i="85"/>
  <c r="AQ220" i="85"/>
  <c r="AQ222" i="85"/>
  <c r="AQ224" i="85"/>
  <c r="AQ226" i="85"/>
  <c r="AQ228" i="85"/>
  <c r="AQ230" i="85"/>
  <c r="AQ232" i="85"/>
  <c r="AQ234" i="85"/>
  <c r="AQ236" i="85"/>
  <c r="AQ238" i="85"/>
  <c r="AQ240" i="85"/>
  <c r="AQ242" i="85"/>
  <c r="AQ244" i="85"/>
  <c r="AQ246" i="85"/>
  <c r="AQ248" i="85"/>
  <c r="AQ250" i="85"/>
  <c r="AQ252" i="85"/>
  <c r="AQ254" i="85"/>
  <c r="AQ256" i="85"/>
  <c r="AQ258" i="85"/>
  <c r="AQ260" i="85"/>
  <c r="AQ262" i="85"/>
  <c r="AQ264" i="85"/>
  <c r="AQ266" i="85"/>
  <c r="AQ268" i="85"/>
  <c r="AQ270" i="85"/>
  <c r="AQ272" i="85"/>
  <c r="AQ274" i="85"/>
  <c r="AQ276" i="85"/>
  <c r="AQ278" i="85"/>
  <c r="AQ280" i="85"/>
  <c r="AQ282" i="85"/>
  <c r="AQ284" i="85"/>
  <c r="AQ286" i="85"/>
  <c r="AQ288" i="85"/>
  <c r="AQ290" i="85"/>
  <c r="AQ292" i="85"/>
  <c r="AQ294" i="85"/>
  <c r="AQ295" i="85"/>
  <c r="AQ296" i="85"/>
  <c r="AQ297" i="85"/>
  <c r="AQ298" i="85"/>
  <c r="AQ299" i="85"/>
  <c r="AQ300" i="85"/>
  <c r="AQ301" i="85"/>
  <c r="AQ302" i="85"/>
  <c r="AQ303" i="85"/>
  <c r="AQ304" i="85"/>
  <c r="AQ305" i="85"/>
  <c r="AQ306" i="85"/>
  <c r="AQ307" i="85"/>
  <c r="AQ308" i="85"/>
  <c r="AQ309" i="85"/>
  <c r="AQ310" i="85"/>
  <c r="AQ311" i="85"/>
  <c r="AQ312" i="85"/>
  <c r="AQ313" i="85"/>
  <c r="AQ314" i="85"/>
  <c r="AQ315" i="85"/>
  <c r="AQ316" i="85"/>
  <c r="AQ317" i="85"/>
  <c r="AQ318" i="85"/>
  <c r="AQ319" i="85"/>
  <c r="AQ320" i="85"/>
  <c r="AQ321" i="85"/>
  <c r="AQ322" i="85"/>
  <c r="AQ323" i="85"/>
  <c r="AQ324" i="85"/>
  <c r="AQ325" i="85"/>
  <c r="AQ326" i="85"/>
  <c r="AQ327" i="85"/>
  <c r="AQ328" i="85"/>
  <c r="AQ329" i="85"/>
  <c r="AQ330" i="85"/>
  <c r="AQ331" i="85"/>
  <c r="AQ332" i="85"/>
  <c r="AQ333" i="85"/>
  <c r="AQ334" i="85"/>
  <c r="AQ335" i="85"/>
  <c r="AQ336" i="85"/>
  <c r="AQ337" i="85"/>
  <c r="AQ338" i="85"/>
  <c r="AQ339" i="85"/>
  <c r="AQ340" i="85"/>
  <c r="AQ341" i="85"/>
  <c r="AQ342" i="85"/>
  <c r="AQ343" i="85"/>
  <c r="AQ344" i="85"/>
  <c r="AQ345" i="85"/>
  <c r="AQ346" i="85"/>
  <c r="AQ347" i="85"/>
  <c r="AQ348" i="85"/>
  <c r="AQ349" i="85"/>
  <c r="AQ350" i="85"/>
  <c r="AQ351" i="85"/>
  <c r="AQ352" i="85"/>
  <c r="AQ353" i="85"/>
  <c r="AQ354" i="85"/>
  <c r="AQ355" i="85"/>
  <c r="AQ356" i="85"/>
  <c r="AQ357" i="85"/>
  <c r="AQ358" i="85"/>
  <c r="AQ359" i="85"/>
  <c r="AQ360" i="85"/>
  <c r="AQ361" i="85"/>
  <c r="AQ362" i="85"/>
  <c r="AQ363" i="85"/>
  <c r="AQ364" i="85"/>
  <c r="AQ365" i="85"/>
  <c r="AQ366" i="85"/>
  <c r="AQ367" i="85"/>
  <c r="AQ368" i="85"/>
  <c r="AQ369" i="85"/>
  <c r="AQ370" i="85"/>
  <c r="AQ371" i="85"/>
  <c r="AQ372" i="85"/>
  <c r="AQ373" i="85"/>
  <c r="AQ374" i="85"/>
  <c r="AQ375" i="85"/>
  <c r="AQ376" i="85"/>
  <c r="AQ377" i="85"/>
  <c r="AQ378" i="85"/>
  <c r="AQ379" i="85"/>
  <c r="AQ380" i="85"/>
  <c r="AQ381" i="85"/>
  <c r="AQ382" i="85"/>
  <c r="AQ383" i="85"/>
  <c r="AQ384" i="85"/>
  <c r="AQ385" i="85"/>
  <c r="AQ386" i="85"/>
  <c r="AQ387" i="85"/>
  <c r="AQ388" i="85"/>
  <c r="AQ389" i="85"/>
  <c r="AQ390" i="85"/>
  <c r="AQ391" i="85"/>
  <c r="AQ392" i="85"/>
  <c r="AQ393" i="85"/>
  <c r="AQ394" i="85"/>
  <c r="AQ395" i="85"/>
  <c r="AQ396" i="85"/>
  <c r="AQ397" i="85"/>
  <c r="AQ398" i="85"/>
  <c r="AQ399" i="85"/>
  <c r="AQ400" i="85"/>
  <c r="AQ401" i="85"/>
  <c r="AQ402" i="85"/>
  <c r="AQ403" i="85"/>
  <c r="AQ404" i="85"/>
  <c r="AQ405" i="85"/>
  <c r="AQ406" i="85"/>
  <c r="AQ407" i="85"/>
  <c r="AQ408" i="85"/>
  <c r="AQ409" i="85"/>
  <c r="AQ410" i="85"/>
  <c r="AQ411" i="85"/>
  <c r="AQ412" i="85"/>
  <c r="AQ413" i="85"/>
  <c r="AQ414" i="85"/>
  <c r="AQ415" i="85"/>
  <c r="AQ416" i="85"/>
  <c r="AQ417" i="85"/>
  <c r="AQ418" i="85"/>
  <c r="AQ419" i="85"/>
  <c r="AQ420" i="85"/>
  <c r="AQ421" i="85"/>
  <c r="AQ422" i="85"/>
  <c r="AQ423" i="85"/>
  <c r="AQ424" i="85"/>
  <c r="AQ425" i="85"/>
  <c r="AQ426" i="85"/>
  <c r="AQ427" i="85"/>
  <c r="AQ428" i="85"/>
  <c r="AQ429" i="85"/>
  <c r="AQ430" i="85"/>
  <c r="AQ431" i="85"/>
  <c r="AQ432" i="85"/>
  <c r="AQ433" i="85"/>
  <c r="AQ434" i="85"/>
  <c r="AQ435" i="85"/>
  <c r="AQ436" i="85"/>
  <c r="AQ437" i="85"/>
  <c r="AQ438" i="85"/>
  <c r="AQ439" i="85"/>
  <c r="AQ440" i="85"/>
  <c r="AQ441" i="85"/>
  <c r="AQ442" i="85"/>
  <c r="AQ443" i="85"/>
  <c r="AQ444" i="85"/>
  <c r="AQ445" i="85"/>
  <c r="AQ446" i="85"/>
  <c r="AQ447" i="85"/>
  <c r="AQ448" i="85"/>
  <c r="AQ449" i="85"/>
  <c r="AQ450" i="85"/>
  <c r="AQ451" i="85"/>
  <c r="AQ452" i="85"/>
  <c r="AQ453" i="85"/>
  <c r="AQ454" i="85"/>
  <c r="AQ455" i="85"/>
  <c r="AQ456" i="85"/>
  <c r="AQ457" i="85"/>
  <c r="AQ458" i="85"/>
  <c r="AQ459" i="85"/>
  <c r="AQ460" i="85"/>
  <c r="AQ461" i="85"/>
  <c r="AQ462" i="85"/>
  <c r="AQ463" i="85"/>
  <c r="AQ464" i="85"/>
  <c r="AQ465" i="85"/>
  <c r="AQ466" i="85"/>
  <c r="AQ467" i="85"/>
  <c r="AQ468" i="85"/>
  <c r="AQ469" i="85"/>
  <c r="AQ470" i="85"/>
  <c r="AQ471" i="85"/>
  <c r="AQ472" i="85"/>
  <c r="AQ473" i="85"/>
  <c r="AQ474" i="85"/>
  <c r="AQ475" i="85"/>
  <c r="AQ476" i="85"/>
  <c r="AQ477" i="85"/>
  <c r="AQ478" i="85"/>
  <c r="AQ479" i="85"/>
  <c r="AQ480" i="85"/>
  <c r="AQ481" i="85"/>
  <c r="AQ482" i="85"/>
  <c r="AQ483" i="85"/>
  <c r="AQ484" i="85"/>
  <c r="AQ485" i="85"/>
  <c r="AQ486" i="85"/>
  <c r="AQ487" i="85"/>
  <c r="AQ488" i="85"/>
  <c r="AQ489" i="85"/>
  <c r="AQ490" i="85"/>
  <c r="AQ491" i="85"/>
  <c r="AQ492" i="85"/>
  <c r="AQ493" i="85"/>
  <c r="AQ494" i="85"/>
  <c r="AQ495" i="85"/>
  <c r="AQ496" i="85"/>
  <c r="AQ497" i="85"/>
  <c r="AQ498" i="85"/>
  <c r="AQ499" i="85"/>
  <c r="AQ500" i="85"/>
  <c r="AQ501" i="85"/>
  <c r="AQ502" i="85"/>
  <c r="AQ503" i="85"/>
  <c r="AQ504" i="85"/>
  <c r="AQ505" i="85"/>
  <c r="AQ506" i="85"/>
  <c r="AQ507" i="85"/>
  <c r="AQ508" i="85"/>
  <c r="AQ509" i="85"/>
  <c r="AQ510" i="85"/>
  <c r="AQ511" i="85"/>
  <c r="AQ512" i="85"/>
  <c r="AQ513" i="85"/>
  <c r="AQ514" i="85"/>
  <c r="AQ515" i="85"/>
  <c r="AQ516" i="85"/>
  <c r="AQ517" i="85"/>
  <c r="AQ518" i="85"/>
  <c r="AQ519" i="85"/>
  <c r="AQ520" i="85"/>
  <c r="AQ521" i="85"/>
  <c r="AQ522" i="85"/>
  <c r="AQ523" i="85"/>
  <c r="AQ524" i="85"/>
  <c r="AQ525" i="85"/>
  <c r="AQ526" i="85"/>
  <c r="AQ527" i="85"/>
  <c r="AQ528" i="85"/>
  <c r="AQ529" i="85"/>
  <c r="AQ530" i="85"/>
  <c r="AQ531" i="85"/>
  <c r="AQ532" i="85"/>
  <c r="AQ533" i="85"/>
  <c r="AQ534" i="85"/>
  <c r="AQ535" i="85"/>
  <c r="AQ536" i="85"/>
  <c r="AQ537" i="85"/>
  <c r="AQ538" i="85"/>
  <c r="AQ539" i="85"/>
  <c r="AQ540" i="85"/>
  <c r="AQ541" i="85"/>
  <c r="AQ542" i="85"/>
  <c r="AQ543" i="85"/>
  <c r="AQ544" i="85"/>
  <c r="AQ545" i="85"/>
  <c r="AQ546" i="85"/>
  <c r="AQ547" i="85"/>
  <c r="AQ548" i="85"/>
  <c r="AQ549" i="85"/>
  <c r="AQ550" i="85"/>
  <c r="AQ551" i="85"/>
  <c r="AQ552" i="85"/>
  <c r="AQ553" i="85"/>
  <c r="AQ554" i="85"/>
  <c r="AQ555" i="85"/>
  <c r="AQ556" i="85"/>
  <c r="AQ557" i="85"/>
  <c r="AQ558" i="85"/>
  <c r="AQ559" i="85"/>
  <c r="AQ560" i="85"/>
  <c r="AQ561" i="85"/>
  <c r="AQ562" i="85"/>
  <c r="AQ563" i="85"/>
  <c r="AQ564" i="85"/>
  <c r="AQ565" i="85"/>
  <c r="AQ566" i="85"/>
  <c r="AQ567" i="85"/>
  <c r="AQ568" i="85"/>
  <c r="AQ569" i="85"/>
  <c r="AQ570" i="85"/>
  <c r="AQ571" i="85"/>
  <c r="AQ572" i="85"/>
  <c r="AQ573" i="85"/>
  <c r="AQ574" i="85"/>
  <c r="AQ575" i="85"/>
  <c r="AQ576" i="85"/>
  <c r="AQ577" i="85"/>
  <c r="AQ578" i="85"/>
  <c r="AQ579" i="85"/>
  <c r="AQ580" i="85"/>
  <c r="AQ581" i="85"/>
  <c r="AQ582" i="85"/>
  <c r="AQ583" i="85"/>
  <c r="AQ584" i="85"/>
  <c r="AQ585" i="85"/>
  <c r="AQ586" i="85"/>
  <c r="AQ79" i="85"/>
  <c r="AQ87" i="85"/>
  <c r="AQ95" i="85"/>
  <c r="AQ103" i="85"/>
  <c r="AQ111" i="85"/>
  <c r="AQ119" i="85"/>
  <c r="AQ127" i="85"/>
  <c r="AQ135" i="85"/>
  <c r="AQ143" i="85"/>
  <c r="AQ151" i="85"/>
  <c r="AQ155" i="85"/>
  <c r="AQ161" i="85"/>
  <c r="AQ165" i="85"/>
  <c r="AQ169" i="85"/>
  <c r="AQ173" i="85"/>
  <c r="AQ177" i="85"/>
  <c r="AQ181" i="85"/>
  <c r="AQ185" i="85"/>
  <c r="AQ189" i="85"/>
  <c r="AQ193" i="85"/>
  <c r="AQ197" i="85"/>
  <c r="AQ201" i="85"/>
  <c r="AQ205" i="85"/>
  <c r="AQ209" i="85"/>
  <c r="AQ213" i="85"/>
  <c r="AQ217" i="85"/>
  <c r="AQ221" i="85"/>
  <c r="AQ225" i="85"/>
  <c r="AQ229" i="85"/>
  <c r="AQ233" i="85"/>
  <c r="AQ237" i="85"/>
  <c r="AQ241" i="85"/>
  <c r="AQ245" i="85"/>
  <c r="AQ249" i="85"/>
  <c r="AQ253" i="85"/>
  <c r="AQ257" i="85"/>
  <c r="AQ261" i="85"/>
  <c r="AQ265" i="85"/>
  <c r="AQ269" i="85"/>
  <c r="AQ273" i="85"/>
  <c r="AQ277" i="85"/>
  <c r="AQ281" i="85"/>
  <c r="AQ285" i="85"/>
  <c r="AQ289" i="85"/>
  <c r="AQ293" i="85"/>
  <c r="AQ587" i="85"/>
  <c r="AQ588" i="85"/>
  <c r="AQ589" i="85"/>
  <c r="AQ590" i="85"/>
  <c r="AQ591" i="85"/>
  <c r="AQ592" i="85"/>
  <c r="AQ593" i="85"/>
  <c r="AQ594" i="85"/>
  <c r="AQ595" i="85"/>
  <c r="AQ596" i="85"/>
  <c r="AQ597" i="85"/>
  <c r="AQ598" i="85"/>
  <c r="AQ599" i="85"/>
  <c r="AQ600" i="85"/>
  <c r="AQ601" i="85"/>
  <c r="AQ602" i="85"/>
  <c r="AQ603" i="85"/>
  <c r="AQ604" i="85"/>
  <c r="AQ605" i="85"/>
  <c r="AQ606" i="85"/>
  <c r="AQ607" i="85"/>
  <c r="AQ608" i="85"/>
  <c r="AQ609" i="85"/>
  <c r="AQ610" i="85"/>
  <c r="AQ611" i="85"/>
  <c r="AQ612" i="85"/>
  <c r="AQ613" i="85"/>
  <c r="AQ614" i="85"/>
  <c r="AQ615" i="85"/>
  <c r="AQ616" i="85"/>
  <c r="AQ617" i="85"/>
  <c r="AQ618" i="85"/>
  <c r="AQ619" i="85"/>
  <c r="AQ620" i="85"/>
  <c r="AQ621" i="85"/>
  <c r="AQ622" i="85"/>
  <c r="AQ623" i="85"/>
  <c r="AQ624" i="85"/>
  <c r="AQ625" i="85"/>
  <c r="AQ626" i="85"/>
  <c r="AQ627" i="85"/>
  <c r="AQ628" i="85"/>
  <c r="AQ629" i="85"/>
  <c r="AQ630" i="85"/>
  <c r="AQ631" i="85"/>
  <c r="AQ632" i="85"/>
  <c r="AQ633" i="85"/>
  <c r="AQ634" i="85"/>
  <c r="AQ635" i="85"/>
  <c r="AQ636" i="85"/>
  <c r="AQ637" i="85"/>
  <c r="AQ638" i="85"/>
  <c r="AQ639" i="85"/>
  <c r="AQ640" i="85"/>
  <c r="AQ641" i="85"/>
  <c r="AQ642" i="85"/>
  <c r="AQ643" i="85"/>
  <c r="AQ83" i="85"/>
  <c r="AQ91" i="85"/>
  <c r="AQ99" i="85"/>
  <c r="AQ107" i="85"/>
  <c r="AQ115" i="85"/>
  <c r="AQ123" i="85"/>
  <c r="AQ131" i="85"/>
  <c r="AQ139" i="85"/>
  <c r="AQ146" i="85"/>
  <c r="AQ153" i="85"/>
  <c r="AQ157" i="85"/>
  <c r="AQ159" i="85"/>
  <c r="AQ163" i="85"/>
  <c r="AQ167" i="85"/>
  <c r="AQ171" i="85"/>
  <c r="AQ175" i="85"/>
  <c r="AQ179" i="85"/>
  <c r="AQ183" i="85"/>
  <c r="AQ187" i="85"/>
  <c r="AQ191" i="85"/>
  <c r="AQ195" i="85"/>
  <c r="AQ199" i="85"/>
  <c r="AQ203" i="85"/>
  <c r="AQ207" i="85"/>
  <c r="AQ211" i="85"/>
  <c r="AQ215" i="85"/>
  <c r="AQ219" i="85"/>
  <c r="AQ223" i="85"/>
  <c r="AQ227" i="85"/>
  <c r="AQ231" i="85"/>
  <c r="AQ235" i="85"/>
  <c r="AQ239" i="85"/>
  <c r="AQ243" i="85"/>
  <c r="AQ247" i="85"/>
  <c r="AQ251" i="85"/>
  <c r="AQ255" i="85"/>
  <c r="AQ259" i="85"/>
  <c r="AQ263" i="85"/>
  <c r="AQ267" i="85"/>
  <c r="AQ271" i="85"/>
  <c r="AQ275" i="85"/>
  <c r="AQ279" i="85"/>
  <c r="AQ283" i="85"/>
  <c r="AQ287" i="85"/>
  <c r="AQ291" i="85"/>
  <c r="AU21" i="85"/>
  <c r="AU23" i="85"/>
  <c r="AU25" i="85"/>
  <c r="AU27" i="85"/>
  <c r="AU29" i="85"/>
  <c r="AU31" i="85"/>
  <c r="AU32" i="85"/>
  <c r="AU33" i="85"/>
  <c r="AU34" i="85"/>
  <c r="AU35" i="85"/>
  <c r="AU36" i="85"/>
  <c r="AU37" i="85"/>
  <c r="AU38" i="85"/>
  <c r="AU39" i="85"/>
  <c r="AU40" i="85"/>
  <c r="AU41" i="85"/>
  <c r="AU42" i="85"/>
  <c r="AU43" i="85"/>
  <c r="AU22" i="85"/>
  <c r="AU26" i="85"/>
  <c r="AU30" i="85"/>
  <c r="AU44" i="85"/>
  <c r="AU45" i="85"/>
  <c r="AU46" i="85"/>
  <c r="AU47" i="85"/>
  <c r="AU48" i="85"/>
  <c r="AU49" i="85"/>
  <c r="AU50" i="85"/>
  <c r="AU51" i="85"/>
  <c r="AU52" i="85"/>
  <c r="AU53" i="85"/>
  <c r="AU54" i="85"/>
  <c r="AU55" i="85"/>
  <c r="AU56" i="85"/>
  <c r="AU57" i="85"/>
  <c r="AU58" i="85"/>
  <c r="AU59" i="85"/>
  <c r="AU60" i="85"/>
  <c r="AU61" i="85"/>
  <c r="AU62" i="85"/>
  <c r="AU63" i="85"/>
  <c r="AU64" i="85"/>
  <c r="AU65" i="85"/>
  <c r="AU66" i="85"/>
  <c r="AU67" i="85"/>
  <c r="AU68" i="85"/>
  <c r="AU69" i="85"/>
  <c r="AU70" i="85"/>
  <c r="AU71" i="85"/>
  <c r="AU72" i="85"/>
  <c r="AU73" i="85"/>
  <c r="AU74" i="85"/>
  <c r="AU75" i="85"/>
  <c r="AU76" i="85"/>
  <c r="AU77" i="85"/>
  <c r="AU20" i="85"/>
  <c r="AU28" i="85"/>
  <c r="AU78" i="85"/>
  <c r="AU80" i="85"/>
  <c r="AU82" i="85"/>
  <c r="AU84" i="85"/>
  <c r="AU86" i="85"/>
  <c r="AU88" i="85"/>
  <c r="AU90" i="85"/>
  <c r="AU92" i="85"/>
  <c r="AU94" i="85"/>
  <c r="AU96" i="85"/>
  <c r="AU98" i="85"/>
  <c r="AU100" i="85"/>
  <c r="AU102" i="85"/>
  <c r="AU104" i="85"/>
  <c r="AU106" i="85"/>
  <c r="AU108" i="85"/>
  <c r="AU110" i="85"/>
  <c r="AU112" i="85"/>
  <c r="AU114" i="85"/>
  <c r="AU116" i="85"/>
  <c r="AU118" i="85"/>
  <c r="AU120" i="85"/>
  <c r="AU122" i="85"/>
  <c r="AU124" i="85"/>
  <c r="AU126" i="85"/>
  <c r="AU128" i="85"/>
  <c r="AU130" i="85"/>
  <c r="AU132" i="85"/>
  <c r="AU134" i="85"/>
  <c r="AU136" i="85"/>
  <c r="AU138" i="85"/>
  <c r="AU140" i="85"/>
  <c r="AU142" i="85"/>
  <c r="AU144" i="85"/>
  <c r="AU145" i="85"/>
  <c r="AU147" i="85"/>
  <c r="AU149" i="85"/>
  <c r="AU79" i="85"/>
  <c r="AU83" i="85"/>
  <c r="AU87" i="85"/>
  <c r="AU91" i="85"/>
  <c r="AU95" i="85"/>
  <c r="AU99" i="85"/>
  <c r="AU103" i="85"/>
  <c r="AU107" i="85"/>
  <c r="AU111" i="85"/>
  <c r="AU115" i="85"/>
  <c r="AU119" i="85"/>
  <c r="AU123" i="85"/>
  <c r="AU127" i="85"/>
  <c r="AU131" i="85"/>
  <c r="AU135" i="85"/>
  <c r="AU139" i="85"/>
  <c r="AU143" i="85"/>
  <c r="AU146" i="85"/>
  <c r="AU150" i="85"/>
  <c r="AU152" i="85"/>
  <c r="AU154" i="85"/>
  <c r="AU156" i="85"/>
  <c r="AU158" i="85"/>
  <c r="AU160" i="85"/>
  <c r="AU162" i="85"/>
  <c r="AU164" i="85"/>
  <c r="AU166" i="85"/>
  <c r="AU168" i="85"/>
  <c r="AU170" i="85"/>
  <c r="AU172" i="85"/>
  <c r="AU174" i="85"/>
  <c r="AU176" i="85"/>
  <c r="AU178" i="85"/>
  <c r="AU180" i="85"/>
  <c r="AU182" i="85"/>
  <c r="AU184" i="85"/>
  <c r="AU186" i="85"/>
  <c r="AU188" i="85"/>
  <c r="AU190" i="85"/>
  <c r="AU192" i="85"/>
  <c r="AU194" i="85"/>
  <c r="AU196" i="85"/>
  <c r="AU198" i="85"/>
  <c r="AU200" i="85"/>
  <c r="AU202" i="85"/>
  <c r="AU204" i="85"/>
  <c r="AU206" i="85"/>
  <c r="AU208" i="85"/>
  <c r="AU210" i="85"/>
  <c r="AU212" i="85"/>
  <c r="AU214" i="85"/>
  <c r="AU216" i="85"/>
  <c r="AU218" i="85"/>
  <c r="AU220" i="85"/>
  <c r="AU222" i="85"/>
  <c r="AU224" i="85"/>
  <c r="AU226" i="85"/>
  <c r="AU228" i="85"/>
  <c r="AU230" i="85"/>
  <c r="AU232" i="85"/>
  <c r="AU234" i="85"/>
  <c r="AU236" i="85"/>
  <c r="AU238" i="85"/>
  <c r="AU240" i="85"/>
  <c r="AU242" i="85"/>
  <c r="AU244" i="85"/>
  <c r="AU246" i="85"/>
  <c r="AU248" i="85"/>
  <c r="AU250" i="85"/>
  <c r="AU252" i="85"/>
  <c r="AU254" i="85"/>
  <c r="AU256" i="85"/>
  <c r="AU258" i="85"/>
  <c r="AU260" i="85"/>
  <c r="AU262" i="85"/>
  <c r="AU264" i="85"/>
  <c r="AU266" i="85"/>
  <c r="AU268" i="85"/>
  <c r="AU270" i="85"/>
  <c r="AU272" i="85"/>
  <c r="AU274" i="85"/>
  <c r="AU276" i="85"/>
  <c r="AU278" i="85"/>
  <c r="AU280" i="85"/>
  <c r="AU282" i="85"/>
  <c r="AU284" i="85"/>
  <c r="AU286" i="85"/>
  <c r="AU288" i="85"/>
  <c r="AU290" i="85"/>
  <c r="AU292" i="85"/>
  <c r="AU294" i="85"/>
  <c r="AU295" i="85"/>
  <c r="AU296" i="85"/>
  <c r="AU297" i="85"/>
  <c r="AU298" i="85"/>
  <c r="AU299" i="85"/>
  <c r="AU300" i="85"/>
  <c r="AU301" i="85"/>
  <c r="AU302" i="85"/>
  <c r="AU303" i="85"/>
  <c r="AU304" i="85"/>
  <c r="AU305" i="85"/>
  <c r="AU306" i="85"/>
  <c r="AU307" i="85"/>
  <c r="AU308" i="85"/>
  <c r="AU309" i="85"/>
  <c r="AU310" i="85"/>
  <c r="AU311" i="85"/>
  <c r="AU312" i="85"/>
  <c r="AU313" i="85"/>
  <c r="AU314" i="85"/>
  <c r="AU315" i="85"/>
  <c r="AU316" i="85"/>
  <c r="AU317" i="85"/>
  <c r="AU318" i="85"/>
  <c r="AU319" i="85"/>
  <c r="AU320" i="85"/>
  <c r="AU321" i="85"/>
  <c r="AU322" i="85"/>
  <c r="AU323" i="85"/>
  <c r="AU324" i="85"/>
  <c r="AU325" i="85"/>
  <c r="AU326" i="85"/>
  <c r="AU327" i="85"/>
  <c r="AU328" i="85"/>
  <c r="AU329" i="85"/>
  <c r="AU330" i="85"/>
  <c r="AU331" i="85"/>
  <c r="AU332" i="85"/>
  <c r="AU333" i="85"/>
  <c r="AU334" i="85"/>
  <c r="AU335" i="85"/>
  <c r="AU336" i="85"/>
  <c r="AU337" i="85"/>
  <c r="AU338" i="85"/>
  <c r="AU339" i="85"/>
  <c r="AU340" i="85"/>
  <c r="AU341" i="85"/>
  <c r="AU342" i="85"/>
  <c r="AU343" i="85"/>
  <c r="AU344" i="85"/>
  <c r="AU345" i="85"/>
  <c r="AU346" i="85"/>
  <c r="AU347" i="85"/>
  <c r="AU348" i="85"/>
  <c r="AU349" i="85"/>
  <c r="AU350" i="85"/>
  <c r="AU351" i="85"/>
  <c r="AU352" i="85"/>
  <c r="AU353" i="85"/>
  <c r="AU354" i="85"/>
  <c r="AU355" i="85"/>
  <c r="AU356" i="85"/>
  <c r="AU357" i="85"/>
  <c r="AU358" i="85"/>
  <c r="AU359" i="85"/>
  <c r="AU360" i="85"/>
  <c r="AU361" i="85"/>
  <c r="AU362" i="85"/>
  <c r="AU363" i="85"/>
  <c r="AU364" i="85"/>
  <c r="AU365" i="85"/>
  <c r="AU366" i="85"/>
  <c r="AU367" i="85"/>
  <c r="AU368" i="85"/>
  <c r="AU369" i="85"/>
  <c r="AU370" i="85"/>
  <c r="AU371" i="85"/>
  <c r="AU372" i="85"/>
  <c r="AU373" i="85"/>
  <c r="AU374" i="85"/>
  <c r="AU375" i="85"/>
  <c r="AU376" i="85"/>
  <c r="AU377" i="85"/>
  <c r="AU378" i="85"/>
  <c r="AU379" i="85"/>
  <c r="AU380" i="85"/>
  <c r="AU381" i="85"/>
  <c r="AU382" i="85"/>
  <c r="AU383" i="85"/>
  <c r="AU384" i="85"/>
  <c r="AU385" i="85"/>
  <c r="AU386" i="85"/>
  <c r="AU387" i="85"/>
  <c r="AU388" i="85"/>
  <c r="AU389" i="85"/>
  <c r="AU390" i="85"/>
  <c r="AU391" i="85"/>
  <c r="AU392" i="85"/>
  <c r="AU393" i="85"/>
  <c r="AU394" i="85"/>
  <c r="AU395" i="85"/>
  <c r="AU396" i="85"/>
  <c r="AU397" i="85"/>
  <c r="AU398" i="85"/>
  <c r="AU399" i="85"/>
  <c r="AU400" i="85"/>
  <c r="AU401" i="85"/>
  <c r="AU402" i="85"/>
  <c r="AU403" i="85"/>
  <c r="AU404" i="85"/>
  <c r="AU405" i="85"/>
  <c r="AU406" i="85"/>
  <c r="AU407" i="85"/>
  <c r="AU408" i="85"/>
  <c r="AU409" i="85"/>
  <c r="AU410" i="85"/>
  <c r="AU411" i="85"/>
  <c r="AU412" i="85"/>
  <c r="AU413" i="85"/>
  <c r="AU414" i="85"/>
  <c r="AU415" i="85"/>
  <c r="AU416" i="85"/>
  <c r="AU417" i="85"/>
  <c r="AU418" i="85"/>
  <c r="AU419" i="85"/>
  <c r="AU420" i="85"/>
  <c r="AU421" i="85"/>
  <c r="AU422" i="85"/>
  <c r="AU423" i="85"/>
  <c r="AU424" i="85"/>
  <c r="AU425" i="85"/>
  <c r="AU426" i="85"/>
  <c r="AU427" i="85"/>
  <c r="AU428" i="85"/>
  <c r="AU429" i="85"/>
  <c r="AU430" i="85"/>
  <c r="AU431" i="85"/>
  <c r="AU432" i="85"/>
  <c r="AU433" i="85"/>
  <c r="AU434" i="85"/>
  <c r="AU435" i="85"/>
  <c r="AU436" i="85"/>
  <c r="AU437" i="85"/>
  <c r="AU438" i="85"/>
  <c r="AU439" i="85"/>
  <c r="AU440" i="85"/>
  <c r="AU441" i="85"/>
  <c r="AU442" i="85"/>
  <c r="AU443" i="85"/>
  <c r="AU444" i="85"/>
  <c r="AU445" i="85"/>
  <c r="AU446" i="85"/>
  <c r="AU447" i="85"/>
  <c r="AU448" i="85"/>
  <c r="AU449" i="85"/>
  <c r="AU450" i="85"/>
  <c r="AU451" i="85"/>
  <c r="AU452" i="85"/>
  <c r="AU453" i="85"/>
  <c r="AU454" i="85"/>
  <c r="AU455" i="85"/>
  <c r="AU456" i="85"/>
  <c r="AU457" i="85"/>
  <c r="AU458" i="85"/>
  <c r="AU459" i="85"/>
  <c r="AU460" i="85"/>
  <c r="AU461" i="85"/>
  <c r="AU462" i="85"/>
  <c r="AU463" i="85"/>
  <c r="AU464" i="85"/>
  <c r="AU465" i="85"/>
  <c r="AU466" i="85"/>
  <c r="AU467" i="85"/>
  <c r="AU468" i="85"/>
  <c r="AU469" i="85"/>
  <c r="AU470" i="85"/>
  <c r="AU471" i="85"/>
  <c r="AU472" i="85"/>
  <c r="AU473" i="85"/>
  <c r="AU474" i="85"/>
  <c r="AU475" i="85"/>
  <c r="AU476" i="85"/>
  <c r="AU477" i="85"/>
  <c r="AU478" i="85"/>
  <c r="AU479" i="85"/>
  <c r="AU480" i="85"/>
  <c r="AU481" i="85"/>
  <c r="AU482" i="85"/>
  <c r="AU483" i="85"/>
  <c r="AU484" i="85"/>
  <c r="AU485" i="85"/>
  <c r="AU486" i="85"/>
  <c r="AU487" i="85"/>
  <c r="AU488" i="85"/>
  <c r="AU489" i="85"/>
  <c r="AU490" i="85"/>
  <c r="AU491" i="85"/>
  <c r="AU492" i="85"/>
  <c r="AU493" i="85"/>
  <c r="AU494" i="85"/>
  <c r="AU495" i="85"/>
  <c r="AU496" i="85"/>
  <c r="AU497" i="85"/>
  <c r="AU498" i="85"/>
  <c r="AU499" i="85"/>
  <c r="AU500" i="85"/>
  <c r="AU501" i="85"/>
  <c r="AU502" i="85"/>
  <c r="AU503" i="85"/>
  <c r="AU504" i="85"/>
  <c r="AU505" i="85"/>
  <c r="AU506" i="85"/>
  <c r="AU507" i="85"/>
  <c r="AU508" i="85"/>
  <c r="AU509" i="85"/>
  <c r="AU510" i="85"/>
  <c r="AU511" i="85"/>
  <c r="AU512" i="85"/>
  <c r="AU513" i="85"/>
  <c r="AU514" i="85"/>
  <c r="AU515" i="85"/>
  <c r="AU516" i="85"/>
  <c r="AU517" i="85"/>
  <c r="AU518" i="85"/>
  <c r="AU519" i="85"/>
  <c r="AU520" i="85"/>
  <c r="AU521" i="85"/>
  <c r="AU522" i="85"/>
  <c r="AU523" i="85"/>
  <c r="AU524" i="85"/>
  <c r="AU525" i="85"/>
  <c r="AU526" i="85"/>
  <c r="AU527" i="85"/>
  <c r="AU528" i="85"/>
  <c r="AU529" i="85"/>
  <c r="AU530" i="85"/>
  <c r="AU531" i="85"/>
  <c r="AU532" i="85"/>
  <c r="AU533" i="85"/>
  <c r="AU534" i="85"/>
  <c r="AU535" i="85"/>
  <c r="AU536" i="85"/>
  <c r="AU537" i="85"/>
  <c r="AU538" i="85"/>
  <c r="AU539" i="85"/>
  <c r="AU540" i="85"/>
  <c r="AU541" i="85"/>
  <c r="AU542" i="85"/>
  <c r="AU543" i="85"/>
  <c r="AU544" i="85"/>
  <c r="AU545" i="85"/>
  <c r="AU546" i="85"/>
  <c r="AU547" i="85"/>
  <c r="AU548" i="85"/>
  <c r="AU549" i="85"/>
  <c r="AU550" i="85"/>
  <c r="AU551" i="85"/>
  <c r="AU552" i="85"/>
  <c r="AU553" i="85"/>
  <c r="AU554" i="85"/>
  <c r="AU555" i="85"/>
  <c r="AU556" i="85"/>
  <c r="AU557" i="85"/>
  <c r="AU558" i="85"/>
  <c r="AU559" i="85"/>
  <c r="AU560" i="85"/>
  <c r="AU561" i="85"/>
  <c r="AU562" i="85"/>
  <c r="AU563" i="85"/>
  <c r="AU564" i="85"/>
  <c r="AU565" i="85"/>
  <c r="AU566" i="85"/>
  <c r="AU567" i="85"/>
  <c r="AU568" i="85"/>
  <c r="AU569" i="85"/>
  <c r="AU570" i="85"/>
  <c r="AU571" i="85"/>
  <c r="AU572" i="85"/>
  <c r="AU573" i="85"/>
  <c r="AU574" i="85"/>
  <c r="AU575" i="85"/>
  <c r="AU576" i="85"/>
  <c r="AU577" i="85"/>
  <c r="AU578" i="85"/>
  <c r="AU579" i="85"/>
  <c r="AU580" i="85"/>
  <c r="AU581" i="85"/>
  <c r="AU582" i="85"/>
  <c r="AU583" i="85"/>
  <c r="AU584" i="85"/>
  <c r="AU585" i="85"/>
  <c r="AU586" i="85"/>
  <c r="AU24" i="85"/>
  <c r="AU81" i="85"/>
  <c r="AU89" i="85"/>
  <c r="AU97" i="85"/>
  <c r="AU105" i="85"/>
  <c r="AU113" i="85"/>
  <c r="AU121" i="85"/>
  <c r="AU129" i="85"/>
  <c r="AU137" i="85"/>
  <c r="AU153" i="85"/>
  <c r="AU157" i="85"/>
  <c r="AU159" i="85"/>
  <c r="AU163" i="85"/>
  <c r="AU167" i="85"/>
  <c r="AU171" i="85"/>
  <c r="AU175" i="85"/>
  <c r="AU179" i="85"/>
  <c r="AU183" i="85"/>
  <c r="AU187" i="85"/>
  <c r="AU191" i="85"/>
  <c r="AU195" i="85"/>
  <c r="AU199" i="85"/>
  <c r="AU203" i="85"/>
  <c r="AU207" i="85"/>
  <c r="AU211" i="85"/>
  <c r="AU215" i="85"/>
  <c r="AU219" i="85"/>
  <c r="AU223" i="85"/>
  <c r="AU227" i="85"/>
  <c r="AU231" i="85"/>
  <c r="AU235" i="85"/>
  <c r="AU239" i="85"/>
  <c r="AU243" i="85"/>
  <c r="AU247" i="85"/>
  <c r="AU251" i="85"/>
  <c r="AU255" i="85"/>
  <c r="AU259" i="85"/>
  <c r="AU263" i="85"/>
  <c r="AU267" i="85"/>
  <c r="AU271" i="85"/>
  <c r="AU275" i="85"/>
  <c r="AU279" i="85"/>
  <c r="AU283" i="85"/>
  <c r="AU287" i="85"/>
  <c r="AU291" i="85"/>
  <c r="AU587" i="85"/>
  <c r="AU588" i="85"/>
  <c r="AU589" i="85"/>
  <c r="AU590" i="85"/>
  <c r="AU591" i="85"/>
  <c r="AU592" i="85"/>
  <c r="AU593" i="85"/>
  <c r="AU594" i="85"/>
  <c r="AU595" i="85"/>
  <c r="AU596" i="85"/>
  <c r="AU597" i="85"/>
  <c r="AU598" i="85"/>
  <c r="AU599" i="85"/>
  <c r="AU600" i="85"/>
  <c r="AU601" i="85"/>
  <c r="AU602" i="85"/>
  <c r="AU603" i="85"/>
  <c r="AU604" i="85"/>
  <c r="AU605" i="85"/>
  <c r="AU606" i="85"/>
  <c r="AU607" i="85"/>
  <c r="AU608" i="85"/>
  <c r="AU609" i="85"/>
  <c r="AU610" i="85"/>
  <c r="AU611" i="85"/>
  <c r="AU612" i="85"/>
  <c r="AU613" i="85"/>
  <c r="AU614" i="85"/>
  <c r="AU615" i="85"/>
  <c r="AU616" i="85"/>
  <c r="AU617" i="85"/>
  <c r="AU618" i="85"/>
  <c r="AU619" i="85"/>
  <c r="AU620" i="85"/>
  <c r="AU621" i="85"/>
  <c r="AU622" i="85"/>
  <c r="AU623" i="85"/>
  <c r="AU624" i="85"/>
  <c r="AU625" i="85"/>
  <c r="AU626" i="85"/>
  <c r="AU627" i="85"/>
  <c r="AU628" i="85"/>
  <c r="AU629" i="85"/>
  <c r="AU630" i="85"/>
  <c r="AU631" i="85"/>
  <c r="AU632" i="85"/>
  <c r="AU633" i="85"/>
  <c r="AU634" i="85"/>
  <c r="AU635" i="85"/>
  <c r="AU636" i="85"/>
  <c r="AU637" i="85"/>
  <c r="AU638" i="85"/>
  <c r="AU639" i="85"/>
  <c r="AU640" i="85"/>
  <c r="AU641" i="85"/>
  <c r="AU642" i="85"/>
  <c r="AU643" i="85"/>
  <c r="AU85" i="85"/>
  <c r="AU93" i="85"/>
  <c r="AU101" i="85"/>
  <c r="AU109" i="85"/>
  <c r="AU117" i="85"/>
  <c r="AU125" i="85"/>
  <c r="AU133" i="85"/>
  <c r="AU141" i="85"/>
  <c r="AU148" i="85"/>
  <c r="AU151" i="85"/>
  <c r="AU155" i="85"/>
  <c r="AU161" i="85"/>
  <c r="AU165" i="85"/>
  <c r="AU169" i="85"/>
  <c r="AU173" i="85"/>
  <c r="AU177" i="85"/>
  <c r="AU181" i="85"/>
  <c r="AU185" i="85"/>
  <c r="AU189" i="85"/>
  <c r="AU193" i="85"/>
  <c r="AU197" i="85"/>
  <c r="AU201" i="85"/>
  <c r="AU205" i="85"/>
  <c r="AU209" i="85"/>
  <c r="AU213" i="85"/>
  <c r="AU217" i="85"/>
  <c r="AU221" i="85"/>
  <c r="AU225" i="85"/>
  <c r="AU229" i="85"/>
  <c r="AU233" i="85"/>
  <c r="AU237" i="85"/>
  <c r="AU241" i="85"/>
  <c r="AU245" i="85"/>
  <c r="AU249" i="85"/>
  <c r="AU253" i="85"/>
  <c r="AU257" i="85"/>
  <c r="AU261" i="85"/>
  <c r="AU265" i="85"/>
  <c r="AU269" i="85"/>
  <c r="AU273" i="85"/>
  <c r="AU277" i="85"/>
  <c r="AU281" i="85"/>
  <c r="AU285" i="85"/>
  <c r="AU289" i="85"/>
  <c r="AU293" i="85"/>
  <c r="AW20" i="85"/>
  <c r="AW22" i="85"/>
  <c r="AW24" i="85"/>
  <c r="AW26" i="85"/>
  <c r="AW28" i="85"/>
  <c r="AW30" i="85"/>
  <c r="AW32" i="85"/>
  <c r="AW33" i="85"/>
  <c r="AW34" i="85"/>
  <c r="AW35" i="85"/>
  <c r="AW36" i="85"/>
  <c r="AW37" i="85"/>
  <c r="AW38" i="85"/>
  <c r="AW39" i="85"/>
  <c r="AW40" i="85"/>
  <c r="AW41" i="85"/>
  <c r="AW42" i="85"/>
  <c r="AW43" i="85"/>
  <c r="AW23" i="85"/>
  <c r="AW27" i="85"/>
  <c r="AW31" i="85"/>
  <c r="AW44" i="85"/>
  <c r="AW45" i="85"/>
  <c r="AW46" i="85"/>
  <c r="AW47" i="85"/>
  <c r="AW48" i="85"/>
  <c r="AW49" i="85"/>
  <c r="AW50" i="85"/>
  <c r="AW51" i="85"/>
  <c r="AW52" i="85"/>
  <c r="AW53" i="85"/>
  <c r="AW54" i="85"/>
  <c r="AW55" i="85"/>
  <c r="AW56" i="85"/>
  <c r="AW57" i="85"/>
  <c r="AW58" i="85"/>
  <c r="AW59" i="85"/>
  <c r="AW60" i="85"/>
  <c r="AW61" i="85"/>
  <c r="AW62" i="85"/>
  <c r="AW63" i="85"/>
  <c r="AW64" i="85"/>
  <c r="AW65" i="85"/>
  <c r="AW66" i="85"/>
  <c r="AW67" i="85"/>
  <c r="AW68" i="85"/>
  <c r="AW69" i="85"/>
  <c r="AW70" i="85"/>
  <c r="AW71" i="85"/>
  <c r="AW72" i="85"/>
  <c r="AW73" i="85"/>
  <c r="AW74" i="85"/>
  <c r="AW75" i="85"/>
  <c r="AW76" i="85"/>
  <c r="AW77" i="85"/>
  <c r="AW21" i="85"/>
  <c r="AW29" i="85"/>
  <c r="AW25" i="85"/>
  <c r="AW79" i="85"/>
  <c r="AW81" i="85"/>
  <c r="AW83" i="85"/>
  <c r="AW85" i="85"/>
  <c r="AW87" i="85"/>
  <c r="AW89" i="85"/>
  <c r="AW91" i="85"/>
  <c r="AW93" i="85"/>
  <c r="AW95" i="85"/>
  <c r="AW97" i="85"/>
  <c r="AW99" i="85"/>
  <c r="AW101" i="85"/>
  <c r="AW103" i="85"/>
  <c r="AW105" i="85"/>
  <c r="AW107" i="85"/>
  <c r="AW109" i="85"/>
  <c r="AW111" i="85"/>
  <c r="AW113" i="85"/>
  <c r="AW115" i="85"/>
  <c r="AW117" i="85"/>
  <c r="AW119" i="85"/>
  <c r="AW121" i="85"/>
  <c r="AW123" i="85"/>
  <c r="AW125" i="85"/>
  <c r="AW127" i="85"/>
  <c r="AW129" i="85"/>
  <c r="AW131" i="85"/>
  <c r="AW133" i="85"/>
  <c r="AW135" i="85"/>
  <c r="AW137" i="85"/>
  <c r="AW139" i="85"/>
  <c r="AW141" i="85"/>
  <c r="AW143" i="85"/>
  <c r="AW146" i="85"/>
  <c r="AW148" i="85"/>
  <c r="AW80" i="85"/>
  <c r="AW84" i="85"/>
  <c r="AW88" i="85"/>
  <c r="AW92" i="85"/>
  <c r="AW96" i="85"/>
  <c r="AW100" i="85"/>
  <c r="AW104" i="85"/>
  <c r="AW108" i="85"/>
  <c r="AW112" i="85"/>
  <c r="AW116" i="85"/>
  <c r="AW120" i="85"/>
  <c r="AW124" i="85"/>
  <c r="AW128" i="85"/>
  <c r="AW132" i="85"/>
  <c r="AW136" i="85"/>
  <c r="AW140" i="85"/>
  <c r="AW144" i="85"/>
  <c r="AW147" i="85"/>
  <c r="AW151" i="85"/>
  <c r="AW153" i="85"/>
  <c r="AW155" i="85"/>
  <c r="AW157" i="85"/>
  <c r="AW159" i="85"/>
  <c r="AW161" i="85"/>
  <c r="AW163" i="85"/>
  <c r="AW165" i="85"/>
  <c r="AW167" i="85"/>
  <c r="AW169" i="85"/>
  <c r="AW171" i="85"/>
  <c r="AW173" i="85"/>
  <c r="AW175" i="85"/>
  <c r="AW177" i="85"/>
  <c r="AW179" i="85"/>
  <c r="AW181" i="85"/>
  <c r="AW183" i="85"/>
  <c r="AW185" i="85"/>
  <c r="AW187" i="85"/>
  <c r="AW189" i="85"/>
  <c r="AW191" i="85"/>
  <c r="AW193" i="85"/>
  <c r="AW195" i="85"/>
  <c r="AW197" i="85"/>
  <c r="AW199" i="85"/>
  <c r="AW201" i="85"/>
  <c r="AW203" i="85"/>
  <c r="AW205" i="85"/>
  <c r="AW207" i="85"/>
  <c r="AW209" i="85"/>
  <c r="AW211" i="85"/>
  <c r="AW213" i="85"/>
  <c r="AW215" i="85"/>
  <c r="AW217" i="85"/>
  <c r="AW219" i="85"/>
  <c r="AW221" i="85"/>
  <c r="AW223" i="85"/>
  <c r="AW225" i="85"/>
  <c r="AW227" i="85"/>
  <c r="AW229" i="85"/>
  <c r="AW231" i="85"/>
  <c r="AW233" i="85"/>
  <c r="AW235" i="85"/>
  <c r="AW237" i="85"/>
  <c r="AW239" i="85"/>
  <c r="AW241" i="85"/>
  <c r="AW243" i="85"/>
  <c r="AW245" i="85"/>
  <c r="AW247" i="85"/>
  <c r="AW249" i="85"/>
  <c r="AW251" i="85"/>
  <c r="AW253" i="85"/>
  <c r="AW255" i="85"/>
  <c r="AW257" i="85"/>
  <c r="AW259" i="85"/>
  <c r="AW261" i="85"/>
  <c r="AW263" i="85"/>
  <c r="AW265" i="85"/>
  <c r="AW267" i="85"/>
  <c r="AW269" i="85"/>
  <c r="AW271" i="85"/>
  <c r="AW273" i="85"/>
  <c r="AW275" i="85"/>
  <c r="AW277" i="85"/>
  <c r="AW279" i="85"/>
  <c r="AW281" i="85"/>
  <c r="AW283" i="85"/>
  <c r="AW285" i="85"/>
  <c r="AW287" i="85"/>
  <c r="AW289" i="85"/>
  <c r="AW291" i="85"/>
  <c r="AW293" i="85"/>
  <c r="AW294" i="85"/>
  <c r="AW295" i="85"/>
  <c r="AW296" i="85"/>
  <c r="AW297" i="85"/>
  <c r="AW298" i="85"/>
  <c r="AW299" i="85"/>
  <c r="AW300" i="85"/>
  <c r="AW301" i="85"/>
  <c r="AW302" i="85"/>
  <c r="AW303" i="85"/>
  <c r="AW304" i="85"/>
  <c r="AW305" i="85"/>
  <c r="AW306" i="85"/>
  <c r="AW307" i="85"/>
  <c r="AW308" i="85"/>
  <c r="AW309" i="85"/>
  <c r="AW310" i="85"/>
  <c r="AW311" i="85"/>
  <c r="AW312" i="85"/>
  <c r="AW313" i="85"/>
  <c r="AW314" i="85"/>
  <c r="AW315" i="85"/>
  <c r="AW316" i="85"/>
  <c r="AW317" i="85"/>
  <c r="AW318" i="85"/>
  <c r="AW319" i="85"/>
  <c r="AW320" i="85"/>
  <c r="AW321" i="85"/>
  <c r="AW322" i="85"/>
  <c r="AW323" i="85"/>
  <c r="AW324" i="85"/>
  <c r="AW325" i="85"/>
  <c r="AW326" i="85"/>
  <c r="AW327" i="85"/>
  <c r="AW328" i="85"/>
  <c r="AW329" i="85"/>
  <c r="AW330" i="85"/>
  <c r="AW331" i="85"/>
  <c r="AW332" i="85"/>
  <c r="AW333" i="85"/>
  <c r="AW334" i="85"/>
  <c r="AW335" i="85"/>
  <c r="AW336" i="85"/>
  <c r="AW337" i="85"/>
  <c r="AW338" i="85"/>
  <c r="AW339" i="85"/>
  <c r="AW340" i="85"/>
  <c r="AW341" i="85"/>
  <c r="AW342" i="85"/>
  <c r="AW343" i="85"/>
  <c r="AW344" i="85"/>
  <c r="AW345" i="85"/>
  <c r="AW346" i="85"/>
  <c r="AW347" i="85"/>
  <c r="AW348" i="85"/>
  <c r="AW349" i="85"/>
  <c r="AW350" i="85"/>
  <c r="AW351" i="85"/>
  <c r="AW352" i="85"/>
  <c r="AW353" i="85"/>
  <c r="AW354" i="85"/>
  <c r="AW355" i="85"/>
  <c r="AW356" i="85"/>
  <c r="AW357" i="85"/>
  <c r="AW358" i="85"/>
  <c r="AW359" i="85"/>
  <c r="AW360" i="85"/>
  <c r="AW361" i="85"/>
  <c r="AW362" i="85"/>
  <c r="AW363" i="85"/>
  <c r="AW364" i="85"/>
  <c r="AW365" i="85"/>
  <c r="AW366" i="85"/>
  <c r="AW367" i="85"/>
  <c r="AW368" i="85"/>
  <c r="AW369" i="85"/>
  <c r="AW370" i="85"/>
  <c r="AW371" i="85"/>
  <c r="AW372" i="85"/>
  <c r="AW373" i="85"/>
  <c r="AW374" i="85"/>
  <c r="AW375" i="85"/>
  <c r="AW376" i="85"/>
  <c r="AW377" i="85"/>
  <c r="AW378" i="85"/>
  <c r="AW379" i="85"/>
  <c r="AW380" i="85"/>
  <c r="AW381" i="85"/>
  <c r="AW382" i="85"/>
  <c r="AW383" i="85"/>
  <c r="AW384" i="85"/>
  <c r="AW385" i="85"/>
  <c r="AW386" i="85"/>
  <c r="AW387" i="85"/>
  <c r="AW388" i="85"/>
  <c r="AW389" i="85"/>
  <c r="AW390" i="85"/>
  <c r="AW391" i="85"/>
  <c r="AW392" i="85"/>
  <c r="AW393" i="85"/>
  <c r="AW394" i="85"/>
  <c r="AW395" i="85"/>
  <c r="AW396" i="85"/>
  <c r="AW397" i="85"/>
  <c r="AW398" i="85"/>
  <c r="AW399" i="85"/>
  <c r="AW400" i="85"/>
  <c r="AW401" i="85"/>
  <c r="AW402" i="85"/>
  <c r="AW403" i="85"/>
  <c r="AW404" i="85"/>
  <c r="AW405" i="85"/>
  <c r="AW406" i="85"/>
  <c r="AW407" i="85"/>
  <c r="AW408" i="85"/>
  <c r="AW409" i="85"/>
  <c r="AW410" i="85"/>
  <c r="AW411" i="85"/>
  <c r="AW412" i="85"/>
  <c r="AW413" i="85"/>
  <c r="AW414" i="85"/>
  <c r="AW415" i="85"/>
  <c r="AW416" i="85"/>
  <c r="AW417" i="85"/>
  <c r="AW418" i="85"/>
  <c r="AW419" i="85"/>
  <c r="AW420" i="85"/>
  <c r="AW421" i="85"/>
  <c r="AW422" i="85"/>
  <c r="AW423" i="85"/>
  <c r="AW424" i="85"/>
  <c r="AW425" i="85"/>
  <c r="AW426" i="85"/>
  <c r="AW427" i="85"/>
  <c r="AW428" i="85"/>
  <c r="AW429" i="85"/>
  <c r="AW430" i="85"/>
  <c r="AW431" i="85"/>
  <c r="AW432" i="85"/>
  <c r="AW433" i="85"/>
  <c r="AW434" i="85"/>
  <c r="AW435" i="85"/>
  <c r="AW436" i="85"/>
  <c r="AW437" i="85"/>
  <c r="AW438" i="85"/>
  <c r="AW439" i="85"/>
  <c r="AW440" i="85"/>
  <c r="AW441" i="85"/>
  <c r="AW442" i="85"/>
  <c r="AW443" i="85"/>
  <c r="AW444" i="85"/>
  <c r="AW445" i="85"/>
  <c r="AW446" i="85"/>
  <c r="AW447" i="85"/>
  <c r="AW448" i="85"/>
  <c r="AW449" i="85"/>
  <c r="AW450" i="85"/>
  <c r="AW451" i="85"/>
  <c r="AW452" i="85"/>
  <c r="AW453" i="85"/>
  <c r="AW454" i="85"/>
  <c r="AW455" i="85"/>
  <c r="AW456" i="85"/>
  <c r="AW457" i="85"/>
  <c r="AW458" i="85"/>
  <c r="AW459" i="85"/>
  <c r="AW460" i="85"/>
  <c r="AW461" i="85"/>
  <c r="AW462" i="85"/>
  <c r="AW463" i="85"/>
  <c r="AW464" i="85"/>
  <c r="AW465" i="85"/>
  <c r="AW466" i="85"/>
  <c r="AW467" i="85"/>
  <c r="AW468" i="85"/>
  <c r="AW469" i="85"/>
  <c r="AW470" i="85"/>
  <c r="AW471" i="85"/>
  <c r="AW472" i="85"/>
  <c r="AW473" i="85"/>
  <c r="AW474" i="85"/>
  <c r="AW475" i="85"/>
  <c r="AW476" i="85"/>
  <c r="AW477" i="85"/>
  <c r="AW478" i="85"/>
  <c r="AW479" i="85"/>
  <c r="AW480" i="85"/>
  <c r="AW481" i="85"/>
  <c r="AW482" i="85"/>
  <c r="AW483" i="85"/>
  <c r="AW484" i="85"/>
  <c r="AW485" i="85"/>
  <c r="AW486" i="85"/>
  <c r="AW487" i="85"/>
  <c r="AW488" i="85"/>
  <c r="AW489" i="85"/>
  <c r="AW490" i="85"/>
  <c r="AW491" i="85"/>
  <c r="AW492" i="85"/>
  <c r="AW493" i="85"/>
  <c r="AW494" i="85"/>
  <c r="AW495" i="85"/>
  <c r="AW496" i="85"/>
  <c r="AW497" i="85"/>
  <c r="AW498" i="85"/>
  <c r="AW499" i="85"/>
  <c r="AW500" i="85"/>
  <c r="AW501" i="85"/>
  <c r="AW502" i="85"/>
  <c r="AW503" i="85"/>
  <c r="AW504" i="85"/>
  <c r="AW505" i="85"/>
  <c r="AW506" i="85"/>
  <c r="AW507" i="85"/>
  <c r="AW508" i="85"/>
  <c r="AW509" i="85"/>
  <c r="AW510" i="85"/>
  <c r="AW511" i="85"/>
  <c r="AW512" i="85"/>
  <c r="AW513" i="85"/>
  <c r="AW514" i="85"/>
  <c r="AW515" i="85"/>
  <c r="AW516" i="85"/>
  <c r="AW517" i="85"/>
  <c r="AW518" i="85"/>
  <c r="AW519" i="85"/>
  <c r="AW520" i="85"/>
  <c r="AW521" i="85"/>
  <c r="AW522" i="85"/>
  <c r="AW523" i="85"/>
  <c r="AW524" i="85"/>
  <c r="AW525" i="85"/>
  <c r="AW526" i="85"/>
  <c r="AW527" i="85"/>
  <c r="AW528" i="85"/>
  <c r="AW529" i="85"/>
  <c r="AW530" i="85"/>
  <c r="AW531" i="85"/>
  <c r="AW532" i="85"/>
  <c r="AW533" i="85"/>
  <c r="AW534" i="85"/>
  <c r="AW535" i="85"/>
  <c r="AW536" i="85"/>
  <c r="AW537" i="85"/>
  <c r="AW538" i="85"/>
  <c r="AW539" i="85"/>
  <c r="AW540" i="85"/>
  <c r="AW541" i="85"/>
  <c r="AW542" i="85"/>
  <c r="AW543" i="85"/>
  <c r="AW544" i="85"/>
  <c r="AW545" i="85"/>
  <c r="AW546" i="85"/>
  <c r="AW547" i="85"/>
  <c r="AW548" i="85"/>
  <c r="AW549" i="85"/>
  <c r="AW550" i="85"/>
  <c r="AW551" i="85"/>
  <c r="AW552" i="85"/>
  <c r="AW553" i="85"/>
  <c r="AW554" i="85"/>
  <c r="AW555" i="85"/>
  <c r="AW556" i="85"/>
  <c r="AW557" i="85"/>
  <c r="AW558" i="85"/>
  <c r="AW559" i="85"/>
  <c r="AW560" i="85"/>
  <c r="AW561" i="85"/>
  <c r="AW562" i="85"/>
  <c r="AW563" i="85"/>
  <c r="AW564" i="85"/>
  <c r="AW565" i="85"/>
  <c r="AW566" i="85"/>
  <c r="AW567" i="85"/>
  <c r="AW568" i="85"/>
  <c r="AW569" i="85"/>
  <c r="AW570" i="85"/>
  <c r="AW571" i="85"/>
  <c r="AW572" i="85"/>
  <c r="AW573" i="85"/>
  <c r="AW574" i="85"/>
  <c r="AW575" i="85"/>
  <c r="AW576" i="85"/>
  <c r="AW577" i="85"/>
  <c r="AW578" i="85"/>
  <c r="AW579" i="85"/>
  <c r="AW580" i="85"/>
  <c r="AW581" i="85"/>
  <c r="AW582" i="85"/>
  <c r="AW583" i="85"/>
  <c r="AW584" i="85"/>
  <c r="AW585" i="85"/>
  <c r="AW586" i="85"/>
  <c r="AW82" i="85"/>
  <c r="AW90" i="85"/>
  <c r="AW98" i="85"/>
  <c r="AW106" i="85"/>
  <c r="AW114" i="85"/>
  <c r="AW122" i="85"/>
  <c r="AW130" i="85"/>
  <c r="AW138" i="85"/>
  <c r="AW145" i="85"/>
  <c r="AW150" i="85"/>
  <c r="AW154" i="85"/>
  <c r="AW158" i="85"/>
  <c r="AW160" i="85"/>
  <c r="AW164" i="85"/>
  <c r="AW168" i="85"/>
  <c r="AW172" i="85"/>
  <c r="AW176" i="85"/>
  <c r="AW180" i="85"/>
  <c r="AW184" i="85"/>
  <c r="AW188" i="85"/>
  <c r="AW192" i="85"/>
  <c r="AW196" i="85"/>
  <c r="AW200" i="85"/>
  <c r="AW204" i="85"/>
  <c r="AW208" i="85"/>
  <c r="AW212" i="85"/>
  <c r="AW216" i="85"/>
  <c r="AW220" i="85"/>
  <c r="AW224" i="85"/>
  <c r="AW228" i="85"/>
  <c r="AW232" i="85"/>
  <c r="AW236" i="85"/>
  <c r="AW240" i="85"/>
  <c r="AW244" i="85"/>
  <c r="AW248" i="85"/>
  <c r="AW252" i="85"/>
  <c r="AW256" i="85"/>
  <c r="AW260" i="85"/>
  <c r="AW264" i="85"/>
  <c r="AW268" i="85"/>
  <c r="AW272" i="85"/>
  <c r="AW276" i="85"/>
  <c r="AW280" i="85"/>
  <c r="AW284" i="85"/>
  <c r="AW288" i="85"/>
  <c r="AW292" i="85"/>
  <c r="AW587" i="85"/>
  <c r="AW588" i="85"/>
  <c r="AW589" i="85"/>
  <c r="AW590" i="85"/>
  <c r="AW591" i="85"/>
  <c r="AW592" i="85"/>
  <c r="AW593" i="85"/>
  <c r="AW594" i="85"/>
  <c r="AW595" i="85"/>
  <c r="AW596" i="85"/>
  <c r="AW597" i="85"/>
  <c r="AW598" i="85"/>
  <c r="AW599" i="85"/>
  <c r="AW600" i="85"/>
  <c r="AW601" i="85"/>
  <c r="AW602" i="85"/>
  <c r="AW603" i="85"/>
  <c r="AW604" i="85"/>
  <c r="AW605" i="85"/>
  <c r="AW606" i="85"/>
  <c r="AW607" i="85"/>
  <c r="AW608" i="85"/>
  <c r="AW609" i="85"/>
  <c r="AW610" i="85"/>
  <c r="AW611" i="85"/>
  <c r="AW612" i="85"/>
  <c r="AW613" i="85"/>
  <c r="AW614" i="85"/>
  <c r="AW615" i="85"/>
  <c r="AW616" i="85"/>
  <c r="AW617" i="85"/>
  <c r="AW618" i="85"/>
  <c r="AW619" i="85"/>
  <c r="AW620" i="85"/>
  <c r="AW621" i="85"/>
  <c r="AW622" i="85"/>
  <c r="AW623" i="85"/>
  <c r="AW624" i="85"/>
  <c r="AW625" i="85"/>
  <c r="AW626" i="85"/>
  <c r="AW627" i="85"/>
  <c r="AW628" i="85"/>
  <c r="AW629" i="85"/>
  <c r="AW630" i="85"/>
  <c r="AW631" i="85"/>
  <c r="AW632" i="85"/>
  <c r="AW633" i="85"/>
  <c r="AW634" i="85"/>
  <c r="AW635" i="85"/>
  <c r="AW636" i="85"/>
  <c r="AW637" i="85"/>
  <c r="AW638" i="85"/>
  <c r="AW639" i="85"/>
  <c r="AW640" i="85"/>
  <c r="AW641" i="85"/>
  <c r="AW642" i="85"/>
  <c r="AW643" i="85"/>
  <c r="AW78" i="85"/>
  <c r="AW86" i="85"/>
  <c r="AW94" i="85"/>
  <c r="AW102" i="85"/>
  <c r="AW110" i="85"/>
  <c r="AW118" i="85"/>
  <c r="AW126" i="85"/>
  <c r="AW134" i="85"/>
  <c r="AW142" i="85"/>
  <c r="AW149" i="85"/>
  <c r="AW152" i="85"/>
  <c r="AW156" i="85"/>
  <c r="AW162" i="85"/>
  <c r="AW166" i="85"/>
  <c r="AW170" i="85"/>
  <c r="AW174" i="85"/>
  <c r="AW178" i="85"/>
  <c r="AW182" i="85"/>
  <c r="AW186" i="85"/>
  <c r="AW190" i="85"/>
  <c r="AW194" i="85"/>
  <c r="AW198" i="85"/>
  <c r="AW202" i="85"/>
  <c r="AW206" i="85"/>
  <c r="AW210" i="85"/>
  <c r="AW214" i="85"/>
  <c r="AW218" i="85"/>
  <c r="AW222" i="85"/>
  <c r="AW226" i="85"/>
  <c r="AW230" i="85"/>
  <c r="AW234" i="85"/>
  <c r="AW238" i="85"/>
  <c r="AW242" i="85"/>
  <c r="AW246" i="85"/>
  <c r="AW250" i="85"/>
  <c r="AW254" i="85"/>
  <c r="AW258" i="85"/>
  <c r="AW262" i="85"/>
  <c r="AW266" i="85"/>
  <c r="AW270" i="85"/>
  <c r="AW274" i="85"/>
  <c r="AW278" i="85"/>
  <c r="AW282" i="85"/>
  <c r="AW286" i="85"/>
  <c r="AW290" i="85"/>
  <c r="BA20" i="85"/>
  <c r="BA22" i="85"/>
  <c r="BA24" i="85"/>
  <c r="BA26" i="85"/>
  <c r="BA28" i="85"/>
  <c r="BA30" i="85"/>
  <c r="BA32" i="85"/>
  <c r="BA33" i="85"/>
  <c r="BA34" i="85"/>
  <c r="BA35" i="85"/>
  <c r="BA36" i="85"/>
  <c r="BA37" i="85"/>
  <c r="BA38" i="85"/>
  <c r="BA39" i="85"/>
  <c r="BA40" i="85"/>
  <c r="BA41" i="85"/>
  <c r="BA42" i="85"/>
  <c r="BA43" i="85"/>
  <c r="BA21" i="85"/>
  <c r="BA25" i="85"/>
  <c r="BA29" i="85"/>
  <c r="BA44" i="85"/>
  <c r="BA45" i="85"/>
  <c r="BA46" i="85"/>
  <c r="BA47" i="85"/>
  <c r="BA48" i="85"/>
  <c r="BA49" i="85"/>
  <c r="BA50" i="85"/>
  <c r="BA51" i="85"/>
  <c r="BA52" i="85"/>
  <c r="BA53" i="85"/>
  <c r="BA54" i="85"/>
  <c r="BA55" i="85"/>
  <c r="BA56" i="85"/>
  <c r="BA57" i="85"/>
  <c r="BA58" i="85"/>
  <c r="BA59" i="85"/>
  <c r="BA60" i="85"/>
  <c r="BA61" i="85"/>
  <c r="BA62" i="85"/>
  <c r="BA63" i="85"/>
  <c r="BA64" i="85"/>
  <c r="BA65" i="85"/>
  <c r="BA66" i="85"/>
  <c r="BA67" i="85"/>
  <c r="BA68" i="85"/>
  <c r="BA69" i="85"/>
  <c r="BA70" i="85"/>
  <c r="BA71" i="85"/>
  <c r="BA72" i="85"/>
  <c r="BA73" i="85"/>
  <c r="BA74" i="85"/>
  <c r="BA75" i="85"/>
  <c r="BA76" i="85"/>
  <c r="BA23" i="85"/>
  <c r="BA31" i="85"/>
  <c r="BA27" i="85"/>
  <c r="BA77" i="85"/>
  <c r="BA79" i="85"/>
  <c r="BA81" i="85"/>
  <c r="BA83" i="85"/>
  <c r="BA85" i="85"/>
  <c r="BA87" i="85"/>
  <c r="BA89" i="85"/>
  <c r="BA91" i="85"/>
  <c r="BA93" i="85"/>
  <c r="BA95" i="85"/>
  <c r="BA97" i="85"/>
  <c r="BA99" i="85"/>
  <c r="BA101" i="85"/>
  <c r="BA103" i="85"/>
  <c r="BA105" i="85"/>
  <c r="BA107" i="85"/>
  <c r="BA109" i="85"/>
  <c r="BA111" i="85"/>
  <c r="BA113" i="85"/>
  <c r="BA115" i="85"/>
  <c r="BA117" i="85"/>
  <c r="BA119" i="85"/>
  <c r="BA121" i="85"/>
  <c r="BA123" i="85"/>
  <c r="BA125" i="85"/>
  <c r="BA127" i="85"/>
  <c r="BA129" i="85"/>
  <c r="BA131" i="85"/>
  <c r="BA133" i="85"/>
  <c r="BA135" i="85"/>
  <c r="BA137" i="85"/>
  <c r="BA139" i="85"/>
  <c r="BA141" i="85"/>
  <c r="BA143" i="85"/>
  <c r="BA146" i="85"/>
  <c r="BA148" i="85"/>
  <c r="BA78" i="85"/>
  <c r="BA82" i="85"/>
  <c r="BA86" i="85"/>
  <c r="BA90" i="85"/>
  <c r="BA94" i="85"/>
  <c r="BA98" i="85"/>
  <c r="BA102" i="85"/>
  <c r="BA106" i="85"/>
  <c r="BA110" i="85"/>
  <c r="BA114" i="85"/>
  <c r="BA118" i="85"/>
  <c r="BA122" i="85"/>
  <c r="BA126" i="85"/>
  <c r="BA130" i="85"/>
  <c r="BA134" i="85"/>
  <c r="BA138" i="85"/>
  <c r="BA142" i="85"/>
  <c r="BA145" i="85"/>
  <c r="BA149" i="85"/>
  <c r="BA151" i="85"/>
  <c r="BA153" i="85"/>
  <c r="BA155" i="85"/>
  <c r="BA157" i="85"/>
  <c r="BA159" i="85"/>
  <c r="BA161" i="85"/>
  <c r="BA163" i="85"/>
  <c r="BA165" i="85"/>
  <c r="BA167" i="85"/>
  <c r="BA169" i="85"/>
  <c r="BA171" i="85"/>
  <c r="BA173" i="85"/>
  <c r="BA175" i="85"/>
  <c r="BA177" i="85"/>
  <c r="BA179" i="85"/>
  <c r="BA181" i="85"/>
  <c r="BA183" i="85"/>
  <c r="BA185" i="85"/>
  <c r="BA187" i="85"/>
  <c r="BA189" i="85"/>
  <c r="BA191" i="85"/>
  <c r="BA193" i="85"/>
  <c r="BA195" i="85"/>
  <c r="BA197" i="85"/>
  <c r="BA199" i="85"/>
  <c r="BA201" i="85"/>
  <c r="BA203" i="85"/>
  <c r="BA205" i="85"/>
  <c r="BA207" i="85"/>
  <c r="BA209" i="85"/>
  <c r="BA211" i="85"/>
  <c r="BA213" i="85"/>
  <c r="BA215" i="85"/>
  <c r="BA217" i="85"/>
  <c r="BA219" i="85"/>
  <c r="BA221" i="85"/>
  <c r="BA223" i="85"/>
  <c r="BA225" i="85"/>
  <c r="BA227" i="85"/>
  <c r="BA229" i="85"/>
  <c r="BA231" i="85"/>
  <c r="BA233" i="85"/>
  <c r="BA235" i="85"/>
  <c r="BA237" i="85"/>
  <c r="BA239" i="85"/>
  <c r="BA241" i="85"/>
  <c r="BA243" i="85"/>
  <c r="BA245" i="85"/>
  <c r="BA247" i="85"/>
  <c r="BA249" i="85"/>
  <c r="BA251" i="85"/>
  <c r="BA253" i="85"/>
  <c r="BA255" i="85"/>
  <c r="BA257" i="85"/>
  <c r="BA259" i="85"/>
  <c r="BA261" i="85"/>
  <c r="BA263" i="85"/>
  <c r="BA265" i="85"/>
  <c r="BA267" i="85"/>
  <c r="BA269" i="85"/>
  <c r="BA271" i="85"/>
  <c r="BA273" i="85"/>
  <c r="BA275" i="85"/>
  <c r="BA277" i="85"/>
  <c r="BA279" i="85"/>
  <c r="BA281" i="85"/>
  <c r="BA283" i="85"/>
  <c r="BA285" i="85"/>
  <c r="BA287" i="85"/>
  <c r="BA289" i="85"/>
  <c r="BA291" i="85"/>
  <c r="BA293" i="85"/>
  <c r="BA294" i="85"/>
  <c r="BA295" i="85"/>
  <c r="BA296" i="85"/>
  <c r="BA297" i="85"/>
  <c r="BA298" i="85"/>
  <c r="BA299" i="85"/>
  <c r="BA300" i="85"/>
  <c r="BA301" i="85"/>
  <c r="BA302" i="85"/>
  <c r="BA303" i="85"/>
  <c r="BA304" i="85"/>
  <c r="BA305" i="85"/>
  <c r="BA306" i="85"/>
  <c r="BA307" i="85"/>
  <c r="BA308" i="85"/>
  <c r="BA309" i="85"/>
  <c r="BA310" i="85"/>
  <c r="BA311" i="85"/>
  <c r="BA312" i="85"/>
  <c r="BA313" i="85"/>
  <c r="BA314" i="85"/>
  <c r="BA315" i="85"/>
  <c r="BA316" i="85"/>
  <c r="BA317" i="85"/>
  <c r="BA318" i="85"/>
  <c r="BA319" i="85"/>
  <c r="BA320" i="85"/>
  <c r="BA321" i="85"/>
  <c r="BA322" i="85"/>
  <c r="BA323" i="85"/>
  <c r="BA324" i="85"/>
  <c r="BA325" i="85"/>
  <c r="BA326" i="85"/>
  <c r="BA327" i="85"/>
  <c r="BA328" i="85"/>
  <c r="BA329" i="85"/>
  <c r="BA330" i="85"/>
  <c r="BA331" i="85"/>
  <c r="BA332" i="85"/>
  <c r="BA333" i="85"/>
  <c r="BA334" i="85"/>
  <c r="BA335" i="85"/>
  <c r="BA336" i="85"/>
  <c r="BA337" i="85"/>
  <c r="BA338" i="85"/>
  <c r="BA339" i="85"/>
  <c r="BA340" i="85"/>
  <c r="BA341" i="85"/>
  <c r="BA342" i="85"/>
  <c r="BA343" i="85"/>
  <c r="BA344" i="85"/>
  <c r="BA345" i="85"/>
  <c r="BA346" i="85"/>
  <c r="BA347" i="85"/>
  <c r="BA348" i="85"/>
  <c r="BA349" i="85"/>
  <c r="BA350" i="85"/>
  <c r="BA351" i="85"/>
  <c r="BA352" i="85"/>
  <c r="BA353" i="85"/>
  <c r="BA354" i="85"/>
  <c r="BA355" i="85"/>
  <c r="BA356" i="85"/>
  <c r="BA357" i="85"/>
  <c r="BA358" i="85"/>
  <c r="BA359" i="85"/>
  <c r="BA360" i="85"/>
  <c r="BA361" i="85"/>
  <c r="BA362" i="85"/>
  <c r="BA363" i="85"/>
  <c r="BA364" i="85"/>
  <c r="BA365" i="85"/>
  <c r="BA366" i="85"/>
  <c r="BA367" i="85"/>
  <c r="BA368" i="85"/>
  <c r="BA369" i="85"/>
  <c r="BA370" i="85"/>
  <c r="BA371" i="85"/>
  <c r="BA372" i="85"/>
  <c r="BA373" i="85"/>
  <c r="BA374" i="85"/>
  <c r="BA375" i="85"/>
  <c r="BA376" i="85"/>
  <c r="BA377" i="85"/>
  <c r="BA378" i="85"/>
  <c r="BA379" i="85"/>
  <c r="BA380" i="85"/>
  <c r="BA381" i="85"/>
  <c r="BA382" i="85"/>
  <c r="BA383" i="85"/>
  <c r="BA384" i="85"/>
  <c r="BA385" i="85"/>
  <c r="BA386" i="85"/>
  <c r="BA387" i="85"/>
  <c r="BA388" i="85"/>
  <c r="BA389" i="85"/>
  <c r="BA390" i="85"/>
  <c r="BA391" i="85"/>
  <c r="BA392" i="85"/>
  <c r="BA393" i="85"/>
  <c r="BA394" i="85"/>
  <c r="BA395" i="85"/>
  <c r="BA396" i="85"/>
  <c r="BA397" i="85"/>
  <c r="BA398" i="85"/>
  <c r="BA399" i="85"/>
  <c r="BA400" i="85"/>
  <c r="BA401" i="85"/>
  <c r="BA402" i="85"/>
  <c r="BA403" i="85"/>
  <c r="BA404" i="85"/>
  <c r="BA405" i="85"/>
  <c r="BA406" i="85"/>
  <c r="BA407" i="85"/>
  <c r="BA408" i="85"/>
  <c r="BA409" i="85"/>
  <c r="BA410" i="85"/>
  <c r="BA411" i="85"/>
  <c r="BA412" i="85"/>
  <c r="BA413" i="85"/>
  <c r="BA414" i="85"/>
  <c r="BA415" i="85"/>
  <c r="BA416" i="85"/>
  <c r="BA417" i="85"/>
  <c r="BA418" i="85"/>
  <c r="BA419" i="85"/>
  <c r="BA420" i="85"/>
  <c r="BA421" i="85"/>
  <c r="BA422" i="85"/>
  <c r="BA423" i="85"/>
  <c r="BA424" i="85"/>
  <c r="BA425" i="85"/>
  <c r="BA426" i="85"/>
  <c r="BA427" i="85"/>
  <c r="BA428" i="85"/>
  <c r="BA429" i="85"/>
  <c r="BA430" i="85"/>
  <c r="BA431" i="85"/>
  <c r="BA432" i="85"/>
  <c r="BA433" i="85"/>
  <c r="BA434" i="85"/>
  <c r="BA435" i="85"/>
  <c r="BA436" i="85"/>
  <c r="BA437" i="85"/>
  <c r="BA438" i="85"/>
  <c r="BA439" i="85"/>
  <c r="BA440" i="85"/>
  <c r="BA441" i="85"/>
  <c r="BA442" i="85"/>
  <c r="BA443" i="85"/>
  <c r="BA444" i="85"/>
  <c r="BA445" i="85"/>
  <c r="BA446" i="85"/>
  <c r="BA447" i="85"/>
  <c r="BA448" i="85"/>
  <c r="BA449" i="85"/>
  <c r="BA450" i="85"/>
  <c r="BA451" i="85"/>
  <c r="BA452" i="85"/>
  <c r="BA453" i="85"/>
  <c r="BA454" i="85"/>
  <c r="BA455" i="85"/>
  <c r="BA456" i="85"/>
  <c r="BA457" i="85"/>
  <c r="BA458" i="85"/>
  <c r="BA459" i="85"/>
  <c r="BA460" i="85"/>
  <c r="BA461" i="85"/>
  <c r="BA462" i="85"/>
  <c r="BA463" i="85"/>
  <c r="BA464" i="85"/>
  <c r="BA465" i="85"/>
  <c r="BA466" i="85"/>
  <c r="BA467" i="85"/>
  <c r="BA468" i="85"/>
  <c r="BA469" i="85"/>
  <c r="BA470" i="85"/>
  <c r="BA471" i="85"/>
  <c r="BA472" i="85"/>
  <c r="BA473" i="85"/>
  <c r="BA474" i="85"/>
  <c r="BA475" i="85"/>
  <c r="BA476" i="85"/>
  <c r="BA477" i="85"/>
  <c r="BA478" i="85"/>
  <c r="BA479" i="85"/>
  <c r="BA480" i="85"/>
  <c r="BA481" i="85"/>
  <c r="BA482" i="85"/>
  <c r="BA483" i="85"/>
  <c r="BA484" i="85"/>
  <c r="BA485" i="85"/>
  <c r="BA486" i="85"/>
  <c r="BA487" i="85"/>
  <c r="BA488" i="85"/>
  <c r="BA489" i="85"/>
  <c r="BA490" i="85"/>
  <c r="BA491" i="85"/>
  <c r="BA492" i="85"/>
  <c r="BA493" i="85"/>
  <c r="BA494" i="85"/>
  <c r="BA495" i="85"/>
  <c r="BA496" i="85"/>
  <c r="BA497" i="85"/>
  <c r="BA498" i="85"/>
  <c r="BA499" i="85"/>
  <c r="BA500" i="85"/>
  <c r="BA501" i="85"/>
  <c r="BA502" i="85"/>
  <c r="BA503" i="85"/>
  <c r="BA504" i="85"/>
  <c r="BA505" i="85"/>
  <c r="BA506" i="85"/>
  <c r="BA507" i="85"/>
  <c r="BA508" i="85"/>
  <c r="BA509" i="85"/>
  <c r="BA510" i="85"/>
  <c r="BA511" i="85"/>
  <c r="BA512" i="85"/>
  <c r="BA513" i="85"/>
  <c r="BA514" i="85"/>
  <c r="BA515" i="85"/>
  <c r="BA516" i="85"/>
  <c r="BA517" i="85"/>
  <c r="BA518" i="85"/>
  <c r="BA519" i="85"/>
  <c r="BA520" i="85"/>
  <c r="BA521" i="85"/>
  <c r="BA522" i="85"/>
  <c r="BA523" i="85"/>
  <c r="BA524" i="85"/>
  <c r="BA525" i="85"/>
  <c r="BA526" i="85"/>
  <c r="BA527" i="85"/>
  <c r="BA528" i="85"/>
  <c r="BA529" i="85"/>
  <c r="BA530" i="85"/>
  <c r="BA531" i="85"/>
  <c r="BA532" i="85"/>
  <c r="BA533" i="85"/>
  <c r="BA534" i="85"/>
  <c r="BA535" i="85"/>
  <c r="BA536" i="85"/>
  <c r="BA537" i="85"/>
  <c r="BA538" i="85"/>
  <c r="BA539" i="85"/>
  <c r="BA540" i="85"/>
  <c r="BA541" i="85"/>
  <c r="BA542" i="85"/>
  <c r="BA543" i="85"/>
  <c r="BA544" i="85"/>
  <c r="BA545" i="85"/>
  <c r="BA546" i="85"/>
  <c r="BA547" i="85"/>
  <c r="BA548" i="85"/>
  <c r="BA549" i="85"/>
  <c r="BA550" i="85"/>
  <c r="BA551" i="85"/>
  <c r="BA552" i="85"/>
  <c r="BA553" i="85"/>
  <c r="BA554" i="85"/>
  <c r="BA555" i="85"/>
  <c r="BA556" i="85"/>
  <c r="BA557" i="85"/>
  <c r="BA558" i="85"/>
  <c r="BA559" i="85"/>
  <c r="BA560" i="85"/>
  <c r="BA561" i="85"/>
  <c r="BA562" i="85"/>
  <c r="BA563" i="85"/>
  <c r="BA564" i="85"/>
  <c r="BA565" i="85"/>
  <c r="BA566" i="85"/>
  <c r="BA567" i="85"/>
  <c r="BA568" i="85"/>
  <c r="BA569" i="85"/>
  <c r="BA570" i="85"/>
  <c r="BA571" i="85"/>
  <c r="BA572" i="85"/>
  <c r="BA573" i="85"/>
  <c r="BA574" i="85"/>
  <c r="BA575" i="85"/>
  <c r="BA576" i="85"/>
  <c r="BA577" i="85"/>
  <c r="BA578" i="85"/>
  <c r="BA579" i="85"/>
  <c r="BA580" i="85"/>
  <c r="BA581" i="85"/>
  <c r="BA582" i="85"/>
  <c r="BA583" i="85"/>
  <c r="BA584" i="85"/>
  <c r="BA585" i="85"/>
  <c r="BA84" i="85"/>
  <c r="BA92" i="85"/>
  <c r="BA100" i="85"/>
  <c r="BA108" i="85"/>
  <c r="BA116" i="85"/>
  <c r="BA124" i="85"/>
  <c r="BA132" i="85"/>
  <c r="BA140" i="85"/>
  <c r="BA147" i="85"/>
  <c r="BA152" i="85"/>
  <c r="BA156" i="85"/>
  <c r="BA162" i="85"/>
  <c r="BA166" i="85"/>
  <c r="BA170" i="85"/>
  <c r="BA174" i="85"/>
  <c r="BA178" i="85"/>
  <c r="BA182" i="85"/>
  <c r="BA186" i="85"/>
  <c r="BA190" i="85"/>
  <c r="BA194" i="85"/>
  <c r="BA198" i="85"/>
  <c r="BA202" i="85"/>
  <c r="BA206" i="85"/>
  <c r="BA210" i="85"/>
  <c r="BA214" i="85"/>
  <c r="BA218" i="85"/>
  <c r="BA222" i="85"/>
  <c r="BA226" i="85"/>
  <c r="BA230" i="85"/>
  <c r="BA234" i="85"/>
  <c r="BA238" i="85"/>
  <c r="BA242" i="85"/>
  <c r="BA246" i="85"/>
  <c r="BA250" i="85"/>
  <c r="BA254" i="85"/>
  <c r="BA258" i="85"/>
  <c r="BA262" i="85"/>
  <c r="BA266" i="85"/>
  <c r="BA270" i="85"/>
  <c r="BA274" i="85"/>
  <c r="BA278" i="85"/>
  <c r="BA282" i="85"/>
  <c r="BA286" i="85"/>
  <c r="BA290" i="85"/>
  <c r="BA586" i="85"/>
  <c r="BA587" i="85"/>
  <c r="BA588" i="85"/>
  <c r="BA589" i="85"/>
  <c r="BA590" i="85"/>
  <c r="BA591" i="85"/>
  <c r="BA592" i="85"/>
  <c r="BA593" i="85"/>
  <c r="BA594" i="85"/>
  <c r="BA595" i="85"/>
  <c r="BA596" i="85"/>
  <c r="BA597" i="85"/>
  <c r="BA598" i="85"/>
  <c r="BA599" i="85"/>
  <c r="BA600" i="85"/>
  <c r="BA601" i="85"/>
  <c r="BA602" i="85"/>
  <c r="BA603" i="85"/>
  <c r="BA604" i="85"/>
  <c r="BA605" i="85"/>
  <c r="BA606" i="85"/>
  <c r="BA607" i="85"/>
  <c r="BA608" i="85"/>
  <c r="BA609" i="85"/>
  <c r="BA610" i="85"/>
  <c r="BA611" i="85"/>
  <c r="BA612" i="85"/>
  <c r="BA613" i="85"/>
  <c r="BA614" i="85"/>
  <c r="BA615" i="85"/>
  <c r="BA616" i="85"/>
  <c r="BA617" i="85"/>
  <c r="BA618" i="85"/>
  <c r="BA619" i="85"/>
  <c r="BA620" i="85"/>
  <c r="BA621" i="85"/>
  <c r="BA622" i="85"/>
  <c r="BA623" i="85"/>
  <c r="BA624" i="85"/>
  <c r="BA625" i="85"/>
  <c r="BA626" i="85"/>
  <c r="BA627" i="85"/>
  <c r="BA628" i="85"/>
  <c r="BA629" i="85"/>
  <c r="BA630" i="85"/>
  <c r="BA631" i="85"/>
  <c r="BA632" i="85"/>
  <c r="BA633" i="85"/>
  <c r="BA634" i="85"/>
  <c r="BA635" i="85"/>
  <c r="BA636" i="85"/>
  <c r="BA637" i="85"/>
  <c r="BA638" i="85"/>
  <c r="BA639" i="85"/>
  <c r="BA640" i="85"/>
  <c r="BA641" i="85"/>
  <c r="BA642" i="85"/>
  <c r="BA643" i="85"/>
  <c r="BA80" i="85"/>
  <c r="BA88" i="85"/>
  <c r="BA96" i="85"/>
  <c r="BA104" i="85"/>
  <c r="BA112" i="85"/>
  <c r="BA120" i="85"/>
  <c r="BA128" i="85"/>
  <c r="BA136" i="85"/>
  <c r="BA144" i="85"/>
  <c r="BA150" i="85"/>
  <c r="BA154" i="85"/>
  <c r="BA158" i="85"/>
  <c r="BA160" i="85"/>
  <c r="BA164" i="85"/>
  <c r="BA168" i="85"/>
  <c r="BA172" i="85"/>
  <c r="BA176" i="85"/>
  <c r="BA180" i="85"/>
  <c r="BA184" i="85"/>
  <c r="BA188" i="85"/>
  <c r="BA192" i="85"/>
  <c r="BA196" i="85"/>
  <c r="BA200" i="85"/>
  <c r="BA204" i="85"/>
  <c r="BA208" i="85"/>
  <c r="BA212" i="85"/>
  <c r="BA216" i="85"/>
  <c r="BA220" i="85"/>
  <c r="BA224" i="85"/>
  <c r="BA228" i="85"/>
  <c r="BA232" i="85"/>
  <c r="BA236" i="85"/>
  <c r="BA240" i="85"/>
  <c r="BA244" i="85"/>
  <c r="BA248" i="85"/>
  <c r="BA252" i="85"/>
  <c r="BA256" i="85"/>
  <c r="BA260" i="85"/>
  <c r="BA264" i="85"/>
  <c r="BA268" i="85"/>
  <c r="BA272" i="85"/>
  <c r="BA276" i="85"/>
  <c r="BA280" i="85"/>
  <c r="BA284" i="85"/>
  <c r="BA288" i="85"/>
  <c r="BA292" i="85"/>
  <c r="AN20" i="85"/>
  <c r="AN21" i="85"/>
  <c r="AN22" i="85"/>
  <c r="AN23" i="85"/>
  <c r="AN24" i="85"/>
  <c r="AN25" i="85"/>
  <c r="AN26" i="85"/>
  <c r="AN27" i="85"/>
  <c r="AN28" i="85"/>
  <c r="AN29" i="85"/>
  <c r="AN30" i="85"/>
  <c r="AN31" i="85"/>
  <c r="AN32" i="85"/>
  <c r="AN33" i="85"/>
  <c r="AN35" i="85"/>
  <c r="AN37" i="85"/>
  <c r="AN40" i="85"/>
  <c r="AN42" i="85"/>
  <c r="AN36" i="85"/>
  <c r="AN39" i="85"/>
  <c r="AN43" i="85"/>
  <c r="AN45" i="85"/>
  <c r="AN47" i="85"/>
  <c r="AN49" i="85"/>
  <c r="AN51" i="85"/>
  <c r="AN53" i="85"/>
  <c r="AN55" i="85"/>
  <c r="AN57" i="85"/>
  <c r="AN59" i="85"/>
  <c r="AN61" i="85"/>
  <c r="AN63" i="85"/>
  <c r="AN65" i="85"/>
  <c r="AN67" i="85"/>
  <c r="AN69" i="85"/>
  <c r="AN71" i="85"/>
  <c r="AN73" i="85"/>
  <c r="AN75" i="85"/>
  <c r="AN77" i="85"/>
  <c r="AN78" i="85"/>
  <c r="AN79" i="85"/>
  <c r="AN80" i="85"/>
  <c r="AN81" i="85"/>
  <c r="AN82" i="85"/>
  <c r="AN83" i="85"/>
  <c r="AN84" i="85"/>
  <c r="AN85" i="85"/>
  <c r="AN86" i="85"/>
  <c r="AN87" i="85"/>
  <c r="AN88" i="85"/>
  <c r="AN89" i="85"/>
  <c r="AN90" i="85"/>
  <c r="AN91" i="85"/>
  <c r="AN92" i="85"/>
  <c r="AN93" i="85"/>
  <c r="AN94" i="85"/>
  <c r="AN95" i="85"/>
  <c r="AN96" i="85"/>
  <c r="AN97" i="85"/>
  <c r="AN98" i="85"/>
  <c r="AN99" i="85"/>
  <c r="AN100" i="85"/>
  <c r="AN101" i="85"/>
  <c r="AN102" i="85"/>
  <c r="AN103" i="85"/>
  <c r="AN104" i="85"/>
  <c r="AN105" i="85"/>
  <c r="AN106" i="85"/>
  <c r="AN107" i="85"/>
  <c r="AN108" i="85"/>
  <c r="AN109" i="85"/>
  <c r="AN110" i="85"/>
  <c r="AN111" i="85"/>
  <c r="AN112" i="85"/>
  <c r="AN113" i="85"/>
  <c r="AN114" i="85"/>
  <c r="AN115" i="85"/>
  <c r="AN116" i="85"/>
  <c r="AN117" i="85"/>
  <c r="AN118" i="85"/>
  <c r="AN119" i="85"/>
  <c r="AN120" i="85"/>
  <c r="AN121" i="85"/>
  <c r="AN122" i="85"/>
  <c r="AN123" i="85"/>
  <c r="AN124" i="85"/>
  <c r="AN125" i="85"/>
  <c r="AN126" i="85"/>
  <c r="AN127" i="85"/>
  <c r="AN128" i="85"/>
  <c r="AN129" i="85"/>
  <c r="AN130" i="85"/>
  <c r="AN131" i="85"/>
  <c r="AN132" i="85"/>
  <c r="AN133" i="85"/>
  <c r="AN134" i="85"/>
  <c r="AN135" i="85"/>
  <c r="AN136" i="85"/>
  <c r="AN137" i="85"/>
  <c r="AN138" i="85"/>
  <c r="AN139" i="85"/>
  <c r="AN140" i="85"/>
  <c r="AN141" i="85"/>
  <c r="AN142" i="85"/>
  <c r="AN143" i="85"/>
  <c r="AN144" i="85"/>
  <c r="AN145" i="85"/>
  <c r="AN146" i="85"/>
  <c r="AN147" i="85"/>
  <c r="AN148" i="85"/>
  <c r="AN149" i="85"/>
  <c r="AN38" i="85"/>
  <c r="AN46" i="85"/>
  <c r="AN50" i="85"/>
  <c r="AN54" i="85"/>
  <c r="AN58" i="85"/>
  <c r="AN62" i="85"/>
  <c r="AN66" i="85"/>
  <c r="AN70" i="85"/>
  <c r="AN74" i="85"/>
  <c r="AN150" i="85"/>
  <c r="AN151" i="85"/>
  <c r="AN152" i="85"/>
  <c r="AN153" i="85"/>
  <c r="AN154" i="85"/>
  <c r="AN155" i="85"/>
  <c r="AN156" i="85"/>
  <c r="AN157" i="85"/>
  <c r="AN158" i="85"/>
  <c r="AN159" i="85"/>
  <c r="AN160" i="85"/>
  <c r="AN161" i="85"/>
  <c r="AN162" i="85"/>
  <c r="AN163" i="85"/>
  <c r="AN164" i="85"/>
  <c r="AN165" i="85"/>
  <c r="AN166" i="85"/>
  <c r="AN167" i="85"/>
  <c r="AN168" i="85"/>
  <c r="AN169" i="85"/>
  <c r="AN170" i="85"/>
  <c r="AN171" i="85"/>
  <c r="AN172" i="85"/>
  <c r="AN173" i="85"/>
  <c r="AN174" i="85"/>
  <c r="AN175" i="85"/>
  <c r="AN176" i="85"/>
  <c r="AN177" i="85"/>
  <c r="AN178" i="85"/>
  <c r="AN179" i="85"/>
  <c r="AN180" i="85"/>
  <c r="AN181" i="85"/>
  <c r="AN182" i="85"/>
  <c r="AN183" i="85"/>
  <c r="AN184" i="85"/>
  <c r="AN185" i="85"/>
  <c r="AN186" i="85"/>
  <c r="AN187" i="85"/>
  <c r="AN188" i="85"/>
  <c r="AN189" i="85"/>
  <c r="AN190" i="85"/>
  <c r="AN191" i="85"/>
  <c r="AN192" i="85"/>
  <c r="AN193" i="85"/>
  <c r="AN194" i="85"/>
  <c r="AN195" i="85"/>
  <c r="AN196" i="85"/>
  <c r="AN197" i="85"/>
  <c r="AN198" i="85"/>
  <c r="AN199" i="85"/>
  <c r="AN200" i="85"/>
  <c r="AN201" i="85"/>
  <c r="AN202" i="85"/>
  <c r="AN203" i="85"/>
  <c r="AN204" i="85"/>
  <c r="AN205" i="85"/>
  <c r="AN206" i="85"/>
  <c r="AN207" i="85"/>
  <c r="AN208" i="85"/>
  <c r="AN209" i="85"/>
  <c r="AN210" i="85"/>
  <c r="AN211" i="85"/>
  <c r="AN212" i="85"/>
  <c r="AN213" i="85"/>
  <c r="AN214" i="85"/>
  <c r="AN215" i="85"/>
  <c r="AN216" i="85"/>
  <c r="AN217" i="85"/>
  <c r="AN218" i="85"/>
  <c r="AN219" i="85"/>
  <c r="AN220" i="85"/>
  <c r="AN221" i="85"/>
  <c r="AN222" i="85"/>
  <c r="AN223" i="85"/>
  <c r="AN224" i="85"/>
  <c r="AN225" i="85"/>
  <c r="AN226" i="85"/>
  <c r="AN227" i="85"/>
  <c r="AN228" i="85"/>
  <c r="AN229" i="85"/>
  <c r="AN230" i="85"/>
  <c r="AN231" i="85"/>
  <c r="AN232" i="85"/>
  <c r="AN233" i="85"/>
  <c r="AN234" i="85"/>
  <c r="AN235" i="85"/>
  <c r="AN236" i="85"/>
  <c r="AN237" i="85"/>
  <c r="AN238" i="85"/>
  <c r="AN239" i="85"/>
  <c r="AN240" i="85"/>
  <c r="AN241" i="85"/>
  <c r="AN242" i="85"/>
  <c r="AN243" i="85"/>
  <c r="AN244" i="85"/>
  <c r="AN245" i="85"/>
  <c r="AN246" i="85"/>
  <c r="AN247" i="85"/>
  <c r="AN248" i="85"/>
  <c r="AN249" i="85"/>
  <c r="AN250" i="85"/>
  <c r="AN251" i="85"/>
  <c r="AN252" i="85"/>
  <c r="AN253" i="85"/>
  <c r="AN254" i="85"/>
  <c r="AN255" i="85"/>
  <c r="AN256" i="85"/>
  <c r="AN257" i="85"/>
  <c r="AN258" i="85"/>
  <c r="AN259" i="85"/>
  <c r="AN260" i="85"/>
  <c r="AN261" i="85"/>
  <c r="AN262" i="85"/>
  <c r="AN263" i="85"/>
  <c r="AN264" i="85"/>
  <c r="AN265" i="85"/>
  <c r="AN266" i="85"/>
  <c r="AN267" i="85"/>
  <c r="AN268" i="85"/>
  <c r="AN269" i="85"/>
  <c r="AN270" i="85"/>
  <c r="AN271" i="85"/>
  <c r="AN272" i="85"/>
  <c r="AN273" i="85"/>
  <c r="AN274" i="85"/>
  <c r="AN275" i="85"/>
  <c r="AN276" i="85"/>
  <c r="AN277" i="85"/>
  <c r="AN278" i="85"/>
  <c r="AN279" i="85"/>
  <c r="AN280" i="85"/>
  <c r="AN281" i="85"/>
  <c r="AN282" i="85"/>
  <c r="AN283" i="85"/>
  <c r="AN284" i="85"/>
  <c r="AN285" i="85"/>
  <c r="AN286" i="85"/>
  <c r="AN287" i="85"/>
  <c r="AN288" i="85"/>
  <c r="AN289" i="85"/>
  <c r="AN290" i="85"/>
  <c r="AN291" i="85"/>
  <c r="AN292" i="85"/>
  <c r="AN293" i="85"/>
  <c r="AN294" i="85"/>
  <c r="AN34" i="85"/>
  <c r="AN48" i="85"/>
  <c r="AN56" i="85"/>
  <c r="AN64" i="85"/>
  <c r="AN72" i="85"/>
  <c r="AN41" i="85"/>
  <c r="AN44" i="85"/>
  <c r="AN60" i="85"/>
  <c r="AN76" i="85"/>
  <c r="AN296" i="85"/>
  <c r="AN298" i="85"/>
  <c r="AN300" i="85"/>
  <c r="AN302" i="85"/>
  <c r="AN304" i="85"/>
  <c r="AN306" i="85"/>
  <c r="AN308" i="85"/>
  <c r="AN310" i="85"/>
  <c r="AN312" i="85"/>
  <c r="AN314" i="85"/>
  <c r="AN316" i="85"/>
  <c r="AN318" i="85"/>
  <c r="AN320" i="85"/>
  <c r="AN322" i="85"/>
  <c r="AN324" i="85"/>
  <c r="AN326" i="85"/>
  <c r="AN328" i="85"/>
  <c r="AN330" i="85"/>
  <c r="AN332" i="85"/>
  <c r="AN334" i="85"/>
  <c r="AN336" i="85"/>
  <c r="AN338" i="85"/>
  <c r="AN340" i="85"/>
  <c r="AN342" i="85"/>
  <c r="AN344" i="85"/>
  <c r="AN346" i="85"/>
  <c r="AN348" i="85"/>
  <c r="AN350" i="85"/>
  <c r="AN352" i="85"/>
  <c r="AN354" i="85"/>
  <c r="AN356" i="85"/>
  <c r="AN358" i="85"/>
  <c r="AN360" i="85"/>
  <c r="AN362" i="85"/>
  <c r="AN364" i="85"/>
  <c r="AN366" i="85"/>
  <c r="AN368" i="85"/>
  <c r="AN370" i="85"/>
  <c r="AN372" i="85"/>
  <c r="AN374" i="85"/>
  <c r="AN376" i="85"/>
  <c r="AN378" i="85"/>
  <c r="AN380" i="85"/>
  <c r="AN382" i="85"/>
  <c r="AN384" i="85"/>
  <c r="AN386" i="85"/>
  <c r="AN388" i="85"/>
  <c r="AN390" i="85"/>
  <c r="AN392" i="85"/>
  <c r="AN394" i="85"/>
  <c r="AN396" i="85"/>
  <c r="AN398" i="85"/>
  <c r="AN400" i="85"/>
  <c r="AN402" i="85"/>
  <c r="AN404" i="85"/>
  <c r="AN406" i="85"/>
  <c r="AN408" i="85"/>
  <c r="AN410" i="85"/>
  <c r="AN412" i="85"/>
  <c r="AN414" i="85"/>
  <c r="AN416" i="85"/>
  <c r="AN418" i="85"/>
  <c r="AN420" i="85"/>
  <c r="AN422" i="85"/>
  <c r="AN424" i="85"/>
  <c r="AN426" i="85"/>
  <c r="AN428" i="85"/>
  <c r="AN430" i="85"/>
  <c r="AN432" i="85"/>
  <c r="AN434" i="85"/>
  <c r="AN436" i="85"/>
  <c r="AN438" i="85"/>
  <c r="AN440" i="85"/>
  <c r="AN442" i="85"/>
  <c r="AN444" i="85"/>
  <c r="AN446" i="85"/>
  <c r="AN448" i="85"/>
  <c r="AN450" i="85"/>
  <c r="AN452" i="85"/>
  <c r="AN454" i="85"/>
  <c r="AN456" i="85"/>
  <c r="AN458" i="85"/>
  <c r="AN460" i="85"/>
  <c r="AN462" i="85"/>
  <c r="AN464" i="85"/>
  <c r="AN466" i="85"/>
  <c r="AN468" i="85"/>
  <c r="AN470" i="85"/>
  <c r="AN472" i="85"/>
  <c r="AN474" i="85"/>
  <c r="AN476" i="85"/>
  <c r="AN478" i="85"/>
  <c r="AN480" i="85"/>
  <c r="AN482" i="85"/>
  <c r="AN484" i="85"/>
  <c r="AN486" i="85"/>
  <c r="AN488" i="85"/>
  <c r="AN490" i="85"/>
  <c r="AN492" i="85"/>
  <c r="AN494" i="85"/>
  <c r="AN496" i="85"/>
  <c r="AN498" i="85"/>
  <c r="AN500" i="85"/>
  <c r="AN502" i="85"/>
  <c r="AN504" i="85"/>
  <c r="AN506" i="85"/>
  <c r="AN508" i="85"/>
  <c r="AN510" i="85"/>
  <c r="AN512" i="85"/>
  <c r="AN514" i="85"/>
  <c r="AN516" i="85"/>
  <c r="AN518" i="85"/>
  <c r="AN520" i="85"/>
  <c r="AN522" i="85"/>
  <c r="AN524" i="85"/>
  <c r="AN526" i="85"/>
  <c r="AN528" i="85"/>
  <c r="AN530" i="85"/>
  <c r="AN532" i="85"/>
  <c r="AN534" i="85"/>
  <c r="AN536" i="85"/>
  <c r="AN538" i="85"/>
  <c r="AN540" i="85"/>
  <c r="AN542" i="85"/>
  <c r="AN544" i="85"/>
  <c r="AN546" i="85"/>
  <c r="AN548" i="85"/>
  <c r="AN550" i="85"/>
  <c r="AN552" i="85"/>
  <c r="AN554" i="85"/>
  <c r="AN556" i="85"/>
  <c r="AN558" i="85"/>
  <c r="AN560" i="85"/>
  <c r="AN562" i="85"/>
  <c r="AN564" i="85"/>
  <c r="AN566" i="85"/>
  <c r="AN568" i="85"/>
  <c r="AN570" i="85"/>
  <c r="AN572" i="85"/>
  <c r="AN574" i="85"/>
  <c r="AN576" i="85"/>
  <c r="AN578" i="85"/>
  <c r="AN580" i="85"/>
  <c r="AN582" i="85"/>
  <c r="AN584" i="85"/>
  <c r="AN586" i="85"/>
  <c r="AN52" i="85"/>
  <c r="AN68" i="85"/>
  <c r="AN295" i="85"/>
  <c r="AN297" i="85"/>
  <c r="AN299" i="85"/>
  <c r="AN301" i="85"/>
  <c r="AN303" i="85"/>
  <c r="AN305" i="85"/>
  <c r="AN307" i="85"/>
  <c r="AN309" i="85"/>
  <c r="AN311" i="85"/>
  <c r="AN313" i="85"/>
  <c r="AN315" i="85"/>
  <c r="AN317" i="85"/>
  <c r="AN319" i="85"/>
  <c r="AN321" i="85"/>
  <c r="AN323" i="85"/>
  <c r="AN325" i="85"/>
  <c r="AN327" i="85"/>
  <c r="AN329" i="85"/>
  <c r="AN331" i="85"/>
  <c r="AN333" i="85"/>
  <c r="AN335" i="85"/>
  <c r="AN337" i="85"/>
  <c r="AN339" i="85"/>
  <c r="AN341" i="85"/>
  <c r="AN343" i="85"/>
  <c r="AN345" i="85"/>
  <c r="AN347" i="85"/>
  <c r="AN349" i="85"/>
  <c r="AN351" i="85"/>
  <c r="AN353" i="85"/>
  <c r="AN355" i="85"/>
  <c r="AN357" i="85"/>
  <c r="AN359" i="85"/>
  <c r="AN361" i="85"/>
  <c r="AN363" i="85"/>
  <c r="AN365" i="85"/>
  <c r="AN367" i="85"/>
  <c r="AN369" i="85"/>
  <c r="AN371" i="85"/>
  <c r="AN373" i="85"/>
  <c r="AN375" i="85"/>
  <c r="AN377" i="85"/>
  <c r="AN379" i="85"/>
  <c r="AN381" i="85"/>
  <c r="AN383" i="85"/>
  <c r="AN385" i="85"/>
  <c r="AN387" i="85"/>
  <c r="AN389" i="85"/>
  <c r="AN391" i="85"/>
  <c r="AN393" i="85"/>
  <c r="AN395" i="85"/>
  <c r="AN397" i="85"/>
  <c r="AN399" i="85"/>
  <c r="AN401" i="85"/>
  <c r="AN403" i="85"/>
  <c r="AN405" i="85"/>
  <c r="AN407" i="85"/>
  <c r="AN409" i="85"/>
  <c r="AN411" i="85"/>
  <c r="AN413" i="85"/>
  <c r="AN415" i="85"/>
  <c r="AN417" i="85"/>
  <c r="AN419" i="85"/>
  <c r="AN421" i="85"/>
  <c r="AN423" i="85"/>
  <c r="AN425" i="85"/>
  <c r="AN427" i="85"/>
  <c r="AN429" i="85"/>
  <c r="AN431" i="85"/>
  <c r="AN433" i="85"/>
  <c r="AN435" i="85"/>
  <c r="AN437" i="85"/>
  <c r="AN439" i="85"/>
  <c r="AN441" i="85"/>
  <c r="AN443" i="85"/>
  <c r="AN445" i="85"/>
  <c r="AN447" i="85"/>
  <c r="AN449" i="85"/>
  <c r="AN451" i="85"/>
  <c r="AN453" i="85"/>
  <c r="AN455" i="85"/>
  <c r="AN457" i="85"/>
  <c r="AN459" i="85"/>
  <c r="AN461" i="85"/>
  <c r="AN463" i="85"/>
  <c r="AN465" i="85"/>
  <c r="AN467" i="85"/>
  <c r="AN469" i="85"/>
  <c r="AN471" i="85"/>
  <c r="AN473" i="85"/>
  <c r="AN475" i="85"/>
  <c r="AN477" i="85"/>
  <c r="AN479" i="85"/>
  <c r="AN481" i="85"/>
  <c r="AN483" i="85"/>
  <c r="AN485" i="85"/>
  <c r="AN487" i="85"/>
  <c r="AN489" i="85"/>
  <c r="AN491" i="85"/>
  <c r="AN493" i="85"/>
  <c r="AN495" i="85"/>
  <c r="AN497" i="85"/>
  <c r="AN499" i="85"/>
  <c r="AN501" i="85"/>
  <c r="AN503" i="85"/>
  <c r="AN505" i="85"/>
  <c r="AN507" i="85"/>
  <c r="AN509" i="85"/>
  <c r="AN511" i="85"/>
  <c r="AN513" i="85"/>
  <c r="AN515" i="85"/>
  <c r="AN517" i="85"/>
  <c r="AN519" i="85"/>
  <c r="AN521" i="85"/>
  <c r="AN523" i="85"/>
  <c r="AN525" i="85"/>
  <c r="AN527" i="85"/>
  <c r="AN529" i="85"/>
  <c r="AN531" i="85"/>
  <c r="AN533" i="85"/>
  <c r="AN535" i="85"/>
  <c r="AN537" i="85"/>
  <c r="AN539" i="85"/>
  <c r="AN541" i="85"/>
  <c r="AN543" i="85"/>
  <c r="AN545" i="85"/>
  <c r="AN547" i="85"/>
  <c r="AN549" i="85"/>
  <c r="AN551" i="85"/>
  <c r="AN553" i="85"/>
  <c r="AN555" i="85"/>
  <c r="AN557" i="85"/>
  <c r="AN559" i="85"/>
  <c r="AN561" i="85"/>
  <c r="AN563" i="85"/>
  <c r="AN565" i="85"/>
  <c r="AN567" i="85"/>
  <c r="AN569" i="85"/>
  <c r="AN571" i="85"/>
  <c r="AN573" i="85"/>
  <c r="AN575" i="85"/>
  <c r="AN577" i="85"/>
  <c r="AN579" i="85"/>
  <c r="AN581" i="85"/>
  <c r="AN583" i="85"/>
  <c r="AN585" i="85"/>
  <c r="AN587" i="85"/>
  <c r="AN588" i="85"/>
  <c r="AN589" i="85"/>
  <c r="AN590" i="85"/>
  <c r="AN591" i="85"/>
  <c r="AN592" i="85"/>
  <c r="AN593" i="85"/>
  <c r="AN594" i="85"/>
  <c r="AN595" i="85"/>
  <c r="AN596" i="85"/>
  <c r="AN597" i="85"/>
  <c r="AN598" i="85"/>
  <c r="AN599" i="85"/>
  <c r="AN600" i="85"/>
  <c r="AN601" i="85"/>
  <c r="AN602" i="85"/>
  <c r="AN603" i="85"/>
  <c r="AN604" i="85"/>
  <c r="AN605" i="85"/>
  <c r="AN606" i="85"/>
  <c r="AN607" i="85"/>
  <c r="AN608" i="85"/>
  <c r="AN609" i="85"/>
  <c r="AN610" i="85"/>
  <c r="AN611" i="85"/>
  <c r="AN612" i="85"/>
  <c r="AN613" i="85"/>
  <c r="AN614" i="85"/>
  <c r="AN615" i="85"/>
  <c r="AN616" i="85"/>
  <c r="AN617" i="85"/>
  <c r="AN618" i="85"/>
  <c r="AN619" i="85"/>
  <c r="AN620" i="85"/>
  <c r="AN621" i="85"/>
  <c r="AN622" i="85"/>
  <c r="AN623" i="85"/>
  <c r="AN624" i="85"/>
  <c r="AN625" i="85"/>
  <c r="AN626" i="85"/>
  <c r="AN627" i="85"/>
  <c r="AN628" i="85"/>
  <c r="AN629" i="85"/>
  <c r="AN630" i="85"/>
  <c r="AN631" i="85"/>
  <c r="AN632" i="85"/>
  <c r="AN633" i="85"/>
  <c r="AN634" i="85"/>
  <c r="AN635" i="85"/>
  <c r="AN636" i="85"/>
  <c r="AN637" i="85"/>
  <c r="AN638" i="85"/>
  <c r="AN639" i="85"/>
  <c r="AN640" i="85"/>
  <c r="AN641" i="85"/>
  <c r="AN642" i="85"/>
  <c r="AN643" i="85"/>
  <c r="AP20" i="85"/>
  <c r="AP21" i="85"/>
  <c r="AP22" i="85"/>
  <c r="AP23" i="85"/>
  <c r="AP24" i="85"/>
  <c r="AP25" i="85"/>
  <c r="AP26" i="85"/>
  <c r="AP27" i="85"/>
  <c r="AP28" i="85"/>
  <c r="AP29" i="85"/>
  <c r="AP30" i="85"/>
  <c r="AP31" i="85"/>
  <c r="AP32" i="85"/>
  <c r="AP34" i="85"/>
  <c r="AP36" i="85"/>
  <c r="AP38" i="85"/>
  <c r="AP39" i="85"/>
  <c r="AP41" i="85"/>
  <c r="AP43" i="85"/>
  <c r="AP33" i="85"/>
  <c r="AP37" i="85"/>
  <c r="AP40" i="85"/>
  <c r="AP44" i="85"/>
  <c r="AP46" i="85"/>
  <c r="AP48" i="85"/>
  <c r="AP50" i="85"/>
  <c r="AP52" i="85"/>
  <c r="AP54" i="85"/>
  <c r="AP56" i="85"/>
  <c r="AP58" i="85"/>
  <c r="AP60" i="85"/>
  <c r="AP62" i="85"/>
  <c r="AP64" i="85"/>
  <c r="AP66" i="85"/>
  <c r="AP68" i="85"/>
  <c r="AP70" i="85"/>
  <c r="AP72" i="85"/>
  <c r="AP74" i="85"/>
  <c r="AP76" i="85"/>
  <c r="AP78" i="85"/>
  <c r="AP79" i="85"/>
  <c r="AP80" i="85"/>
  <c r="AP81" i="85"/>
  <c r="AP82" i="85"/>
  <c r="AP83" i="85"/>
  <c r="AP84" i="85"/>
  <c r="AP85" i="85"/>
  <c r="AP86" i="85"/>
  <c r="AP87" i="85"/>
  <c r="AP88" i="85"/>
  <c r="AP89" i="85"/>
  <c r="AP90" i="85"/>
  <c r="AP91" i="85"/>
  <c r="AP92" i="85"/>
  <c r="AP93" i="85"/>
  <c r="AP94" i="85"/>
  <c r="AP95" i="85"/>
  <c r="AP96" i="85"/>
  <c r="AP97" i="85"/>
  <c r="AP98" i="85"/>
  <c r="AP99" i="85"/>
  <c r="AP100" i="85"/>
  <c r="AP101" i="85"/>
  <c r="AP102" i="85"/>
  <c r="AP103" i="85"/>
  <c r="AP104" i="85"/>
  <c r="AP105" i="85"/>
  <c r="AP106" i="85"/>
  <c r="AP107" i="85"/>
  <c r="AP108" i="85"/>
  <c r="AP109" i="85"/>
  <c r="AP110" i="85"/>
  <c r="AP111" i="85"/>
  <c r="AP112" i="85"/>
  <c r="AP113" i="85"/>
  <c r="AP114" i="85"/>
  <c r="AP115" i="85"/>
  <c r="AP116" i="85"/>
  <c r="AP117" i="85"/>
  <c r="AP118" i="85"/>
  <c r="AP119" i="85"/>
  <c r="AP120" i="85"/>
  <c r="AP121" i="85"/>
  <c r="AP122" i="85"/>
  <c r="AP123" i="85"/>
  <c r="AP124" i="85"/>
  <c r="AP125" i="85"/>
  <c r="AP126" i="85"/>
  <c r="AP127" i="85"/>
  <c r="AP128" i="85"/>
  <c r="AP129" i="85"/>
  <c r="AP130" i="85"/>
  <c r="AP131" i="85"/>
  <c r="AP132" i="85"/>
  <c r="AP133" i="85"/>
  <c r="AP134" i="85"/>
  <c r="AP135" i="85"/>
  <c r="AP136" i="85"/>
  <c r="AP137" i="85"/>
  <c r="AP138" i="85"/>
  <c r="AP139" i="85"/>
  <c r="AP140" i="85"/>
  <c r="AP141" i="85"/>
  <c r="AP142" i="85"/>
  <c r="AP143" i="85"/>
  <c r="AP144" i="85"/>
  <c r="AP145" i="85"/>
  <c r="AP146" i="85"/>
  <c r="AP147" i="85"/>
  <c r="AP148" i="85"/>
  <c r="AP149" i="85"/>
  <c r="AP47" i="85"/>
  <c r="AP51" i="85"/>
  <c r="AP55" i="85"/>
  <c r="AP59" i="85"/>
  <c r="AP63" i="85"/>
  <c r="AP67" i="85"/>
  <c r="AP71" i="85"/>
  <c r="AP75" i="85"/>
  <c r="AP150" i="85"/>
  <c r="AP151" i="85"/>
  <c r="AP152" i="85"/>
  <c r="AP153" i="85"/>
  <c r="AP154" i="85"/>
  <c r="AP155" i="85"/>
  <c r="AP156" i="85"/>
  <c r="AP157" i="85"/>
  <c r="AP158" i="85"/>
  <c r="AP159" i="85"/>
  <c r="AP160" i="85"/>
  <c r="AP161" i="85"/>
  <c r="AP162" i="85"/>
  <c r="AP163" i="85"/>
  <c r="AP164" i="85"/>
  <c r="AP165" i="85"/>
  <c r="AP166" i="85"/>
  <c r="AP167" i="85"/>
  <c r="AP168" i="85"/>
  <c r="AP169" i="85"/>
  <c r="AP170" i="85"/>
  <c r="AP171" i="85"/>
  <c r="AP172" i="85"/>
  <c r="AP173" i="85"/>
  <c r="AP174" i="85"/>
  <c r="AP175" i="85"/>
  <c r="AP176" i="85"/>
  <c r="AP177" i="85"/>
  <c r="AP178" i="85"/>
  <c r="AP179" i="85"/>
  <c r="AP180" i="85"/>
  <c r="AP181" i="85"/>
  <c r="AP182" i="85"/>
  <c r="AP183" i="85"/>
  <c r="AP184" i="85"/>
  <c r="AP185" i="85"/>
  <c r="AP186" i="85"/>
  <c r="AP187" i="85"/>
  <c r="AP188" i="85"/>
  <c r="AP189" i="85"/>
  <c r="AP190" i="85"/>
  <c r="AP191" i="85"/>
  <c r="AP192" i="85"/>
  <c r="AP193" i="85"/>
  <c r="AP194" i="85"/>
  <c r="AP195" i="85"/>
  <c r="AP196" i="85"/>
  <c r="AP197" i="85"/>
  <c r="AP198" i="85"/>
  <c r="AP199" i="85"/>
  <c r="AP200" i="85"/>
  <c r="AP201" i="85"/>
  <c r="AP202" i="85"/>
  <c r="AP203" i="85"/>
  <c r="AP204" i="85"/>
  <c r="AP205" i="85"/>
  <c r="AP206" i="85"/>
  <c r="AP207" i="85"/>
  <c r="AP208" i="85"/>
  <c r="AP209" i="85"/>
  <c r="AP210" i="85"/>
  <c r="AP211" i="85"/>
  <c r="AP212" i="85"/>
  <c r="AP213" i="85"/>
  <c r="AP214" i="85"/>
  <c r="AP215" i="85"/>
  <c r="AP216" i="85"/>
  <c r="AP217" i="85"/>
  <c r="AP218" i="85"/>
  <c r="AP219" i="85"/>
  <c r="AP220" i="85"/>
  <c r="AP221" i="85"/>
  <c r="AP222" i="85"/>
  <c r="AP223" i="85"/>
  <c r="AP224" i="85"/>
  <c r="AP225" i="85"/>
  <c r="AP226" i="85"/>
  <c r="AP227" i="85"/>
  <c r="AP228" i="85"/>
  <c r="AP229" i="85"/>
  <c r="AP230" i="85"/>
  <c r="AP231" i="85"/>
  <c r="AP232" i="85"/>
  <c r="AP233" i="85"/>
  <c r="AP234" i="85"/>
  <c r="AP235" i="85"/>
  <c r="AP236" i="85"/>
  <c r="AP237" i="85"/>
  <c r="AP238" i="85"/>
  <c r="AP239" i="85"/>
  <c r="AP240" i="85"/>
  <c r="AP241" i="85"/>
  <c r="AP242" i="85"/>
  <c r="AP243" i="85"/>
  <c r="AP244" i="85"/>
  <c r="AP245" i="85"/>
  <c r="AP246" i="85"/>
  <c r="AP247" i="85"/>
  <c r="AP248" i="85"/>
  <c r="AP249" i="85"/>
  <c r="AP250" i="85"/>
  <c r="AP251" i="85"/>
  <c r="AP252" i="85"/>
  <c r="AP253" i="85"/>
  <c r="AP254" i="85"/>
  <c r="AP255" i="85"/>
  <c r="AP256" i="85"/>
  <c r="AP257" i="85"/>
  <c r="AP258" i="85"/>
  <c r="AP259" i="85"/>
  <c r="AP260" i="85"/>
  <c r="AP261" i="85"/>
  <c r="AP262" i="85"/>
  <c r="AP263" i="85"/>
  <c r="AP264" i="85"/>
  <c r="AP265" i="85"/>
  <c r="AP266" i="85"/>
  <c r="AP267" i="85"/>
  <c r="AP268" i="85"/>
  <c r="AP269" i="85"/>
  <c r="AP270" i="85"/>
  <c r="AP271" i="85"/>
  <c r="AP272" i="85"/>
  <c r="AP273" i="85"/>
  <c r="AP274" i="85"/>
  <c r="AP275" i="85"/>
  <c r="AP276" i="85"/>
  <c r="AP277" i="85"/>
  <c r="AP278" i="85"/>
  <c r="AP279" i="85"/>
  <c r="AP280" i="85"/>
  <c r="AP281" i="85"/>
  <c r="AP282" i="85"/>
  <c r="AP283" i="85"/>
  <c r="AP284" i="85"/>
  <c r="AP285" i="85"/>
  <c r="AP286" i="85"/>
  <c r="AP287" i="85"/>
  <c r="AP288" i="85"/>
  <c r="AP289" i="85"/>
  <c r="AP290" i="85"/>
  <c r="AP291" i="85"/>
  <c r="AP292" i="85"/>
  <c r="AP293" i="85"/>
  <c r="AP294" i="85"/>
  <c r="AP42" i="85"/>
  <c r="AP49" i="85"/>
  <c r="AP57" i="85"/>
  <c r="AP65" i="85"/>
  <c r="AP73" i="85"/>
  <c r="AP53" i="85"/>
  <c r="AP69" i="85"/>
  <c r="AP295" i="85"/>
  <c r="AP297" i="85"/>
  <c r="AP299" i="85"/>
  <c r="AP301" i="85"/>
  <c r="AP303" i="85"/>
  <c r="AP305" i="85"/>
  <c r="AP307" i="85"/>
  <c r="AP309" i="85"/>
  <c r="AP311" i="85"/>
  <c r="AP313" i="85"/>
  <c r="AP315" i="85"/>
  <c r="AP317" i="85"/>
  <c r="AP319" i="85"/>
  <c r="AP321" i="85"/>
  <c r="AP323" i="85"/>
  <c r="AP325" i="85"/>
  <c r="AP327" i="85"/>
  <c r="AP329" i="85"/>
  <c r="AP331" i="85"/>
  <c r="AP333" i="85"/>
  <c r="AP335" i="85"/>
  <c r="AP337" i="85"/>
  <c r="AP339" i="85"/>
  <c r="AP341" i="85"/>
  <c r="AP343" i="85"/>
  <c r="AP345" i="85"/>
  <c r="AP347" i="85"/>
  <c r="AP349" i="85"/>
  <c r="AP351" i="85"/>
  <c r="AP353" i="85"/>
  <c r="AP355" i="85"/>
  <c r="AP357" i="85"/>
  <c r="AP359" i="85"/>
  <c r="AP361" i="85"/>
  <c r="AP363" i="85"/>
  <c r="AP365" i="85"/>
  <c r="AP367" i="85"/>
  <c r="AP369" i="85"/>
  <c r="AP371" i="85"/>
  <c r="AP373" i="85"/>
  <c r="AP375" i="85"/>
  <c r="AP377" i="85"/>
  <c r="AP379" i="85"/>
  <c r="AP381" i="85"/>
  <c r="AP383" i="85"/>
  <c r="AP385" i="85"/>
  <c r="AP387" i="85"/>
  <c r="AP389" i="85"/>
  <c r="AP391" i="85"/>
  <c r="AP393" i="85"/>
  <c r="AP395" i="85"/>
  <c r="AP397" i="85"/>
  <c r="AP399" i="85"/>
  <c r="AP401" i="85"/>
  <c r="AP403" i="85"/>
  <c r="AP405" i="85"/>
  <c r="AP407" i="85"/>
  <c r="AP409" i="85"/>
  <c r="AP411" i="85"/>
  <c r="AP413" i="85"/>
  <c r="AP415" i="85"/>
  <c r="AP417" i="85"/>
  <c r="AP419" i="85"/>
  <c r="AP421" i="85"/>
  <c r="AP423" i="85"/>
  <c r="AP425" i="85"/>
  <c r="AP427" i="85"/>
  <c r="AP429" i="85"/>
  <c r="AP431" i="85"/>
  <c r="AP433" i="85"/>
  <c r="AP435" i="85"/>
  <c r="AP437" i="85"/>
  <c r="AP439" i="85"/>
  <c r="AP441" i="85"/>
  <c r="AP443" i="85"/>
  <c r="AP445" i="85"/>
  <c r="AP447" i="85"/>
  <c r="AP449" i="85"/>
  <c r="AP451" i="85"/>
  <c r="AP453" i="85"/>
  <c r="AP455" i="85"/>
  <c r="AP457" i="85"/>
  <c r="AP459" i="85"/>
  <c r="AP461" i="85"/>
  <c r="AP463" i="85"/>
  <c r="AP465" i="85"/>
  <c r="AP467" i="85"/>
  <c r="AP469" i="85"/>
  <c r="AP471" i="85"/>
  <c r="AP473" i="85"/>
  <c r="AP475" i="85"/>
  <c r="AP477" i="85"/>
  <c r="AP479" i="85"/>
  <c r="AP481" i="85"/>
  <c r="AP483" i="85"/>
  <c r="AP485" i="85"/>
  <c r="AP487" i="85"/>
  <c r="AP489" i="85"/>
  <c r="AP491" i="85"/>
  <c r="AP493" i="85"/>
  <c r="AP495" i="85"/>
  <c r="AP497" i="85"/>
  <c r="AP499" i="85"/>
  <c r="AP501" i="85"/>
  <c r="AP503" i="85"/>
  <c r="AP505" i="85"/>
  <c r="AP507" i="85"/>
  <c r="AP509" i="85"/>
  <c r="AP511" i="85"/>
  <c r="AP513" i="85"/>
  <c r="AP515" i="85"/>
  <c r="AP517" i="85"/>
  <c r="AP519" i="85"/>
  <c r="AP521" i="85"/>
  <c r="AP523" i="85"/>
  <c r="AP525" i="85"/>
  <c r="AP527" i="85"/>
  <c r="AP529" i="85"/>
  <c r="AP531" i="85"/>
  <c r="AP533" i="85"/>
  <c r="AP535" i="85"/>
  <c r="AP537" i="85"/>
  <c r="AP539" i="85"/>
  <c r="AP541" i="85"/>
  <c r="AP543" i="85"/>
  <c r="AP545" i="85"/>
  <c r="AP547" i="85"/>
  <c r="AP549" i="85"/>
  <c r="AP551" i="85"/>
  <c r="AP553" i="85"/>
  <c r="AP555" i="85"/>
  <c r="AP557" i="85"/>
  <c r="AP559" i="85"/>
  <c r="AP561" i="85"/>
  <c r="AP563" i="85"/>
  <c r="AP565" i="85"/>
  <c r="AP567" i="85"/>
  <c r="AP569" i="85"/>
  <c r="AP571" i="85"/>
  <c r="AP573" i="85"/>
  <c r="AP575" i="85"/>
  <c r="AP577" i="85"/>
  <c r="AP579" i="85"/>
  <c r="AP581" i="85"/>
  <c r="AP583" i="85"/>
  <c r="AP585" i="85"/>
  <c r="AP35" i="85"/>
  <c r="AP45" i="85"/>
  <c r="AP61" i="85"/>
  <c r="AP77" i="85"/>
  <c r="AP296" i="85"/>
  <c r="AP298" i="85"/>
  <c r="AP300" i="85"/>
  <c r="AP302" i="85"/>
  <c r="AP304" i="85"/>
  <c r="AP306" i="85"/>
  <c r="AP308" i="85"/>
  <c r="AP310" i="85"/>
  <c r="AP312" i="85"/>
  <c r="AP314" i="85"/>
  <c r="AP316" i="85"/>
  <c r="AP318" i="85"/>
  <c r="AP320" i="85"/>
  <c r="AP322" i="85"/>
  <c r="AP324" i="85"/>
  <c r="AP326" i="85"/>
  <c r="AP328" i="85"/>
  <c r="AP330" i="85"/>
  <c r="AP332" i="85"/>
  <c r="AP334" i="85"/>
  <c r="AP336" i="85"/>
  <c r="AP338" i="85"/>
  <c r="AP340" i="85"/>
  <c r="AP342" i="85"/>
  <c r="AP344" i="85"/>
  <c r="AP346" i="85"/>
  <c r="AP348" i="85"/>
  <c r="AP350" i="85"/>
  <c r="AP352" i="85"/>
  <c r="AP354" i="85"/>
  <c r="AP356" i="85"/>
  <c r="AP358" i="85"/>
  <c r="AP360" i="85"/>
  <c r="AP362" i="85"/>
  <c r="AP364" i="85"/>
  <c r="AP366" i="85"/>
  <c r="AP368" i="85"/>
  <c r="AP370" i="85"/>
  <c r="AP372" i="85"/>
  <c r="AP374" i="85"/>
  <c r="AP376" i="85"/>
  <c r="AP378" i="85"/>
  <c r="AP380" i="85"/>
  <c r="AP382" i="85"/>
  <c r="AP384" i="85"/>
  <c r="AP386" i="85"/>
  <c r="AP388" i="85"/>
  <c r="AP390" i="85"/>
  <c r="AP392" i="85"/>
  <c r="AP394" i="85"/>
  <c r="AP396" i="85"/>
  <c r="AP398" i="85"/>
  <c r="AP400" i="85"/>
  <c r="AP402" i="85"/>
  <c r="AP404" i="85"/>
  <c r="AP406" i="85"/>
  <c r="AP408" i="85"/>
  <c r="AP410" i="85"/>
  <c r="AP412" i="85"/>
  <c r="AP414" i="85"/>
  <c r="AP416" i="85"/>
  <c r="AP418" i="85"/>
  <c r="AP420" i="85"/>
  <c r="AP422" i="85"/>
  <c r="AP424" i="85"/>
  <c r="AP426" i="85"/>
  <c r="AP428" i="85"/>
  <c r="AP430" i="85"/>
  <c r="AP432" i="85"/>
  <c r="AP434" i="85"/>
  <c r="AP436" i="85"/>
  <c r="AP438" i="85"/>
  <c r="AP440" i="85"/>
  <c r="AP442" i="85"/>
  <c r="AP444" i="85"/>
  <c r="AP446" i="85"/>
  <c r="AP448" i="85"/>
  <c r="AP450" i="85"/>
  <c r="AP452" i="85"/>
  <c r="AP454" i="85"/>
  <c r="AP456" i="85"/>
  <c r="AP458" i="85"/>
  <c r="AP460" i="85"/>
  <c r="AP462" i="85"/>
  <c r="AP464" i="85"/>
  <c r="AP466" i="85"/>
  <c r="AP468" i="85"/>
  <c r="AP470" i="85"/>
  <c r="AP472" i="85"/>
  <c r="AP474" i="85"/>
  <c r="AP476" i="85"/>
  <c r="AP478" i="85"/>
  <c r="AP480" i="85"/>
  <c r="AP482" i="85"/>
  <c r="AP484" i="85"/>
  <c r="AP486" i="85"/>
  <c r="AP488" i="85"/>
  <c r="AP490" i="85"/>
  <c r="AP492" i="85"/>
  <c r="AP494" i="85"/>
  <c r="AP496" i="85"/>
  <c r="AP498" i="85"/>
  <c r="AP500" i="85"/>
  <c r="AP502" i="85"/>
  <c r="AP504" i="85"/>
  <c r="AP506" i="85"/>
  <c r="AP508" i="85"/>
  <c r="AP510" i="85"/>
  <c r="AP512" i="85"/>
  <c r="AP514" i="85"/>
  <c r="AP516" i="85"/>
  <c r="AP518" i="85"/>
  <c r="AP520" i="85"/>
  <c r="AP522" i="85"/>
  <c r="AP524" i="85"/>
  <c r="AP526" i="85"/>
  <c r="AP528" i="85"/>
  <c r="AP530" i="85"/>
  <c r="AP532" i="85"/>
  <c r="AP534" i="85"/>
  <c r="AP536" i="85"/>
  <c r="AP538" i="85"/>
  <c r="AP540" i="85"/>
  <c r="AP542" i="85"/>
  <c r="AP544" i="85"/>
  <c r="AP546" i="85"/>
  <c r="AP548" i="85"/>
  <c r="AP550" i="85"/>
  <c r="AP552" i="85"/>
  <c r="AP554" i="85"/>
  <c r="AP556" i="85"/>
  <c r="AP558" i="85"/>
  <c r="AP560" i="85"/>
  <c r="AP562" i="85"/>
  <c r="AP564" i="85"/>
  <c r="AP566" i="85"/>
  <c r="AP568" i="85"/>
  <c r="AP570" i="85"/>
  <c r="AP572" i="85"/>
  <c r="AP574" i="85"/>
  <c r="AP576" i="85"/>
  <c r="AP578" i="85"/>
  <c r="AP580" i="85"/>
  <c r="AP582" i="85"/>
  <c r="AP584" i="85"/>
  <c r="AP586" i="85"/>
  <c r="AP587" i="85"/>
  <c r="AP588" i="85"/>
  <c r="AP589" i="85"/>
  <c r="AP590" i="85"/>
  <c r="AP591" i="85"/>
  <c r="AP592" i="85"/>
  <c r="AP593" i="85"/>
  <c r="AP594" i="85"/>
  <c r="AP595" i="85"/>
  <c r="AP596" i="85"/>
  <c r="AP597" i="85"/>
  <c r="AP598" i="85"/>
  <c r="AP599" i="85"/>
  <c r="AP600" i="85"/>
  <c r="AP601" i="85"/>
  <c r="AP602" i="85"/>
  <c r="AP603" i="85"/>
  <c r="AP604" i="85"/>
  <c r="AP605" i="85"/>
  <c r="AP606" i="85"/>
  <c r="AP607" i="85"/>
  <c r="AP608" i="85"/>
  <c r="AP609" i="85"/>
  <c r="AP610" i="85"/>
  <c r="AP611" i="85"/>
  <c r="AP612" i="85"/>
  <c r="AP613" i="85"/>
  <c r="AP614" i="85"/>
  <c r="AP615" i="85"/>
  <c r="AP616" i="85"/>
  <c r="AP617" i="85"/>
  <c r="AP618" i="85"/>
  <c r="AP619" i="85"/>
  <c r="AP620" i="85"/>
  <c r="AP621" i="85"/>
  <c r="AP622" i="85"/>
  <c r="AP623" i="85"/>
  <c r="AP624" i="85"/>
  <c r="AP625" i="85"/>
  <c r="AP626" i="85"/>
  <c r="AP627" i="85"/>
  <c r="AP628" i="85"/>
  <c r="AP629" i="85"/>
  <c r="AP630" i="85"/>
  <c r="AP631" i="85"/>
  <c r="AP632" i="85"/>
  <c r="AP633" i="85"/>
  <c r="AP634" i="85"/>
  <c r="AP635" i="85"/>
  <c r="AP636" i="85"/>
  <c r="AP637" i="85"/>
  <c r="AP638" i="85"/>
  <c r="AP639" i="85"/>
  <c r="AP640" i="85"/>
  <c r="AP641" i="85"/>
  <c r="AP642" i="85"/>
  <c r="AP643" i="85"/>
  <c r="AR20" i="85"/>
  <c r="AR21" i="85"/>
  <c r="AR22" i="85"/>
  <c r="AR23" i="85"/>
  <c r="AR24" i="85"/>
  <c r="AR25" i="85"/>
  <c r="AR26" i="85"/>
  <c r="AR27" i="85"/>
  <c r="AR28" i="85"/>
  <c r="AR29" i="85"/>
  <c r="AR30" i="85"/>
  <c r="AR31" i="85"/>
  <c r="AR33" i="85"/>
  <c r="AR35" i="85"/>
  <c r="AR37" i="85"/>
  <c r="AR40" i="85"/>
  <c r="AR42" i="85"/>
  <c r="AR34" i="85"/>
  <c r="AR38" i="85"/>
  <c r="AR41" i="85"/>
  <c r="AR45" i="85"/>
  <c r="AR47" i="85"/>
  <c r="AR49" i="85"/>
  <c r="AR51" i="85"/>
  <c r="AR53" i="85"/>
  <c r="AR55" i="85"/>
  <c r="AR57" i="85"/>
  <c r="AR59" i="85"/>
  <c r="AR61" i="85"/>
  <c r="AR63" i="85"/>
  <c r="AR65" i="85"/>
  <c r="AR67" i="85"/>
  <c r="AR69" i="85"/>
  <c r="AR71" i="85"/>
  <c r="AR73" i="85"/>
  <c r="AR75" i="85"/>
  <c r="AR77" i="85"/>
  <c r="AR78" i="85"/>
  <c r="AR79" i="85"/>
  <c r="AR80" i="85"/>
  <c r="AR81" i="85"/>
  <c r="AR82" i="85"/>
  <c r="AR83" i="85"/>
  <c r="AR84" i="85"/>
  <c r="AR85" i="85"/>
  <c r="AR86" i="85"/>
  <c r="AR87" i="85"/>
  <c r="AR88" i="85"/>
  <c r="AR89" i="85"/>
  <c r="AR90" i="85"/>
  <c r="AR91" i="85"/>
  <c r="AR92" i="85"/>
  <c r="AR93" i="85"/>
  <c r="AR94" i="85"/>
  <c r="AR95" i="85"/>
  <c r="AR96" i="85"/>
  <c r="AR97" i="85"/>
  <c r="AR98" i="85"/>
  <c r="AR99" i="85"/>
  <c r="AR100" i="85"/>
  <c r="AR101" i="85"/>
  <c r="AR102" i="85"/>
  <c r="AR103" i="85"/>
  <c r="AR104" i="85"/>
  <c r="AR105" i="85"/>
  <c r="AR106" i="85"/>
  <c r="AR107" i="85"/>
  <c r="AR108" i="85"/>
  <c r="AR109" i="85"/>
  <c r="AR110" i="85"/>
  <c r="AR111" i="85"/>
  <c r="AR112" i="85"/>
  <c r="AR113" i="85"/>
  <c r="AR114" i="85"/>
  <c r="AR115" i="85"/>
  <c r="AR116" i="85"/>
  <c r="AR117" i="85"/>
  <c r="AR118" i="85"/>
  <c r="AR119" i="85"/>
  <c r="AR120" i="85"/>
  <c r="AR121" i="85"/>
  <c r="AR122" i="85"/>
  <c r="AR123" i="85"/>
  <c r="AR124" i="85"/>
  <c r="AR125" i="85"/>
  <c r="AR126" i="85"/>
  <c r="AR127" i="85"/>
  <c r="AR128" i="85"/>
  <c r="AR129" i="85"/>
  <c r="AR130" i="85"/>
  <c r="AR131" i="85"/>
  <c r="AR132" i="85"/>
  <c r="AR133" i="85"/>
  <c r="AR134" i="85"/>
  <c r="AR135" i="85"/>
  <c r="AR136" i="85"/>
  <c r="AR137" i="85"/>
  <c r="AR138" i="85"/>
  <c r="AR139" i="85"/>
  <c r="AR140" i="85"/>
  <c r="AR141" i="85"/>
  <c r="AR142" i="85"/>
  <c r="AR143" i="85"/>
  <c r="AR144" i="85"/>
  <c r="AR145" i="85"/>
  <c r="AR146" i="85"/>
  <c r="AR147" i="85"/>
  <c r="AR148" i="85"/>
  <c r="AR149" i="85"/>
  <c r="AR32" i="85"/>
  <c r="AR39" i="85"/>
  <c r="AR44" i="85"/>
  <c r="AR48" i="85"/>
  <c r="AR52" i="85"/>
  <c r="AR56" i="85"/>
  <c r="AR60" i="85"/>
  <c r="AR64" i="85"/>
  <c r="AR68" i="85"/>
  <c r="AR72" i="85"/>
  <c r="AR76" i="85"/>
  <c r="AR150" i="85"/>
  <c r="AR151" i="85"/>
  <c r="AR152" i="85"/>
  <c r="AR153" i="85"/>
  <c r="AR154" i="85"/>
  <c r="AR155" i="85"/>
  <c r="AR156" i="85"/>
  <c r="AR157" i="85"/>
  <c r="AR158" i="85"/>
  <c r="AR159" i="85"/>
  <c r="AR160" i="85"/>
  <c r="AR161" i="85"/>
  <c r="AR162" i="85"/>
  <c r="AR163" i="85"/>
  <c r="AR164" i="85"/>
  <c r="AR165" i="85"/>
  <c r="AR166" i="85"/>
  <c r="AR167" i="85"/>
  <c r="AR168" i="85"/>
  <c r="AR169" i="85"/>
  <c r="AR170" i="85"/>
  <c r="AR171" i="85"/>
  <c r="AR172" i="85"/>
  <c r="AR173" i="85"/>
  <c r="AR174" i="85"/>
  <c r="AR175" i="85"/>
  <c r="AR176" i="85"/>
  <c r="AR177" i="85"/>
  <c r="AR178" i="85"/>
  <c r="AR179" i="85"/>
  <c r="AR180" i="85"/>
  <c r="AR181" i="85"/>
  <c r="AR182" i="85"/>
  <c r="AR183" i="85"/>
  <c r="AR184" i="85"/>
  <c r="AR185" i="85"/>
  <c r="AR186" i="85"/>
  <c r="AR187" i="85"/>
  <c r="AR188" i="85"/>
  <c r="AR189" i="85"/>
  <c r="AR190" i="85"/>
  <c r="AR191" i="85"/>
  <c r="AR192" i="85"/>
  <c r="AR193" i="85"/>
  <c r="AR194" i="85"/>
  <c r="AR195" i="85"/>
  <c r="AR196" i="85"/>
  <c r="AR197" i="85"/>
  <c r="AR198" i="85"/>
  <c r="AR199" i="85"/>
  <c r="AR200" i="85"/>
  <c r="AR201" i="85"/>
  <c r="AR202" i="85"/>
  <c r="AR203" i="85"/>
  <c r="AR204" i="85"/>
  <c r="AR205" i="85"/>
  <c r="AR206" i="85"/>
  <c r="AR207" i="85"/>
  <c r="AR208" i="85"/>
  <c r="AR209" i="85"/>
  <c r="AR210" i="85"/>
  <c r="AR211" i="85"/>
  <c r="AR212" i="85"/>
  <c r="AR213" i="85"/>
  <c r="AR214" i="85"/>
  <c r="AR215" i="85"/>
  <c r="AR216" i="85"/>
  <c r="AR217" i="85"/>
  <c r="AR218" i="85"/>
  <c r="AR219" i="85"/>
  <c r="AR220" i="85"/>
  <c r="AR221" i="85"/>
  <c r="AR222" i="85"/>
  <c r="AR223" i="85"/>
  <c r="AR224" i="85"/>
  <c r="AR225" i="85"/>
  <c r="AR226" i="85"/>
  <c r="AR227" i="85"/>
  <c r="AR228" i="85"/>
  <c r="AR229" i="85"/>
  <c r="AR230" i="85"/>
  <c r="AR231" i="85"/>
  <c r="AR232" i="85"/>
  <c r="AR233" i="85"/>
  <c r="AR234" i="85"/>
  <c r="AR235" i="85"/>
  <c r="AR236" i="85"/>
  <c r="AR237" i="85"/>
  <c r="AR238" i="85"/>
  <c r="AR239" i="85"/>
  <c r="AR240" i="85"/>
  <c r="AR241" i="85"/>
  <c r="AR242" i="85"/>
  <c r="AR243" i="85"/>
  <c r="AR244" i="85"/>
  <c r="AR245" i="85"/>
  <c r="AR246" i="85"/>
  <c r="AR247" i="85"/>
  <c r="AR248" i="85"/>
  <c r="AR249" i="85"/>
  <c r="AR250" i="85"/>
  <c r="AR251" i="85"/>
  <c r="AR252" i="85"/>
  <c r="AR253" i="85"/>
  <c r="AR254" i="85"/>
  <c r="AR255" i="85"/>
  <c r="AR256" i="85"/>
  <c r="AR257" i="85"/>
  <c r="AR258" i="85"/>
  <c r="AR259" i="85"/>
  <c r="AR260" i="85"/>
  <c r="AR261" i="85"/>
  <c r="AR262" i="85"/>
  <c r="AR263" i="85"/>
  <c r="AR264" i="85"/>
  <c r="AR265" i="85"/>
  <c r="AR266" i="85"/>
  <c r="AR267" i="85"/>
  <c r="AR268" i="85"/>
  <c r="AR269" i="85"/>
  <c r="AR270" i="85"/>
  <c r="AR271" i="85"/>
  <c r="AR272" i="85"/>
  <c r="AR273" i="85"/>
  <c r="AR274" i="85"/>
  <c r="AR275" i="85"/>
  <c r="AR276" i="85"/>
  <c r="AR277" i="85"/>
  <c r="AR278" i="85"/>
  <c r="AR279" i="85"/>
  <c r="AR280" i="85"/>
  <c r="AR281" i="85"/>
  <c r="AR282" i="85"/>
  <c r="AR283" i="85"/>
  <c r="AR284" i="85"/>
  <c r="AR285" i="85"/>
  <c r="AR286" i="85"/>
  <c r="AR287" i="85"/>
  <c r="AR288" i="85"/>
  <c r="AR289" i="85"/>
  <c r="AR290" i="85"/>
  <c r="AR291" i="85"/>
  <c r="AR292" i="85"/>
  <c r="AR293" i="85"/>
  <c r="AR36" i="85"/>
  <c r="AR50" i="85"/>
  <c r="AR58" i="85"/>
  <c r="AR66" i="85"/>
  <c r="AR74" i="85"/>
  <c r="AR46" i="85"/>
  <c r="AR62" i="85"/>
  <c r="AR294" i="85"/>
  <c r="AR296" i="85"/>
  <c r="AR298" i="85"/>
  <c r="AR300" i="85"/>
  <c r="AR302" i="85"/>
  <c r="AR304" i="85"/>
  <c r="AR306" i="85"/>
  <c r="AR308" i="85"/>
  <c r="AR310" i="85"/>
  <c r="AR312" i="85"/>
  <c r="AR314" i="85"/>
  <c r="AR316" i="85"/>
  <c r="AR318" i="85"/>
  <c r="AR320" i="85"/>
  <c r="AR322" i="85"/>
  <c r="AR324" i="85"/>
  <c r="AR326" i="85"/>
  <c r="AR328" i="85"/>
  <c r="AR330" i="85"/>
  <c r="AR332" i="85"/>
  <c r="AR334" i="85"/>
  <c r="AR336" i="85"/>
  <c r="AR338" i="85"/>
  <c r="AR340" i="85"/>
  <c r="AR342" i="85"/>
  <c r="AR344" i="85"/>
  <c r="AR346" i="85"/>
  <c r="AR348" i="85"/>
  <c r="AR350" i="85"/>
  <c r="AR352" i="85"/>
  <c r="AR354" i="85"/>
  <c r="AR356" i="85"/>
  <c r="AR358" i="85"/>
  <c r="AR360" i="85"/>
  <c r="AR362" i="85"/>
  <c r="AR364" i="85"/>
  <c r="AR366" i="85"/>
  <c r="AR368" i="85"/>
  <c r="AR370" i="85"/>
  <c r="AR372" i="85"/>
  <c r="AR374" i="85"/>
  <c r="AR376" i="85"/>
  <c r="AR378" i="85"/>
  <c r="AR380" i="85"/>
  <c r="AR382" i="85"/>
  <c r="AR384" i="85"/>
  <c r="AR386" i="85"/>
  <c r="AR388" i="85"/>
  <c r="AR390" i="85"/>
  <c r="AR392" i="85"/>
  <c r="AR394" i="85"/>
  <c r="AR396" i="85"/>
  <c r="AR398" i="85"/>
  <c r="AR400" i="85"/>
  <c r="AR402" i="85"/>
  <c r="AR404" i="85"/>
  <c r="AR406" i="85"/>
  <c r="AR408" i="85"/>
  <c r="AR410" i="85"/>
  <c r="AR412" i="85"/>
  <c r="AR414" i="85"/>
  <c r="AR416" i="85"/>
  <c r="AR418" i="85"/>
  <c r="AR420" i="85"/>
  <c r="AR422" i="85"/>
  <c r="AR424" i="85"/>
  <c r="AR426" i="85"/>
  <c r="AR428" i="85"/>
  <c r="AR430" i="85"/>
  <c r="AR432" i="85"/>
  <c r="AR434" i="85"/>
  <c r="AR436" i="85"/>
  <c r="AR438" i="85"/>
  <c r="AR440" i="85"/>
  <c r="AR442" i="85"/>
  <c r="AR444" i="85"/>
  <c r="AR446" i="85"/>
  <c r="AR448" i="85"/>
  <c r="AR450" i="85"/>
  <c r="AR452" i="85"/>
  <c r="AR454" i="85"/>
  <c r="AR456" i="85"/>
  <c r="AR458" i="85"/>
  <c r="AR460" i="85"/>
  <c r="AR462" i="85"/>
  <c r="AR464" i="85"/>
  <c r="AR466" i="85"/>
  <c r="AR468" i="85"/>
  <c r="AR470" i="85"/>
  <c r="AR472" i="85"/>
  <c r="AR474" i="85"/>
  <c r="AR476" i="85"/>
  <c r="AR478" i="85"/>
  <c r="AR480" i="85"/>
  <c r="AR482" i="85"/>
  <c r="AR484" i="85"/>
  <c r="AR486" i="85"/>
  <c r="AR488" i="85"/>
  <c r="AR490" i="85"/>
  <c r="AR492" i="85"/>
  <c r="AR494" i="85"/>
  <c r="AR496" i="85"/>
  <c r="AR498" i="85"/>
  <c r="AR500" i="85"/>
  <c r="AR502" i="85"/>
  <c r="AR504" i="85"/>
  <c r="AR506" i="85"/>
  <c r="AR508" i="85"/>
  <c r="AR510" i="85"/>
  <c r="AR512" i="85"/>
  <c r="AR514" i="85"/>
  <c r="AR516" i="85"/>
  <c r="AR518" i="85"/>
  <c r="AR520" i="85"/>
  <c r="AR522" i="85"/>
  <c r="AR524" i="85"/>
  <c r="AR526" i="85"/>
  <c r="AR528" i="85"/>
  <c r="AR530" i="85"/>
  <c r="AR532" i="85"/>
  <c r="AR534" i="85"/>
  <c r="AR536" i="85"/>
  <c r="AR538" i="85"/>
  <c r="AR540" i="85"/>
  <c r="AR542" i="85"/>
  <c r="AR544" i="85"/>
  <c r="AR546" i="85"/>
  <c r="AR548" i="85"/>
  <c r="AR550" i="85"/>
  <c r="AR552" i="85"/>
  <c r="AR554" i="85"/>
  <c r="AR556" i="85"/>
  <c r="AR558" i="85"/>
  <c r="AR560" i="85"/>
  <c r="AR562" i="85"/>
  <c r="AR564" i="85"/>
  <c r="AR566" i="85"/>
  <c r="AR568" i="85"/>
  <c r="AR570" i="85"/>
  <c r="AR572" i="85"/>
  <c r="AR574" i="85"/>
  <c r="AR576" i="85"/>
  <c r="AR578" i="85"/>
  <c r="AR580" i="85"/>
  <c r="AR582" i="85"/>
  <c r="AR584" i="85"/>
  <c r="AR586" i="85"/>
  <c r="AR43" i="85"/>
  <c r="AR54" i="85"/>
  <c r="AR70" i="85"/>
  <c r="AR295" i="85"/>
  <c r="AR297" i="85"/>
  <c r="AR299" i="85"/>
  <c r="AR301" i="85"/>
  <c r="AR303" i="85"/>
  <c r="AR305" i="85"/>
  <c r="AR307" i="85"/>
  <c r="AR309" i="85"/>
  <c r="AR311" i="85"/>
  <c r="AR313" i="85"/>
  <c r="AR315" i="85"/>
  <c r="AR317" i="85"/>
  <c r="AR319" i="85"/>
  <c r="AR321" i="85"/>
  <c r="AR323" i="85"/>
  <c r="AR325" i="85"/>
  <c r="AR327" i="85"/>
  <c r="AR329" i="85"/>
  <c r="AR331" i="85"/>
  <c r="AR333" i="85"/>
  <c r="AR335" i="85"/>
  <c r="AR337" i="85"/>
  <c r="AR339" i="85"/>
  <c r="AR341" i="85"/>
  <c r="AR343" i="85"/>
  <c r="AR345" i="85"/>
  <c r="AR347" i="85"/>
  <c r="AR349" i="85"/>
  <c r="AR351" i="85"/>
  <c r="AR353" i="85"/>
  <c r="AR355" i="85"/>
  <c r="AR357" i="85"/>
  <c r="AR359" i="85"/>
  <c r="AR361" i="85"/>
  <c r="AR363" i="85"/>
  <c r="AR365" i="85"/>
  <c r="AR367" i="85"/>
  <c r="AR369" i="85"/>
  <c r="AR371" i="85"/>
  <c r="AR373" i="85"/>
  <c r="AR375" i="85"/>
  <c r="AR377" i="85"/>
  <c r="AR379" i="85"/>
  <c r="AR381" i="85"/>
  <c r="AR383" i="85"/>
  <c r="AR385" i="85"/>
  <c r="AR387" i="85"/>
  <c r="AR389" i="85"/>
  <c r="AR391" i="85"/>
  <c r="AR393" i="85"/>
  <c r="AR395" i="85"/>
  <c r="AR397" i="85"/>
  <c r="AR399" i="85"/>
  <c r="AR401" i="85"/>
  <c r="AR403" i="85"/>
  <c r="AR405" i="85"/>
  <c r="AR407" i="85"/>
  <c r="AR409" i="85"/>
  <c r="AR411" i="85"/>
  <c r="AR413" i="85"/>
  <c r="AR415" i="85"/>
  <c r="AR417" i="85"/>
  <c r="AR419" i="85"/>
  <c r="AR421" i="85"/>
  <c r="AR423" i="85"/>
  <c r="AR425" i="85"/>
  <c r="AR427" i="85"/>
  <c r="AR429" i="85"/>
  <c r="AR431" i="85"/>
  <c r="AR433" i="85"/>
  <c r="AR435" i="85"/>
  <c r="AR437" i="85"/>
  <c r="AR439" i="85"/>
  <c r="AR441" i="85"/>
  <c r="AR443" i="85"/>
  <c r="AR445" i="85"/>
  <c r="AR447" i="85"/>
  <c r="AR449" i="85"/>
  <c r="AR451" i="85"/>
  <c r="AR453" i="85"/>
  <c r="AR455" i="85"/>
  <c r="AR457" i="85"/>
  <c r="AR459" i="85"/>
  <c r="AR461" i="85"/>
  <c r="AR463" i="85"/>
  <c r="AR465" i="85"/>
  <c r="AR467" i="85"/>
  <c r="AR469" i="85"/>
  <c r="AR471" i="85"/>
  <c r="AR473" i="85"/>
  <c r="AR475" i="85"/>
  <c r="AR477" i="85"/>
  <c r="AR479" i="85"/>
  <c r="AR481" i="85"/>
  <c r="AR483" i="85"/>
  <c r="AR485" i="85"/>
  <c r="AR487" i="85"/>
  <c r="AR489" i="85"/>
  <c r="AR491" i="85"/>
  <c r="AR493" i="85"/>
  <c r="AR495" i="85"/>
  <c r="AR497" i="85"/>
  <c r="AR499" i="85"/>
  <c r="AR501" i="85"/>
  <c r="AR503" i="85"/>
  <c r="AR505" i="85"/>
  <c r="AR507" i="85"/>
  <c r="AR509" i="85"/>
  <c r="AR511" i="85"/>
  <c r="AR513" i="85"/>
  <c r="AR515" i="85"/>
  <c r="AR517" i="85"/>
  <c r="AR519" i="85"/>
  <c r="AR521" i="85"/>
  <c r="AR523" i="85"/>
  <c r="AR525" i="85"/>
  <c r="AR527" i="85"/>
  <c r="AR529" i="85"/>
  <c r="AR531" i="85"/>
  <c r="AR533" i="85"/>
  <c r="AR535" i="85"/>
  <c r="AR537" i="85"/>
  <c r="AR539" i="85"/>
  <c r="AR541" i="85"/>
  <c r="AR543" i="85"/>
  <c r="AR545" i="85"/>
  <c r="AR547" i="85"/>
  <c r="AR549" i="85"/>
  <c r="AR551" i="85"/>
  <c r="AR553" i="85"/>
  <c r="AR555" i="85"/>
  <c r="AR557" i="85"/>
  <c r="AR559" i="85"/>
  <c r="AR561" i="85"/>
  <c r="AR563" i="85"/>
  <c r="AR565" i="85"/>
  <c r="AR567" i="85"/>
  <c r="AR569" i="85"/>
  <c r="AR571" i="85"/>
  <c r="AR573" i="85"/>
  <c r="AR575" i="85"/>
  <c r="AR577" i="85"/>
  <c r="AR579" i="85"/>
  <c r="AR581" i="85"/>
  <c r="AR583" i="85"/>
  <c r="AR585" i="85"/>
  <c r="AR587" i="85"/>
  <c r="AR588" i="85"/>
  <c r="AR589" i="85"/>
  <c r="AR590" i="85"/>
  <c r="AR591" i="85"/>
  <c r="AR592" i="85"/>
  <c r="AR593" i="85"/>
  <c r="AR594" i="85"/>
  <c r="AR595" i="85"/>
  <c r="AR596" i="85"/>
  <c r="AR597" i="85"/>
  <c r="AR598" i="85"/>
  <c r="AR599" i="85"/>
  <c r="AR600" i="85"/>
  <c r="AR601" i="85"/>
  <c r="AR602" i="85"/>
  <c r="AR603" i="85"/>
  <c r="AR604" i="85"/>
  <c r="AR605" i="85"/>
  <c r="AR606" i="85"/>
  <c r="AR607" i="85"/>
  <c r="AR608" i="85"/>
  <c r="AR609" i="85"/>
  <c r="AR610" i="85"/>
  <c r="AR611" i="85"/>
  <c r="AR612" i="85"/>
  <c r="AR613" i="85"/>
  <c r="AR614" i="85"/>
  <c r="AR615" i="85"/>
  <c r="AR616" i="85"/>
  <c r="AR617" i="85"/>
  <c r="AR618" i="85"/>
  <c r="AR619" i="85"/>
  <c r="AR620" i="85"/>
  <c r="AR621" i="85"/>
  <c r="AR622" i="85"/>
  <c r="AR623" i="85"/>
  <c r="AR624" i="85"/>
  <c r="AR625" i="85"/>
  <c r="AR626" i="85"/>
  <c r="AR627" i="85"/>
  <c r="AR628" i="85"/>
  <c r="AR629" i="85"/>
  <c r="AR630" i="85"/>
  <c r="AR631" i="85"/>
  <c r="AR632" i="85"/>
  <c r="AR633" i="85"/>
  <c r="AR634" i="85"/>
  <c r="AR635" i="85"/>
  <c r="AR636" i="85"/>
  <c r="AR637" i="85"/>
  <c r="AR638" i="85"/>
  <c r="AR639" i="85"/>
  <c r="AR640" i="85"/>
  <c r="AR641" i="85"/>
  <c r="AR642" i="85"/>
  <c r="AR643" i="85"/>
  <c r="AT20" i="85"/>
  <c r="AT21" i="85"/>
  <c r="AT22" i="85"/>
  <c r="AT23" i="85"/>
  <c r="AT24" i="85"/>
  <c r="AT25" i="85"/>
  <c r="AT26" i="85"/>
  <c r="AT27" i="85"/>
  <c r="AT28" i="85"/>
  <c r="AT29" i="85"/>
  <c r="AT30" i="85"/>
  <c r="AT31" i="85"/>
  <c r="AT32" i="85"/>
  <c r="AT34" i="85"/>
  <c r="AT36" i="85"/>
  <c r="AT38" i="85"/>
  <c r="AT39" i="85"/>
  <c r="AT41" i="85"/>
  <c r="AT43" i="85"/>
  <c r="AT35" i="85"/>
  <c r="AT42" i="85"/>
  <c r="AT44" i="85"/>
  <c r="AT46" i="85"/>
  <c r="AT48" i="85"/>
  <c r="AT50" i="85"/>
  <c r="AT52" i="85"/>
  <c r="AT54" i="85"/>
  <c r="AT56" i="85"/>
  <c r="AT58" i="85"/>
  <c r="AT60" i="85"/>
  <c r="AT62" i="85"/>
  <c r="AT64" i="85"/>
  <c r="AT66" i="85"/>
  <c r="AT68" i="85"/>
  <c r="AT70" i="85"/>
  <c r="AT72" i="85"/>
  <c r="AT74" i="85"/>
  <c r="AT76" i="85"/>
  <c r="AT78" i="85"/>
  <c r="AT79" i="85"/>
  <c r="AT80" i="85"/>
  <c r="AT81" i="85"/>
  <c r="AT82" i="85"/>
  <c r="AT83" i="85"/>
  <c r="AT84" i="85"/>
  <c r="AT85" i="85"/>
  <c r="AT86" i="85"/>
  <c r="AT87" i="85"/>
  <c r="AT88" i="85"/>
  <c r="AT89" i="85"/>
  <c r="AT90" i="85"/>
  <c r="AT91" i="85"/>
  <c r="AT92" i="85"/>
  <c r="AT93" i="85"/>
  <c r="AT94" i="85"/>
  <c r="AT95" i="85"/>
  <c r="AT96" i="85"/>
  <c r="AT97" i="85"/>
  <c r="AT98" i="85"/>
  <c r="AT99" i="85"/>
  <c r="AT100" i="85"/>
  <c r="AT101" i="85"/>
  <c r="AT102" i="85"/>
  <c r="AT103" i="85"/>
  <c r="AT104" i="85"/>
  <c r="AT105" i="85"/>
  <c r="AT106" i="85"/>
  <c r="AT107" i="85"/>
  <c r="AT108" i="85"/>
  <c r="AT109" i="85"/>
  <c r="AT110" i="85"/>
  <c r="AT111" i="85"/>
  <c r="AT112" i="85"/>
  <c r="AT113" i="85"/>
  <c r="AT114" i="85"/>
  <c r="AT115" i="85"/>
  <c r="AT116" i="85"/>
  <c r="AT117" i="85"/>
  <c r="AT118" i="85"/>
  <c r="AT119" i="85"/>
  <c r="AT120" i="85"/>
  <c r="AT121" i="85"/>
  <c r="AT122" i="85"/>
  <c r="AT123" i="85"/>
  <c r="AT124" i="85"/>
  <c r="AT125" i="85"/>
  <c r="AT126" i="85"/>
  <c r="AT127" i="85"/>
  <c r="AT128" i="85"/>
  <c r="AT129" i="85"/>
  <c r="AT130" i="85"/>
  <c r="AT131" i="85"/>
  <c r="AT132" i="85"/>
  <c r="AT133" i="85"/>
  <c r="AT134" i="85"/>
  <c r="AT135" i="85"/>
  <c r="AT136" i="85"/>
  <c r="AT137" i="85"/>
  <c r="AT138" i="85"/>
  <c r="AT139" i="85"/>
  <c r="AT140" i="85"/>
  <c r="AT141" i="85"/>
  <c r="AT142" i="85"/>
  <c r="AT143" i="85"/>
  <c r="AT144" i="85"/>
  <c r="AT145" i="85"/>
  <c r="AT146" i="85"/>
  <c r="AT147" i="85"/>
  <c r="AT148" i="85"/>
  <c r="AT149" i="85"/>
  <c r="AT33" i="85"/>
  <c r="AT40" i="85"/>
  <c r="AT45" i="85"/>
  <c r="AT49" i="85"/>
  <c r="AT53" i="85"/>
  <c r="AT57" i="85"/>
  <c r="AT61" i="85"/>
  <c r="AT65" i="85"/>
  <c r="AT69" i="85"/>
  <c r="AT73" i="85"/>
  <c r="AT77" i="85"/>
  <c r="AT150" i="85"/>
  <c r="AT151" i="85"/>
  <c r="AT152" i="85"/>
  <c r="AT153" i="85"/>
  <c r="AT154" i="85"/>
  <c r="AT155" i="85"/>
  <c r="AT156" i="85"/>
  <c r="AT157" i="85"/>
  <c r="AT158" i="85"/>
  <c r="AT159" i="85"/>
  <c r="AT160" i="85"/>
  <c r="AT161" i="85"/>
  <c r="AT162" i="85"/>
  <c r="AT163" i="85"/>
  <c r="AT164" i="85"/>
  <c r="AT165" i="85"/>
  <c r="AT166" i="85"/>
  <c r="AT167" i="85"/>
  <c r="AT168" i="85"/>
  <c r="AT169" i="85"/>
  <c r="AT170" i="85"/>
  <c r="AT171" i="85"/>
  <c r="AT172" i="85"/>
  <c r="AT173" i="85"/>
  <c r="AT174" i="85"/>
  <c r="AT175" i="85"/>
  <c r="AT176" i="85"/>
  <c r="AT177" i="85"/>
  <c r="AT178" i="85"/>
  <c r="AT179" i="85"/>
  <c r="AT180" i="85"/>
  <c r="AT181" i="85"/>
  <c r="AT182" i="85"/>
  <c r="AT183" i="85"/>
  <c r="AT184" i="85"/>
  <c r="AT185" i="85"/>
  <c r="AT186" i="85"/>
  <c r="AT187" i="85"/>
  <c r="AT188" i="85"/>
  <c r="AT189" i="85"/>
  <c r="AT190" i="85"/>
  <c r="AT191" i="85"/>
  <c r="AT192" i="85"/>
  <c r="AT193" i="85"/>
  <c r="AT194" i="85"/>
  <c r="AT195" i="85"/>
  <c r="AT196" i="85"/>
  <c r="AT197" i="85"/>
  <c r="AT198" i="85"/>
  <c r="AT199" i="85"/>
  <c r="AT200" i="85"/>
  <c r="AT201" i="85"/>
  <c r="AT202" i="85"/>
  <c r="AT203" i="85"/>
  <c r="AT204" i="85"/>
  <c r="AT205" i="85"/>
  <c r="AT206" i="85"/>
  <c r="AT207" i="85"/>
  <c r="AT208" i="85"/>
  <c r="AT209" i="85"/>
  <c r="AT210" i="85"/>
  <c r="AT211" i="85"/>
  <c r="AT212" i="85"/>
  <c r="AT213" i="85"/>
  <c r="AT214" i="85"/>
  <c r="AT215" i="85"/>
  <c r="AT216" i="85"/>
  <c r="AT217" i="85"/>
  <c r="AT218" i="85"/>
  <c r="AT219" i="85"/>
  <c r="AT220" i="85"/>
  <c r="AT221" i="85"/>
  <c r="AT222" i="85"/>
  <c r="AT223" i="85"/>
  <c r="AT224" i="85"/>
  <c r="AT225" i="85"/>
  <c r="AT226" i="85"/>
  <c r="AT227" i="85"/>
  <c r="AT228" i="85"/>
  <c r="AT229" i="85"/>
  <c r="AT230" i="85"/>
  <c r="AT231" i="85"/>
  <c r="AT232" i="85"/>
  <c r="AT233" i="85"/>
  <c r="AT234" i="85"/>
  <c r="AT235" i="85"/>
  <c r="AT236" i="85"/>
  <c r="AT237" i="85"/>
  <c r="AT238" i="85"/>
  <c r="AT239" i="85"/>
  <c r="AT240" i="85"/>
  <c r="AT241" i="85"/>
  <c r="AT242" i="85"/>
  <c r="AT243" i="85"/>
  <c r="AT244" i="85"/>
  <c r="AT245" i="85"/>
  <c r="AT246" i="85"/>
  <c r="AT247" i="85"/>
  <c r="AT248" i="85"/>
  <c r="AT249" i="85"/>
  <c r="AT250" i="85"/>
  <c r="AT251" i="85"/>
  <c r="AT252" i="85"/>
  <c r="AT253" i="85"/>
  <c r="AT254" i="85"/>
  <c r="AT255" i="85"/>
  <c r="AT256" i="85"/>
  <c r="AT257" i="85"/>
  <c r="AT258" i="85"/>
  <c r="AT259" i="85"/>
  <c r="AT260" i="85"/>
  <c r="AT261" i="85"/>
  <c r="AT262" i="85"/>
  <c r="AT263" i="85"/>
  <c r="AT264" i="85"/>
  <c r="AT265" i="85"/>
  <c r="AT266" i="85"/>
  <c r="AT267" i="85"/>
  <c r="AT268" i="85"/>
  <c r="AT269" i="85"/>
  <c r="AT270" i="85"/>
  <c r="AT271" i="85"/>
  <c r="AT272" i="85"/>
  <c r="AT273" i="85"/>
  <c r="AT274" i="85"/>
  <c r="AT275" i="85"/>
  <c r="AT276" i="85"/>
  <c r="AT277" i="85"/>
  <c r="AT278" i="85"/>
  <c r="AT279" i="85"/>
  <c r="AT280" i="85"/>
  <c r="AT281" i="85"/>
  <c r="AT282" i="85"/>
  <c r="AT283" i="85"/>
  <c r="AT284" i="85"/>
  <c r="AT285" i="85"/>
  <c r="AT286" i="85"/>
  <c r="AT287" i="85"/>
  <c r="AT288" i="85"/>
  <c r="AT289" i="85"/>
  <c r="AT290" i="85"/>
  <c r="AT291" i="85"/>
  <c r="AT292" i="85"/>
  <c r="AT293" i="85"/>
  <c r="AT51" i="85"/>
  <c r="AT59" i="85"/>
  <c r="AT67" i="85"/>
  <c r="AT75" i="85"/>
  <c r="AT37" i="85"/>
  <c r="AT55" i="85"/>
  <c r="AT71" i="85"/>
  <c r="AT295" i="85"/>
  <c r="AT297" i="85"/>
  <c r="AT299" i="85"/>
  <c r="AT301" i="85"/>
  <c r="AT303" i="85"/>
  <c r="AT305" i="85"/>
  <c r="AT307" i="85"/>
  <c r="AT309" i="85"/>
  <c r="AT311" i="85"/>
  <c r="AT313" i="85"/>
  <c r="AT315" i="85"/>
  <c r="AT317" i="85"/>
  <c r="AT319" i="85"/>
  <c r="AT321" i="85"/>
  <c r="AT323" i="85"/>
  <c r="AT325" i="85"/>
  <c r="AT327" i="85"/>
  <c r="AT329" i="85"/>
  <c r="AT331" i="85"/>
  <c r="AT333" i="85"/>
  <c r="AT335" i="85"/>
  <c r="AT337" i="85"/>
  <c r="AT339" i="85"/>
  <c r="AT341" i="85"/>
  <c r="AT343" i="85"/>
  <c r="AT345" i="85"/>
  <c r="AT347" i="85"/>
  <c r="AT349" i="85"/>
  <c r="AT351" i="85"/>
  <c r="AT353" i="85"/>
  <c r="AT355" i="85"/>
  <c r="AT357" i="85"/>
  <c r="AT359" i="85"/>
  <c r="AT361" i="85"/>
  <c r="AT363" i="85"/>
  <c r="AT365" i="85"/>
  <c r="AT367" i="85"/>
  <c r="AT369" i="85"/>
  <c r="AT371" i="85"/>
  <c r="AT373" i="85"/>
  <c r="AT375" i="85"/>
  <c r="AT377" i="85"/>
  <c r="AT379" i="85"/>
  <c r="AT381" i="85"/>
  <c r="AT383" i="85"/>
  <c r="AT385" i="85"/>
  <c r="AT387" i="85"/>
  <c r="AT389" i="85"/>
  <c r="AT391" i="85"/>
  <c r="AT393" i="85"/>
  <c r="AT395" i="85"/>
  <c r="AT397" i="85"/>
  <c r="AT399" i="85"/>
  <c r="AT401" i="85"/>
  <c r="AT403" i="85"/>
  <c r="AT405" i="85"/>
  <c r="AT407" i="85"/>
  <c r="AT409" i="85"/>
  <c r="AT411" i="85"/>
  <c r="AT413" i="85"/>
  <c r="AT415" i="85"/>
  <c r="AT417" i="85"/>
  <c r="AT419" i="85"/>
  <c r="AT421" i="85"/>
  <c r="AT423" i="85"/>
  <c r="AT425" i="85"/>
  <c r="AT427" i="85"/>
  <c r="AT429" i="85"/>
  <c r="AT431" i="85"/>
  <c r="AT433" i="85"/>
  <c r="AT435" i="85"/>
  <c r="AT437" i="85"/>
  <c r="AT439" i="85"/>
  <c r="AT441" i="85"/>
  <c r="AT443" i="85"/>
  <c r="AT445" i="85"/>
  <c r="AT447" i="85"/>
  <c r="AT449" i="85"/>
  <c r="AT451" i="85"/>
  <c r="AT453" i="85"/>
  <c r="AT455" i="85"/>
  <c r="AT457" i="85"/>
  <c r="AT459" i="85"/>
  <c r="AT461" i="85"/>
  <c r="AT463" i="85"/>
  <c r="AT465" i="85"/>
  <c r="AT467" i="85"/>
  <c r="AT469" i="85"/>
  <c r="AT471" i="85"/>
  <c r="AT473" i="85"/>
  <c r="AT475" i="85"/>
  <c r="AT477" i="85"/>
  <c r="AT479" i="85"/>
  <c r="AT481" i="85"/>
  <c r="AT483" i="85"/>
  <c r="AT485" i="85"/>
  <c r="AT487" i="85"/>
  <c r="AT489" i="85"/>
  <c r="AT491" i="85"/>
  <c r="AT493" i="85"/>
  <c r="AT495" i="85"/>
  <c r="AT497" i="85"/>
  <c r="AT499" i="85"/>
  <c r="AT501" i="85"/>
  <c r="AT503" i="85"/>
  <c r="AT505" i="85"/>
  <c r="AT507" i="85"/>
  <c r="AT509" i="85"/>
  <c r="AT511" i="85"/>
  <c r="AT513" i="85"/>
  <c r="AT515" i="85"/>
  <c r="AT517" i="85"/>
  <c r="AT519" i="85"/>
  <c r="AT521" i="85"/>
  <c r="AT523" i="85"/>
  <c r="AT525" i="85"/>
  <c r="AT527" i="85"/>
  <c r="AT529" i="85"/>
  <c r="AT531" i="85"/>
  <c r="AT533" i="85"/>
  <c r="AT535" i="85"/>
  <c r="AT537" i="85"/>
  <c r="AT539" i="85"/>
  <c r="AT541" i="85"/>
  <c r="AT543" i="85"/>
  <c r="AT545" i="85"/>
  <c r="AT547" i="85"/>
  <c r="AT549" i="85"/>
  <c r="AT551" i="85"/>
  <c r="AT553" i="85"/>
  <c r="AT555" i="85"/>
  <c r="AT557" i="85"/>
  <c r="AT559" i="85"/>
  <c r="AT561" i="85"/>
  <c r="AT563" i="85"/>
  <c r="AT565" i="85"/>
  <c r="AT567" i="85"/>
  <c r="AT569" i="85"/>
  <c r="AT571" i="85"/>
  <c r="AT573" i="85"/>
  <c r="AT575" i="85"/>
  <c r="AT577" i="85"/>
  <c r="AT579" i="85"/>
  <c r="AT581" i="85"/>
  <c r="AT583" i="85"/>
  <c r="AT585" i="85"/>
  <c r="AT47" i="85"/>
  <c r="AT63" i="85"/>
  <c r="AT294" i="85"/>
  <c r="AT296" i="85"/>
  <c r="AT298" i="85"/>
  <c r="AT300" i="85"/>
  <c r="AT302" i="85"/>
  <c r="AT304" i="85"/>
  <c r="AT306" i="85"/>
  <c r="AT308" i="85"/>
  <c r="AT310" i="85"/>
  <c r="AT312" i="85"/>
  <c r="AT314" i="85"/>
  <c r="AT316" i="85"/>
  <c r="AT318" i="85"/>
  <c r="AT320" i="85"/>
  <c r="AT322" i="85"/>
  <c r="AT324" i="85"/>
  <c r="AT326" i="85"/>
  <c r="AT328" i="85"/>
  <c r="AT330" i="85"/>
  <c r="AT332" i="85"/>
  <c r="AT334" i="85"/>
  <c r="AT336" i="85"/>
  <c r="AT338" i="85"/>
  <c r="AT340" i="85"/>
  <c r="AT342" i="85"/>
  <c r="AT344" i="85"/>
  <c r="AT346" i="85"/>
  <c r="AT348" i="85"/>
  <c r="AT350" i="85"/>
  <c r="AT352" i="85"/>
  <c r="AT354" i="85"/>
  <c r="AT356" i="85"/>
  <c r="AT358" i="85"/>
  <c r="AT360" i="85"/>
  <c r="AT362" i="85"/>
  <c r="AT364" i="85"/>
  <c r="AT366" i="85"/>
  <c r="AT368" i="85"/>
  <c r="AT370" i="85"/>
  <c r="AT372" i="85"/>
  <c r="AT374" i="85"/>
  <c r="AT376" i="85"/>
  <c r="AT378" i="85"/>
  <c r="AT380" i="85"/>
  <c r="AT382" i="85"/>
  <c r="AT384" i="85"/>
  <c r="AT386" i="85"/>
  <c r="AT388" i="85"/>
  <c r="AT390" i="85"/>
  <c r="AT392" i="85"/>
  <c r="AT394" i="85"/>
  <c r="AT396" i="85"/>
  <c r="AT398" i="85"/>
  <c r="AT400" i="85"/>
  <c r="AT402" i="85"/>
  <c r="AT404" i="85"/>
  <c r="AT406" i="85"/>
  <c r="AT408" i="85"/>
  <c r="AT410" i="85"/>
  <c r="AT412" i="85"/>
  <c r="AT414" i="85"/>
  <c r="AT416" i="85"/>
  <c r="AT418" i="85"/>
  <c r="AT420" i="85"/>
  <c r="AT422" i="85"/>
  <c r="AT424" i="85"/>
  <c r="AT426" i="85"/>
  <c r="AT428" i="85"/>
  <c r="AT430" i="85"/>
  <c r="AT432" i="85"/>
  <c r="AT434" i="85"/>
  <c r="AT436" i="85"/>
  <c r="AT438" i="85"/>
  <c r="AT440" i="85"/>
  <c r="AT442" i="85"/>
  <c r="AT444" i="85"/>
  <c r="AT446" i="85"/>
  <c r="AT448" i="85"/>
  <c r="AT450" i="85"/>
  <c r="AT452" i="85"/>
  <c r="AT454" i="85"/>
  <c r="AT456" i="85"/>
  <c r="AT458" i="85"/>
  <c r="AT460" i="85"/>
  <c r="AT462" i="85"/>
  <c r="AT464" i="85"/>
  <c r="AT466" i="85"/>
  <c r="AT468" i="85"/>
  <c r="AT470" i="85"/>
  <c r="AT472" i="85"/>
  <c r="AT474" i="85"/>
  <c r="AT476" i="85"/>
  <c r="AT478" i="85"/>
  <c r="AT480" i="85"/>
  <c r="AT482" i="85"/>
  <c r="AT484" i="85"/>
  <c r="AT486" i="85"/>
  <c r="AT488" i="85"/>
  <c r="AT490" i="85"/>
  <c r="AT492" i="85"/>
  <c r="AT494" i="85"/>
  <c r="AT496" i="85"/>
  <c r="AT498" i="85"/>
  <c r="AT500" i="85"/>
  <c r="AT502" i="85"/>
  <c r="AT504" i="85"/>
  <c r="AT506" i="85"/>
  <c r="AT508" i="85"/>
  <c r="AT510" i="85"/>
  <c r="AT512" i="85"/>
  <c r="AT514" i="85"/>
  <c r="AT516" i="85"/>
  <c r="AT518" i="85"/>
  <c r="AT520" i="85"/>
  <c r="AT522" i="85"/>
  <c r="AT524" i="85"/>
  <c r="AT526" i="85"/>
  <c r="AT528" i="85"/>
  <c r="AT530" i="85"/>
  <c r="AT532" i="85"/>
  <c r="AT534" i="85"/>
  <c r="AT536" i="85"/>
  <c r="AT538" i="85"/>
  <c r="AT540" i="85"/>
  <c r="AT542" i="85"/>
  <c r="AT544" i="85"/>
  <c r="AT546" i="85"/>
  <c r="AT548" i="85"/>
  <c r="AT550" i="85"/>
  <c r="AT552" i="85"/>
  <c r="AT554" i="85"/>
  <c r="AT556" i="85"/>
  <c r="AT558" i="85"/>
  <c r="AT560" i="85"/>
  <c r="AT562" i="85"/>
  <c r="AT564" i="85"/>
  <c r="AT566" i="85"/>
  <c r="AT568" i="85"/>
  <c r="AT570" i="85"/>
  <c r="AT572" i="85"/>
  <c r="AT574" i="85"/>
  <c r="AT576" i="85"/>
  <c r="AT578" i="85"/>
  <c r="AT580" i="85"/>
  <c r="AT582" i="85"/>
  <c r="AT584" i="85"/>
  <c r="AT586" i="85"/>
  <c r="AT587" i="85"/>
  <c r="AT588" i="85"/>
  <c r="AT589" i="85"/>
  <c r="AT590" i="85"/>
  <c r="AT591" i="85"/>
  <c r="AT592" i="85"/>
  <c r="AT593" i="85"/>
  <c r="AT594" i="85"/>
  <c r="AT595" i="85"/>
  <c r="AT596" i="85"/>
  <c r="AT597" i="85"/>
  <c r="AT598" i="85"/>
  <c r="AT599" i="85"/>
  <c r="AT600" i="85"/>
  <c r="AT601" i="85"/>
  <c r="AT602" i="85"/>
  <c r="AT603" i="85"/>
  <c r="AT604" i="85"/>
  <c r="AT605" i="85"/>
  <c r="AT606" i="85"/>
  <c r="AT607" i="85"/>
  <c r="AT608" i="85"/>
  <c r="AT609" i="85"/>
  <c r="AT610" i="85"/>
  <c r="AT611" i="85"/>
  <c r="AT612" i="85"/>
  <c r="AT613" i="85"/>
  <c r="AT614" i="85"/>
  <c r="AT615" i="85"/>
  <c r="AT616" i="85"/>
  <c r="AT617" i="85"/>
  <c r="AT618" i="85"/>
  <c r="AT619" i="85"/>
  <c r="AT620" i="85"/>
  <c r="AT621" i="85"/>
  <c r="AT622" i="85"/>
  <c r="AT623" i="85"/>
  <c r="AT624" i="85"/>
  <c r="AT625" i="85"/>
  <c r="AT626" i="85"/>
  <c r="AT627" i="85"/>
  <c r="AT628" i="85"/>
  <c r="AT629" i="85"/>
  <c r="AT630" i="85"/>
  <c r="AT631" i="85"/>
  <c r="AT632" i="85"/>
  <c r="AT633" i="85"/>
  <c r="AT634" i="85"/>
  <c r="AT635" i="85"/>
  <c r="AT636" i="85"/>
  <c r="AT637" i="85"/>
  <c r="AT638" i="85"/>
  <c r="AT639" i="85"/>
  <c r="AT640" i="85"/>
  <c r="AT641" i="85"/>
  <c r="AT642" i="85"/>
  <c r="AT643" i="85"/>
  <c r="AV20" i="85"/>
  <c r="AV21" i="85"/>
  <c r="AV22" i="85"/>
  <c r="AV23" i="85"/>
  <c r="AV24" i="85"/>
  <c r="AV25" i="85"/>
  <c r="AV26" i="85"/>
  <c r="AV27" i="85"/>
  <c r="AV28" i="85"/>
  <c r="AV29" i="85"/>
  <c r="AV30" i="85"/>
  <c r="AV31" i="85"/>
  <c r="AV33" i="85"/>
  <c r="AV35" i="85"/>
  <c r="AV37" i="85"/>
  <c r="AV40" i="85"/>
  <c r="AV42" i="85"/>
  <c r="AV32" i="85"/>
  <c r="AV36" i="85"/>
  <c r="AV39" i="85"/>
  <c r="AV43" i="85"/>
  <c r="AV45" i="85"/>
  <c r="AV47" i="85"/>
  <c r="AV49" i="85"/>
  <c r="AV51" i="85"/>
  <c r="AV53" i="85"/>
  <c r="AV55" i="85"/>
  <c r="AV57" i="85"/>
  <c r="AV59" i="85"/>
  <c r="AV61" i="85"/>
  <c r="AV63" i="85"/>
  <c r="AV65" i="85"/>
  <c r="AV67" i="85"/>
  <c r="AV69" i="85"/>
  <c r="AV71" i="85"/>
  <c r="AV73" i="85"/>
  <c r="AV75" i="85"/>
  <c r="AV77" i="85"/>
  <c r="AV78" i="85"/>
  <c r="AV79" i="85"/>
  <c r="AV80" i="85"/>
  <c r="AV81" i="85"/>
  <c r="AV82" i="85"/>
  <c r="AV83" i="85"/>
  <c r="AV84" i="85"/>
  <c r="AV85" i="85"/>
  <c r="AV86" i="85"/>
  <c r="AV87" i="85"/>
  <c r="AV88" i="85"/>
  <c r="AV89" i="85"/>
  <c r="AV90" i="85"/>
  <c r="AV91" i="85"/>
  <c r="AV92" i="85"/>
  <c r="AV93" i="85"/>
  <c r="AV94" i="85"/>
  <c r="AV95" i="85"/>
  <c r="AV96" i="85"/>
  <c r="AV97" i="85"/>
  <c r="AV98" i="85"/>
  <c r="AV99" i="85"/>
  <c r="AV100" i="85"/>
  <c r="AV101" i="85"/>
  <c r="AV102" i="85"/>
  <c r="AV103" i="85"/>
  <c r="AV104" i="85"/>
  <c r="AV105" i="85"/>
  <c r="AV106" i="85"/>
  <c r="AV107" i="85"/>
  <c r="AV108" i="85"/>
  <c r="AV109" i="85"/>
  <c r="AV110" i="85"/>
  <c r="AV111" i="85"/>
  <c r="AV112" i="85"/>
  <c r="AV113" i="85"/>
  <c r="AV114" i="85"/>
  <c r="AV115" i="85"/>
  <c r="AV116" i="85"/>
  <c r="AV117" i="85"/>
  <c r="AV118" i="85"/>
  <c r="AV119" i="85"/>
  <c r="AV120" i="85"/>
  <c r="AV121" i="85"/>
  <c r="AV122" i="85"/>
  <c r="AV123" i="85"/>
  <c r="AV124" i="85"/>
  <c r="AV125" i="85"/>
  <c r="AV126" i="85"/>
  <c r="AV127" i="85"/>
  <c r="AV128" i="85"/>
  <c r="AV129" i="85"/>
  <c r="AV130" i="85"/>
  <c r="AV131" i="85"/>
  <c r="AV132" i="85"/>
  <c r="AV133" i="85"/>
  <c r="AV134" i="85"/>
  <c r="AV135" i="85"/>
  <c r="AV136" i="85"/>
  <c r="AV137" i="85"/>
  <c r="AV138" i="85"/>
  <c r="AV139" i="85"/>
  <c r="AV140" i="85"/>
  <c r="AV141" i="85"/>
  <c r="AV142" i="85"/>
  <c r="AV143" i="85"/>
  <c r="AV144" i="85"/>
  <c r="AV145" i="85"/>
  <c r="AV146" i="85"/>
  <c r="AV147" i="85"/>
  <c r="AV148" i="85"/>
  <c r="AV149" i="85"/>
  <c r="AV34" i="85"/>
  <c r="AV41" i="85"/>
  <c r="AV46" i="85"/>
  <c r="AV50" i="85"/>
  <c r="AV54" i="85"/>
  <c r="AV58" i="85"/>
  <c r="AV62" i="85"/>
  <c r="AV66" i="85"/>
  <c r="AV70" i="85"/>
  <c r="AV74" i="85"/>
  <c r="AV150" i="85"/>
  <c r="AV151" i="85"/>
  <c r="AV152" i="85"/>
  <c r="AV153" i="85"/>
  <c r="AV154" i="85"/>
  <c r="AV155" i="85"/>
  <c r="AV156" i="85"/>
  <c r="AV157" i="85"/>
  <c r="AV158" i="85"/>
  <c r="AV159" i="85"/>
  <c r="AV160" i="85"/>
  <c r="AV161" i="85"/>
  <c r="AV162" i="85"/>
  <c r="AV163" i="85"/>
  <c r="AV164" i="85"/>
  <c r="AV165" i="85"/>
  <c r="AV166" i="85"/>
  <c r="AV167" i="85"/>
  <c r="AV168" i="85"/>
  <c r="AV169" i="85"/>
  <c r="AV170" i="85"/>
  <c r="AV171" i="85"/>
  <c r="AV172" i="85"/>
  <c r="AV173" i="85"/>
  <c r="AV174" i="85"/>
  <c r="AV175" i="85"/>
  <c r="AV176" i="85"/>
  <c r="AV177" i="85"/>
  <c r="AV178" i="85"/>
  <c r="AV179" i="85"/>
  <c r="AV180" i="85"/>
  <c r="AV181" i="85"/>
  <c r="AV182" i="85"/>
  <c r="AV183" i="85"/>
  <c r="AV184" i="85"/>
  <c r="AV185" i="85"/>
  <c r="AV186" i="85"/>
  <c r="AV187" i="85"/>
  <c r="AV188" i="85"/>
  <c r="AV189" i="85"/>
  <c r="AV190" i="85"/>
  <c r="AV191" i="85"/>
  <c r="AV192" i="85"/>
  <c r="AV193" i="85"/>
  <c r="AV194" i="85"/>
  <c r="AV195" i="85"/>
  <c r="AV196" i="85"/>
  <c r="AV197" i="85"/>
  <c r="AV198" i="85"/>
  <c r="AV199" i="85"/>
  <c r="AV200" i="85"/>
  <c r="AV201" i="85"/>
  <c r="AV202" i="85"/>
  <c r="AV203" i="85"/>
  <c r="AV204" i="85"/>
  <c r="AV205" i="85"/>
  <c r="AV206" i="85"/>
  <c r="AV207" i="85"/>
  <c r="AV208" i="85"/>
  <c r="AV209" i="85"/>
  <c r="AV210" i="85"/>
  <c r="AV211" i="85"/>
  <c r="AV212" i="85"/>
  <c r="AV213" i="85"/>
  <c r="AV214" i="85"/>
  <c r="AV215" i="85"/>
  <c r="AV216" i="85"/>
  <c r="AV217" i="85"/>
  <c r="AV218" i="85"/>
  <c r="AV219" i="85"/>
  <c r="AV220" i="85"/>
  <c r="AV221" i="85"/>
  <c r="AV222" i="85"/>
  <c r="AV223" i="85"/>
  <c r="AV224" i="85"/>
  <c r="AV225" i="85"/>
  <c r="AV226" i="85"/>
  <c r="AV227" i="85"/>
  <c r="AV228" i="85"/>
  <c r="AV229" i="85"/>
  <c r="AV230" i="85"/>
  <c r="AV231" i="85"/>
  <c r="AV232" i="85"/>
  <c r="AV233" i="85"/>
  <c r="AV234" i="85"/>
  <c r="AV235" i="85"/>
  <c r="AV236" i="85"/>
  <c r="AV237" i="85"/>
  <c r="AV238" i="85"/>
  <c r="AV239" i="85"/>
  <c r="AV240" i="85"/>
  <c r="AV241" i="85"/>
  <c r="AV242" i="85"/>
  <c r="AV243" i="85"/>
  <c r="AV244" i="85"/>
  <c r="AV245" i="85"/>
  <c r="AV246" i="85"/>
  <c r="AV247" i="85"/>
  <c r="AV248" i="85"/>
  <c r="AV249" i="85"/>
  <c r="AV250" i="85"/>
  <c r="AV251" i="85"/>
  <c r="AV252" i="85"/>
  <c r="AV253" i="85"/>
  <c r="AV254" i="85"/>
  <c r="AV255" i="85"/>
  <c r="AV256" i="85"/>
  <c r="AV257" i="85"/>
  <c r="AV258" i="85"/>
  <c r="AV259" i="85"/>
  <c r="AV260" i="85"/>
  <c r="AV261" i="85"/>
  <c r="AV262" i="85"/>
  <c r="AV263" i="85"/>
  <c r="AV264" i="85"/>
  <c r="AV265" i="85"/>
  <c r="AV266" i="85"/>
  <c r="AV267" i="85"/>
  <c r="AV268" i="85"/>
  <c r="AV269" i="85"/>
  <c r="AV270" i="85"/>
  <c r="AV271" i="85"/>
  <c r="AV272" i="85"/>
  <c r="AV273" i="85"/>
  <c r="AV274" i="85"/>
  <c r="AV275" i="85"/>
  <c r="AV276" i="85"/>
  <c r="AV277" i="85"/>
  <c r="AV278" i="85"/>
  <c r="AV279" i="85"/>
  <c r="AV280" i="85"/>
  <c r="AV281" i="85"/>
  <c r="AV282" i="85"/>
  <c r="AV283" i="85"/>
  <c r="AV284" i="85"/>
  <c r="AV285" i="85"/>
  <c r="AV286" i="85"/>
  <c r="AV287" i="85"/>
  <c r="AV288" i="85"/>
  <c r="AV289" i="85"/>
  <c r="AV290" i="85"/>
  <c r="AV291" i="85"/>
  <c r="AV292" i="85"/>
  <c r="AV293" i="85"/>
  <c r="AV38" i="85"/>
  <c r="AV44" i="85"/>
  <c r="AV52" i="85"/>
  <c r="AV60" i="85"/>
  <c r="AV68" i="85"/>
  <c r="AV76" i="85"/>
  <c r="AV48" i="85"/>
  <c r="AV64" i="85"/>
  <c r="AV294" i="85"/>
  <c r="AV296" i="85"/>
  <c r="AV298" i="85"/>
  <c r="AV300" i="85"/>
  <c r="AV302" i="85"/>
  <c r="AV304" i="85"/>
  <c r="AV306" i="85"/>
  <c r="AV308" i="85"/>
  <c r="AV310" i="85"/>
  <c r="AV312" i="85"/>
  <c r="AV314" i="85"/>
  <c r="AV316" i="85"/>
  <c r="AV318" i="85"/>
  <c r="AV320" i="85"/>
  <c r="AV322" i="85"/>
  <c r="AV324" i="85"/>
  <c r="AV326" i="85"/>
  <c r="AV328" i="85"/>
  <c r="AV330" i="85"/>
  <c r="AV332" i="85"/>
  <c r="AV334" i="85"/>
  <c r="AV336" i="85"/>
  <c r="AV338" i="85"/>
  <c r="AV340" i="85"/>
  <c r="AV342" i="85"/>
  <c r="AV344" i="85"/>
  <c r="AV346" i="85"/>
  <c r="AV348" i="85"/>
  <c r="AV350" i="85"/>
  <c r="AV352" i="85"/>
  <c r="AV354" i="85"/>
  <c r="AV356" i="85"/>
  <c r="AV358" i="85"/>
  <c r="AV360" i="85"/>
  <c r="AV362" i="85"/>
  <c r="AV364" i="85"/>
  <c r="AV366" i="85"/>
  <c r="AV368" i="85"/>
  <c r="AV370" i="85"/>
  <c r="AV372" i="85"/>
  <c r="AV374" i="85"/>
  <c r="AV376" i="85"/>
  <c r="AV378" i="85"/>
  <c r="AV380" i="85"/>
  <c r="AV382" i="85"/>
  <c r="AV384" i="85"/>
  <c r="AV386" i="85"/>
  <c r="AV388" i="85"/>
  <c r="AV390" i="85"/>
  <c r="AV392" i="85"/>
  <c r="AV394" i="85"/>
  <c r="AV396" i="85"/>
  <c r="AV398" i="85"/>
  <c r="AV400" i="85"/>
  <c r="AV402" i="85"/>
  <c r="AV404" i="85"/>
  <c r="AV406" i="85"/>
  <c r="AV408" i="85"/>
  <c r="AV410" i="85"/>
  <c r="AV412" i="85"/>
  <c r="AV414" i="85"/>
  <c r="AV416" i="85"/>
  <c r="AV418" i="85"/>
  <c r="AV420" i="85"/>
  <c r="AV422" i="85"/>
  <c r="AV424" i="85"/>
  <c r="AV426" i="85"/>
  <c r="AV428" i="85"/>
  <c r="AV430" i="85"/>
  <c r="AV432" i="85"/>
  <c r="AV434" i="85"/>
  <c r="AV436" i="85"/>
  <c r="AV438" i="85"/>
  <c r="AV440" i="85"/>
  <c r="AV442" i="85"/>
  <c r="AV444" i="85"/>
  <c r="AV446" i="85"/>
  <c r="AV448" i="85"/>
  <c r="AV450" i="85"/>
  <c r="AV452" i="85"/>
  <c r="AV454" i="85"/>
  <c r="AV456" i="85"/>
  <c r="AV458" i="85"/>
  <c r="AV460" i="85"/>
  <c r="AV462" i="85"/>
  <c r="AV464" i="85"/>
  <c r="AV466" i="85"/>
  <c r="AV468" i="85"/>
  <c r="AV470" i="85"/>
  <c r="AV472" i="85"/>
  <c r="AV474" i="85"/>
  <c r="AV476" i="85"/>
  <c r="AV478" i="85"/>
  <c r="AV480" i="85"/>
  <c r="AV482" i="85"/>
  <c r="AV484" i="85"/>
  <c r="AV486" i="85"/>
  <c r="AV488" i="85"/>
  <c r="AV490" i="85"/>
  <c r="AV492" i="85"/>
  <c r="AV494" i="85"/>
  <c r="AV496" i="85"/>
  <c r="AV498" i="85"/>
  <c r="AV500" i="85"/>
  <c r="AV502" i="85"/>
  <c r="AV504" i="85"/>
  <c r="AV506" i="85"/>
  <c r="AV508" i="85"/>
  <c r="AV510" i="85"/>
  <c r="AV512" i="85"/>
  <c r="AV514" i="85"/>
  <c r="AV516" i="85"/>
  <c r="AV518" i="85"/>
  <c r="AV520" i="85"/>
  <c r="AV522" i="85"/>
  <c r="AV524" i="85"/>
  <c r="AV526" i="85"/>
  <c r="AV528" i="85"/>
  <c r="AV530" i="85"/>
  <c r="AV532" i="85"/>
  <c r="AV534" i="85"/>
  <c r="AV536" i="85"/>
  <c r="AV538" i="85"/>
  <c r="AV540" i="85"/>
  <c r="AV542" i="85"/>
  <c r="AV544" i="85"/>
  <c r="AV546" i="85"/>
  <c r="AV548" i="85"/>
  <c r="AV550" i="85"/>
  <c r="AV552" i="85"/>
  <c r="AV554" i="85"/>
  <c r="AV556" i="85"/>
  <c r="AV558" i="85"/>
  <c r="AV560" i="85"/>
  <c r="AV562" i="85"/>
  <c r="AV564" i="85"/>
  <c r="AV566" i="85"/>
  <c r="AV568" i="85"/>
  <c r="AV570" i="85"/>
  <c r="AV572" i="85"/>
  <c r="AV574" i="85"/>
  <c r="AV576" i="85"/>
  <c r="AV578" i="85"/>
  <c r="AV580" i="85"/>
  <c r="AV582" i="85"/>
  <c r="AV584" i="85"/>
  <c r="AV586" i="85"/>
  <c r="AV56" i="85"/>
  <c r="AV72" i="85"/>
  <c r="AV295" i="85"/>
  <c r="AV297" i="85"/>
  <c r="AV299" i="85"/>
  <c r="AV301" i="85"/>
  <c r="AV303" i="85"/>
  <c r="AV305" i="85"/>
  <c r="AV307" i="85"/>
  <c r="AV309" i="85"/>
  <c r="AV311" i="85"/>
  <c r="AV313" i="85"/>
  <c r="AV315" i="85"/>
  <c r="AV317" i="85"/>
  <c r="AV319" i="85"/>
  <c r="AV321" i="85"/>
  <c r="AV323" i="85"/>
  <c r="AV325" i="85"/>
  <c r="AV327" i="85"/>
  <c r="AV329" i="85"/>
  <c r="AV331" i="85"/>
  <c r="AV333" i="85"/>
  <c r="AV335" i="85"/>
  <c r="AV337" i="85"/>
  <c r="AV339" i="85"/>
  <c r="AV341" i="85"/>
  <c r="AV343" i="85"/>
  <c r="AV345" i="85"/>
  <c r="AV347" i="85"/>
  <c r="AV349" i="85"/>
  <c r="AV351" i="85"/>
  <c r="AV353" i="85"/>
  <c r="AV355" i="85"/>
  <c r="AV357" i="85"/>
  <c r="AV359" i="85"/>
  <c r="AV361" i="85"/>
  <c r="AV363" i="85"/>
  <c r="AV365" i="85"/>
  <c r="AV367" i="85"/>
  <c r="AV369" i="85"/>
  <c r="AV371" i="85"/>
  <c r="AV373" i="85"/>
  <c r="AV375" i="85"/>
  <c r="AV377" i="85"/>
  <c r="AV379" i="85"/>
  <c r="AV381" i="85"/>
  <c r="AV383" i="85"/>
  <c r="AV385" i="85"/>
  <c r="AV387" i="85"/>
  <c r="AV389" i="85"/>
  <c r="AV391" i="85"/>
  <c r="AV393" i="85"/>
  <c r="AV395" i="85"/>
  <c r="AV397" i="85"/>
  <c r="AV399" i="85"/>
  <c r="AV401" i="85"/>
  <c r="AV403" i="85"/>
  <c r="AV405" i="85"/>
  <c r="AV407" i="85"/>
  <c r="AV409" i="85"/>
  <c r="AV411" i="85"/>
  <c r="AV413" i="85"/>
  <c r="AV415" i="85"/>
  <c r="AV417" i="85"/>
  <c r="AV419" i="85"/>
  <c r="AV421" i="85"/>
  <c r="AV423" i="85"/>
  <c r="AV425" i="85"/>
  <c r="AV427" i="85"/>
  <c r="AV429" i="85"/>
  <c r="AV431" i="85"/>
  <c r="AV433" i="85"/>
  <c r="AV435" i="85"/>
  <c r="AV437" i="85"/>
  <c r="AV439" i="85"/>
  <c r="AV441" i="85"/>
  <c r="AV443" i="85"/>
  <c r="AV445" i="85"/>
  <c r="AV447" i="85"/>
  <c r="AV449" i="85"/>
  <c r="AV451" i="85"/>
  <c r="AV453" i="85"/>
  <c r="AV455" i="85"/>
  <c r="AV457" i="85"/>
  <c r="AV459" i="85"/>
  <c r="AV461" i="85"/>
  <c r="AV463" i="85"/>
  <c r="AV465" i="85"/>
  <c r="AV467" i="85"/>
  <c r="AV469" i="85"/>
  <c r="AV471" i="85"/>
  <c r="AV473" i="85"/>
  <c r="AV475" i="85"/>
  <c r="AV477" i="85"/>
  <c r="AV479" i="85"/>
  <c r="AV481" i="85"/>
  <c r="AV483" i="85"/>
  <c r="AV485" i="85"/>
  <c r="AV487" i="85"/>
  <c r="AV489" i="85"/>
  <c r="AV491" i="85"/>
  <c r="AV493" i="85"/>
  <c r="AV495" i="85"/>
  <c r="AV497" i="85"/>
  <c r="AV499" i="85"/>
  <c r="AV501" i="85"/>
  <c r="AV503" i="85"/>
  <c r="AV505" i="85"/>
  <c r="AV507" i="85"/>
  <c r="AV509" i="85"/>
  <c r="AV511" i="85"/>
  <c r="AV513" i="85"/>
  <c r="AV515" i="85"/>
  <c r="AV517" i="85"/>
  <c r="AV519" i="85"/>
  <c r="AV521" i="85"/>
  <c r="AV523" i="85"/>
  <c r="AV525" i="85"/>
  <c r="AV527" i="85"/>
  <c r="AV529" i="85"/>
  <c r="AV531" i="85"/>
  <c r="AV533" i="85"/>
  <c r="AV535" i="85"/>
  <c r="AV537" i="85"/>
  <c r="AV539" i="85"/>
  <c r="AV541" i="85"/>
  <c r="AV543" i="85"/>
  <c r="AV545" i="85"/>
  <c r="AV547" i="85"/>
  <c r="AV549" i="85"/>
  <c r="AV551" i="85"/>
  <c r="AV553" i="85"/>
  <c r="AV555" i="85"/>
  <c r="AV557" i="85"/>
  <c r="AV559" i="85"/>
  <c r="AV561" i="85"/>
  <c r="AV563" i="85"/>
  <c r="AV565" i="85"/>
  <c r="AV567" i="85"/>
  <c r="AV569" i="85"/>
  <c r="AV571" i="85"/>
  <c r="AV573" i="85"/>
  <c r="AV575" i="85"/>
  <c r="AV577" i="85"/>
  <c r="AV579" i="85"/>
  <c r="AV581" i="85"/>
  <c r="AV583" i="85"/>
  <c r="AV585" i="85"/>
  <c r="AV587" i="85"/>
  <c r="AV588" i="85"/>
  <c r="AV589" i="85"/>
  <c r="AV590" i="85"/>
  <c r="AV591" i="85"/>
  <c r="AV592" i="85"/>
  <c r="AV593" i="85"/>
  <c r="AV594" i="85"/>
  <c r="AV595" i="85"/>
  <c r="AV596" i="85"/>
  <c r="AV597" i="85"/>
  <c r="AV598" i="85"/>
  <c r="AV599" i="85"/>
  <c r="AV600" i="85"/>
  <c r="AV601" i="85"/>
  <c r="AV602" i="85"/>
  <c r="AV603" i="85"/>
  <c r="AV604" i="85"/>
  <c r="AV605" i="85"/>
  <c r="AV606" i="85"/>
  <c r="AV607" i="85"/>
  <c r="AV608" i="85"/>
  <c r="AV609" i="85"/>
  <c r="AV610" i="85"/>
  <c r="AV611" i="85"/>
  <c r="AV612" i="85"/>
  <c r="AV613" i="85"/>
  <c r="AV614" i="85"/>
  <c r="AV615" i="85"/>
  <c r="AV616" i="85"/>
  <c r="AV617" i="85"/>
  <c r="AV618" i="85"/>
  <c r="AV619" i="85"/>
  <c r="AV620" i="85"/>
  <c r="AV621" i="85"/>
  <c r="AV622" i="85"/>
  <c r="AV623" i="85"/>
  <c r="AV624" i="85"/>
  <c r="AV625" i="85"/>
  <c r="AV626" i="85"/>
  <c r="AV627" i="85"/>
  <c r="AV628" i="85"/>
  <c r="AV629" i="85"/>
  <c r="AV630" i="85"/>
  <c r="AV631" i="85"/>
  <c r="AV632" i="85"/>
  <c r="AV633" i="85"/>
  <c r="AV634" i="85"/>
  <c r="AV635" i="85"/>
  <c r="AV636" i="85"/>
  <c r="AV637" i="85"/>
  <c r="AV638" i="85"/>
  <c r="AV639" i="85"/>
  <c r="AV640" i="85"/>
  <c r="AV641" i="85"/>
  <c r="AV642" i="85"/>
  <c r="AV643" i="85"/>
  <c r="AX20" i="85"/>
  <c r="AX21" i="85"/>
  <c r="AX22" i="85"/>
  <c r="AX23" i="85"/>
  <c r="AX24" i="85"/>
  <c r="AX25" i="85"/>
  <c r="AX26" i="85"/>
  <c r="AX27" i="85"/>
  <c r="AX28" i="85"/>
  <c r="AX29" i="85"/>
  <c r="AX30" i="85"/>
  <c r="AX31" i="85"/>
  <c r="AX32" i="85"/>
  <c r="AX34" i="85"/>
  <c r="AX36" i="85"/>
  <c r="AX38" i="85"/>
  <c r="AX39" i="85"/>
  <c r="AX41" i="85"/>
  <c r="AX43" i="85"/>
  <c r="AX33" i="85"/>
  <c r="AX37" i="85"/>
  <c r="AX40" i="85"/>
  <c r="AX44" i="85"/>
  <c r="AX46" i="85"/>
  <c r="AX48" i="85"/>
  <c r="AX50" i="85"/>
  <c r="AX52" i="85"/>
  <c r="AX54" i="85"/>
  <c r="AX56" i="85"/>
  <c r="AX58" i="85"/>
  <c r="AX60" i="85"/>
  <c r="AX62" i="85"/>
  <c r="AX64" i="85"/>
  <c r="AX66" i="85"/>
  <c r="AX68" i="85"/>
  <c r="AX70" i="85"/>
  <c r="AX72" i="85"/>
  <c r="AX74" i="85"/>
  <c r="AX76" i="85"/>
  <c r="AX78" i="85"/>
  <c r="AX79" i="85"/>
  <c r="AX80" i="85"/>
  <c r="AX81" i="85"/>
  <c r="AX82" i="85"/>
  <c r="AX83" i="85"/>
  <c r="AX84" i="85"/>
  <c r="AX85" i="85"/>
  <c r="AX86" i="85"/>
  <c r="AX87" i="85"/>
  <c r="AX88" i="85"/>
  <c r="AX89" i="85"/>
  <c r="AX90" i="85"/>
  <c r="AX91" i="85"/>
  <c r="AX92" i="85"/>
  <c r="AX93" i="85"/>
  <c r="AX94" i="85"/>
  <c r="AX95" i="85"/>
  <c r="AX96" i="85"/>
  <c r="AX97" i="85"/>
  <c r="AX98" i="85"/>
  <c r="AX99" i="85"/>
  <c r="AX100" i="85"/>
  <c r="AX101" i="85"/>
  <c r="AX102" i="85"/>
  <c r="AX103" i="85"/>
  <c r="AX104" i="85"/>
  <c r="AX105" i="85"/>
  <c r="AX106" i="85"/>
  <c r="AX107" i="85"/>
  <c r="AX108" i="85"/>
  <c r="AX109" i="85"/>
  <c r="AX110" i="85"/>
  <c r="AX111" i="85"/>
  <c r="AX112" i="85"/>
  <c r="AX113" i="85"/>
  <c r="AX114" i="85"/>
  <c r="AX115" i="85"/>
  <c r="AX116" i="85"/>
  <c r="AX117" i="85"/>
  <c r="AX118" i="85"/>
  <c r="AX119" i="85"/>
  <c r="AX120" i="85"/>
  <c r="AX121" i="85"/>
  <c r="AX122" i="85"/>
  <c r="AX123" i="85"/>
  <c r="AX124" i="85"/>
  <c r="AX125" i="85"/>
  <c r="AX126" i="85"/>
  <c r="AX127" i="85"/>
  <c r="AX128" i="85"/>
  <c r="AX129" i="85"/>
  <c r="AX130" i="85"/>
  <c r="AX131" i="85"/>
  <c r="AX132" i="85"/>
  <c r="AX133" i="85"/>
  <c r="AX134" i="85"/>
  <c r="AX135" i="85"/>
  <c r="AX136" i="85"/>
  <c r="AX137" i="85"/>
  <c r="AX138" i="85"/>
  <c r="AX139" i="85"/>
  <c r="AX140" i="85"/>
  <c r="AX141" i="85"/>
  <c r="AX142" i="85"/>
  <c r="AX143" i="85"/>
  <c r="AX144" i="85"/>
  <c r="AX145" i="85"/>
  <c r="AX146" i="85"/>
  <c r="AX147" i="85"/>
  <c r="AX148" i="85"/>
  <c r="AX149" i="85"/>
  <c r="AX35" i="85"/>
  <c r="AX42" i="85"/>
  <c r="AX47" i="85"/>
  <c r="AX51" i="85"/>
  <c r="AX55" i="85"/>
  <c r="AX59" i="85"/>
  <c r="AX63" i="85"/>
  <c r="AX67" i="85"/>
  <c r="AX71" i="85"/>
  <c r="AX75" i="85"/>
  <c r="AX150" i="85"/>
  <c r="AX151" i="85"/>
  <c r="AX152" i="85"/>
  <c r="AX153" i="85"/>
  <c r="AX154" i="85"/>
  <c r="AX155" i="85"/>
  <c r="AX156" i="85"/>
  <c r="AX157" i="85"/>
  <c r="AX158" i="85"/>
  <c r="AX159" i="85"/>
  <c r="AX160" i="85"/>
  <c r="AX161" i="85"/>
  <c r="AX162" i="85"/>
  <c r="AX163" i="85"/>
  <c r="AX164" i="85"/>
  <c r="AX165" i="85"/>
  <c r="AX166" i="85"/>
  <c r="AX167" i="85"/>
  <c r="AX168" i="85"/>
  <c r="AX169" i="85"/>
  <c r="AX170" i="85"/>
  <c r="AX171" i="85"/>
  <c r="AX172" i="85"/>
  <c r="AX173" i="85"/>
  <c r="AX174" i="85"/>
  <c r="AX175" i="85"/>
  <c r="AX176" i="85"/>
  <c r="AX177" i="85"/>
  <c r="AX178" i="85"/>
  <c r="AX179" i="85"/>
  <c r="AX180" i="85"/>
  <c r="AX181" i="85"/>
  <c r="AX182" i="85"/>
  <c r="AX183" i="85"/>
  <c r="AX184" i="85"/>
  <c r="AX185" i="85"/>
  <c r="AX186" i="85"/>
  <c r="AX187" i="85"/>
  <c r="AX188" i="85"/>
  <c r="AX189" i="85"/>
  <c r="AX190" i="85"/>
  <c r="AX191" i="85"/>
  <c r="AX192" i="85"/>
  <c r="AX193" i="85"/>
  <c r="AX194" i="85"/>
  <c r="AX195" i="85"/>
  <c r="AX196" i="85"/>
  <c r="AX197" i="85"/>
  <c r="AX198" i="85"/>
  <c r="AX199" i="85"/>
  <c r="AX200" i="85"/>
  <c r="AX201" i="85"/>
  <c r="AX202" i="85"/>
  <c r="AX203" i="85"/>
  <c r="AX204" i="85"/>
  <c r="AX205" i="85"/>
  <c r="AX206" i="85"/>
  <c r="AX207" i="85"/>
  <c r="AX208" i="85"/>
  <c r="AX209" i="85"/>
  <c r="AX210" i="85"/>
  <c r="AX211" i="85"/>
  <c r="AX212" i="85"/>
  <c r="AX213" i="85"/>
  <c r="AX214" i="85"/>
  <c r="AX215" i="85"/>
  <c r="AX216" i="85"/>
  <c r="AX217" i="85"/>
  <c r="AX218" i="85"/>
  <c r="AX219" i="85"/>
  <c r="AX220" i="85"/>
  <c r="AX221" i="85"/>
  <c r="AX222" i="85"/>
  <c r="AX223" i="85"/>
  <c r="AX224" i="85"/>
  <c r="AX225" i="85"/>
  <c r="AX226" i="85"/>
  <c r="AX227" i="85"/>
  <c r="AX228" i="85"/>
  <c r="AX229" i="85"/>
  <c r="AX230" i="85"/>
  <c r="AX231" i="85"/>
  <c r="AX232" i="85"/>
  <c r="AX233" i="85"/>
  <c r="AX234" i="85"/>
  <c r="AX235" i="85"/>
  <c r="AX236" i="85"/>
  <c r="AX237" i="85"/>
  <c r="AX238" i="85"/>
  <c r="AX239" i="85"/>
  <c r="AX240" i="85"/>
  <c r="AX241" i="85"/>
  <c r="AX242" i="85"/>
  <c r="AX243" i="85"/>
  <c r="AX244" i="85"/>
  <c r="AX245" i="85"/>
  <c r="AX246" i="85"/>
  <c r="AX247" i="85"/>
  <c r="AX248" i="85"/>
  <c r="AX249" i="85"/>
  <c r="AX250" i="85"/>
  <c r="AX251" i="85"/>
  <c r="AX252" i="85"/>
  <c r="AX253" i="85"/>
  <c r="AX254" i="85"/>
  <c r="AX255" i="85"/>
  <c r="AX256" i="85"/>
  <c r="AX257" i="85"/>
  <c r="AX258" i="85"/>
  <c r="AX259" i="85"/>
  <c r="AX260" i="85"/>
  <c r="AX261" i="85"/>
  <c r="AX262" i="85"/>
  <c r="AX263" i="85"/>
  <c r="AX264" i="85"/>
  <c r="AX265" i="85"/>
  <c r="AX266" i="85"/>
  <c r="AX267" i="85"/>
  <c r="AX268" i="85"/>
  <c r="AX269" i="85"/>
  <c r="AX270" i="85"/>
  <c r="AX271" i="85"/>
  <c r="AX272" i="85"/>
  <c r="AX273" i="85"/>
  <c r="AX274" i="85"/>
  <c r="AX275" i="85"/>
  <c r="AX276" i="85"/>
  <c r="AX277" i="85"/>
  <c r="AX278" i="85"/>
  <c r="AX279" i="85"/>
  <c r="AX280" i="85"/>
  <c r="AX281" i="85"/>
  <c r="AX282" i="85"/>
  <c r="AX283" i="85"/>
  <c r="AX284" i="85"/>
  <c r="AX285" i="85"/>
  <c r="AX286" i="85"/>
  <c r="AX287" i="85"/>
  <c r="AX288" i="85"/>
  <c r="AX289" i="85"/>
  <c r="AX290" i="85"/>
  <c r="AX291" i="85"/>
  <c r="AX292" i="85"/>
  <c r="AX293" i="85"/>
  <c r="AX45" i="85"/>
  <c r="AX53" i="85"/>
  <c r="AX61" i="85"/>
  <c r="AX69" i="85"/>
  <c r="AX77" i="85"/>
  <c r="AX57" i="85"/>
  <c r="AX73" i="85"/>
  <c r="AX295" i="85"/>
  <c r="AX297" i="85"/>
  <c r="AX299" i="85"/>
  <c r="AX301" i="85"/>
  <c r="AX303" i="85"/>
  <c r="AX305" i="85"/>
  <c r="AX307" i="85"/>
  <c r="AX309" i="85"/>
  <c r="AX311" i="85"/>
  <c r="AX313" i="85"/>
  <c r="AX315" i="85"/>
  <c r="AX317" i="85"/>
  <c r="AX319" i="85"/>
  <c r="AX321" i="85"/>
  <c r="AX323" i="85"/>
  <c r="AX325" i="85"/>
  <c r="AX327" i="85"/>
  <c r="AX329" i="85"/>
  <c r="AX331" i="85"/>
  <c r="AX333" i="85"/>
  <c r="AX335" i="85"/>
  <c r="AX337" i="85"/>
  <c r="AX339" i="85"/>
  <c r="AX341" i="85"/>
  <c r="AX343" i="85"/>
  <c r="AX345" i="85"/>
  <c r="AX347" i="85"/>
  <c r="AX349" i="85"/>
  <c r="AX351" i="85"/>
  <c r="AX353" i="85"/>
  <c r="AX355" i="85"/>
  <c r="AX357" i="85"/>
  <c r="AX359" i="85"/>
  <c r="AX361" i="85"/>
  <c r="AX363" i="85"/>
  <c r="AX365" i="85"/>
  <c r="AX367" i="85"/>
  <c r="AX369" i="85"/>
  <c r="AX371" i="85"/>
  <c r="AX373" i="85"/>
  <c r="AX375" i="85"/>
  <c r="AX377" i="85"/>
  <c r="AX379" i="85"/>
  <c r="AX381" i="85"/>
  <c r="AX383" i="85"/>
  <c r="AX385" i="85"/>
  <c r="AX387" i="85"/>
  <c r="AX389" i="85"/>
  <c r="AX391" i="85"/>
  <c r="AX393" i="85"/>
  <c r="AX395" i="85"/>
  <c r="AX397" i="85"/>
  <c r="AX399" i="85"/>
  <c r="AX401" i="85"/>
  <c r="AX403" i="85"/>
  <c r="AX405" i="85"/>
  <c r="AX407" i="85"/>
  <c r="AX409" i="85"/>
  <c r="AX411" i="85"/>
  <c r="AX413" i="85"/>
  <c r="AX415" i="85"/>
  <c r="AX417" i="85"/>
  <c r="AX419" i="85"/>
  <c r="AX421" i="85"/>
  <c r="AX423" i="85"/>
  <c r="AX425" i="85"/>
  <c r="AX427" i="85"/>
  <c r="AX429" i="85"/>
  <c r="AX431" i="85"/>
  <c r="AX433" i="85"/>
  <c r="AX435" i="85"/>
  <c r="AX437" i="85"/>
  <c r="AX439" i="85"/>
  <c r="AX441" i="85"/>
  <c r="AX443" i="85"/>
  <c r="AX445" i="85"/>
  <c r="AX447" i="85"/>
  <c r="AX449" i="85"/>
  <c r="AX451" i="85"/>
  <c r="AX453" i="85"/>
  <c r="AX455" i="85"/>
  <c r="AX457" i="85"/>
  <c r="AX459" i="85"/>
  <c r="AX461" i="85"/>
  <c r="AX463" i="85"/>
  <c r="AX465" i="85"/>
  <c r="AX467" i="85"/>
  <c r="AX469" i="85"/>
  <c r="AX471" i="85"/>
  <c r="AX473" i="85"/>
  <c r="AX475" i="85"/>
  <c r="AX477" i="85"/>
  <c r="AX479" i="85"/>
  <c r="AX481" i="85"/>
  <c r="AX483" i="85"/>
  <c r="AX485" i="85"/>
  <c r="AX487" i="85"/>
  <c r="AX489" i="85"/>
  <c r="AX491" i="85"/>
  <c r="AX493" i="85"/>
  <c r="AX495" i="85"/>
  <c r="AX497" i="85"/>
  <c r="AX499" i="85"/>
  <c r="AX501" i="85"/>
  <c r="AX503" i="85"/>
  <c r="AX505" i="85"/>
  <c r="AX507" i="85"/>
  <c r="AX509" i="85"/>
  <c r="AX511" i="85"/>
  <c r="AX513" i="85"/>
  <c r="AX515" i="85"/>
  <c r="AX517" i="85"/>
  <c r="AX519" i="85"/>
  <c r="AX521" i="85"/>
  <c r="AX523" i="85"/>
  <c r="AX525" i="85"/>
  <c r="AX527" i="85"/>
  <c r="AX529" i="85"/>
  <c r="AX531" i="85"/>
  <c r="AX533" i="85"/>
  <c r="AX535" i="85"/>
  <c r="AX537" i="85"/>
  <c r="AX539" i="85"/>
  <c r="AX541" i="85"/>
  <c r="AX543" i="85"/>
  <c r="AX545" i="85"/>
  <c r="AX547" i="85"/>
  <c r="AX549" i="85"/>
  <c r="AX551" i="85"/>
  <c r="AX553" i="85"/>
  <c r="AX555" i="85"/>
  <c r="AX557" i="85"/>
  <c r="AX559" i="85"/>
  <c r="AX561" i="85"/>
  <c r="AX563" i="85"/>
  <c r="AX565" i="85"/>
  <c r="AX567" i="85"/>
  <c r="AX569" i="85"/>
  <c r="AX571" i="85"/>
  <c r="AX573" i="85"/>
  <c r="AX575" i="85"/>
  <c r="AX577" i="85"/>
  <c r="AX579" i="85"/>
  <c r="AX581" i="85"/>
  <c r="AX583" i="85"/>
  <c r="AX585" i="85"/>
  <c r="AX49" i="85"/>
  <c r="AX65" i="85"/>
  <c r="AX294" i="85"/>
  <c r="AX296" i="85"/>
  <c r="AX298" i="85"/>
  <c r="AX300" i="85"/>
  <c r="AX302" i="85"/>
  <c r="AX304" i="85"/>
  <c r="AX306" i="85"/>
  <c r="AX308" i="85"/>
  <c r="AX310" i="85"/>
  <c r="AX312" i="85"/>
  <c r="AX314" i="85"/>
  <c r="AX316" i="85"/>
  <c r="AX318" i="85"/>
  <c r="AX320" i="85"/>
  <c r="AX322" i="85"/>
  <c r="AX324" i="85"/>
  <c r="AX326" i="85"/>
  <c r="AX328" i="85"/>
  <c r="AX330" i="85"/>
  <c r="AX332" i="85"/>
  <c r="AX334" i="85"/>
  <c r="AX336" i="85"/>
  <c r="AX338" i="85"/>
  <c r="AX340" i="85"/>
  <c r="AX342" i="85"/>
  <c r="AX344" i="85"/>
  <c r="AX346" i="85"/>
  <c r="AX348" i="85"/>
  <c r="AX350" i="85"/>
  <c r="AX352" i="85"/>
  <c r="AX354" i="85"/>
  <c r="AX356" i="85"/>
  <c r="AX358" i="85"/>
  <c r="AX360" i="85"/>
  <c r="AX362" i="85"/>
  <c r="AX364" i="85"/>
  <c r="AX366" i="85"/>
  <c r="AX368" i="85"/>
  <c r="AX370" i="85"/>
  <c r="AX372" i="85"/>
  <c r="AX374" i="85"/>
  <c r="AX376" i="85"/>
  <c r="AX378" i="85"/>
  <c r="AX380" i="85"/>
  <c r="AX382" i="85"/>
  <c r="AX384" i="85"/>
  <c r="AX386" i="85"/>
  <c r="AX388" i="85"/>
  <c r="AX390" i="85"/>
  <c r="AX392" i="85"/>
  <c r="AX394" i="85"/>
  <c r="AX396" i="85"/>
  <c r="AX398" i="85"/>
  <c r="AX400" i="85"/>
  <c r="AX402" i="85"/>
  <c r="AX404" i="85"/>
  <c r="AX406" i="85"/>
  <c r="AX408" i="85"/>
  <c r="AX410" i="85"/>
  <c r="AX412" i="85"/>
  <c r="AX414" i="85"/>
  <c r="AX416" i="85"/>
  <c r="AX418" i="85"/>
  <c r="AX420" i="85"/>
  <c r="AX422" i="85"/>
  <c r="AX424" i="85"/>
  <c r="AX426" i="85"/>
  <c r="AX428" i="85"/>
  <c r="AX430" i="85"/>
  <c r="AX432" i="85"/>
  <c r="AX434" i="85"/>
  <c r="AX436" i="85"/>
  <c r="AX438" i="85"/>
  <c r="AX440" i="85"/>
  <c r="AX442" i="85"/>
  <c r="AX444" i="85"/>
  <c r="AX446" i="85"/>
  <c r="AX448" i="85"/>
  <c r="AX450" i="85"/>
  <c r="AX452" i="85"/>
  <c r="AX454" i="85"/>
  <c r="AX456" i="85"/>
  <c r="AX458" i="85"/>
  <c r="AX460" i="85"/>
  <c r="AX462" i="85"/>
  <c r="AX464" i="85"/>
  <c r="AX466" i="85"/>
  <c r="AX468" i="85"/>
  <c r="AX470" i="85"/>
  <c r="AX472" i="85"/>
  <c r="AX474" i="85"/>
  <c r="AX476" i="85"/>
  <c r="AX478" i="85"/>
  <c r="AX480" i="85"/>
  <c r="AX482" i="85"/>
  <c r="AX484" i="85"/>
  <c r="AX486" i="85"/>
  <c r="AX488" i="85"/>
  <c r="AX490" i="85"/>
  <c r="AX492" i="85"/>
  <c r="AX494" i="85"/>
  <c r="AX496" i="85"/>
  <c r="AX498" i="85"/>
  <c r="AX500" i="85"/>
  <c r="AX502" i="85"/>
  <c r="AX504" i="85"/>
  <c r="AX506" i="85"/>
  <c r="AX508" i="85"/>
  <c r="AX510" i="85"/>
  <c r="AX512" i="85"/>
  <c r="AX514" i="85"/>
  <c r="AX516" i="85"/>
  <c r="AX518" i="85"/>
  <c r="AX520" i="85"/>
  <c r="AX522" i="85"/>
  <c r="AX524" i="85"/>
  <c r="AX526" i="85"/>
  <c r="AX528" i="85"/>
  <c r="AX530" i="85"/>
  <c r="AX532" i="85"/>
  <c r="AX534" i="85"/>
  <c r="AX536" i="85"/>
  <c r="AX538" i="85"/>
  <c r="AX540" i="85"/>
  <c r="AX542" i="85"/>
  <c r="AX544" i="85"/>
  <c r="AX546" i="85"/>
  <c r="AX548" i="85"/>
  <c r="AX550" i="85"/>
  <c r="AX552" i="85"/>
  <c r="AX554" i="85"/>
  <c r="AX556" i="85"/>
  <c r="AX558" i="85"/>
  <c r="AX560" i="85"/>
  <c r="AX562" i="85"/>
  <c r="AX564" i="85"/>
  <c r="AX566" i="85"/>
  <c r="AX568" i="85"/>
  <c r="AX570" i="85"/>
  <c r="AX572" i="85"/>
  <c r="AX574" i="85"/>
  <c r="AX576" i="85"/>
  <c r="AX578" i="85"/>
  <c r="AX580" i="85"/>
  <c r="AX582" i="85"/>
  <c r="AX584" i="85"/>
  <c r="AX586" i="85"/>
  <c r="AX587" i="85"/>
  <c r="AX588" i="85"/>
  <c r="AX589" i="85"/>
  <c r="AX590" i="85"/>
  <c r="AX591" i="85"/>
  <c r="AX592" i="85"/>
  <c r="AX593" i="85"/>
  <c r="AX594" i="85"/>
  <c r="AX595" i="85"/>
  <c r="AX596" i="85"/>
  <c r="AX597" i="85"/>
  <c r="AX598" i="85"/>
  <c r="AX599" i="85"/>
  <c r="AX600" i="85"/>
  <c r="AX601" i="85"/>
  <c r="AX602" i="85"/>
  <c r="AX603" i="85"/>
  <c r="AX604" i="85"/>
  <c r="AX605" i="85"/>
  <c r="AX606" i="85"/>
  <c r="AX607" i="85"/>
  <c r="AX608" i="85"/>
  <c r="AX609" i="85"/>
  <c r="AX610" i="85"/>
  <c r="AX611" i="85"/>
  <c r="AX612" i="85"/>
  <c r="AX613" i="85"/>
  <c r="AX614" i="85"/>
  <c r="AX615" i="85"/>
  <c r="AX616" i="85"/>
  <c r="AX617" i="85"/>
  <c r="AX618" i="85"/>
  <c r="AX619" i="85"/>
  <c r="AX620" i="85"/>
  <c r="AX621" i="85"/>
  <c r="AX622" i="85"/>
  <c r="AX623" i="85"/>
  <c r="AX624" i="85"/>
  <c r="AX625" i="85"/>
  <c r="AX626" i="85"/>
  <c r="AX627" i="85"/>
  <c r="AX628" i="85"/>
  <c r="AX629" i="85"/>
  <c r="AX630" i="85"/>
  <c r="AX631" i="85"/>
  <c r="AX632" i="85"/>
  <c r="AX633" i="85"/>
  <c r="AX634" i="85"/>
  <c r="AX635" i="85"/>
  <c r="AX636" i="85"/>
  <c r="AX637" i="85"/>
  <c r="AX638" i="85"/>
  <c r="AX639" i="85"/>
  <c r="AX640" i="85"/>
  <c r="AX641" i="85"/>
  <c r="AX642" i="85"/>
  <c r="AX643" i="85"/>
  <c r="AZ20" i="85"/>
  <c r="AZ21" i="85"/>
  <c r="AZ22" i="85"/>
  <c r="AZ23" i="85"/>
  <c r="AZ24" i="85"/>
  <c r="AZ25" i="85"/>
  <c r="AZ26" i="85"/>
  <c r="AZ27" i="85"/>
  <c r="AZ28" i="85"/>
  <c r="AZ29" i="85"/>
  <c r="AZ30" i="85"/>
  <c r="AZ31" i="85"/>
  <c r="AZ33" i="85"/>
  <c r="AZ35" i="85"/>
  <c r="AZ37" i="85"/>
  <c r="AZ40" i="85"/>
  <c r="AZ42" i="85"/>
  <c r="AZ34" i="85"/>
  <c r="AZ38" i="85"/>
  <c r="AZ41" i="85"/>
  <c r="AZ45" i="85"/>
  <c r="AZ47" i="85"/>
  <c r="AZ49" i="85"/>
  <c r="AZ51" i="85"/>
  <c r="AZ53" i="85"/>
  <c r="AZ55" i="85"/>
  <c r="AZ57" i="85"/>
  <c r="AZ59" i="85"/>
  <c r="AZ61" i="85"/>
  <c r="AZ63" i="85"/>
  <c r="AZ65" i="85"/>
  <c r="AZ67" i="85"/>
  <c r="AZ69" i="85"/>
  <c r="AZ71" i="85"/>
  <c r="AZ73" i="85"/>
  <c r="AZ75" i="85"/>
  <c r="AZ77" i="85"/>
  <c r="AZ78" i="85"/>
  <c r="AZ79" i="85"/>
  <c r="AZ80" i="85"/>
  <c r="AZ81" i="85"/>
  <c r="AZ82" i="85"/>
  <c r="AZ83" i="85"/>
  <c r="AZ84" i="85"/>
  <c r="AZ85" i="85"/>
  <c r="AZ86" i="85"/>
  <c r="AZ87" i="85"/>
  <c r="AZ88" i="85"/>
  <c r="AZ89" i="85"/>
  <c r="AZ90" i="85"/>
  <c r="AZ91" i="85"/>
  <c r="AZ92" i="85"/>
  <c r="AZ93" i="85"/>
  <c r="AZ94" i="85"/>
  <c r="AZ95" i="85"/>
  <c r="AZ96" i="85"/>
  <c r="AZ97" i="85"/>
  <c r="AZ98" i="85"/>
  <c r="AZ99" i="85"/>
  <c r="AZ100" i="85"/>
  <c r="AZ101" i="85"/>
  <c r="AZ102" i="85"/>
  <c r="AZ103" i="85"/>
  <c r="AZ104" i="85"/>
  <c r="AZ105" i="85"/>
  <c r="AZ106" i="85"/>
  <c r="AZ107" i="85"/>
  <c r="AZ108" i="85"/>
  <c r="AZ109" i="85"/>
  <c r="AZ110" i="85"/>
  <c r="AZ111" i="85"/>
  <c r="AZ112" i="85"/>
  <c r="AZ113" i="85"/>
  <c r="AZ114" i="85"/>
  <c r="AZ115" i="85"/>
  <c r="AZ116" i="85"/>
  <c r="AZ117" i="85"/>
  <c r="AZ118" i="85"/>
  <c r="AZ119" i="85"/>
  <c r="AZ120" i="85"/>
  <c r="AZ121" i="85"/>
  <c r="AZ122" i="85"/>
  <c r="AZ123" i="85"/>
  <c r="AZ124" i="85"/>
  <c r="AZ125" i="85"/>
  <c r="AZ126" i="85"/>
  <c r="AZ127" i="85"/>
  <c r="AZ128" i="85"/>
  <c r="AZ129" i="85"/>
  <c r="AZ130" i="85"/>
  <c r="AZ131" i="85"/>
  <c r="AZ132" i="85"/>
  <c r="AZ133" i="85"/>
  <c r="AZ134" i="85"/>
  <c r="AZ135" i="85"/>
  <c r="AZ136" i="85"/>
  <c r="AZ137" i="85"/>
  <c r="AZ138" i="85"/>
  <c r="AZ139" i="85"/>
  <c r="AZ140" i="85"/>
  <c r="AZ141" i="85"/>
  <c r="AZ142" i="85"/>
  <c r="AZ143" i="85"/>
  <c r="AZ144" i="85"/>
  <c r="AZ145" i="85"/>
  <c r="AZ146" i="85"/>
  <c r="AZ147" i="85"/>
  <c r="AZ148" i="85"/>
  <c r="AZ149" i="85"/>
  <c r="AZ36" i="85"/>
  <c r="AZ43" i="85"/>
  <c r="AZ44" i="85"/>
  <c r="AZ48" i="85"/>
  <c r="AZ52" i="85"/>
  <c r="AZ56" i="85"/>
  <c r="AZ60" i="85"/>
  <c r="AZ64" i="85"/>
  <c r="AZ68" i="85"/>
  <c r="AZ72" i="85"/>
  <c r="AZ76" i="85"/>
  <c r="AZ150" i="85"/>
  <c r="AZ151" i="85"/>
  <c r="AZ152" i="85"/>
  <c r="AZ153" i="85"/>
  <c r="AZ154" i="85"/>
  <c r="AZ155" i="85"/>
  <c r="AZ156" i="85"/>
  <c r="AZ157" i="85"/>
  <c r="AZ158" i="85"/>
  <c r="AZ159" i="85"/>
  <c r="AZ160" i="85"/>
  <c r="AZ161" i="85"/>
  <c r="AZ162" i="85"/>
  <c r="AZ163" i="85"/>
  <c r="AZ164" i="85"/>
  <c r="AZ165" i="85"/>
  <c r="AZ166" i="85"/>
  <c r="AZ167" i="85"/>
  <c r="AZ168" i="85"/>
  <c r="AZ169" i="85"/>
  <c r="AZ170" i="85"/>
  <c r="AZ171" i="85"/>
  <c r="AZ172" i="85"/>
  <c r="AZ173" i="85"/>
  <c r="AZ174" i="85"/>
  <c r="AZ175" i="85"/>
  <c r="AZ176" i="85"/>
  <c r="AZ177" i="85"/>
  <c r="AZ178" i="85"/>
  <c r="AZ179" i="85"/>
  <c r="AZ180" i="85"/>
  <c r="AZ181" i="85"/>
  <c r="AZ182" i="85"/>
  <c r="AZ183" i="85"/>
  <c r="AZ184" i="85"/>
  <c r="AZ185" i="85"/>
  <c r="AZ186" i="85"/>
  <c r="AZ187" i="85"/>
  <c r="AZ188" i="85"/>
  <c r="AZ189" i="85"/>
  <c r="AZ190" i="85"/>
  <c r="AZ191" i="85"/>
  <c r="AZ192" i="85"/>
  <c r="AZ193" i="85"/>
  <c r="AZ194" i="85"/>
  <c r="AZ195" i="85"/>
  <c r="AZ196" i="85"/>
  <c r="AZ197" i="85"/>
  <c r="AZ198" i="85"/>
  <c r="AZ199" i="85"/>
  <c r="AZ200" i="85"/>
  <c r="AZ201" i="85"/>
  <c r="AZ202" i="85"/>
  <c r="AZ203" i="85"/>
  <c r="AZ204" i="85"/>
  <c r="AZ205" i="85"/>
  <c r="AZ206" i="85"/>
  <c r="AZ207" i="85"/>
  <c r="AZ208" i="85"/>
  <c r="AZ209" i="85"/>
  <c r="AZ210" i="85"/>
  <c r="AZ211" i="85"/>
  <c r="AZ212" i="85"/>
  <c r="AZ213" i="85"/>
  <c r="AZ214" i="85"/>
  <c r="AZ215" i="85"/>
  <c r="AZ216" i="85"/>
  <c r="AZ217" i="85"/>
  <c r="AZ218" i="85"/>
  <c r="AZ219" i="85"/>
  <c r="AZ220" i="85"/>
  <c r="AZ221" i="85"/>
  <c r="AZ222" i="85"/>
  <c r="AZ223" i="85"/>
  <c r="AZ224" i="85"/>
  <c r="AZ225" i="85"/>
  <c r="AZ226" i="85"/>
  <c r="AZ227" i="85"/>
  <c r="AZ228" i="85"/>
  <c r="AZ229" i="85"/>
  <c r="AZ230" i="85"/>
  <c r="AZ231" i="85"/>
  <c r="AZ232" i="85"/>
  <c r="AZ233" i="85"/>
  <c r="AZ234" i="85"/>
  <c r="AZ235" i="85"/>
  <c r="AZ236" i="85"/>
  <c r="AZ237" i="85"/>
  <c r="AZ238" i="85"/>
  <c r="AZ239" i="85"/>
  <c r="AZ240" i="85"/>
  <c r="AZ241" i="85"/>
  <c r="AZ242" i="85"/>
  <c r="AZ243" i="85"/>
  <c r="AZ244" i="85"/>
  <c r="AZ245" i="85"/>
  <c r="AZ246" i="85"/>
  <c r="AZ247" i="85"/>
  <c r="AZ248" i="85"/>
  <c r="AZ249" i="85"/>
  <c r="AZ250" i="85"/>
  <c r="AZ251" i="85"/>
  <c r="AZ252" i="85"/>
  <c r="AZ253" i="85"/>
  <c r="AZ254" i="85"/>
  <c r="AZ255" i="85"/>
  <c r="AZ256" i="85"/>
  <c r="AZ257" i="85"/>
  <c r="AZ258" i="85"/>
  <c r="AZ259" i="85"/>
  <c r="AZ260" i="85"/>
  <c r="AZ261" i="85"/>
  <c r="AZ262" i="85"/>
  <c r="AZ263" i="85"/>
  <c r="AZ264" i="85"/>
  <c r="AZ265" i="85"/>
  <c r="AZ266" i="85"/>
  <c r="AZ267" i="85"/>
  <c r="AZ268" i="85"/>
  <c r="AZ269" i="85"/>
  <c r="AZ270" i="85"/>
  <c r="AZ271" i="85"/>
  <c r="AZ272" i="85"/>
  <c r="AZ273" i="85"/>
  <c r="AZ274" i="85"/>
  <c r="AZ275" i="85"/>
  <c r="AZ276" i="85"/>
  <c r="AZ277" i="85"/>
  <c r="AZ278" i="85"/>
  <c r="AZ279" i="85"/>
  <c r="AZ280" i="85"/>
  <c r="AZ281" i="85"/>
  <c r="AZ282" i="85"/>
  <c r="AZ283" i="85"/>
  <c r="AZ284" i="85"/>
  <c r="AZ285" i="85"/>
  <c r="AZ286" i="85"/>
  <c r="AZ287" i="85"/>
  <c r="AZ288" i="85"/>
  <c r="AZ289" i="85"/>
  <c r="AZ290" i="85"/>
  <c r="AZ291" i="85"/>
  <c r="AZ292" i="85"/>
  <c r="AZ293" i="85"/>
  <c r="AZ39" i="85"/>
  <c r="AZ46" i="85"/>
  <c r="AZ54" i="85"/>
  <c r="AZ62" i="85"/>
  <c r="AZ70" i="85"/>
  <c r="AZ32" i="85"/>
  <c r="AZ50" i="85"/>
  <c r="AZ66" i="85"/>
  <c r="AZ294" i="85"/>
  <c r="AZ296" i="85"/>
  <c r="AZ298" i="85"/>
  <c r="AZ300" i="85"/>
  <c r="AZ302" i="85"/>
  <c r="AZ304" i="85"/>
  <c r="AZ306" i="85"/>
  <c r="AZ308" i="85"/>
  <c r="AZ310" i="85"/>
  <c r="AZ312" i="85"/>
  <c r="AZ314" i="85"/>
  <c r="AZ316" i="85"/>
  <c r="AZ318" i="85"/>
  <c r="AZ320" i="85"/>
  <c r="AZ322" i="85"/>
  <c r="AZ324" i="85"/>
  <c r="AZ326" i="85"/>
  <c r="AZ328" i="85"/>
  <c r="AZ330" i="85"/>
  <c r="AZ332" i="85"/>
  <c r="AZ334" i="85"/>
  <c r="AZ336" i="85"/>
  <c r="AZ338" i="85"/>
  <c r="AZ340" i="85"/>
  <c r="AZ342" i="85"/>
  <c r="AZ344" i="85"/>
  <c r="AZ346" i="85"/>
  <c r="AZ348" i="85"/>
  <c r="AZ350" i="85"/>
  <c r="AZ352" i="85"/>
  <c r="AZ354" i="85"/>
  <c r="AZ356" i="85"/>
  <c r="AZ358" i="85"/>
  <c r="AZ360" i="85"/>
  <c r="AZ362" i="85"/>
  <c r="AZ364" i="85"/>
  <c r="AZ366" i="85"/>
  <c r="AZ368" i="85"/>
  <c r="AZ370" i="85"/>
  <c r="AZ372" i="85"/>
  <c r="AZ374" i="85"/>
  <c r="AZ376" i="85"/>
  <c r="AZ378" i="85"/>
  <c r="AZ380" i="85"/>
  <c r="AZ382" i="85"/>
  <c r="AZ384" i="85"/>
  <c r="AZ386" i="85"/>
  <c r="AZ388" i="85"/>
  <c r="AZ390" i="85"/>
  <c r="AZ392" i="85"/>
  <c r="AZ394" i="85"/>
  <c r="AZ396" i="85"/>
  <c r="AZ398" i="85"/>
  <c r="AZ400" i="85"/>
  <c r="AZ402" i="85"/>
  <c r="AZ404" i="85"/>
  <c r="AZ406" i="85"/>
  <c r="AZ408" i="85"/>
  <c r="AZ410" i="85"/>
  <c r="AZ412" i="85"/>
  <c r="AZ414" i="85"/>
  <c r="AZ416" i="85"/>
  <c r="AZ418" i="85"/>
  <c r="AZ420" i="85"/>
  <c r="AZ422" i="85"/>
  <c r="AZ424" i="85"/>
  <c r="AZ426" i="85"/>
  <c r="AZ428" i="85"/>
  <c r="AZ430" i="85"/>
  <c r="AZ432" i="85"/>
  <c r="AZ434" i="85"/>
  <c r="AZ436" i="85"/>
  <c r="AZ438" i="85"/>
  <c r="AZ440" i="85"/>
  <c r="AZ442" i="85"/>
  <c r="AZ444" i="85"/>
  <c r="AZ446" i="85"/>
  <c r="AZ448" i="85"/>
  <c r="AZ450" i="85"/>
  <c r="AZ452" i="85"/>
  <c r="AZ454" i="85"/>
  <c r="AZ456" i="85"/>
  <c r="AZ458" i="85"/>
  <c r="AZ460" i="85"/>
  <c r="AZ462" i="85"/>
  <c r="AZ464" i="85"/>
  <c r="AZ466" i="85"/>
  <c r="AZ468" i="85"/>
  <c r="AZ470" i="85"/>
  <c r="AZ472" i="85"/>
  <c r="AZ474" i="85"/>
  <c r="AZ476" i="85"/>
  <c r="AZ478" i="85"/>
  <c r="AZ480" i="85"/>
  <c r="AZ482" i="85"/>
  <c r="AZ484" i="85"/>
  <c r="AZ486" i="85"/>
  <c r="AZ488" i="85"/>
  <c r="AZ490" i="85"/>
  <c r="AZ492" i="85"/>
  <c r="AZ494" i="85"/>
  <c r="AZ496" i="85"/>
  <c r="AZ498" i="85"/>
  <c r="AZ500" i="85"/>
  <c r="AZ502" i="85"/>
  <c r="AZ504" i="85"/>
  <c r="AZ506" i="85"/>
  <c r="AZ508" i="85"/>
  <c r="AZ510" i="85"/>
  <c r="AZ512" i="85"/>
  <c r="AZ514" i="85"/>
  <c r="AZ516" i="85"/>
  <c r="AZ518" i="85"/>
  <c r="AZ520" i="85"/>
  <c r="AZ522" i="85"/>
  <c r="AZ524" i="85"/>
  <c r="AZ526" i="85"/>
  <c r="AZ528" i="85"/>
  <c r="AZ530" i="85"/>
  <c r="AZ532" i="85"/>
  <c r="AZ534" i="85"/>
  <c r="AZ536" i="85"/>
  <c r="AZ538" i="85"/>
  <c r="AZ540" i="85"/>
  <c r="AZ542" i="85"/>
  <c r="AZ544" i="85"/>
  <c r="AZ546" i="85"/>
  <c r="AZ548" i="85"/>
  <c r="AZ550" i="85"/>
  <c r="AZ552" i="85"/>
  <c r="AZ554" i="85"/>
  <c r="AZ556" i="85"/>
  <c r="AZ558" i="85"/>
  <c r="AZ560" i="85"/>
  <c r="AZ562" i="85"/>
  <c r="AZ564" i="85"/>
  <c r="AZ566" i="85"/>
  <c r="AZ568" i="85"/>
  <c r="AZ570" i="85"/>
  <c r="AZ572" i="85"/>
  <c r="AZ574" i="85"/>
  <c r="AZ576" i="85"/>
  <c r="AZ578" i="85"/>
  <c r="AZ580" i="85"/>
  <c r="AZ582" i="85"/>
  <c r="AZ584" i="85"/>
  <c r="AZ58" i="85"/>
  <c r="AZ74" i="85"/>
  <c r="AZ295" i="85"/>
  <c r="AZ297" i="85"/>
  <c r="AZ299" i="85"/>
  <c r="AZ301" i="85"/>
  <c r="AZ303" i="85"/>
  <c r="AZ305" i="85"/>
  <c r="AZ307" i="85"/>
  <c r="AZ309" i="85"/>
  <c r="AZ311" i="85"/>
  <c r="AZ313" i="85"/>
  <c r="AZ315" i="85"/>
  <c r="AZ317" i="85"/>
  <c r="AZ319" i="85"/>
  <c r="AZ321" i="85"/>
  <c r="AZ323" i="85"/>
  <c r="AZ325" i="85"/>
  <c r="AZ327" i="85"/>
  <c r="AZ329" i="85"/>
  <c r="AZ331" i="85"/>
  <c r="AZ333" i="85"/>
  <c r="AZ335" i="85"/>
  <c r="AZ337" i="85"/>
  <c r="AZ339" i="85"/>
  <c r="AZ341" i="85"/>
  <c r="AZ343" i="85"/>
  <c r="AZ345" i="85"/>
  <c r="AZ347" i="85"/>
  <c r="AZ349" i="85"/>
  <c r="AZ351" i="85"/>
  <c r="AZ353" i="85"/>
  <c r="AZ355" i="85"/>
  <c r="AZ357" i="85"/>
  <c r="AZ359" i="85"/>
  <c r="AZ361" i="85"/>
  <c r="AZ363" i="85"/>
  <c r="AZ365" i="85"/>
  <c r="AZ367" i="85"/>
  <c r="AZ369" i="85"/>
  <c r="AZ371" i="85"/>
  <c r="AZ373" i="85"/>
  <c r="AZ375" i="85"/>
  <c r="AZ377" i="85"/>
  <c r="AZ379" i="85"/>
  <c r="AZ381" i="85"/>
  <c r="AZ383" i="85"/>
  <c r="AZ385" i="85"/>
  <c r="AZ387" i="85"/>
  <c r="AZ389" i="85"/>
  <c r="AZ391" i="85"/>
  <c r="AZ393" i="85"/>
  <c r="AZ395" i="85"/>
  <c r="AZ397" i="85"/>
  <c r="AZ399" i="85"/>
  <c r="AZ401" i="85"/>
  <c r="AZ403" i="85"/>
  <c r="AZ405" i="85"/>
  <c r="AZ407" i="85"/>
  <c r="AZ409" i="85"/>
  <c r="AZ411" i="85"/>
  <c r="AZ413" i="85"/>
  <c r="AZ415" i="85"/>
  <c r="AZ417" i="85"/>
  <c r="AZ419" i="85"/>
  <c r="AZ421" i="85"/>
  <c r="AZ423" i="85"/>
  <c r="AZ425" i="85"/>
  <c r="AZ427" i="85"/>
  <c r="AZ429" i="85"/>
  <c r="AZ431" i="85"/>
  <c r="AZ433" i="85"/>
  <c r="AZ435" i="85"/>
  <c r="AZ437" i="85"/>
  <c r="AZ439" i="85"/>
  <c r="AZ441" i="85"/>
  <c r="AZ443" i="85"/>
  <c r="AZ445" i="85"/>
  <c r="AZ447" i="85"/>
  <c r="AZ449" i="85"/>
  <c r="AZ451" i="85"/>
  <c r="AZ453" i="85"/>
  <c r="AZ455" i="85"/>
  <c r="AZ457" i="85"/>
  <c r="AZ459" i="85"/>
  <c r="AZ461" i="85"/>
  <c r="AZ463" i="85"/>
  <c r="AZ465" i="85"/>
  <c r="AZ467" i="85"/>
  <c r="AZ469" i="85"/>
  <c r="AZ471" i="85"/>
  <c r="AZ473" i="85"/>
  <c r="AZ475" i="85"/>
  <c r="AZ477" i="85"/>
  <c r="AZ479" i="85"/>
  <c r="AZ481" i="85"/>
  <c r="AZ483" i="85"/>
  <c r="AZ485" i="85"/>
  <c r="AZ487" i="85"/>
  <c r="AZ489" i="85"/>
  <c r="AZ491" i="85"/>
  <c r="AZ493" i="85"/>
  <c r="AZ495" i="85"/>
  <c r="AZ497" i="85"/>
  <c r="AZ499" i="85"/>
  <c r="AZ501" i="85"/>
  <c r="AZ503" i="85"/>
  <c r="AZ505" i="85"/>
  <c r="AZ507" i="85"/>
  <c r="AZ509" i="85"/>
  <c r="AZ511" i="85"/>
  <c r="AZ513" i="85"/>
  <c r="AZ515" i="85"/>
  <c r="AZ517" i="85"/>
  <c r="AZ519" i="85"/>
  <c r="AZ521" i="85"/>
  <c r="AZ523" i="85"/>
  <c r="AZ525" i="85"/>
  <c r="AZ527" i="85"/>
  <c r="AZ529" i="85"/>
  <c r="AZ531" i="85"/>
  <c r="AZ533" i="85"/>
  <c r="AZ535" i="85"/>
  <c r="AZ537" i="85"/>
  <c r="AZ539" i="85"/>
  <c r="AZ541" i="85"/>
  <c r="AZ543" i="85"/>
  <c r="AZ545" i="85"/>
  <c r="AZ547" i="85"/>
  <c r="AZ549" i="85"/>
  <c r="AZ551" i="85"/>
  <c r="AZ553" i="85"/>
  <c r="AZ555" i="85"/>
  <c r="AZ557" i="85"/>
  <c r="AZ559" i="85"/>
  <c r="AZ561" i="85"/>
  <c r="AZ563" i="85"/>
  <c r="AZ565" i="85"/>
  <c r="AZ567" i="85"/>
  <c r="AZ569" i="85"/>
  <c r="AZ571" i="85"/>
  <c r="AZ573" i="85"/>
  <c r="AZ575" i="85"/>
  <c r="AZ577" i="85"/>
  <c r="AZ579" i="85"/>
  <c r="AZ581" i="85"/>
  <c r="AZ583" i="85"/>
  <c r="AZ585" i="85"/>
  <c r="AZ586" i="85"/>
  <c r="AZ587" i="85"/>
  <c r="AZ588" i="85"/>
  <c r="AZ589" i="85"/>
  <c r="AZ590" i="85"/>
  <c r="AZ591" i="85"/>
  <c r="AZ592" i="85"/>
  <c r="AZ593" i="85"/>
  <c r="AZ594" i="85"/>
  <c r="AZ595" i="85"/>
  <c r="AZ596" i="85"/>
  <c r="AZ597" i="85"/>
  <c r="AZ598" i="85"/>
  <c r="AZ599" i="85"/>
  <c r="AZ600" i="85"/>
  <c r="AZ601" i="85"/>
  <c r="AZ602" i="85"/>
  <c r="AZ603" i="85"/>
  <c r="AZ604" i="85"/>
  <c r="AZ605" i="85"/>
  <c r="AZ606" i="85"/>
  <c r="AZ607" i="85"/>
  <c r="AZ608" i="85"/>
  <c r="AZ609" i="85"/>
  <c r="AZ610" i="85"/>
  <c r="AZ611" i="85"/>
  <c r="AZ612" i="85"/>
  <c r="AZ613" i="85"/>
  <c r="AZ614" i="85"/>
  <c r="AZ615" i="85"/>
  <c r="AZ616" i="85"/>
  <c r="AZ617" i="85"/>
  <c r="AZ618" i="85"/>
  <c r="AZ619" i="85"/>
  <c r="AZ620" i="85"/>
  <c r="AZ621" i="85"/>
  <c r="AZ622" i="85"/>
  <c r="AZ623" i="85"/>
  <c r="AZ624" i="85"/>
  <c r="AZ625" i="85"/>
  <c r="AZ626" i="85"/>
  <c r="AZ627" i="85"/>
  <c r="AZ628" i="85"/>
  <c r="AZ629" i="85"/>
  <c r="AZ630" i="85"/>
  <c r="AZ631" i="85"/>
  <c r="AZ632" i="85"/>
  <c r="AZ633" i="85"/>
  <c r="AZ634" i="85"/>
  <c r="AZ635" i="85"/>
  <c r="AZ636" i="85"/>
  <c r="AZ637" i="85"/>
  <c r="AZ638" i="85"/>
  <c r="AZ639" i="85"/>
  <c r="AZ640" i="85"/>
  <c r="AZ641" i="85"/>
  <c r="AZ642" i="85"/>
  <c r="AZ643" i="85"/>
  <c r="AH114" i="85"/>
  <c r="AH118" i="85"/>
  <c r="AH126" i="85"/>
  <c r="D14" i="88"/>
  <c r="E318" i="91"/>
  <c r="E38" i="91"/>
  <c r="U388" i="91"/>
  <c r="AW4" i="84"/>
  <c r="AW3" i="84" s="1"/>
  <c r="BX4" i="84"/>
  <c r="BX3" i="84" s="1"/>
  <c r="BJ4" i="84"/>
  <c r="BJ3" i="84" s="1"/>
  <c r="BY4" i="84"/>
  <c r="BY3" i="84" s="1"/>
  <c r="BC4" i="84"/>
  <c r="BC3" i="84" s="1"/>
  <c r="BR4" i="84"/>
  <c r="BR3" i="84" s="1"/>
  <c r="C19" i="88"/>
  <c r="U38" i="91"/>
  <c r="M143" i="91"/>
  <c r="E248" i="91"/>
  <c r="U318" i="91"/>
  <c r="M423" i="91"/>
  <c r="E529" i="91"/>
  <c r="D34" i="88"/>
  <c r="D35" i="88"/>
  <c r="D6" i="88"/>
  <c r="AH111" i="85"/>
  <c r="D17" i="88"/>
  <c r="A32" i="95"/>
  <c r="P32" i="95" s="1"/>
  <c r="M38" i="91"/>
  <c r="E143" i="91"/>
  <c r="U213" i="91"/>
  <c r="M318" i="91"/>
  <c r="E423" i="91"/>
  <c r="U494" i="91"/>
  <c r="BT4" i="84"/>
  <c r="BT3" i="84" s="1"/>
  <c r="E73" i="91"/>
  <c r="U143" i="91"/>
  <c r="M248" i="91"/>
  <c r="E353" i="91"/>
  <c r="U423" i="91"/>
  <c r="M529" i="91"/>
  <c r="AR19" i="85"/>
  <c r="M73" i="91"/>
  <c r="E178" i="91"/>
  <c r="U248" i="91"/>
  <c r="M353" i="91"/>
  <c r="E458" i="91"/>
  <c r="U529" i="91"/>
  <c r="BL4" i="84"/>
  <c r="BL3" i="84" s="1"/>
  <c r="AV4" i="84"/>
  <c r="AV3" i="84" s="1"/>
  <c r="AT19" i="85"/>
  <c r="A4" i="95"/>
  <c r="P4" i="95" s="1"/>
  <c r="U4" i="95" s="1"/>
  <c r="U73" i="91"/>
  <c r="M178" i="91"/>
  <c r="E283" i="91"/>
  <c r="U353" i="91"/>
  <c r="M458" i="91"/>
  <c r="E564" i="91"/>
  <c r="D44" i="85"/>
  <c r="A40" i="95"/>
  <c r="F40" i="95" s="1"/>
  <c r="Y40" i="95" s="1"/>
  <c r="M3" i="91"/>
  <c r="E108" i="91"/>
  <c r="U178" i="91"/>
  <c r="M283" i="91"/>
  <c r="E388" i="91"/>
  <c r="U458" i="91"/>
  <c r="M564" i="91"/>
  <c r="BB4" i="84"/>
  <c r="BB3" i="84" s="1"/>
  <c r="AV19" i="85"/>
  <c r="B24" i="85"/>
  <c r="U3" i="91"/>
  <c r="M108" i="91"/>
  <c r="E213" i="91"/>
  <c r="U283" i="91"/>
  <c r="M388" i="91"/>
  <c r="E494" i="91"/>
  <c r="AB15" i="91"/>
  <c r="M5" i="91" s="1"/>
  <c r="A5" i="95"/>
  <c r="P5" i="95" s="1"/>
  <c r="A13" i="95"/>
  <c r="P13" i="95" s="1"/>
  <c r="A19" i="95"/>
  <c r="P19" i="95" s="1"/>
  <c r="N14" i="90"/>
  <c r="A14" i="95"/>
  <c r="F14" i="95" s="1"/>
  <c r="Y14" i="95" s="1"/>
  <c r="A16" i="95"/>
  <c r="P16" i="95" s="1"/>
  <c r="A18" i="95"/>
  <c r="F18" i="95" s="1"/>
  <c r="Y18" i="95" s="1"/>
  <c r="F50" i="87"/>
  <c r="C19" i="90"/>
  <c r="AB10" i="90"/>
  <c r="C23" i="90"/>
  <c r="A9" i="95"/>
  <c r="P9" i="95" s="1"/>
  <c r="A17" i="95"/>
  <c r="F17" i="95" s="1"/>
  <c r="Y17" i="95" s="1"/>
  <c r="F14" i="90"/>
  <c r="C16" i="90"/>
  <c r="F22" i="90"/>
  <c r="A7" i="95"/>
  <c r="F7" i="95" s="1"/>
  <c r="Y7" i="95" s="1"/>
  <c r="A21" i="95"/>
  <c r="P21" i="95" s="1"/>
  <c r="U21" i="95" s="1"/>
  <c r="F39" i="87"/>
  <c r="F41" i="87"/>
  <c r="A20" i="95"/>
  <c r="P20" i="95" s="1"/>
  <c r="U20" i="95" s="1"/>
  <c r="C15" i="90"/>
  <c r="F19" i="90"/>
  <c r="C24" i="90"/>
  <c r="F30" i="87"/>
  <c r="F34" i="87"/>
  <c r="F46" i="87"/>
  <c r="F12" i="90"/>
  <c r="F15" i="90"/>
  <c r="K20" i="90"/>
  <c r="K24" i="90"/>
  <c r="C5" i="91"/>
  <c r="B19" i="85"/>
  <c r="AF95" i="85"/>
  <c r="AH95" i="85" s="1"/>
  <c r="AH103" i="85"/>
  <c r="AH106" i="85"/>
  <c r="B34" i="85"/>
  <c r="D49" i="85"/>
  <c r="B72" i="85"/>
  <c r="AH91" i="85"/>
  <c r="AH94" i="85"/>
  <c r="AH98" i="85"/>
  <c r="AH110" i="85"/>
  <c r="AH122" i="85"/>
  <c r="P27" i="88"/>
  <c r="M23" i="88"/>
  <c r="P20" i="88"/>
  <c r="I35" i="88"/>
  <c r="C10" i="88"/>
  <c r="C13" i="88"/>
  <c r="C25" i="88"/>
  <c r="K35" i="88"/>
  <c r="J18" i="88"/>
  <c r="M35" i="88"/>
  <c r="J10" i="88"/>
  <c r="C16" i="88"/>
  <c r="L18" i="88"/>
  <c r="O25" i="88"/>
  <c r="O34" i="88"/>
  <c r="B30" i="85"/>
  <c r="AP19" i="85"/>
  <c r="D31" i="85"/>
  <c r="AX19" i="85"/>
  <c r="D26" i="85"/>
  <c r="B56" i="85"/>
  <c r="D79" i="85"/>
  <c r="D57" i="85"/>
  <c r="D55" i="85"/>
  <c r="D51" i="85"/>
  <c r="D46" i="85"/>
  <c r="D71" i="85"/>
  <c r="D63" i="85"/>
  <c r="D53" i="85"/>
  <c r="D48" i="85"/>
  <c r="D75" i="85"/>
  <c r="D66" i="85"/>
  <c r="D54" i="85"/>
  <c r="D42" i="85"/>
  <c r="D35" i="85"/>
  <c r="D59" i="85"/>
  <c r="D32" i="85"/>
  <c r="D27" i="85"/>
  <c r="D19" i="85"/>
  <c r="D36" i="85"/>
  <c r="D65" i="85"/>
  <c r="D62" i="85"/>
  <c r="D39" i="85"/>
  <c r="D28" i="85"/>
  <c r="D20" i="85"/>
  <c r="D67" i="85"/>
  <c r="D21" i="85"/>
  <c r="D87" i="85"/>
  <c r="D50" i="85"/>
  <c r="D45" i="85"/>
  <c r="D43" i="85"/>
  <c r="D33" i="85"/>
  <c r="D29" i="85"/>
  <c r="D22" i="85"/>
  <c r="D58" i="85"/>
  <c r="D47" i="85"/>
  <c r="D40" i="85"/>
  <c r="D37" i="85"/>
  <c r="D23" i="85"/>
  <c r="D90" i="85"/>
  <c r="D83" i="85"/>
  <c r="D70" i="85"/>
  <c r="D61" i="85"/>
  <c r="D34" i="85"/>
  <c r="D30" i="85"/>
  <c r="D24" i="85"/>
  <c r="D41" i="85"/>
  <c r="D38" i="85"/>
  <c r="D25" i="85"/>
  <c r="BV4" i="84"/>
  <c r="BV3" i="84" s="1"/>
  <c r="B23" i="85"/>
  <c r="B37" i="85"/>
  <c r="B52" i="85"/>
  <c r="B58" i="85"/>
  <c r="B66" i="85"/>
  <c r="B323" i="85"/>
  <c r="BD4" i="84"/>
  <c r="BD3" i="84" s="1"/>
  <c r="AZ19" i="85"/>
  <c r="B22" i="85"/>
  <c r="B29" i="85"/>
  <c r="B43" i="85"/>
  <c r="B45" i="85"/>
  <c r="B55" i="85"/>
  <c r="B64" i="85"/>
  <c r="B84" i="85"/>
  <c r="AF90" i="85"/>
  <c r="AH90" i="85" s="1"/>
  <c r="AH102" i="85"/>
  <c r="G12" i="87"/>
  <c r="F12" i="87"/>
  <c r="BF4" i="84"/>
  <c r="BF3" i="84" s="1"/>
  <c r="D5" i="88"/>
  <c r="B21" i="85"/>
  <c r="B36" i="85"/>
  <c r="D101" i="85"/>
  <c r="AF123" i="85"/>
  <c r="AH123" i="85" s="1"/>
  <c r="AN19" i="85"/>
  <c r="B20" i="85"/>
  <c r="B28" i="85"/>
  <c r="B39" i="85"/>
  <c r="AH115" i="85"/>
  <c r="D16" i="88"/>
  <c r="B32" i="85"/>
  <c r="B59" i="85"/>
  <c r="B194" i="85"/>
  <c r="B130" i="85"/>
  <c r="B71" i="85"/>
  <c r="B67" i="85"/>
  <c r="B44" i="85"/>
  <c r="B76" i="85"/>
  <c r="B62" i="85"/>
  <c r="B60" i="85"/>
  <c r="B50" i="85"/>
  <c r="B47" i="85"/>
  <c r="B63" i="85"/>
  <c r="B51" i="85"/>
  <c r="B48" i="85"/>
  <c r="B40" i="85"/>
  <c r="B33" i="85"/>
  <c r="B26" i="85"/>
  <c r="B31" i="85"/>
  <c r="B35" i="85"/>
  <c r="B46" i="85"/>
  <c r="B68" i="85"/>
  <c r="B166" i="85"/>
  <c r="F10" i="87"/>
  <c r="D69" i="85"/>
  <c r="B27" i="85"/>
  <c r="B42" i="85"/>
  <c r="BN4" i="84"/>
  <c r="BN3" i="84" s="1"/>
  <c r="AX4" i="84"/>
  <c r="AX3" i="84" s="1"/>
  <c r="B25" i="85"/>
  <c r="D7" i="88"/>
  <c r="B38" i="85"/>
  <c r="B41" i="85"/>
  <c r="B54" i="85"/>
  <c r="B80" i="85"/>
  <c r="AH119" i="85"/>
  <c r="D29" i="88"/>
  <c r="AH99" i="85"/>
  <c r="D13" i="88"/>
  <c r="D24" i="88"/>
  <c r="A42" i="95"/>
  <c r="F42" i="95" s="1"/>
  <c r="Y42" i="95" s="1"/>
  <c r="M5" i="88"/>
  <c r="P5" i="88"/>
  <c r="O5" i="88"/>
  <c r="L5" i="88"/>
  <c r="G48" i="87"/>
  <c r="F48" i="87"/>
  <c r="P6" i="88"/>
  <c r="M6" i="88"/>
  <c r="F26" i="87"/>
  <c r="G42" i="87"/>
  <c r="O6" i="88"/>
  <c r="I22" i="88"/>
  <c r="P22" i="88"/>
  <c r="P28" i="88"/>
  <c r="I33" i="88"/>
  <c r="AB3" i="90"/>
  <c r="AB13" i="90"/>
  <c r="F13" i="90"/>
  <c r="S14" i="90"/>
  <c r="K16" i="90"/>
  <c r="C20" i="90"/>
  <c r="F23" i="90"/>
  <c r="A12" i="95"/>
  <c r="F12" i="95" s="1"/>
  <c r="Y12" i="95" s="1"/>
  <c r="A15" i="95"/>
  <c r="P15" i="95" s="1"/>
  <c r="J33" i="88"/>
  <c r="S13" i="90"/>
  <c r="V16" i="90"/>
  <c r="A26" i="95"/>
  <c r="F26" i="95" s="1"/>
  <c r="Y26" i="95" s="1"/>
  <c r="L33" i="88"/>
  <c r="S17" i="90"/>
  <c r="V20" i="90"/>
  <c r="I32" i="86"/>
  <c r="M50" i="86" s="1"/>
  <c r="I53" i="86" s="1"/>
  <c r="F18" i="87"/>
  <c r="F37" i="87"/>
  <c r="M10" i="88"/>
  <c r="P15" i="88"/>
  <c r="M27" i="88"/>
  <c r="M33" i="88"/>
  <c r="AB5" i="90"/>
  <c r="S12" i="90"/>
  <c r="V17" i="90"/>
  <c r="S21" i="90"/>
  <c r="V24" i="90"/>
  <c r="A6" i="95"/>
  <c r="P6" i="95" s="1"/>
  <c r="O10" i="88"/>
  <c r="I18" i="88"/>
  <c r="C23" i="88"/>
  <c r="K25" i="88"/>
  <c r="O27" i="88"/>
  <c r="K29" i="88"/>
  <c r="O32" i="88"/>
  <c r="O33" i="88"/>
  <c r="S11" i="90"/>
  <c r="F18" i="90"/>
  <c r="V21" i="90"/>
  <c r="S25" i="90"/>
  <c r="A27" i="95"/>
  <c r="F27" i="95" s="1"/>
  <c r="Y27" i="95" s="1"/>
  <c r="V11" i="90"/>
  <c r="S18" i="90"/>
  <c r="V25" i="90"/>
  <c r="A10" i="95"/>
  <c r="F10" i="95" s="1"/>
  <c r="Y10" i="95" s="1"/>
  <c r="A22" i="95"/>
  <c r="F22" i="95" s="1"/>
  <c r="Y22" i="95" s="1"/>
  <c r="C33" i="88"/>
  <c r="S22" i="90"/>
  <c r="AB56" i="91"/>
  <c r="A11" i="95"/>
  <c r="P11" i="95" s="1"/>
  <c r="A25" i="95"/>
  <c r="F25" i="95" s="1"/>
  <c r="Y25" i="95" s="1"/>
  <c r="O18" i="88"/>
  <c r="L19" i="88"/>
  <c r="O28" i="88"/>
  <c r="K30" i="88"/>
  <c r="A33" i="95"/>
  <c r="F33" i="95" s="1"/>
  <c r="Y33" i="95" s="1"/>
  <c r="F16" i="97"/>
  <c r="D131" i="95"/>
  <c r="D146" i="95" s="1"/>
  <c r="D161" i="95" s="1"/>
  <c r="D176" i="95" s="1"/>
  <c r="D123" i="95"/>
  <c r="D138" i="95" s="1"/>
  <c r="D153" i="95" s="1"/>
  <c r="D168" i="95" s="1"/>
  <c r="D107" i="95"/>
  <c r="D122" i="95" s="1"/>
  <c r="D137" i="95" s="1"/>
  <c r="D152" i="95" s="1"/>
  <c r="D99" i="95"/>
  <c r="D114" i="95" s="1"/>
  <c r="D129" i="95" s="1"/>
  <c r="D388" i="95"/>
  <c r="D403" i="95" s="1"/>
  <c r="D418" i="95" s="1"/>
  <c r="D433" i="95" s="1"/>
  <c r="D448" i="95" s="1"/>
  <c r="F9" i="95"/>
  <c r="Y9" i="95" s="1"/>
  <c r="D55" i="95"/>
  <c r="P32" i="88"/>
  <c r="P35" i="88"/>
  <c r="A24" i="95"/>
  <c r="A29" i="95"/>
  <c r="A37" i="95"/>
  <c r="A39" i="95"/>
  <c r="D45" i="95"/>
  <c r="A47" i="95" s="1"/>
  <c r="P12" i="88"/>
  <c r="C5" i="88"/>
  <c r="C6" i="88"/>
  <c r="L7" i="88"/>
  <c r="K12" i="88"/>
  <c r="L13" i="88"/>
  <c r="J16" i="88"/>
  <c r="O19" i="88"/>
  <c r="J21" i="88"/>
  <c r="J23" i="88"/>
  <c r="I25" i="88"/>
  <c r="I29" i="88"/>
  <c r="P33" i="88"/>
  <c r="A28" i="95"/>
  <c r="A34" i="95"/>
  <c r="D216" i="95"/>
  <c r="D231" i="95" s="1"/>
  <c r="D246" i="95" s="1"/>
  <c r="D261" i="95" s="1"/>
  <c r="L17" i="88"/>
  <c r="P9" i="88"/>
  <c r="C11" i="88"/>
  <c r="I12" i="88"/>
  <c r="P13" i="88"/>
  <c r="J15" i="88"/>
  <c r="L16" i="88"/>
  <c r="D59" i="95"/>
  <c r="A44" i="95"/>
  <c r="A31" i="95"/>
  <c r="A36" i="95"/>
  <c r="D112" i="95"/>
  <c r="A41" i="95"/>
  <c r="D199" i="95"/>
  <c r="D214" i="95" s="1"/>
  <c r="D229" i="95" s="1"/>
  <c r="D244" i="95" s="1"/>
  <c r="D259" i="95" s="1"/>
  <c r="D274" i="95" s="1"/>
  <c r="D289" i="95" s="1"/>
  <c r="D147" i="95"/>
  <c r="D162" i="95" s="1"/>
  <c r="D177" i="95" s="1"/>
  <c r="I5" i="88"/>
  <c r="J6" i="88"/>
  <c r="P7" i="88"/>
  <c r="J11" i="88"/>
  <c r="M12" i="88"/>
  <c r="M15" i="88"/>
  <c r="M16" i="88"/>
  <c r="O23" i="88"/>
  <c r="L25" i="88"/>
  <c r="C27" i="88"/>
  <c r="L28" i="88"/>
  <c r="O29" i="88"/>
  <c r="A8" i="95"/>
  <c r="A43" i="95"/>
  <c r="D305" i="95"/>
  <c r="D320" i="95" s="1"/>
  <c r="D335" i="95" s="1"/>
  <c r="D350" i="95" s="1"/>
  <c r="D365" i="95" s="1"/>
  <c r="O17" i="88"/>
  <c r="I11" i="88"/>
  <c r="L12" i="88"/>
  <c r="M21" i="88"/>
  <c r="J5" i="88"/>
  <c r="L6" i="88"/>
  <c r="K11" i="88"/>
  <c r="O12" i="88"/>
  <c r="O15" i="88"/>
  <c r="O16" i="88"/>
  <c r="M25" i="88"/>
  <c r="P29" i="88"/>
  <c r="I32" i="88"/>
  <c r="D226" i="95"/>
  <c r="A53" i="95"/>
  <c r="J32" i="88"/>
  <c r="F5" i="95"/>
  <c r="Y5" i="95" s="1"/>
  <c r="A35" i="95"/>
  <c r="A38" i="95"/>
  <c r="C12" i="88"/>
  <c r="P25" i="88"/>
  <c r="K27" i="88"/>
  <c r="D83" i="95"/>
  <c r="D98" i="95" s="1"/>
  <c r="D113" i="95" s="1"/>
  <c r="A23" i="95"/>
  <c r="A30" i="95"/>
  <c r="AF78" i="85"/>
  <c r="AH78" i="85" s="1"/>
  <c r="AF82" i="85"/>
  <c r="AH82" i="85" s="1"/>
  <c r="D245" i="85"/>
  <c r="AF40" i="85"/>
  <c r="AH40" i="85" s="1"/>
  <c r="AF41" i="85"/>
  <c r="AH41" i="85" s="1"/>
  <c r="D8" i="88"/>
  <c r="AF50" i="85"/>
  <c r="AH50" i="85" s="1"/>
  <c r="D209" i="85"/>
  <c r="H4" i="89"/>
  <c r="AQ19" i="85"/>
  <c r="P4" i="89"/>
  <c r="AY19" i="85"/>
  <c r="AF19" i="85"/>
  <c r="AH19" i="85" s="1"/>
  <c r="AF20" i="85"/>
  <c r="AH20" i="85" s="1"/>
  <c r="AF21" i="85"/>
  <c r="AH21" i="85" s="1"/>
  <c r="AF22" i="85"/>
  <c r="AH22" i="85" s="1"/>
  <c r="AF23" i="85"/>
  <c r="AH23" i="85" s="1"/>
  <c r="AF24" i="85"/>
  <c r="AH24" i="85" s="1"/>
  <c r="AF25" i="85"/>
  <c r="AH25" i="85" s="1"/>
  <c r="AF26" i="85"/>
  <c r="AH26" i="85" s="1"/>
  <c r="AF27" i="85"/>
  <c r="AH27" i="85" s="1"/>
  <c r="AF28" i="85"/>
  <c r="AH28" i="85" s="1"/>
  <c r="AF29" i="85"/>
  <c r="AH29" i="85" s="1"/>
  <c r="AF30" i="85"/>
  <c r="AH30" i="85" s="1"/>
  <c r="AF31" i="85"/>
  <c r="AH31" i="85" s="1"/>
  <c r="AF32" i="85"/>
  <c r="AH32" i="85" s="1"/>
  <c r="AF33" i="85"/>
  <c r="AH33" i="85" s="1"/>
  <c r="AF34" i="85"/>
  <c r="AH34" i="85" s="1"/>
  <c r="AF35" i="85"/>
  <c r="AH35" i="85" s="1"/>
  <c r="AF37" i="85"/>
  <c r="AH37" i="85" s="1"/>
  <c r="AF38" i="85"/>
  <c r="AH38" i="85" s="1"/>
  <c r="AF49" i="85"/>
  <c r="AH49" i="85" s="1"/>
  <c r="AF66" i="85"/>
  <c r="AH66" i="85" s="1"/>
  <c r="AH87" i="85"/>
  <c r="D93" i="85"/>
  <c r="D106" i="85"/>
  <c r="D122" i="85"/>
  <c r="N4" i="89"/>
  <c r="AW19" i="85"/>
  <c r="D117" i="85"/>
  <c r="AF62" i="85"/>
  <c r="AH62" i="85" s="1"/>
  <c r="D126" i="85"/>
  <c r="D129" i="85"/>
  <c r="D145" i="85"/>
  <c r="D146" i="85"/>
  <c r="AF154" i="85"/>
  <c r="AH154" i="85" s="1"/>
  <c r="AF52" i="85"/>
  <c r="AH52" i="85" s="1"/>
  <c r="AF54" i="85"/>
  <c r="AH54" i="85" s="1"/>
  <c r="AF58" i="85"/>
  <c r="AH58" i="85" s="1"/>
  <c r="D109" i="85"/>
  <c r="D132" i="85"/>
  <c r="D133" i="85"/>
  <c r="D134" i="85"/>
  <c r="D135" i="85"/>
  <c r="D136" i="85"/>
  <c r="D137" i="85"/>
  <c r="D138" i="85"/>
  <c r="D139" i="85"/>
  <c r="D140" i="85"/>
  <c r="D141" i="85"/>
  <c r="D142" i="85"/>
  <c r="D143" i="85"/>
  <c r="D144" i="85"/>
  <c r="D182" i="85"/>
  <c r="F4" i="89"/>
  <c r="AO19" i="85"/>
  <c r="AF74" i="85"/>
  <c r="AH74" i="85" s="1"/>
  <c r="AF86" i="85"/>
  <c r="AH86" i="85" s="1"/>
  <c r="R4" i="89"/>
  <c r="BA19" i="85"/>
  <c r="AF46" i="85"/>
  <c r="AH46" i="85" s="1"/>
  <c r="AF48" i="85"/>
  <c r="AH48" i="85" s="1"/>
  <c r="AF53" i="85"/>
  <c r="AH53" i="85" s="1"/>
  <c r="AF57" i="85"/>
  <c r="AH57" i="85" s="1"/>
  <c r="AF70" i="85"/>
  <c r="AH70" i="85" s="1"/>
  <c r="D98" i="85"/>
  <c r="AH107" i="85"/>
  <c r="AF125" i="85"/>
  <c r="AH125" i="85" s="1"/>
  <c r="AF128" i="85"/>
  <c r="AH128" i="85" s="1"/>
  <c r="AF42" i="85"/>
  <c r="AH42" i="85" s="1"/>
  <c r="J4" i="89"/>
  <c r="AS19" i="85"/>
  <c r="AF44" i="85"/>
  <c r="AH44" i="85" s="1"/>
  <c r="AF45" i="85"/>
  <c r="AH45" i="85" s="1"/>
  <c r="D114" i="85"/>
  <c r="D4" i="89"/>
  <c r="AM19" i="85"/>
  <c r="L4" i="89"/>
  <c r="AU19" i="85"/>
  <c r="B267" i="85"/>
  <c r="D9" i="88"/>
  <c r="I4" i="89"/>
  <c r="Q4" i="89"/>
  <c r="AH61" i="85"/>
  <c r="AH65" i="85"/>
  <c r="AH69" i="85"/>
  <c r="AH73" i="85"/>
  <c r="AH77" i="85"/>
  <c r="AH81" i="85"/>
  <c r="AH85" i="85"/>
  <c r="AH88" i="85"/>
  <c r="B92" i="85"/>
  <c r="D95" i="85"/>
  <c r="B100" i="85"/>
  <c r="D103" i="85"/>
  <c r="AH104" i="85"/>
  <c r="B108" i="85"/>
  <c r="D111" i="85"/>
  <c r="AH112" i="85"/>
  <c r="B116" i="85"/>
  <c r="D119" i="85"/>
  <c r="AH120" i="85"/>
  <c r="B124" i="85"/>
  <c r="B127" i="85"/>
  <c r="AF147" i="85"/>
  <c r="AH147" i="85" s="1"/>
  <c r="B149" i="85"/>
  <c r="B152" i="85"/>
  <c r="D153" i="85"/>
  <c r="D156" i="85"/>
  <c r="B160" i="85"/>
  <c r="D164" i="85"/>
  <c r="D171" i="85"/>
  <c r="B172" i="85"/>
  <c r="B224" i="85"/>
  <c r="B49" i="85"/>
  <c r="D52" i="85"/>
  <c r="B53" i="85"/>
  <c r="D56" i="85"/>
  <c r="B57" i="85"/>
  <c r="D60" i="85"/>
  <c r="B61" i="85"/>
  <c r="D64" i="85"/>
  <c r="B65" i="85"/>
  <c r="D68" i="85"/>
  <c r="B69" i="85"/>
  <c r="D72" i="85"/>
  <c r="B73" i="85"/>
  <c r="D76" i="85"/>
  <c r="B77" i="85"/>
  <c r="D80" i="85"/>
  <c r="B81" i="85"/>
  <c r="D84" i="85"/>
  <c r="B85" i="85"/>
  <c r="B89" i="85"/>
  <c r="AF93" i="85"/>
  <c r="AH93" i="85" s="1"/>
  <c r="B94" i="85"/>
  <c r="B97" i="85"/>
  <c r="AF101" i="85"/>
  <c r="AH101" i="85" s="1"/>
  <c r="B102" i="85"/>
  <c r="B105" i="85"/>
  <c r="AF109" i="85"/>
  <c r="AH109" i="85" s="1"/>
  <c r="B110" i="85"/>
  <c r="B113" i="85"/>
  <c r="AF117" i="85"/>
  <c r="AH117" i="85" s="1"/>
  <c r="B118" i="85"/>
  <c r="B121" i="85"/>
  <c r="AF129" i="85"/>
  <c r="AH129" i="85" s="1"/>
  <c r="D130" i="85"/>
  <c r="AF132" i="85"/>
  <c r="AH132" i="85" s="1"/>
  <c r="AF133" i="85"/>
  <c r="AH133" i="85" s="1"/>
  <c r="AF134" i="85"/>
  <c r="AH134" i="85" s="1"/>
  <c r="AF135" i="85"/>
  <c r="AH135" i="85" s="1"/>
  <c r="AF136" i="85"/>
  <c r="AH136" i="85" s="1"/>
  <c r="AF137" i="85"/>
  <c r="AH137" i="85" s="1"/>
  <c r="AF138" i="85"/>
  <c r="AH138" i="85" s="1"/>
  <c r="AF139" i="85"/>
  <c r="AH139" i="85" s="1"/>
  <c r="AF140" i="85"/>
  <c r="AH140" i="85" s="1"/>
  <c r="AF141" i="85"/>
  <c r="AH141" i="85" s="1"/>
  <c r="AF142" i="85"/>
  <c r="AH142" i="85" s="1"/>
  <c r="AF143" i="85"/>
  <c r="AH143" i="85" s="1"/>
  <c r="AF144" i="85"/>
  <c r="AF145" i="85"/>
  <c r="AH145" i="85" s="1"/>
  <c r="AF146" i="85"/>
  <c r="AH146" i="85" s="1"/>
  <c r="AF150" i="85"/>
  <c r="AH150" i="85" s="1"/>
  <c r="K4" i="89"/>
  <c r="F12" i="91"/>
  <c r="K13" i="91"/>
  <c r="C12" i="91"/>
  <c r="C13" i="91"/>
  <c r="C14" i="91"/>
  <c r="K11" i="91"/>
  <c r="N12" i="91"/>
  <c r="F11" i="91"/>
  <c r="AF36" i="85"/>
  <c r="AH36" i="85" s="1"/>
  <c r="AF39" i="85"/>
  <c r="AH39" i="85" s="1"/>
  <c r="AF43" i="85"/>
  <c r="AH43" i="85" s="1"/>
  <c r="AF47" i="85"/>
  <c r="AH47" i="85" s="1"/>
  <c r="AF51" i="85"/>
  <c r="AH51" i="85" s="1"/>
  <c r="AF55" i="85"/>
  <c r="AH55" i="85" s="1"/>
  <c r="AF59" i="85"/>
  <c r="AH59" i="85" s="1"/>
  <c r="AF63" i="85"/>
  <c r="AH63" i="85" s="1"/>
  <c r="AF67" i="85"/>
  <c r="AH67" i="85" s="1"/>
  <c r="AF71" i="85"/>
  <c r="AH71" i="85" s="1"/>
  <c r="AF75" i="85"/>
  <c r="AH75" i="85" s="1"/>
  <c r="AF79" i="85"/>
  <c r="AH79" i="85" s="1"/>
  <c r="AF83" i="85"/>
  <c r="AH83" i="85" s="1"/>
  <c r="B91" i="85"/>
  <c r="D92" i="85"/>
  <c r="B99" i="85"/>
  <c r="D100" i="85"/>
  <c r="B107" i="85"/>
  <c r="D108" i="85"/>
  <c r="B115" i="85"/>
  <c r="D116" i="85"/>
  <c r="B123" i="85"/>
  <c r="D124" i="85"/>
  <c r="D127" i="85"/>
  <c r="B131" i="85"/>
  <c r="AG144" i="85"/>
  <c r="B148" i="85"/>
  <c r="D149" i="85"/>
  <c r="D152" i="85"/>
  <c r="D155" i="85"/>
  <c r="AF156" i="85"/>
  <c r="AH156" i="85" s="1"/>
  <c r="B158" i="85"/>
  <c r="D160" i="85"/>
  <c r="D175" i="85"/>
  <c r="B176" i="85"/>
  <c r="B178" i="85"/>
  <c r="B70" i="85"/>
  <c r="D73" i="85"/>
  <c r="B74" i="85"/>
  <c r="D77" i="85"/>
  <c r="B78" i="85"/>
  <c r="D81" i="85"/>
  <c r="B82" i="85"/>
  <c r="D85" i="85"/>
  <c r="B86" i="85"/>
  <c r="D12" i="88"/>
  <c r="D89" i="85"/>
  <c r="D94" i="85"/>
  <c r="D97" i="85"/>
  <c r="D102" i="85"/>
  <c r="D105" i="85"/>
  <c r="D110" i="85"/>
  <c r="D113" i="85"/>
  <c r="D118" i="85"/>
  <c r="D121" i="85"/>
  <c r="B125" i="85"/>
  <c r="B128" i="85"/>
  <c r="D18" i="88"/>
  <c r="B201" i="85"/>
  <c r="D216" i="85"/>
  <c r="D219" i="85"/>
  <c r="D46" i="87"/>
  <c r="E42" i="87"/>
  <c r="D47" i="87"/>
  <c r="D42" i="87"/>
  <c r="E29" i="87"/>
  <c r="D27" i="87"/>
  <c r="D43" i="87"/>
  <c r="D39" i="87"/>
  <c r="E30" i="87"/>
  <c r="E26" i="87"/>
  <c r="D48" i="87"/>
  <c r="D30" i="87"/>
  <c r="D26" i="87"/>
  <c r="E18" i="87"/>
  <c r="E10" i="87"/>
  <c r="E50" i="87"/>
  <c r="D50" i="87"/>
  <c r="D38" i="87"/>
  <c r="E46" i="87"/>
  <c r="E39" i="87"/>
  <c r="E34" i="87"/>
  <c r="E36" i="87"/>
  <c r="D34" i="87"/>
  <c r="E43" i="87"/>
  <c r="E37" i="87"/>
  <c r="E5" i="87"/>
  <c r="D36" i="87"/>
  <c r="E27" i="87"/>
  <c r="E35" i="87"/>
  <c r="E17" i="87"/>
  <c r="D6" i="87"/>
  <c r="D18" i="87"/>
  <c r="D10" i="87"/>
  <c r="E4" i="89"/>
  <c r="M4" i="89"/>
  <c r="B637" i="85"/>
  <c r="B629" i="85"/>
  <c r="B641" i="85"/>
  <c r="B621" i="85"/>
  <c r="B633" i="85"/>
  <c r="B630" i="85"/>
  <c r="B628" i="85"/>
  <c r="B627" i="85"/>
  <c r="B615" i="85"/>
  <c r="B635" i="85"/>
  <c r="B626" i="85"/>
  <c r="B616" i="85"/>
  <c r="B614" i="85"/>
  <c r="B608" i="85"/>
  <c r="B632" i="85"/>
  <c r="B610" i="85"/>
  <c r="B602" i="85"/>
  <c r="B594" i="85"/>
  <c r="B586" i="85"/>
  <c r="B578" i="85"/>
  <c r="B570" i="85"/>
  <c r="B562" i="85"/>
  <c r="B554" i="85"/>
  <c r="B546" i="85"/>
  <c r="B538" i="85"/>
  <c r="B607" i="85"/>
  <c r="B599" i="85"/>
  <c r="B643" i="85"/>
  <c r="B639" i="85"/>
  <c r="B636" i="85"/>
  <c r="B631" i="85"/>
  <c r="B623" i="85"/>
  <c r="B617" i="85"/>
  <c r="B611" i="85"/>
  <c r="B603" i="85"/>
  <c r="B597" i="85"/>
  <c r="B596" i="85"/>
  <c r="B581" i="85"/>
  <c r="B580" i="85"/>
  <c r="B565" i="85"/>
  <c r="B564" i="85"/>
  <c r="B549" i="85"/>
  <c r="B640" i="85"/>
  <c r="B622" i="85"/>
  <c r="B620" i="85"/>
  <c r="B591" i="85"/>
  <c r="B575" i="85"/>
  <c r="B559" i="85"/>
  <c r="B543" i="85"/>
  <c r="B634" i="85"/>
  <c r="B612" i="85"/>
  <c r="B605" i="85"/>
  <c r="B601" i="85"/>
  <c r="B590" i="85"/>
  <c r="B574" i="85"/>
  <c r="B558" i="85"/>
  <c r="B642" i="85"/>
  <c r="B609" i="85"/>
  <c r="B638" i="85"/>
  <c r="B585" i="85"/>
  <c r="B569" i="85"/>
  <c r="B624" i="85"/>
  <c r="B584" i="85"/>
  <c r="B577" i="85"/>
  <c r="B568" i="85"/>
  <c r="B625" i="85"/>
  <c r="B613" i="85"/>
  <c r="B604" i="85"/>
  <c r="B589" i="85"/>
  <c r="B573" i="85"/>
  <c r="B560" i="85"/>
  <c r="B618" i="85"/>
  <c r="B619" i="85"/>
  <c r="B598" i="85"/>
  <c r="B595" i="85"/>
  <c r="B593" i="85"/>
  <c r="B592" i="85"/>
  <c r="B588" i="85"/>
  <c r="B606" i="85"/>
  <c r="B579" i="85"/>
  <c r="B556" i="85"/>
  <c r="B576" i="85"/>
  <c r="B563" i="85"/>
  <c r="B561" i="85"/>
  <c r="B550" i="85"/>
  <c r="B567" i="85"/>
  <c r="B566" i="85"/>
  <c r="B542" i="85"/>
  <c r="B600" i="85"/>
  <c r="B587" i="85"/>
  <c r="B582" i="85"/>
  <c r="B572" i="85"/>
  <c r="B553" i="85"/>
  <c r="B551" i="85"/>
  <c r="B544" i="85"/>
  <c r="B541" i="85"/>
  <c r="B540" i="85"/>
  <c r="B529" i="85"/>
  <c r="B583" i="85"/>
  <c r="B555" i="85"/>
  <c r="B539" i="85"/>
  <c r="B537" i="85"/>
  <c r="B534" i="85"/>
  <c r="B526" i="85"/>
  <c r="B518" i="85"/>
  <c r="B510" i="85"/>
  <c r="B502" i="85"/>
  <c r="B545" i="85"/>
  <c r="B531" i="85"/>
  <c r="B557" i="85"/>
  <c r="B536" i="85"/>
  <c r="B528" i="85"/>
  <c r="B520" i="85"/>
  <c r="B512" i="85"/>
  <c r="B504" i="85"/>
  <c r="B530" i="85"/>
  <c r="B523" i="85"/>
  <c r="B519" i="85"/>
  <c r="B515" i="85"/>
  <c r="B511" i="85"/>
  <c r="B507" i="85"/>
  <c r="B503" i="85"/>
  <c r="B499" i="85"/>
  <c r="B489" i="85"/>
  <c r="B481" i="85"/>
  <c r="B473" i="85"/>
  <c r="B548" i="85"/>
  <c r="B524" i="85"/>
  <c r="B516" i="85"/>
  <c r="B535" i="85"/>
  <c r="B491" i="85"/>
  <c r="B483" i="85"/>
  <c r="B525" i="85"/>
  <c r="B517" i="85"/>
  <c r="B509" i="85"/>
  <c r="B501" i="85"/>
  <c r="B488" i="85"/>
  <c r="B480" i="85"/>
  <c r="B472" i="85"/>
  <c r="B464" i="85"/>
  <c r="B552" i="85"/>
  <c r="B533" i="85"/>
  <c r="B493" i="85"/>
  <c r="B571" i="85"/>
  <c r="B527" i="85"/>
  <c r="B521" i="85"/>
  <c r="B513" i="85"/>
  <c r="B505" i="85"/>
  <c r="B497" i="85"/>
  <c r="B496" i="85"/>
  <c r="B490" i="85"/>
  <c r="B482" i="85"/>
  <c r="B547" i="85"/>
  <c r="B532" i="85"/>
  <c r="B522" i="85"/>
  <c r="B514" i="85"/>
  <c r="B492" i="85"/>
  <c r="B484" i="85"/>
  <c r="B476" i="85"/>
  <c r="B468" i="85"/>
  <c r="B508" i="85"/>
  <c r="B500" i="85"/>
  <c r="B498" i="85"/>
  <c r="B460" i="85"/>
  <c r="B452" i="85"/>
  <c r="B444" i="85"/>
  <c r="B436" i="85"/>
  <c r="B428" i="85"/>
  <c r="B420" i="85"/>
  <c r="B478" i="85"/>
  <c r="B466" i="85"/>
  <c r="B462" i="85"/>
  <c r="B454" i="85"/>
  <c r="B446" i="85"/>
  <c r="B438" i="85"/>
  <c r="B430" i="85"/>
  <c r="B471" i="85"/>
  <c r="B469" i="85"/>
  <c r="B459" i="85"/>
  <c r="B451" i="85"/>
  <c r="B443" i="85"/>
  <c r="B435" i="85"/>
  <c r="B427" i="85"/>
  <c r="B419" i="85"/>
  <c r="B411" i="85"/>
  <c r="B403" i="85"/>
  <c r="B395" i="85"/>
  <c r="B387" i="85"/>
  <c r="B379" i="85"/>
  <c r="B371" i="85"/>
  <c r="B363" i="85"/>
  <c r="B355" i="85"/>
  <c r="B456" i="85"/>
  <c r="B486" i="85"/>
  <c r="B485" i="85"/>
  <c r="B467" i="85"/>
  <c r="B463" i="85"/>
  <c r="B453" i="85"/>
  <c r="B445" i="85"/>
  <c r="B506" i="85"/>
  <c r="B494" i="85"/>
  <c r="B487" i="85"/>
  <c r="B475" i="85"/>
  <c r="B477" i="85"/>
  <c r="B455" i="85"/>
  <c r="B458" i="85"/>
  <c r="B442" i="85"/>
  <c r="B425" i="85"/>
  <c r="B417" i="85"/>
  <c r="B400" i="85"/>
  <c r="B474" i="85"/>
  <c r="B449" i="85"/>
  <c r="B439" i="85"/>
  <c r="B434" i="85"/>
  <c r="B432" i="85"/>
  <c r="B479" i="85"/>
  <c r="B441" i="85"/>
  <c r="B426" i="85"/>
  <c r="B421" i="85"/>
  <c r="B418" i="85"/>
  <c r="B413" i="85"/>
  <c r="B398" i="85"/>
  <c r="B397" i="85"/>
  <c r="B382" i="85"/>
  <c r="B381" i="85"/>
  <c r="B461" i="85"/>
  <c r="B448" i="85"/>
  <c r="B412" i="85"/>
  <c r="B410" i="85"/>
  <c r="B409" i="85"/>
  <c r="B396" i="85"/>
  <c r="B394" i="85"/>
  <c r="B393" i="85"/>
  <c r="B380" i="85"/>
  <c r="B378" i="85"/>
  <c r="B377" i="85"/>
  <c r="B495" i="85"/>
  <c r="B440" i="85"/>
  <c r="B429" i="85"/>
  <c r="B422" i="85"/>
  <c r="B414" i="85"/>
  <c r="B408" i="85"/>
  <c r="B392" i="85"/>
  <c r="B470" i="85"/>
  <c r="B447" i="85"/>
  <c r="B433" i="85"/>
  <c r="B465" i="85"/>
  <c r="B457" i="85"/>
  <c r="B431" i="85"/>
  <c r="B423" i="85"/>
  <c r="B415" i="85"/>
  <c r="B406" i="85"/>
  <c r="B405" i="85"/>
  <c r="B390" i="85"/>
  <c r="B389" i="85"/>
  <c r="B374" i="85"/>
  <c r="B373" i="85"/>
  <c r="B416" i="85"/>
  <c r="B388" i="85"/>
  <c r="B369" i="85"/>
  <c r="B367" i="85"/>
  <c r="B358" i="85"/>
  <c r="B357" i="85"/>
  <c r="B344" i="85"/>
  <c r="B336" i="85"/>
  <c r="B328" i="85"/>
  <c r="B320" i="85"/>
  <c r="B384" i="85"/>
  <c r="B383" i="85"/>
  <c r="B376" i="85"/>
  <c r="B356" i="85"/>
  <c r="B354" i="85"/>
  <c r="B353" i="85"/>
  <c r="B349" i="85"/>
  <c r="B341" i="85"/>
  <c r="B333" i="85"/>
  <c r="B325" i="85"/>
  <c r="B317" i="85"/>
  <c r="B401" i="85"/>
  <c r="B352" i="85"/>
  <c r="B346" i="85"/>
  <c r="B338" i="85"/>
  <c r="B330" i="85"/>
  <c r="B322" i="85"/>
  <c r="B314" i="85"/>
  <c r="B375" i="85"/>
  <c r="B372" i="85"/>
  <c r="B368" i="85"/>
  <c r="B364" i="85"/>
  <c r="B351" i="85"/>
  <c r="B343" i="85"/>
  <c r="B335" i="85"/>
  <c r="B327" i="85"/>
  <c r="B319" i="85"/>
  <c r="B311" i="85"/>
  <c r="B303" i="85"/>
  <c r="B424" i="85"/>
  <c r="B407" i="85"/>
  <c r="B402" i="85"/>
  <c r="B385" i="85"/>
  <c r="B370" i="85"/>
  <c r="B365" i="85"/>
  <c r="B348" i="85"/>
  <c r="B340" i="85"/>
  <c r="B332" i="85"/>
  <c r="B324" i="85"/>
  <c r="B316" i="85"/>
  <c r="B308" i="85"/>
  <c r="B300" i="85"/>
  <c r="B292" i="85"/>
  <c r="B284" i="85"/>
  <c r="B437" i="85"/>
  <c r="B399" i="85"/>
  <c r="B361" i="85"/>
  <c r="B345" i="85"/>
  <c r="B337" i="85"/>
  <c r="B329" i="85"/>
  <c r="B321" i="85"/>
  <c r="B404" i="85"/>
  <c r="B391" i="85"/>
  <c r="B386" i="85"/>
  <c r="B366" i="85"/>
  <c r="B360" i="85"/>
  <c r="B350" i="85"/>
  <c r="B342" i="85"/>
  <c r="B334" i="85"/>
  <c r="B326" i="85"/>
  <c r="B318" i="85"/>
  <c r="B310" i="85"/>
  <c r="B302" i="85"/>
  <c r="B294" i="85"/>
  <c r="B286" i="85"/>
  <c r="B278" i="85"/>
  <c r="B362" i="85"/>
  <c r="B306" i="85"/>
  <c r="B304" i="85"/>
  <c r="B272" i="85"/>
  <c r="B264" i="85"/>
  <c r="B256" i="85"/>
  <c r="B248" i="85"/>
  <c r="B242" i="85"/>
  <c r="B238" i="85"/>
  <c r="B234" i="85"/>
  <c r="B230" i="85"/>
  <c r="B226" i="85"/>
  <c r="B222" i="85"/>
  <c r="B218" i="85"/>
  <c r="B214" i="85"/>
  <c r="B339" i="85"/>
  <c r="B313" i="85"/>
  <c r="B312" i="85"/>
  <c r="B299" i="85"/>
  <c r="B291" i="85"/>
  <c r="B269" i="85"/>
  <c r="B261" i="85"/>
  <c r="B253" i="85"/>
  <c r="B245" i="85"/>
  <c r="B315" i="85"/>
  <c r="B309" i="85"/>
  <c r="B274" i="85"/>
  <c r="B266" i="85"/>
  <c r="B258" i="85"/>
  <c r="B250" i="85"/>
  <c r="B241" i="85"/>
  <c r="B237" i="85"/>
  <c r="B233" i="85"/>
  <c r="B229" i="85"/>
  <c r="B225" i="85"/>
  <c r="B450" i="85"/>
  <c r="B295" i="85"/>
  <c r="B287" i="85"/>
  <c r="B283" i="85"/>
  <c r="B271" i="85"/>
  <c r="B263" i="85"/>
  <c r="B255" i="85"/>
  <c r="B247" i="85"/>
  <c r="B331" i="85"/>
  <c r="B307" i="85"/>
  <c r="B305" i="85"/>
  <c r="B296" i="85"/>
  <c r="B288" i="85"/>
  <c r="B282" i="85"/>
  <c r="B268" i="85"/>
  <c r="B260" i="85"/>
  <c r="B252" i="85"/>
  <c r="B244" i="85"/>
  <c r="B240" i="85"/>
  <c r="B359" i="85"/>
  <c r="B281" i="85"/>
  <c r="B280" i="85"/>
  <c r="B273" i="85"/>
  <c r="B265" i="85"/>
  <c r="B257" i="85"/>
  <c r="B249" i="85"/>
  <c r="B347" i="85"/>
  <c r="B301" i="85"/>
  <c r="B297" i="85"/>
  <c r="B293" i="85"/>
  <c r="B289" i="85"/>
  <c r="B285" i="85"/>
  <c r="B279" i="85"/>
  <c r="B277" i="85"/>
  <c r="B276" i="85"/>
  <c r="B270" i="85"/>
  <c r="B262" i="85"/>
  <c r="B254" i="85"/>
  <c r="B246" i="85"/>
  <c r="B243" i="85"/>
  <c r="B239" i="85"/>
  <c r="B235" i="85"/>
  <c r="B231" i="85"/>
  <c r="B227" i="85"/>
  <c r="B223" i="85"/>
  <c r="B219" i="85"/>
  <c r="B215" i="85"/>
  <c r="B211" i="85"/>
  <c r="B207" i="85"/>
  <c r="B203" i="85"/>
  <c r="B199" i="85"/>
  <c r="B275" i="85"/>
  <c r="B236" i="85"/>
  <c r="B210" i="85"/>
  <c r="B197" i="85"/>
  <c r="B196" i="85"/>
  <c r="B195" i="85"/>
  <c r="B181" i="85"/>
  <c r="B180" i="85"/>
  <c r="B179" i="85"/>
  <c r="B169" i="85"/>
  <c r="B161" i="85"/>
  <c r="B216" i="85"/>
  <c r="B213" i="85"/>
  <c r="B212" i="85"/>
  <c r="B209" i="85"/>
  <c r="B198" i="85"/>
  <c r="B182" i="85"/>
  <c r="B175" i="85"/>
  <c r="B171" i="85"/>
  <c r="B164" i="85"/>
  <c r="B155" i="85"/>
  <c r="B151" i="85"/>
  <c r="B147" i="85"/>
  <c r="B228" i="85"/>
  <c r="B220" i="85"/>
  <c r="B217" i="85"/>
  <c r="B208" i="85"/>
  <c r="B205" i="85"/>
  <c r="B202" i="85"/>
  <c r="B185" i="85"/>
  <c r="B184" i="85"/>
  <c r="B183" i="85"/>
  <c r="B167" i="85"/>
  <c r="B159" i="85"/>
  <c r="B221" i="85"/>
  <c r="B186" i="85"/>
  <c r="B174" i="85"/>
  <c r="B170" i="85"/>
  <c r="B189" i="85"/>
  <c r="B188" i="85"/>
  <c r="B187" i="85"/>
  <c r="B165" i="85"/>
  <c r="B298" i="85"/>
  <c r="B251" i="85"/>
  <c r="B232" i="85"/>
  <c r="B204" i="85"/>
  <c r="B200" i="85"/>
  <c r="B190" i="85"/>
  <c r="B173" i="85"/>
  <c r="B168" i="85"/>
  <c r="B290" i="85"/>
  <c r="B259" i="85"/>
  <c r="B193" i="85"/>
  <c r="B192" i="85"/>
  <c r="B191" i="85"/>
  <c r="B177" i="85"/>
  <c r="B163" i="85"/>
  <c r="AF56" i="85"/>
  <c r="AH56" i="85" s="1"/>
  <c r="AF60" i="85"/>
  <c r="AH60" i="85" s="1"/>
  <c r="AF64" i="85"/>
  <c r="AH64" i="85" s="1"/>
  <c r="AF68" i="85"/>
  <c r="AH68" i="85" s="1"/>
  <c r="AF72" i="85"/>
  <c r="AH72" i="85" s="1"/>
  <c r="AF76" i="85"/>
  <c r="AH76" i="85" s="1"/>
  <c r="AF80" i="85"/>
  <c r="AH80" i="85" s="1"/>
  <c r="AF84" i="85"/>
  <c r="AH84" i="85" s="1"/>
  <c r="B88" i="85"/>
  <c r="D91" i="85"/>
  <c r="AH92" i="85"/>
  <c r="B96" i="85"/>
  <c r="D99" i="85"/>
  <c r="AH100" i="85"/>
  <c r="B104" i="85"/>
  <c r="D107" i="85"/>
  <c r="AH108" i="85"/>
  <c r="B112" i="85"/>
  <c r="D15" i="88"/>
  <c r="D115" i="85"/>
  <c r="AH116" i="85"/>
  <c r="B120" i="85"/>
  <c r="D123" i="85"/>
  <c r="AH124" i="85"/>
  <c r="AH127" i="85"/>
  <c r="D131" i="85"/>
  <c r="D148" i="85"/>
  <c r="D151" i="85"/>
  <c r="AF152" i="85"/>
  <c r="AH152" i="85" s="1"/>
  <c r="B154" i="85"/>
  <c r="AF155" i="85"/>
  <c r="AH155" i="85" s="1"/>
  <c r="B157" i="85"/>
  <c r="B162" i="85"/>
  <c r="D198" i="85"/>
  <c r="B206" i="85"/>
  <c r="D10" i="88"/>
  <c r="D11" i="88"/>
  <c r="D74" i="85"/>
  <c r="B75" i="85"/>
  <c r="D78" i="85"/>
  <c r="B79" i="85"/>
  <c r="D82" i="85"/>
  <c r="B83" i="85"/>
  <c r="D86" i="85"/>
  <c r="B87" i="85"/>
  <c r="AF89" i="85"/>
  <c r="AH89" i="85" s="1"/>
  <c r="B90" i="85"/>
  <c r="B93" i="85"/>
  <c r="AF97" i="85"/>
  <c r="AH97" i="85" s="1"/>
  <c r="B98" i="85"/>
  <c r="B101" i="85"/>
  <c r="AF105" i="85"/>
  <c r="AH105" i="85" s="1"/>
  <c r="B106" i="85"/>
  <c r="B109" i="85"/>
  <c r="AF113" i="85"/>
  <c r="AH113" i="85" s="1"/>
  <c r="B114" i="85"/>
  <c r="B117" i="85"/>
  <c r="AF121" i="85"/>
  <c r="AH121" i="85" s="1"/>
  <c r="B122" i="85"/>
  <c r="D125" i="85"/>
  <c r="B126" i="85"/>
  <c r="D128" i="85"/>
  <c r="B129" i="85"/>
  <c r="AH130" i="85"/>
  <c r="B132" i="85"/>
  <c r="B133" i="85"/>
  <c r="B134" i="85"/>
  <c r="B135" i="85"/>
  <c r="B136" i="85"/>
  <c r="B137" i="85"/>
  <c r="B138" i="85"/>
  <c r="B139" i="85"/>
  <c r="B140" i="85"/>
  <c r="B141" i="85"/>
  <c r="B142" i="85"/>
  <c r="B143" i="85"/>
  <c r="B144" i="85"/>
  <c r="B145" i="85"/>
  <c r="B146" i="85"/>
  <c r="AF158" i="85"/>
  <c r="AH158" i="85" s="1"/>
  <c r="D203" i="85"/>
  <c r="G4" i="89"/>
  <c r="O4" i="89"/>
  <c r="D639" i="85"/>
  <c r="D631" i="85"/>
  <c r="D623" i="85"/>
  <c r="D638" i="85"/>
  <c r="D637" i="85"/>
  <c r="D636" i="85"/>
  <c r="D635" i="85"/>
  <c r="D642" i="85"/>
  <c r="D633" i="85"/>
  <c r="D630" i="85"/>
  <c r="D629" i="85"/>
  <c r="D628" i="85"/>
  <c r="D627" i="85"/>
  <c r="D625" i="85"/>
  <c r="D617" i="85"/>
  <c r="D632" i="85"/>
  <c r="D610" i="85"/>
  <c r="D634" i="85"/>
  <c r="D612" i="85"/>
  <c r="D604" i="85"/>
  <c r="D596" i="85"/>
  <c r="D588" i="85"/>
  <c r="D580" i="85"/>
  <c r="D572" i="85"/>
  <c r="D564" i="85"/>
  <c r="D556" i="85"/>
  <c r="D548" i="85"/>
  <c r="D540" i="85"/>
  <c r="D640" i="85"/>
  <c r="D621" i="85"/>
  <c r="D620" i="85"/>
  <c r="D609" i="85"/>
  <c r="D601" i="85"/>
  <c r="D622" i="85"/>
  <c r="D591" i="85"/>
  <c r="D575" i="85"/>
  <c r="D559" i="85"/>
  <c r="D641" i="85"/>
  <c r="D619" i="85"/>
  <c r="D615" i="85"/>
  <c r="D607" i="85"/>
  <c r="D589" i="85"/>
  <c r="D573" i="85"/>
  <c r="D557" i="85"/>
  <c r="D614" i="85"/>
  <c r="D587" i="85"/>
  <c r="D586" i="85"/>
  <c r="D585" i="85"/>
  <c r="D584" i="85"/>
  <c r="D571" i="85"/>
  <c r="D570" i="85"/>
  <c r="D569" i="85"/>
  <c r="D568" i="85"/>
  <c r="D643" i="85"/>
  <c r="D611" i="85"/>
  <c r="D603" i="85"/>
  <c r="D597" i="85"/>
  <c r="D624" i="85"/>
  <c r="D613" i="85"/>
  <c r="D618" i="85"/>
  <c r="D600" i="85"/>
  <c r="D599" i="85"/>
  <c r="D583" i="85"/>
  <c r="D576" i="85"/>
  <c r="D567" i="85"/>
  <c r="D605" i="85"/>
  <c r="D598" i="85"/>
  <c r="D595" i="85"/>
  <c r="D594" i="85"/>
  <c r="D593" i="85"/>
  <c r="D592" i="85"/>
  <c r="D563" i="85"/>
  <c r="D616" i="85"/>
  <c r="D608" i="85"/>
  <c r="D606" i="85"/>
  <c r="D602" i="85"/>
  <c r="D578" i="85"/>
  <c r="D558" i="85"/>
  <c r="D590" i="85"/>
  <c r="D566" i="85"/>
  <c r="D565" i="85"/>
  <c r="D579" i="85"/>
  <c r="D577" i="85"/>
  <c r="D555" i="85"/>
  <c r="D549" i="85"/>
  <c r="D545" i="85"/>
  <c r="D531" i="85"/>
  <c r="D536" i="85"/>
  <c r="D528" i="85"/>
  <c r="D520" i="85"/>
  <c r="D512" i="85"/>
  <c r="D504" i="85"/>
  <c r="D496" i="85"/>
  <c r="D560" i="85"/>
  <c r="D554" i="85"/>
  <c r="D552" i="85"/>
  <c r="D546" i="85"/>
  <c r="D533" i="85"/>
  <c r="D525" i="85"/>
  <c r="D626" i="85"/>
  <c r="D562" i="85"/>
  <c r="D561" i="85"/>
  <c r="D550" i="85"/>
  <c r="D547" i="85"/>
  <c r="D530" i="85"/>
  <c r="D522" i="85"/>
  <c r="D514" i="85"/>
  <c r="D506" i="85"/>
  <c r="D498" i="85"/>
  <c r="D581" i="85"/>
  <c r="D535" i="85"/>
  <c r="D491" i="85"/>
  <c r="D483" i="85"/>
  <c r="D475" i="85"/>
  <c r="D553" i="85"/>
  <c r="D543" i="85"/>
  <c r="D534" i="85"/>
  <c r="D529" i="85"/>
  <c r="D517" i="85"/>
  <c r="D509" i="85"/>
  <c r="D493" i="85"/>
  <c r="D485" i="85"/>
  <c r="D544" i="85"/>
  <c r="D527" i="85"/>
  <c r="D521" i="85"/>
  <c r="D518" i="85"/>
  <c r="D513" i="85"/>
  <c r="D510" i="85"/>
  <c r="D505" i="85"/>
  <c r="D502" i="85"/>
  <c r="D497" i="85"/>
  <c r="D490" i="85"/>
  <c r="D482" i="85"/>
  <c r="D474" i="85"/>
  <c r="D466" i="85"/>
  <c r="D532" i="85"/>
  <c r="D495" i="85"/>
  <c r="D492" i="85"/>
  <c r="D484" i="85"/>
  <c r="D582" i="85"/>
  <c r="D551" i="85"/>
  <c r="D542" i="85"/>
  <c r="D541" i="85"/>
  <c r="D539" i="85"/>
  <c r="D538" i="85"/>
  <c r="D537" i="85"/>
  <c r="D526" i="85"/>
  <c r="D523" i="85"/>
  <c r="D519" i="85"/>
  <c r="D515" i="85"/>
  <c r="D574" i="85"/>
  <c r="D524" i="85"/>
  <c r="D516" i="85"/>
  <c r="D508" i="85"/>
  <c r="D500" i="85"/>
  <c r="D494" i="85"/>
  <c r="D486" i="85"/>
  <c r="D478" i="85"/>
  <c r="D470" i="85"/>
  <c r="D462" i="85"/>
  <c r="D454" i="85"/>
  <c r="D446" i="85"/>
  <c r="D438" i="85"/>
  <c r="D430" i="85"/>
  <c r="D422" i="85"/>
  <c r="D414" i="85"/>
  <c r="D507" i="85"/>
  <c r="D456" i="85"/>
  <c r="D448" i="85"/>
  <c r="D440" i="85"/>
  <c r="D432" i="85"/>
  <c r="D511" i="85"/>
  <c r="D473" i="85"/>
  <c r="D467" i="85"/>
  <c r="D463" i="85"/>
  <c r="D453" i="85"/>
  <c r="D445" i="85"/>
  <c r="D437" i="85"/>
  <c r="D429" i="85"/>
  <c r="D421" i="85"/>
  <c r="D413" i="85"/>
  <c r="D405" i="85"/>
  <c r="D397" i="85"/>
  <c r="D389" i="85"/>
  <c r="D381" i="85"/>
  <c r="D373" i="85"/>
  <c r="D365" i="85"/>
  <c r="D357" i="85"/>
  <c r="D501" i="85"/>
  <c r="D499" i="85"/>
  <c r="D487" i="85"/>
  <c r="D458" i="85"/>
  <c r="D488" i="85"/>
  <c r="D481" i="85"/>
  <c r="D477" i="85"/>
  <c r="D468" i="85"/>
  <c r="D464" i="85"/>
  <c r="D455" i="85"/>
  <c r="D447" i="85"/>
  <c r="D480" i="85"/>
  <c r="D503" i="85"/>
  <c r="D489" i="85"/>
  <c r="D479" i="85"/>
  <c r="D465" i="85"/>
  <c r="D461" i="85"/>
  <c r="D457" i="85"/>
  <c r="D469" i="85"/>
  <c r="D441" i="85"/>
  <c r="D426" i="85"/>
  <c r="D418" i="85"/>
  <c r="D398" i="85"/>
  <c r="D471" i="85"/>
  <c r="D436" i="85"/>
  <c r="D412" i="85"/>
  <c r="D411" i="85"/>
  <c r="D459" i="85"/>
  <c r="D408" i="85"/>
  <c r="D392" i="85"/>
  <c r="D376" i="85"/>
  <c r="D433" i="85"/>
  <c r="D427" i="85"/>
  <c r="D419" i="85"/>
  <c r="D407" i="85"/>
  <c r="D391" i="85"/>
  <c r="D375" i="85"/>
  <c r="D451" i="85"/>
  <c r="D435" i="85"/>
  <c r="D431" i="85"/>
  <c r="D423" i="85"/>
  <c r="D415" i="85"/>
  <c r="D406" i="85"/>
  <c r="D390" i="85"/>
  <c r="D476" i="85"/>
  <c r="D450" i="85"/>
  <c r="D444" i="85"/>
  <c r="D443" i="85"/>
  <c r="D424" i="85"/>
  <c r="D416" i="85"/>
  <c r="D472" i="85"/>
  <c r="D460" i="85"/>
  <c r="D452" i="85"/>
  <c r="D442" i="85"/>
  <c r="D428" i="85"/>
  <c r="D425" i="85"/>
  <c r="D420" i="85"/>
  <c r="D417" i="85"/>
  <c r="D400" i="85"/>
  <c r="D384" i="85"/>
  <c r="D368" i="85"/>
  <c r="D401" i="85"/>
  <c r="D352" i="85"/>
  <c r="D346" i="85"/>
  <c r="D338" i="85"/>
  <c r="D330" i="85"/>
  <c r="D322" i="85"/>
  <c r="D314" i="85"/>
  <c r="D439" i="85"/>
  <c r="D410" i="85"/>
  <c r="D393" i="85"/>
  <c r="D379" i="85"/>
  <c r="D372" i="85"/>
  <c r="D364" i="85"/>
  <c r="D351" i="85"/>
  <c r="D343" i="85"/>
  <c r="D335" i="85"/>
  <c r="D327" i="85"/>
  <c r="D319" i="85"/>
  <c r="D311" i="85"/>
  <c r="D402" i="85"/>
  <c r="D385" i="85"/>
  <c r="D382" i="85"/>
  <c r="D370" i="85"/>
  <c r="D348" i="85"/>
  <c r="D340" i="85"/>
  <c r="D332" i="85"/>
  <c r="D324" i="85"/>
  <c r="D316" i="85"/>
  <c r="D308" i="85"/>
  <c r="D403" i="85"/>
  <c r="D399" i="85"/>
  <c r="D394" i="85"/>
  <c r="D361" i="85"/>
  <c r="D345" i="85"/>
  <c r="D337" i="85"/>
  <c r="D329" i="85"/>
  <c r="D321" i="85"/>
  <c r="D313" i="85"/>
  <c r="D305" i="85"/>
  <c r="D404" i="85"/>
  <c r="D395" i="85"/>
  <c r="D386" i="85"/>
  <c r="D378" i="85"/>
  <c r="D374" i="85"/>
  <c r="D366" i="85"/>
  <c r="D360" i="85"/>
  <c r="D350" i="85"/>
  <c r="D342" i="85"/>
  <c r="D334" i="85"/>
  <c r="D326" i="85"/>
  <c r="D318" i="85"/>
  <c r="D310" i="85"/>
  <c r="D302" i="85"/>
  <c r="D294" i="85"/>
  <c r="D286" i="85"/>
  <c r="D396" i="85"/>
  <c r="D387" i="85"/>
  <c r="D371" i="85"/>
  <c r="D362" i="85"/>
  <c r="D359" i="85"/>
  <c r="D347" i="85"/>
  <c r="D339" i="85"/>
  <c r="D331" i="85"/>
  <c r="D323" i="85"/>
  <c r="D315" i="85"/>
  <c r="D388" i="85"/>
  <c r="D377" i="85"/>
  <c r="D369" i="85"/>
  <c r="D367" i="85"/>
  <c r="D358" i="85"/>
  <c r="D344" i="85"/>
  <c r="D336" i="85"/>
  <c r="D328" i="85"/>
  <c r="D320" i="85"/>
  <c r="D312" i="85"/>
  <c r="D304" i="85"/>
  <c r="D296" i="85"/>
  <c r="D288" i="85"/>
  <c r="D280" i="85"/>
  <c r="D355" i="85"/>
  <c r="D349" i="85"/>
  <c r="D309" i="85"/>
  <c r="D274" i="85"/>
  <c r="D266" i="85"/>
  <c r="D258" i="85"/>
  <c r="D250" i="85"/>
  <c r="D241" i="85"/>
  <c r="D237" i="85"/>
  <c r="D233" i="85"/>
  <c r="D229" i="85"/>
  <c r="D225" i="85"/>
  <c r="D221" i="85"/>
  <c r="D217" i="85"/>
  <c r="D213" i="85"/>
  <c r="D325" i="85"/>
  <c r="D300" i="85"/>
  <c r="D295" i="85"/>
  <c r="D292" i="85"/>
  <c r="D287" i="85"/>
  <c r="D284" i="85"/>
  <c r="D283" i="85"/>
  <c r="D271" i="85"/>
  <c r="D263" i="85"/>
  <c r="D255" i="85"/>
  <c r="D247" i="85"/>
  <c r="D449" i="85"/>
  <c r="D434" i="85"/>
  <c r="D383" i="85"/>
  <c r="D307" i="85"/>
  <c r="D303" i="85"/>
  <c r="D282" i="85"/>
  <c r="D268" i="85"/>
  <c r="D260" i="85"/>
  <c r="D252" i="85"/>
  <c r="D244" i="85"/>
  <c r="D240" i="85"/>
  <c r="D236" i="85"/>
  <c r="D232" i="85"/>
  <c r="D228" i="85"/>
  <c r="D224" i="85"/>
  <c r="D409" i="85"/>
  <c r="D341" i="85"/>
  <c r="D281" i="85"/>
  <c r="D273" i="85"/>
  <c r="D265" i="85"/>
  <c r="D257" i="85"/>
  <c r="D249" i="85"/>
  <c r="D363" i="85"/>
  <c r="D354" i="85"/>
  <c r="D317" i="85"/>
  <c r="D301" i="85"/>
  <c r="D297" i="85"/>
  <c r="D293" i="85"/>
  <c r="D289" i="85"/>
  <c r="D285" i="85"/>
  <c r="D279" i="85"/>
  <c r="D278" i="85"/>
  <c r="D277" i="85"/>
  <c r="D276" i="85"/>
  <c r="D270" i="85"/>
  <c r="D262" i="85"/>
  <c r="D254" i="85"/>
  <c r="D246" i="85"/>
  <c r="D243" i="85"/>
  <c r="D239" i="85"/>
  <c r="D356" i="85"/>
  <c r="D298" i="85"/>
  <c r="D290" i="85"/>
  <c r="D275" i="85"/>
  <c r="D267" i="85"/>
  <c r="D259" i="85"/>
  <c r="D251" i="85"/>
  <c r="D380" i="85"/>
  <c r="D333" i="85"/>
  <c r="D306" i="85"/>
  <c r="D272" i="85"/>
  <c r="D264" i="85"/>
  <c r="D256" i="85"/>
  <c r="D248" i="85"/>
  <c r="D242" i="85"/>
  <c r="D238" i="85"/>
  <c r="D234" i="85"/>
  <c r="D230" i="85"/>
  <c r="D226" i="85"/>
  <c r="D222" i="85"/>
  <c r="D218" i="85"/>
  <c r="D214" i="85"/>
  <c r="D210" i="85"/>
  <c r="D206" i="85"/>
  <c r="D202" i="85"/>
  <c r="D261" i="85"/>
  <c r="D231" i="85"/>
  <c r="D220" i="85"/>
  <c r="D211" i="85"/>
  <c r="D208" i="85"/>
  <c r="D205" i="85"/>
  <c r="D185" i="85"/>
  <c r="D184" i="85"/>
  <c r="D183" i="85"/>
  <c r="D167" i="85"/>
  <c r="D159" i="85"/>
  <c r="D269" i="85"/>
  <c r="D199" i="85"/>
  <c r="D186" i="85"/>
  <c r="D174" i="85"/>
  <c r="D170" i="85"/>
  <c r="D162" i="85"/>
  <c r="D158" i="85"/>
  <c r="D154" i="85"/>
  <c r="D150" i="85"/>
  <c r="D353" i="85"/>
  <c r="D223" i="85"/>
  <c r="D189" i="85"/>
  <c r="D188" i="85"/>
  <c r="D187" i="85"/>
  <c r="D165" i="85"/>
  <c r="D299" i="85"/>
  <c r="D235" i="85"/>
  <c r="D204" i="85"/>
  <c r="D200" i="85"/>
  <c r="D190" i="85"/>
  <c r="D173" i="85"/>
  <c r="D168" i="85"/>
  <c r="D291" i="85"/>
  <c r="D207" i="85"/>
  <c r="D193" i="85"/>
  <c r="D192" i="85"/>
  <c r="D191" i="85"/>
  <c r="D177" i="85"/>
  <c r="D163" i="85"/>
  <c r="D227" i="85"/>
  <c r="D201" i="85"/>
  <c r="D194" i="85"/>
  <c r="D178" i="85"/>
  <c r="D176" i="85"/>
  <c r="D172" i="85"/>
  <c r="D166" i="85"/>
  <c r="D215" i="85"/>
  <c r="D197" i="85"/>
  <c r="D196" i="85"/>
  <c r="D195" i="85"/>
  <c r="D181" i="85"/>
  <c r="D180" i="85"/>
  <c r="D179" i="85"/>
  <c r="D169" i="85"/>
  <c r="D161" i="85"/>
  <c r="D88" i="85"/>
  <c r="B95" i="85"/>
  <c r="D96" i="85"/>
  <c r="B103" i="85"/>
  <c r="D104" i="85"/>
  <c r="B111" i="85"/>
  <c r="D112" i="85"/>
  <c r="B119" i="85"/>
  <c r="D120" i="85"/>
  <c r="AH131" i="85"/>
  <c r="D147" i="85"/>
  <c r="AF148" i="85"/>
  <c r="AH148" i="85" s="1"/>
  <c r="B150" i="85"/>
  <c r="AF151" i="85"/>
  <c r="AH151" i="85" s="1"/>
  <c r="B153" i="85"/>
  <c r="B156" i="85"/>
  <c r="D157" i="85"/>
  <c r="D212" i="85"/>
  <c r="D253" i="85"/>
  <c r="AH149" i="85"/>
  <c r="AH153" i="85"/>
  <c r="AH157" i="85"/>
  <c r="D22" i="88"/>
  <c r="D20" i="88"/>
  <c r="D25" i="88"/>
  <c r="D21" i="88"/>
  <c r="D23" i="88"/>
  <c r="D28" i="88"/>
  <c r="D27" i="88"/>
  <c r="D31" i="88"/>
  <c r="D30" i="88"/>
  <c r="D32" i="88"/>
  <c r="D33" i="88"/>
  <c r="G14" i="87"/>
  <c r="E14" i="87"/>
  <c r="F14" i="87"/>
  <c r="D14" i="87"/>
  <c r="E15" i="87"/>
  <c r="G15" i="87"/>
  <c r="F15" i="87"/>
  <c r="D15" i="87"/>
  <c r="G7" i="87"/>
  <c r="F7" i="87"/>
  <c r="E7" i="87"/>
  <c r="D7" i="87"/>
  <c r="G9" i="87"/>
  <c r="F9" i="87"/>
  <c r="D9" i="87"/>
  <c r="E9" i="87"/>
  <c r="F4" i="87"/>
  <c r="E4" i="87"/>
  <c r="G4" i="87"/>
  <c r="D4" i="87"/>
  <c r="D13" i="87"/>
  <c r="F13" i="87"/>
  <c r="G13" i="87"/>
  <c r="E13" i="87"/>
  <c r="E16" i="87"/>
  <c r="F16" i="87"/>
  <c r="F23" i="87"/>
  <c r="E23" i="87"/>
  <c r="E8" i="87"/>
  <c r="D8" i="87"/>
  <c r="G8" i="87"/>
  <c r="F8" i="87"/>
  <c r="E12" i="87"/>
  <c r="D12" i="87"/>
  <c r="D16" i="87"/>
  <c r="F19" i="87"/>
  <c r="E19" i="87"/>
  <c r="D19" i="87"/>
  <c r="D23" i="87"/>
  <c r="G31" i="87"/>
  <c r="E31" i="87"/>
  <c r="F31" i="87"/>
  <c r="D31" i="87"/>
  <c r="G23" i="87"/>
  <c r="E32" i="87"/>
  <c r="G32" i="87"/>
  <c r="F32" i="87"/>
  <c r="D32" i="87"/>
  <c r="D17" i="87"/>
  <c r="G17" i="87"/>
  <c r="F17" i="87"/>
  <c r="F20" i="87"/>
  <c r="E20" i="87"/>
  <c r="D20" i="87"/>
  <c r="E24" i="87"/>
  <c r="D24" i="87"/>
  <c r="G24" i="87"/>
  <c r="F24" i="87"/>
  <c r="E28" i="87"/>
  <c r="D28" i="87"/>
  <c r="F28" i="87"/>
  <c r="F33" i="87"/>
  <c r="D33" i="87"/>
  <c r="G33" i="87"/>
  <c r="E33" i="87"/>
  <c r="F25" i="87"/>
  <c r="E25" i="87"/>
  <c r="D25" i="87"/>
  <c r="D45" i="87"/>
  <c r="F45" i="87"/>
  <c r="G45" i="87"/>
  <c r="E45" i="87"/>
  <c r="D5" i="87"/>
  <c r="G5" i="87"/>
  <c r="F5" i="87"/>
  <c r="F11" i="87"/>
  <c r="G11" i="87"/>
  <c r="E11" i="87"/>
  <c r="D11" i="87"/>
  <c r="D21" i="87"/>
  <c r="F21" i="87"/>
  <c r="E21" i="87"/>
  <c r="F35" i="87"/>
  <c r="D35" i="87"/>
  <c r="G35" i="87"/>
  <c r="G6" i="87"/>
  <c r="E6" i="87"/>
  <c r="F6" i="87"/>
  <c r="G22" i="87"/>
  <c r="E22" i="87"/>
  <c r="F22" i="87"/>
  <c r="D22" i="87"/>
  <c r="E41" i="87"/>
  <c r="D41" i="87"/>
  <c r="E44" i="87"/>
  <c r="D44" i="87"/>
  <c r="G44" i="87"/>
  <c r="F44" i="87"/>
  <c r="J8" i="88"/>
  <c r="C17" i="88"/>
  <c r="K8" i="88"/>
  <c r="G36" i="87"/>
  <c r="F43" i="87"/>
  <c r="G43" i="87"/>
  <c r="K7" i="88"/>
  <c r="C7" i="88"/>
  <c r="J7" i="88"/>
  <c r="I7" i="88"/>
  <c r="O7" i="88"/>
  <c r="K9" i="88"/>
  <c r="P14" i="88"/>
  <c r="O14" i="88"/>
  <c r="L14" i="88"/>
  <c r="C14" i="88"/>
  <c r="I14" i="88"/>
  <c r="G36" i="88"/>
  <c r="G37" i="88"/>
  <c r="O11" i="88"/>
  <c r="P11" i="88"/>
  <c r="L11" i="88"/>
  <c r="P8" i="88"/>
  <c r="O8" i="88"/>
  <c r="L8" i="88"/>
  <c r="C8" i="88"/>
  <c r="G49" i="87"/>
  <c r="F49" i="87"/>
  <c r="D49" i="87"/>
  <c r="O24" i="88"/>
  <c r="P24" i="88"/>
  <c r="M24" i="88"/>
  <c r="L24" i="88"/>
  <c r="K24" i="88"/>
  <c r="C24" i="88"/>
  <c r="I24" i="88"/>
  <c r="F27" i="87"/>
  <c r="G27" i="87"/>
  <c r="D29" i="87"/>
  <c r="F29" i="87"/>
  <c r="G47" i="87"/>
  <c r="E47" i="87"/>
  <c r="E49" i="87"/>
  <c r="I9" i="88"/>
  <c r="M9" i="88"/>
  <c r="L9" i="88"/>
  <c r="C9" i="88"/>
  <c r="J9" i="88"/>
  <c r="G38" i="87"/>
  <c r="E38" i="87"/>
  <c r="E40" i="87"/>
  <c r="G40" i="87"/>
  <c r="D40" i="87"/>
  <c r="I8" i="88"/>
  <c r="I17" i="88"/>
  <c r="P17" i="88"/>
  <c r="J17" i="88"/>
  <c r="J24" i="88"/>
  <c r="K13" i="88"/>
  <c r="K20" i="88"/>
  <c r="C20" i="88"/>
  <c r="L20" i="88"/>
  <c r="I21" i="88"/>
  <c r="O22" i="88"/>
  <c r="M26" i="88"/>
  <c r="K26" i="88"/>
  <c r="C26" i="88"/>
  <c r="P30" i="88"/>
  <c r="I31" i="88"/>
  <c r="K21" i="88"/>
  <c r="P26" i="88"/>
  <c r="J31" i="88"/>
  <c r="C6" i="89"/>
  <c r="K5" i="88"/>
  <c r="I6" i="88"/>
  <c r="P10" i="88"/>
  <c r="O13" i="88"/>
  <c r="P16" i="88"/>
  <c r="K18" i="88"/>
  <c r="O20" i="88"/>
  <c r="C21" i="88"/>
  <c r="L21" i="88"/>
  <c r="J22" i="88"/>
  <c r="P23" i="88"/>
  <c r="I30" i="88"/>
  <c r="K31" i="88"/>
  <c r="C20" i="89"/>
  <c r="K22" i="88"/>
  <c r="L31" i="88"/>
  <c r="D37" i="87"/>
  <c r="K6" i="88"/>
  <c r="I10" i="88"/>
  <c r="K15" i="88"/>
  <c r="C15" i="88"/>
  <c r="L15" i="88"/>
  <c r="I16" i="88"/>
  <c r="K19" i="88"/>
  <c r="O21" i="88"/>
  <c r="C22" i="88"/>
  <c r="L22" i="88"/>
  <c r="I23" i="88"/>
  <c r="I26" i="88"/>
  <c r="J27" i="88"/>
  <c r="J29" i="88"/>
  <c r="C31" i="88"/>
  <c r="M31" i="88"/>
  <c r="E48" i="87"/>
  <c r="I13" i="88"/>
  <c r="I20" i="88"/>
  <c r="M22" i="88"/>
  <c r="J26" i="88"/>
  <c r="M30" i="88"/>
  <c r="J30" i="88"/>
  <c r="O31" i="88"/>
  <c r="C8" i="89"/>
  <c r="K10" i="88"/>
  <c r="J13" i="88"/>
  <c r="J20" i="88"/>
  <c r="K23" i="88"/>
  <c r="L26" i="88"/>
  <c r="L27" i="88"/>
  <c r="K28" i="88"/>
  <c r="C28" i="88"/>
  <c r="I28" i="88"/>
  <c r="M28" i="88"/>
  <c r="M29" i="88"/>
  <c r="C30" i="88"/>
  <c r="O30" i="88"/>
  <c r="C27" i="89"/>
  <c r="K32" i="88"/>
  <c r="C32" i="88"/>
  <c r="L32" i="88"/>
  <c r="C16" i="89"/>
  <c r="C23" i="89"/>
  <c r="C30" i="89"/>
  <c r="C26" i="89"/>
  <c r="C15" i="89"/>
  <c r="C22" i="89"/>
  <c r="C18" i="89"/>
  <c r="L34" i="88"/>
  <c r="I34" i="88"/>
  <c r="K34" i="88"/>
  <c r="C7" i="89"/>
  <c r="C14" i="89"/>
  <c r="C32" i="89"/>
  <c r="V42" i="91"/>
  <c r="V43" i="91" s="1"/>
  <c r="N42" i="91"/>
  <c r="N43" i="91" s="1"/>
  <c r="F43" i="91"/>
  <c r="C34" i="88"/>
  <c r="M34" i="88"/>
  <c r="L35" i="88"/>
  <c r="J35" i="88"/>
  <c r="C10" i="89"/>
  <c r="C28" i="89"/>
  <c r="F7" i="90"/>
  <c r="AB9" i="90"/>
  <c r="AB11" i="90"/>
  <c r="N12" i="90"/>
  <c r="C13" i="90"/>
  <c r="V14" i="90"/>
  <c r="K15" i="90"/>
  <c r="S16" i="90"/>
  <c r="C18" i="90"/>
  <c r="K19" i="90"/>
  <c r="S20" i="90"/>
  <c r="C22" i="90"/>
  <c r="K23" i="90"/>
  <c r="S24" i="90"/>
  <c r="F26" i="90"/>
  <c r="C11" i="91"/>
  <c r="K12" i="91"/>
  <c r="C15" i="91"/>
  <c r="K17" i="91"/>
  <c r="F20" i="91"/>
  <c r="AB21" i="91"/>
  <c r="N22" i="91"/>
  <c r="C23" i="91"/>
  <c r="K25" i="91"/>
  <c r="AB33" i="91"/>
  <c r="AB51" i="91"/>
  <c r="AB59" i="91"/>
  <c r="M3" i="90"/>
  <c r="AB14" i="90"/>
  <c r="N15" i="90"/>
  <c r="N19" i="90"/>
  <c r="N23" i="90"/>
  <c r="N26" i="90"/>
  <c r="N17" i="91"/>
  <c r="C18" i="91"/>
  <c r="K20" i="91"/>
  <c r="F23" i="91"/>
  <c r="AB24" i="91"/>
  <c r="N25" i="91"/>
  <c r="F26" i="91"/>
  <c r="AB29" i="91"/>
  <c r="AB30" i="91"/>
  <c r="AB44" i="91"/>
  <c r="AB46" i="91"/>
  <c r="AB54" i="91"/>
  <c r="C11" i="90"/>
  <c r="V12" i="90"/>
  <c r="K13" i="90"/>
  <c r="S15" i="90"/>
  <c r="C17" i="90"/>
  <c r="K18" i="90"/>
  <c r="S19" i="90"/>
  <c r="C21" i="90"/>
  <c r="K22" i="90"/>
  <c r="S23" i="90"/>
  <c r="C25" i="90"/>
  <c r="V26" i="90"/>
  <c r="F568" i="91"/>
  <c r="F533" i="91"/>
  <c r="F498" i="91"/>
  <c r="F462" i="91"/>
  <c r="F427" i="91"/>
  <c r="F392" i="91"/>
  <c r="F357" i="91"/>
  <c r="F322" i="91"/>
  <c r="F287" i="91"/>
  <c r="F252" i="91"/>
  <c r="F217" i="91"/>
  <c r="F182" i="91"/>
  <c r="F147" i="91"/>
  <c r="F112" i="91"/>
  <c r="F77" i="91"/>
  <c r="F7" i="91"/>
  <c r="K15" i="91"/>
  <c r="F18" i="91"/>
  <c r="AB19" i="91"/>
  <c r="N20" i="91"/>
  <c r="C21" i="91"/>
  <c r="K23" i="91"/>
  <c r="N26" i="91"/>
  <c r="AB35" i="91"/>
  <c r="AB49" i="91"/>
  <c r="AB57" i="91"/>
  <c r="C34" i="89"/>
  <c r="AB4" i="90"/>
  <c r="AB6" i="90"/>
  <c r="AB7" i="90"/>
  <c r="AB8" i="90"/>
  <c r="F11" i="90"/>
  <c r="AB12" i="90"/>
  <c r="N13" i="90"/>
  <c r="C14" i="90"/>
  <c r="V15" i="90"/>
  <c r="F17" i="90"/>
  <c r="N18" i="90"/>
  <c r="V19" i="90"/>
  <c r="F21" i="90"/>
  <c r="N22" i="90"/>
  <c r="V23" i="90"/>
  <c r="F25" i="90"/>
  <c r="AA3" i="91"/>
  <c r="N11" i="91"/>
  <c r="F14" i="91"/>
  <c r="N15" i="91"/>
  <c r="C16" i="91"/>
  <c r="K18" i="91"/>
  <c r="F21" i="91"/>
  <c r="AB22" i="91"/>
  <c r="N23" i="91"/>
  <c r="C24" i="91"/>
  <c r="AB32" i="91"/>
  <c r="AB52" i="91"/>
  <c r="AB60" i="91"/>
  <c r="AB61" i="91"/>
  <c r="K11" i="90"/>
  <c r="K17" i="90"/>
  <c r="K21" i="90"/>
  <c r="K25" i="90"/>
  <c r="F16" i="91"/>
  <c r="AB17" i="91"/>
  <c r="S19" i="91" s="1"/>
  <c r="N18" i="91"/>
  <c r="C19" i="91"/>
  <c r="K21" i="91"/>
  <c r="F24" i="91"/>
  <c r="AB25" i="91"/>
  <c r="AB26" i="91"/>
  <c r="AB27" i="91"/>
  <c r="AB28" i="91"/>
  <c r="AB37" i="91"/>
  <c r="AB39" i="91"/>
  <c r="AB41" i="91"/>
  <c r="AB42" i="91"/>
  <c r="AB43" i="91"/>
  <c r="AB47" i="91"/>
  <c r="AB55" i="91"/>
  <c r="C35" i="89"/>
  <c r="N11" i="90"/>
  <c r="C12" i="90"/>
  <c r="V13" i="90"/>
  <c r="K14" i="90"/>
  <c r="F16" i="90"/>
  <c r="N17" i="90"/>
  <c r="V18" i="90"/>
  <c r="F20" i="90"/>
  <c r="N21" i="90"/>
  <c r="N25" i="90"/>
  <c r="E5" i="91"/>
  <c r="F13" i="91"/>
  <c r="N14" i="91"/>
  <c r="K16" i="91"/>
  <c r="F19" i="91"/>
  <c r="AB20" i="91"/>
  <c r="N21" i="91"/>
  <c r="C22" i="91"/>
  <c r="K24" i="91"/>
  <c r="AB34" i="91"/>
  <c r="AB50" i="91"/>
  <c r="AB58" i="91"/>
  <c r="N16" i="91"/>
  <c r="C17" i="91"/>
  <c r="K19" i="91"/>
  <c r="F22" i="91"/>
  <c r="AB23" i="91"/>
  <c r="N24" i="91"/>
  <c r="C25" i="91"/>
  <c r="AB31" i="91"/>
  <c r="AB45" i="91"/>
  <c r="AB53" i="91"/>
  <c r="K12" i="90"/>
  <c r="N16" i="90"/>
  <c r="N20" i="90"/>
  <c r="F17" i="91"/>
  <c r="AB18" i="91"/>
  <c r="N19" i="91"/>
  <c r="C20" i="91"/>
  <c r="K22" i="91"/>
  <c r="F25" i="91"/>
  <c r="AB36" i="91"/>
  <c r="AB38" i="91"/>
  <c r="AB40" i="91"/>
  <c r="AB48" i="91"/>
  <c r="BE4" i="84"/>
  <c r="BE3" i="84" s="1"/>
  <c r="BM4" i="84"/>
  <c r="BM3" i="84" s="1"/>
  <c r="BU4" i="84"/>
  <c r="BU3" i="84" s="1"/>
  <c r="AY4" i="84"/>
  <c r="AY3" i="84" s="1"/>
  <c r="BG4" i="84"/>
  <c r="BG3" i="84" s="1"/>
  <c r="BO4" i="84"/>
  <c r="BO3" i="84" s="1"/>
  <c r="BW4" i="84"/>
  <c r="BW3" i="84" s="1"/>
  <c r="AZ4" i="84"/>
  <c r="AZ3" i="84" s="1"/>
  <c r="BH4" i="84"/>
  <c r="BH3" i="84" s="1"/>
  <c r="BP4" i="84"/>
  <c r="BP3" i="84" s="1"/>
  <c r="Q26" i="88" s="1"/>
  <c r="BA4" i="84"/>
  <c r="BA3" i="84" s="1"/>
  <c r="BI4" i="84"/>
  <c r="BI3" i="84" s="1"/>
  <c r="Q19" i="88" s="1"/>
  <c r="BQ4" i="84"/>
  <c r="BQ3" i="84" s="1"/>
  <c r="AU4" i="84"/>
  <c r="AU3" i="84" s="1"/>
  <c r="BK4" i="84"/>
  <c r="BK3" i="84" s="1"/>
  <c r="Q28" i="88" l="1"/>
  <c r="Q32" i="88"/>
  <c r="Q24" i="88"/>
  <c r="R24" i="88" s="1"/>
  <c r="N34" i="89"/>
  <c r="P18" i="95"/>
  <c r="P40" i="95"/>
  <c r="Q10" i="89"/>
  <c r="A46" i="95"/>
  <c r="Z4" i="95"/>
  <c r="Q34" i="88"/>
  <c r="R34" i="88" s="1"/>
  <c r="Q12" i="88"/>
  <c r="R12" i="88" s="1"/>
  <c r="R34" i="89"/>
  <c r="Q30" i="88"/>
  <c r="R30" i="88" s="1"/>
  <c r="Q22" i="88"/>
  <c r="R22" i="88" s="1"/>
  <c r="Q29" i="88"/>
  <c r="R29" i="88" s="1"/>
  <c r="Q35" i="88"/>
  <c r="R35" i="88" s="1"/>
  <c r="H34" i="89"/>
  <c r="E9" i="89"/>
  <c r="E34" i="89"/>
  <c r="J34" i="89"/>
  <c r="K34" i="89"/>
  <c r="O34" i="89"/>
  <c r="G34" i="89"/>
  <c r="P34" i="89"/>
  <c r="M33" i="89"/>
  <c r="E33" i="89"/>
  <c r="M30" i="89"/>
  <c r="E27" i="89"/>
  <c r="K27" i="89"/>
  <c r="F19" i="95"/>
  <c r="Y19" i="95" s="1"/>
  <c r="S18" i="91"/>
  <c r="I34" i="89"/>
  <c r="L34" i="89"/>
  <c r="F10" i="89"/>
  <c r="I11" i="89"/>
  <c r="E8" i="89"/>
  <c r="K10" i="89"/>
  <c r="M9" i="89"/>
  <c r="I9" i="89"/>
  <c r="R9" i="89"/>
  <c r="F34" i="89"/>
  <c r="Q32" i="89"/>
  <c r="J29" i="89"/>
  <c r="M22" i="89"/>
  <c r="P22" i="89"/>
  <c r="K9" i="89"/>
  <c r="G7" i="89"/>
  <c r="I35" i="89"/>
  <c r="F35" i="89"/>
  <c r="R35" i="89"/>
  <c r="M35" i="89"/>
  <c r="O35" i="89"/>
  <c r="Q33" i="88"/>
  <c r="R33" i="88" s="1"/>
  <c r="R33" i="89"/>
  <c r="L27" i="89"/>
  <c r="J27" i="89"/>
  <c r="D19" i="89"/>
  <c r="P18" i="89"/>
  <c r="M16" i="89"/>
  <c r="G15" i="89"/>
  <c r="Q20" i="88"/>
  <c r="R20" i="88" s="1"/>
  <c r="Q31" i="88"/>
  <c r="R31" i="88" s="1"/>
  <c r="Q27" i="88"/>
  <c r="R27" i="88" s="1"/>
  <c r="Q23" i="88"/>
  <c r="R23" i="88" s="1"/>
  <c r="Q25" i="88"/>
  <c r="R25" i="88" s="1"/>
  <c r="M32" i="89"/>
  <c r="E29" i="89"/>
  <c r="M28" i="89"/>
  <c r="P27" i="89"/>
  <c r="O27" i="89"/>
  <c r="R26" i="89"/>
  <c r="N26" i="89"/>
  <c r="L24" i="89"/>
  <c r="Q8" i="88"/>
  <c r="Q13" i="88"/>
  <c r="R13" i="88" s="1"/>
  <c r="Q7" i="88"/>
  <c r="R7" i="88" s="1"/>
  <c r="Q16" i="88"/>
  <c r="R16" i="88" s="1"/>
  <c r="K17" i="89"/>
  <c r="J17" i="89"/>
  <c r="F16" i="89"/>
  <c r="P14" i="89"/>
  <c r="N35" i="89"/>
  <c r="H35" i="89"/>
  <c r="J35" i="89"/>
  <c r="P35" i="89"/>
  <c r="Q35" i="89"/>
  <c r="O7" i="89"/>
  <c r="I7" i="89"/>
  <c r="Q7" i="89"/>
  <c r="Q34" i="89"/>
  <c r="I5" i="89"/>
  <c r="A20" i="51"/>
  <c r="B21" i="51"/>
  <c r="C20" i="51"/>
  <c r="A20" i="73"/>
  <c r="C20" i="73"/>
  <c r="B21" i="73"/>
  <c r="A20" i="54"/>
  <c r="B21" i="54"/>
  <c r="C20" i="54"/>
  <c r="A20" i="53"/>
  <c r="B21" i="53"/>
  <c r="C20" i="53"/>
  <c r="A20" i="59"/>
  <c r="C20" i="59"/>
  <c r="B21" i="59"/>
  <c r="A20" i="55"/>
  <c r="B21" i="55"/>
  <c r="C20" i="55"/>
  <c r="A20" i="58"/>
  <c r="C20" i="58"/>
  <c r="B21" i="58"/>
  <c r="A20" i="56"/>
  <c r="B21" i="56"/>
  <c r="C20" i="56"/>
  <c r="E32" i="89"/>
  <c r="R32" i="89"/>
  <c r="N31" i="89"/>
  <c r="G28" i="89"/>
  <c r="J28" i="89"/>
  <c r="E25" i="89"/>
  <c r="I24" i="89"/>
  <c r="G24" i="89"/>
  <c r="M21" i="89"/>
  <c r="Q20" i="89"/>
  <c r="D16" i="89"/>
  <c r="Q15" i="89"/>
  <c r="J14" i="89"/>
  <c r="Z21" i="95"/>
  <c r="N11" i="89"/>
  <c r="K8" i="89"/>
  <c r="G8" i="89"/>
  <c r="B21" i="50"/>
  <c r="A21" i="50" s="1"/>
  <c r="C20" i="50"/>
  <c r="Q6" i="89"/>
  <c r="P42" i="95"/>
  <c r="P14" i="95"/>
  <c r="Z14" i="95" s="1"/>
  <c r="E5" i="89"/>
  <c r="B21" i="45"/>
  <c r="A21" i="45" s="1"/>
  <c r="C20" i="45"/>
  <c r="C20" i="60"/>
  <c r="B21" i="60"/>
  <c r="A21" i="60" s="1"/>
  <c r="P12" i="95"/>
  <c r="O8" i="89"/>
  <c r="M8" i="89"/>
  <c r="Q8" i="89"/>
  <c r="I8" i="89"/>
  <c r="K7" i="89"/>
  <c r="D6" i="89"/>
  <c r="C20" i="49"/>
  <c r="B21" i="49"/>
  <c r="A21" i="49" s="1"/>
  <c r="C21" i="77"/>
  <c r="B22" i="77"/>
  <c r="A22" i="77" s="1"/>
  <c r="C20" i="47"/>
  <c r="B21" i="47"/>
  <c r="A21" i="47" s="1"/>
  <c r="C21" i="74"/>
  <c r="B22" i="74"/>
  <c r="A22" i="74" s="1"/>
  <c r="B22" i="62"/>
  <c r="A22" i="62" s="1"/>
  <c r="C21" i="62"/>
  <c r="B22" i="48"/>
  <c r="A22" i="48" s="1"/>
  <c r="C21" i="48"/>
  <c r="B23" i="76"/>
  <c r="A23" i="76" s="1"/>
  <c r="C22" i="76"/>
  <c r="B23" i="46"/>
  <c r="A23" i="46" s="1"/>
  <c r="C22" i="46"/>
  <c r="B22" i="78"/>
  <c r="A22" i="78" s="1"/>
  <c r="C21" i="78"/>
  <c r="B22" i="42"/>
  <c r="A22" i="42" s="1"/>
  <c r="C21" i="42"/>
  <c r="B22" i="52"/>
  <c r="A22" i="52" s="1"/>
  <c r="C21" i="52"/>
  <c r="B21" i="41"/>
  <c r="A21" i="41" s="1"/>
  <c r="C20" i="41"/>
  <c r="B21" i="71"/>
  <c r="A21" i="71" s="1"/>
  <c r="C20" i="71"/>
  <c r="C21" i="43"/>
  <c r="B22" i="43"/>
  <c r="A22" i="43" s="1"/>
  <c r="B22" i="44"/>
  <c r="A22" i="44" s="1"/>
  <c r="C21" i="44"/>
  <c r="B22" i="61"/>
  <c r="A22" i="61" s="1"/>
  <c r="C21" i="61"/>
  <c r="B22" i="72"/>
  <c r="A22" i="72" s="1"/>
  <c r="C21" i="72"/>
  <c r="B22" i="57"/>
  <c r="A22" i="57" s="1"/>
  <c r="C21" i="57"/>
  <c r="B22" i="40"/>
  <c r="A22" i="40" s="1"/>
  <c r="C21" i="40"/>
  <c r="B21" i="75"/>
  <c r="A21" i="75" s="1"/>
  <c r="C20" i="75"/>
  <c r="K5" i="89"/>
  <c r="R28" i="89"/>
  <c r="F15" i="91"/>
  <c r="E27" i="91" s="1"/>
  <c r="E30" i="91" s="1"/>
  <c r="K14" i="91"/>
  <c r="N13" i="91"/>
  <c r="M25" i="89"/>
  <c r="O24" i="89"/>
  <c r="Q11" i="88"/>
  <c r="R11" i="88" s="1"/>
  <c r="Q18" i="88"/>
  <c r="R18" i="88" s="1"/>
  <c r="Q21" i="88"/>
  <c r="R21" i="88" s="1"/>
  <c r="Q10" i="88"/>
  <c r="R10" i="88" s="1"/>
  <c r="Q15" i="88"/>
  <c r="R15" i="88" s="1"/>
  <c r="Q9" i="88"/>
  <c r="R9" i="88" s="1"/>
  <c r="Q17" i="88"/>
  <c r="R17" i="88" s="1"/>
  <c r="Q14" i="88"/>
  <c r="R14" i="88" s="1"/>
  <c r="E21" i="89"/>
  <c r="P17" i="95"/>
  <c r="Z17" i="95" s="1"/>
  <c r="N19" i="88"/>
  <c r="Q5" i="88"/>
  <c r="R5" i="88" s="1"/>
  <c r="M5" i="89"/>
  <c r="Q6" i="88"/>
  <c r="R6" i="88" s="1"/>
  <c r="E7" i="89"/>
  <c r="L6" i="89"/>
  <c r="M7" i="89"/>
  <c r="M6" i="89"/>
  <c r="A51" i="95"/>
  <c r="N7" i="89"/>
  <c r="N6" i="89"/>
  <c r="K6" i="89"/>
  <c r="G6" i="89"/>
  <c r="O6" i="89"/>
  <c r="E6" i="89"/>
  <c r="I6" i="89"/>
  <c r="BB564" i="85"/>
  <c r="BB548" i="85"/>
  <c r="BB544" i="85"/>
  <c r="BB538" i="85"/>
  <c r="BB532" i="85"/>
  <c r="BB504" i="85"/>
  <c r="BB500" i="85"/>
  <c r="BB494" i="85"/>
  <c r="BB484" i="85"/>
  <c r="BB480" i="85"/>
  <c r="BB452" i="85"/>
  <c r="BB418" i="85"/>
  <c r="BB386" i="85"/>
  <c r="BB332" i="85"/>
  <c r="BB290" i="85"/>
  <c r="BB642" i="85"/>
  <c r="BB638" i="85"/>
  <c r="BB634" i="85"/>
  <c r="BB630" i="85"/>
  <c r="BB626" i="85"/>
  <c r="BB622" i="85"/>
  <c r="BB618" i="85"/>
  <c r="BB614" i="85"/>
  <c r="BB610" i="85"/>
  <c r="BB606" i="85"/>
  <c r="BB602" i="85"/>
  <c r="BB598" i="85"/>
  <c r="BB594" i="85"/>
  <c r="BB590" i="85"/>
  <c r="BB586" i="85"/>
  <c r="BB582" i="85"/>
  <c r="BB578" i="85"/>
  <c r="BB574" i="85"/>
  <c r="BB570" i="85"/>
  <c r="BB566" i="85"/>
  <c r="BB562" i="85"/>
  <c r="BB558" i="85"/>
  <c r="BB554" i="85"/>
  <c r="BB550" i="85"/>
  <c r="BB546" i="85"/>
  <c r="BB542" i="85"/>
  <c r="BB534" i="85"/>
  <c r="BB530" i="85"/>
  <c r="BB526" i="85"/>
  <c r="BB522" i="85"/>
  <c r="BB518" i="85"/>
  <c r="BB514" i="85"/>
  <c r="BB510" i="85"/>
  <c r="BB506" i="85"/>
  <c r="BB502" i="85"/>
  <c r="BB498" i="85"/>
  <c r="BB490" i="85"/>
  <c r="BB486" i="85"/>
  <c r="BB482" i="85"/>
  <c r="BB478" i="85"/>
  <c r="BB474" i="85"/>
  <c r="BB470" i="85"/>
  <c r="BB466" i="85"/>
  <c r="BB462" i="85"/>
  <c r="BB458" i="85"/>
  <c r="BB454" i="85"/>
  <c r="BB450" i="85"/>
  <c r="BB446" i="85"/>
  <c r="BB442" i="85"/>
  <c r="BB438" i="85"/>
  <c r="BB434" i="85"/>
  <c r="BB430" i="85"/>
  <c r="BB426" i="85"/>
  <c r="BB422" i="85"/>
  <c r="BB414" i="85"/>
  <c r="BB410" i="85"/>
  <c r="BB406" i="85"/>
  <c r="BB402" i="85"/>
  <c r="BB398" i="85"/>
  <c r="BB394" i="85"/>
  <c r="BB390" i="85"/>
  <c r="BB382" i="85"/>
  <c r="BB640" i="85"/>
  <c r="BB636" i="85"/>
  <c r="BB632" i="85"/>
  <c r="BB628" i="85"/>
  <c r="BB624" i="85"/>
  <c r="BB620" i="85"/>
  <c r="BB616" i="85"/>
  <c r="BB612" i="85"/>
  <c r="BB608" i="85"/>
  <c r="BB604" i="85"/>
  <c r="BB600" i="85"/>
  <c r="BB596" i="85"/>
  <c r="BB592" i="85"/>
  <c r="BB588" i="85"/>
  <c r="BB584" i="85"/>
  <c r="BB580" i="85"/>
  <c r="BB576" i="85"/>
  <c r="BB572" i="85"/>
  <c r="BB568" i="85"/>
  <c r="BB560" i="85"/>
  <c r="BB556" i="85"/>
  <c r="BB552" i="85"/>
  <c r="BB540" i="85"/>
  <c r="BB536" i="85"/>
  <c r="BB528" i="85"/>
  <c r="BB524" i="85"/>
  <c r="BB520" i="85"/>
  <c r="BB516" i="85"/>
  <c r="BB512" i="85"/>
  <c r="BB508" i="85"/>
  <c r="BB496" i="85"/>
  <c r="BB492" i="85"/>
  <c r="BB488" i="85"/>
  <c r="BB476" i="85"/>
  <c r="BB472" i="85"/>
  <c r="BB468" i="85"/>
  <c r="BB464" i="85"/>
  <c r="BB460" i="85"/>
  <c r="BB456" i="85"/>
  <c r="BB448" i="85"/>
  <c r="BB378" i="85"/>
  <c r="BB374" i="85"/>
  <c r="BB370" i="85"/>
  <c r="BB366" i="85"/>
  <c r="BB362" i="85"/>
  <c r="BB358" i="85"/>
  <c r="BB354" i="85"/>
  <c r="BB350" i="85"/>
  <c r="BB346" i="85"/>
  <c r="BB342" i="85"/>
  <c r="BB338" i="85"/>
  <c r="BB334" i="85"/>
  <c r="BB330" i="85"/>
  <c r="BB326" i="85"/>
  <c r="BB322" i="85"/>
  <c r="BB318" i="85"/>
  <c r="BB314" i="85"/>
  <c r="BB310" i="85"/>
  <c r="BB306" i="85"/>
  <c r="BB302" i="85"/>
  <c r="BB298" i="85"/>
  <c r="BB294" i="85"/>
  <c r="BB286" i="85"/>
  <c r="BB282" i="85"/>
  <c r="BB278" i="85"/>
  <c r="BB274" i="85"/>
  <c r="BB270" i="85"/>
  <c r="BB266" i="85"/>
  <c r="BB262" i="85"/>
  <c r="BB258" i="85"/>
  <c r="BB254" i="85"/>
  <c r="BB250" i="85"/>
  <c r="BB246" i="85"/>
  <c r="BB242" i="85"/>
  <c r="BB238" i="85"/>
  <c r="BB234" i="85"/>
  <c r="BB230" i="85"/>
  <c r="BB226" i="85"/>
  <c r="BB222" i="85"/>
  <c r="BB218" i="85"/>
  <c r="BB214" i="85"/>
  <c r="BB210" i="85"/>
  <c r="BB206" i="85"/>
  <c r="BB202" i="85"/>
  <c r="BB198" i="85"/>
  <c r="BB194" i="85"/>
  <c r="BB190" i="85"/>
  <c r="BB186" i="85"/>
  <c r="BB182" i="85"/>
  <c r="BB178" i="85"/>
  <c r="BB174" i="85"/>
  <c r="BB170" i="85"/>
  <c r="BB166" i="85"/>
  <c r="BB162" i="85"/>
  <c r="BB156" i="85"/>
  <c r="BB152" i="85"/>
  <c r="BB148" i="85"/>
  <c r="BB141" i="85"/>
  <c r="BB137" i="85"/>
  <c r="BB133" i="85"/>
  <c r="BB129" i="85"/>
  <c r="BB125" i="85"/>
  <c r="BB121" i="85"/>
  <c r="BB117" i="85"/>
  <c r="BB113" i="85"/>
  <c r="BB109" i="85"/>
  <c r="BB105" i="85"/>
  <c r="BB101" i="85"/>
  <c r="BB97" i="85"/>
  <c r="BB93" i="85"/>
  <c r="BB89" i="85"/>
  <c r="BB85" i="85"/>
  <c r="BB81" i="85"/>
  <c r="BB77" i="85"/>
  <c r="BB73" i="85"/>
  <c r="BB69" i="85"/>
  <c r="BB65" i="85"/>
  <c r="BB61" i="85"/>
  <c r="BB57" i="85"/>
  <c r="BB53" i="85"/>
  <c r="BB49" i="85"/>
  <c r="BB45" i="85"/>
  <c r="BB41" i="85"/>
  <c r="BB38" i="85"/>
  <c r="BB34" i="85"/>
  <c r="BB30" i="85"/>
  <c r="BB26" i="85"/>
  <c r="BB22" i="85"/>
  <c r="BB643" i="85"/>
  <c r="BB639" i="85"/>
  <c r="BB635" i="85"/>
  <c r="BB631" i="85"/>
  <c r="BB627" i="85"/>
  <c r="BB619" i="85"/>
  <c r="BB615" i="85"/>
  <c r="BB611" i="85"/>
  <c r="BB607" i="85"/>
  <c r="BB603" i="85"/>
  <c r="BB599" i="85"/>
  <c r="BB595" i="85"/>
  <c r="BB591" i="85"/>
  <c r="BB587" i="85"/>
  <c r="BB583" i="85"/>
  <c r="BB579" i="85"/>
  <c r="BB571" i="85"/>
  <c r="BB567" i="85"/>
  <c r="BB563" i="85"/>
  <c r="BB559" i="85"/>
  <c r="BB555" i="85"/>
  <c r="BB551" i="85"/>
  <c r="BB547" i="85"/>
  <c r="BB539" i="85"/>
  <c r="BB535" i="85"/>
  <c r="BB531" i="85"/>
  <c r="BB523" i="85"/>
  <c r="BB519" i="85"/>
  <c r="BB515" i="85"/>
  <c r="BB507" i="85"/>
  <c r="BB503" i="85"/>
  <c r="BB499" i="85"/>
  <c r="BB495" i="85"/>
  <c r="BB491" i="85"/>
  <c r="BB487" i="85"/>
  <c r="BB483" i="85"/>
  <c r="BB475" i="85"/>
  <c r="BB471" i="85"/>
  <c r="BB463" i="85"/>
  <c r="BB455" i="85"/>
  <c r="BB447" i="85"/>
  <c r="BB443" i="85"/>
  <c r="BB439" i="85"/>
  <c r="BB431" i="85"/>
  <c r="BB423" i="85"/>
  <c r="BB415" i="85"/>
  <c r="BB411" i="85"/>
  <c r="BB407" i="85"/>
  <c r="BB403" i="85"/>
  <c r="BB399" i="85"/>
  <c r="BB395" i="85"/>
  <c r="BB391" i="85"/>
  <c r="BB387" i="85"/>
  <c r="BB383" i="85"/>
  <c r="BB379" i="85"/>
  <c r="BB375" i="85"/>
  <c r="BB371" i="85"/>
  <c r="BB367" i="85"/>
  <c r="BB363" i="85"/>
  <c r="BB359" i="85"/>
  <c r="BB355" i="85"/>
  <c r="BB351" i="85"/>
  <c r="BB347" i="85"/>
  <c r="BB343" i="85"/>
  <c r="BB339" i="85"/>
  <c r="BB335" i="85"/>
  <c r="BB331" i="85"/>
  <c r="BB327" i="85"/>
  <c r="BB323" i="85"/>
  <c r="BB319" i="85"/>
  <c r="BB315" i="85"/>
  <c r="BB311" i="85"/>
  <c r="BB307" i="85"/>
  <c r="BB303" i="85"/>
  <c r="BB299" i="85"/>
  <c r="BB295" i="85"/>
  <c r="BB291" i="85"/>
  <c r="BB287" i="85"/>
  <c r="BB444" i="85"/>
  <c r="BB440" i="85"/>
  <c r="BB436" i="85"/>
  <c r="BB432" i="85"/>
  <c r="BB428" i="85"/>
  <c r="BB424" i="85"/>
  <c r="BB420" i="85"/>
  <c r="BB416" i="85"/>
  <c r="BB412" i="85"/>
  <c r="BB408" i="85"/>
  <c r="BB404" i="85"/>
  <c r="BB400" i="85"/>
  <c r="BB396" i="85"/>
  <c r="BB392" i="85"/>
  <c r="BB388" i="85"/>
  <c r="BB384" i="85"/>
  <c r="BB380" i="85"/>
  <c r="BB376" i="85"/>
  <c r="BB372" i="85"/>
  <c r="BB368" i="85"/>
  <c r="BB364" i="85"/>
  <c r="BB360" i="85"/>
  <c r="BB356" i="85"/>
  <c r="BB352" i="85"/>
  <c r="BB348" i="85"/>
  <c r="BB344" i="85"/>
  <c r="BB340" i="85"/>
  <c r="BB336" i="85"/>
  <c r="BB328" i="85"/>
  <c r="BB324" i="85"/>
  <c r="BB320" i="85"/>
  <c r="BB316" i="85"/>
  <c r="BB312" i="85"/>
  <c r="BB308" i="85"/>
  <c r="BB304" i="85"/>
  <c r="BB300" i="85"/>
  <c r="BB296" i="85"/>
  <c r="BB292" i="85"/>
  <c r="BB288" i="85"/>
  <c r="BB284" i="85"/>
  <c r="BB280" i="85"/>
  <c r="BB276" i="85"/>
  <c r="BB272" i="85"/>
  <c r="BB268" i="85"/>
  <c r="BB264" i="85"/>
  <c r="BB260" i="85"/>
  <c r="BB256" i="85"/>
  <c r="BB252" i="85"/>
  <c r="BB248" i="85"/>
  <c r="BB244" i="85"/>
  <c r="BB240" i="85"/>
  <c r="BB236" i="85"/>
  <c r="BB232" i="85"/>
  <c r="BB228" i="85"/>
  <c r="BB224" i="85"/>
  <c r="BB220" i="85"/>
  <c r="BB216" i="85"/>
  <c r="BB212" i="85"/>
  <c r="BB208" i="85"/>
  <c r="BB204" i="85"/>
  <c r="BB200" i="85"/>
  <c r="BB196" i="85"/>
  <c r="BB192" i="85"/>
  <c r="BB188" i="85"/>
  <c r="BB184" i="85"/>
  <c r="BB180" i="85"/>
  <c r="BB176" i="85"/>
  <c r="BB172" i="85"/>
  <c r="BB168" i="85"/>
  <c r="BB164" i="85"/>
  <c r="BB160" i="85"/>
  <c r="BB158" i="85"/>
  <c r="BB154" i="85"/>
  <c r="BB150" i="85"/>
  <c r="BB146" i="85"/>
  <c r="BB143" i="85"/>
  <c r="BB139" i="85"/>
  <c r="BB135" i="85"/>
  <c r="BB131" i="85"/>
  <c r="BB127" i="85"/>
  <c r="BB123" i="85"/>
  <c r="BB119" i="85"/>
  <c r="BB115" i="85"/>
  <c r="BB111" i="85"/>
  <c r="BB107" i="85"/>
  <c r="BB103" i="85"/>
  <c r="BB99" i="85"/>
  <c r="BB95" i="85"/>
  <c r="BB91" i="85"/>
  <c r="BB87" i="85"/>
  <c r="BB83" i="85"/>
  <c r="BB79" i="85"/>
  <c r="BB75" i="85"/>
  <c r="BB71" i="85"/>
  <c r="BB67" i="85"/>
  <c r="BB63" i="85"/>
  <c r="BB59" i="85"/>
  <c r="BB55" i="85"/>
  <c r="BB51" i="85"/>
  <c r="BB47" i="85"/>
  <c r="BB43" i="85"/>
  <c r="BB39" i="85"/>
  <c r="BB36" i="85"/>
  <c r="BB32" i="85"/>
  <c r="BB28" i="85"/>
  <c r="BB24" i="85"/>
  <c r="BB20" i="85"/>
  <c r="BB641" i="85"/>
  <c r="BB637" i="85"/>
  <c r="BB633" i="85"/>
  <c r="BB629" i="85"/>
  <c r="BB625" i="85"/>
  <c r="BB621" i="85"/>
  <c r="BB617" i="85"/>
  <c r="BB613" i="85"/>
  <c r="BB609" i="85"/>
  <c r="BB605" i="85"/>
  <c r="BB597" i="85"/>
  <c r="BB593" i="85"/>
  <c r="BB589" i="85"/>
  <c r="BB585" i="85"/>
  <c r="BB581" i="85"/>
  <c r="BB577" i="85"/>
  <c r="BB573" i="85"/>
  <c r="BB565" i="85"/>
  <c r="BB561" i="85"/>
  <c r="BB557" i="85"/>
  <c r="BB549" i="85"/>
  <c r="BB545" i="85"/>
  <c r="BB541" i="85"/>
  <c r="BB537" i="85"/>
  <c r="BB533" i="85"/>
  <c r="BB529" i="85"/>
  <c r="BB525" i="85"/>
  <c r="BB517" i="85"/>
  <c r="BB513" i="85"/>
  <c r="BB509" i="85"/>
  <c r="BB501" i="85"/>
  <c r="BB497" i="85"/>
  <c r="BB493" i="85"/>
  <c r="BB485" i="85"/>
  <c r="BB481" i="85"/>
  <c r="BB477" i="85"/>
  <c r="BB473" i="85"/>
  <c r="BB469" i="85"/>
  <c r="BB465" i="85"/>
  <c r="BB461" i="85"/>
  <c r="BB457" i="85"/>
  <c r="BB453" i="85"/>
  <c r="BB449" i="85"/>
  <c r="BB445" i="85"/>
  <c r="BB441" i="85"/>
  <c r="BB437" i="85"/>
  <c r="BB433" i="85"/>
  <c r="BB429" i="85"/>
  <c r="BB425" i="85"/>
  <c r="BB421" i="85"/>
  <c r="BB417" i="85"/>
  <c r="BB413" i="85"/>
  <c r="BB409" i="85"/>
  <c r="BB405" i="85"/>
  <c r="BB401" i="85"/>
  <c r="BB397" i="85"/>
  <c r="BB393" i="85"/>
  <c r="BB389" i="85"/>
  <c r="BB385" i="85"/>
  <c r="BB381" i="85"/>
  <c r="BB377" i="85"/>
  <c r="BB373" i="85"/>
  <c r="BB369" i="85"/>
  <c r="BB365" i="85"/>
  <c r="BB361" i="85"/>
  <c r="BB357" i="85"/>
  <c r="BB353" i="85"/>
  <c r="BB349" i="85"/>
  <c r="BB345" i="85"/>
  <c r="BB341" i="85"/>
  <c r="BB283" i="85"/>
  <c r="BB279" i="85"/>
  <c r="BB275" i="85"/>
  <c r="BB271" i="85"/>
  <c r="BB267" i="85"/>
  <c r="BB263" i="85"/>
  <c r="BB259" i="85"/>
  <c r="BB255" i="85"/>
  <c r="BB251" i="85"/>
  <c r="BB247" i="85"/>
  <c r="BB243" i="85"/>
  <c r="BB239" i="85"/>
  <c r="BB235" i="85"/>
  <c r="BB231" i="85"/>
  <c r="BB227" i="85"/>
  <c r="BB223" i="85"/>
  <c r="BB219" i="85"/>
  <c r="BB215" i="85"/>
  <c r="BB211" i="85"/>
  <c r="BB207" i="85"/>
  <c r="BB203" i="85"/>
  <c r="BB199" i="85"/>
  <c r="BB195" i="85"/>
  <c r="BB191" i="85"/>
  <c r="BB187" i="85"/>
  <c r="BB183" i="85"/>
  <c r="BB179" i="85"/>
  <c r="BB175" i="85"/>
  <c r="BB171" i="85"/>
  <c r="BB167" i="85"/>
  <c r="BB163" i="85"/>
  <c r="BB159" i="85"/>
  <c r="BB157" i="85"/>
  <c r="BB153" i="85"/>
  <c r="BB149" i="85"/>
  <c r="BB145" i="85"/>
  <c r="BB142" i="85"/>
  <c r="BB138" i="85"/>
  <c r="BB134" i="85"/>
  <c r="BB130" i="85"/>
  <c r="BB126" i="85"/>
  <c r="BB122" i="85"/>
  <c r="BB118" i="85"/>
  <c r="BB114" i="85"/>
  <c r="BB110" i="85"/>
  <c r="BB106" i="85"/>
  <c r="BB102" i="85"/>
  <c r="BB98" i="85"/>
  <c r="BB94" i="85"/>
  <c r="BB90" i="85"/>
  <c r="BB86" i="85"/>
  <c r="BB82" i="85"/>
  <c r="BB78" i="85"/>
  <c r="BB74" i="85"/>
  <c r="BB70" i="85"/>
  <c r="BB66" i="85"/>
  <c r="BB62" i="85"/>
  <c r="BB58" i="85"/>
  <c r="BB54" i="85"/>
  <c r="BB50" i="85"/>
  <c r="BB46" i="85"/>
  <c r="BB42" i="85"/>
  <c r="BB35" i="85"/>
  <c r="BB31" i="85"/>
  <c r="BB27" i="85"/>
  <c r="BB23" i="85"/>
  <c r="BB575" i="85"/>
  <c r="BB569" i="85"/>
  <c r="BB553" i="85"/>
  <c r="BB543" i="85"/>
  <c r="BB527" i="85"/>
  <c r="BB521" i="85"/>
  <c r="BB511" i="85"/>
  <c r="BB505" i="85"/>
  <c r="BB489" i="85"/>
  <c r="BB479" i="85"/>
  <c r="BB467" i="85"/>
  <c r="BB459" i="85"/>
  <c r="BB451" i="85"/>
  <c r="BB435" i="85"/>
  <c r="BB427" i="85"/>
  <c r="BB419" i="85"/>
  <c r="BB337" i="85"/>
  <c r="BB333" i="85"/>
  <c r="BB329" i="85"/>
  <c r="BB325" i="85"/>
  <c r="BB321" i="85"/>
  <c r="BB317" i="85"/>
  <c r="BB313" i="85"/>
  <c r="BB309" i="85"/>
  <c r="BB305" i="85"/>
  <c r="BB301" i="85"/>
  <c r="BB297" i="85"/>
  <c r="BB293" i="85"/>
  <c r="BB289" i="85"/>
  <c r="BB285" i="85"/>
  <c r="BB281" i="85"/>
  <c r="BB277" i="85"/>
  <c r="BB273" i="85"/>
  <c r="BB269" i="85"/>
  <c r="BB265" i="85"/>
  <c r="BB261" i="85"/>
  <c r="BB257" i="85"/>
  <c r="BB253" i="85"/>
  <c r="BB249" i="85"/>
  <c r="BB245" i="85"/>
  <c r="BB241" i="85"/>
  <c r="BB237" i="85"/>
  <c r="BB233" i="85"/>
  <c r="BB229" i="85"/>
  <c r="BB225" i="85"/>
  <c r="BB221" i="85"/>
  <c r="BB217" i="85"/>
  <c r="BB213" i="85"/>
  <c r="BB209" i="85"/>
  <c r="BB205" i="85"/>
  <c r="BB201" i="85"/>
  <c r="BB197" i="85"/>
  <c r="BB193" i="85"/>
  <c r="BB189" i="85"/>
  <c r="BB185" i="85"/>
  <c r="BB181" i="85"/>
  <c r="BB177" i="85"/>
  <c r="BB173" i="85"/>
  <c r="BB169" i="85"/>
  <c r="BB165" i="85"/>
  <c r="BB161" i="85"/>
  <c r="BB155" i="85"/>
  <c r="BB151" i="85"/>
  <c r="BB147" i="85"/>
  <c r="BB144" i="85"/>
  <c r="BB140" i="85"/>
  <c r="BB136" i="85"/>
  <c r="BB132" i="85"/>
  <c r="BB128" i="85"/>
  <c r="BB124" i="85"/>
  <c r="BB120" i="85"/>
  <c r="BB116" i="85"/>
  <c r="BB112" i="85"/>
  <c r="BB108" i="85"/>
  <c r="BB104" i="85"/>
  <c r="BB100" i="85"/>
  <c r="BB96" i="85"/>
  <c r="BB92" i="85"/>
  <c r="BB88" i="85"/>
  <c r="BB84" i="85"/>
  <c r="BB80" i="85"/>
  <c r="BB76" i="85"/>
  <c r="BB72" i="85"/>
  <c r="BB68" i="85"/>
  <c r="BB64" i="85"/>
  <c r="BB60" i="85"/>
  <c r="BB56" i="85"/>
  <c r="BB52" i="85"/>
  <c r="BB48" i="85"/>
  <c r="BB44" i="85"/>
  <c r="BB40" i="85"/>
  <c r="BB37" i="85"/>
  <c r="BB33" i="85"/>
  <c r="BB29" i="85"/>
  <c r="BB25" i="85"/>
  <c r="BB21" i="85"/>
  <c r="BB623" i="85"/>
  <c r="BB601" i="85"/>
  <c r="N33" i="88"/>
  <c r="F21" i="95"/>
  <c r="Y21" i="95" s="1"/>
  <c r="P7" i="95"/>
  <c r="F4" i="95"/>
  <c r="Y4" i="95" s="1"/>
  <c r="F16" i="95"/>
  <c r="Y16" i="95" s="1"/>
  <c r="F32" i="95"/>
  <c r="Y32" i="95" s="1"/>
  <c r="F13" i="95"/>
  <c r="Y13" i="95" s="1"/>
  <c r="K5" i="91"/>
  <c r="F20" i="95"/>
  <c r="Y20" i="95" s="1"/>
  <c r="R14" i="89"/>
  <c r="I18" i="89"/>
  <c r="O20" i="89"/>
  <c r="O9" i="89"/>
  <c r="L35" i="89"/>
  <c r="N18" i="88"/>
  <c r="O15" i="89"/>
  <c r="G35" i="89"/>
  <c r="I10" i="89"/>
  <c r="G9" i="89"/>
  <c r="L7" i="89"/>
  <c r="D14" i="89"/>
  <c r="D35" i="89"/>
  <c r="E35" i="89"/>
  <c r="Q11" i="89"/>
  <c r="P15" i="89"/>
  <c r="P8" i="89"/>
  <c r="H6" i="89"/>
  <c r="M34" i="89"/>
  <c r="Q16" i="89"/>
  <c r="G14" i="89"/>
  <c r="O12" i="89"/>
  <c r="K26" i="89"/>
  <c r="O18" i="89"/>
  <c r="K11" i="89"/>
  <c r="M10" i="89"/>
  <c r="E16" i="89"/>
  <c r="E13" i="89"/>
  <c r="Q19" i="89"/>
  <c r="I19" i="89"/>
  <c r="I20" i="89"/>
  <c r="L8" i="89"/>
  <c r="L11" i="89"/>
  <c r="L18" i="89"/>
  <c r="L20" i="89"/>
  <c r="L32" i="89"/>
  <c r="D7" i="89"/>
  <c r="D8" i="89"/>
  <c r="D18" i="89"/>
  <c r="D20" i="89"/>
  <c r="D28" i="89"/>
  <c r="D27" i="89"/>
  <c r="J6" i="89"/>
  <c r="F11" i="89"/>
  <c r="F8" i="89"/>
  <c r="F31" i="89"/>
  <c r="N28" i="89"/>
  <c r="P26" i="89"/>
  <c r="P31" i="89"/>
  <c r="O5" i="89"/>
  <c r="O28" i="89"/>
  <c r="E15" i="89"/>
  <c r="M26" i="89"/>
  <c r="M29" i="89"/>
  <c r="K18" i="89"/>
  <c r="M14" i="89"/>
  <c r="K30" i="89"/>
  <c r="O16" i="89"/>
  <c r="M18" i="89"/>
  <c r="M13" i="89"/>
  <c r="L31" i="89"/>
  <c r="R23" i="89"/>
  <c r="R27" i="89"/>
  <c r="F15" i="89"/>
  <c r="P16" i="89"/>
  <c r="Q9" i="89"/>
  <c r="O23" i="89"/>
  <c r="O32" i="89"/>
  <c r="O30" i="89"/>
  <c r="G27" i="89"/>
  <c r="G32" i="89"/>
  <c r="M27" i="89"/>
  <c r="K35" i="89"/>
  <c r="K14" i="89"/>
  <c r="R20" i="89"/>
  <c r="R25" i="89"/>
  <c r="F7" i="89"/>
  <c r="N8" i="89"/>
  <c r="N14" i="89"/>
  <c r="N23" i="89"/>
  <c r="N27" i="89"/>
  <c r="H31" i="89"/>
  <c r="G20" i="89"/>
  <c r="D34" i="89"/>
  <c r="J9" i="89"/>
  <c r="J15" i="89"/>
  <c r="J30" i="89"/>
  <c r="J18" i="89"/>
  <c r="J23" i="89"/>
  <c r="J13" i="89"/>
  <c r="R15" i="89"/>
  <c r="N16" i="89"/>
  <c r="N15" i="89"/>
  <c r="N32" i="89"/>
  <c r="F6" i="95"/>
  <c r="Y6" i="95" s="1"/>
  <c r="P33" i="95"/>
  <c r="U33" i="95" s="1"/>
  <c r="P26" i="95"/>
  <c r="Z26" i="95" s="1"/>
  <c r="P25" i="95"/>
  <c r="P27" i="95"/>
  <c r="U27" i="95" s="1"/>
  <c r="F15" i="95"/>
  <c r="Y15" i="95" s="1"/>
  <c r="S16" i="91"/>
  <c r="V18" i="91"/>
  <c r="N235" i="91"/>
  <c r="P22" i="95"/>
  <c r="Z22" i="95" s="1"/>
  <c r="Z20" i="95"/>
  <c r="S296" i="91"/>
  <c r="S24" i="91"/>
  <c r="V14" i="91"/>
  <c r="F122" i="91"/>
  <c r="S259" i="91"/>
  <c r="V11" i="91"/>
  <c r="V20" i="91"/>
  <c r="S20" i="91"/>
  <c r="V24" i="91"/>
  <c r="F55" i="91"/>
  <c r="V21" i="91"/>
  <c r="K49" i="91"/>
  <c r="F224" i="91"/>
  <c r="V23" i="91"/>
  <c r="S23" i="91"/>
  <c r="V17" i="91"/>
  <c r="V12" i="91"/>
  <c r="S17" i="91"/>
  <c r="V16" i="91"/>
  <c r="S5" i="91"/>
  <c r="P10" i="95"/>
  <c r="Z10" i="95" s="1"/>
  <c r="V19" i="91"/>
  <c r="N228" i="91"/>
  <c r="V26" i="91"/>
  <c r="S25" i="91"/>
  <c r="C75" i="91"/>
  <c r="S21" i="91"/>
  <c r="N199" i="91"/>
  <c r="V15" i="91"/>
  <c r="V22" i="91"/>
  <c r="S22" i="91"/>
  <c r="N16" i="88"/>
  <c r="R26" i="88"/>
  <c r="N15" i="88"/>
  <c r="H7" i="89"/>
  <c r="H10" i="89"/>
  <c r="H27" i="89"/>
  <c r="H22" i="89"/>
  <c r="H14" i="89"/>
  <c r="H28" i="89"/>
  <c r="N10" i="88"/>
  <c r="R19" i="88"/>
  <c r="N32" i="88"/>
  <c r="E30" i="89"/>
  <c r="G12" i="89"/>
  <c r="I15" i="89"/>
  <c r="K15" i="89"/>
  <c r="K22" i="89"/>
  <c r="R13" i="89"/>
  <c r="R17" i="89"/>
  <c r="F6" i="89"/>
  <c r="F24" i="89"/>
  <c r="F27" i="89"/>
  <c r="M23" i="89"/>
  <c r="E20" i="89"/>
  <c r="E31" i="89"/>
  <c r="U320" i="91"/>
  <c r="F375" i="91"/>
  <c r="C326" i="91"/>
  <c r="E18" i="89"/>
  <c r="E17" i="89"/>
  <c r="E12" i="89"/>
  <c r="E23" i="89"/>
  <c r="J8" i="89"/>
  <c r="J21" i="89"/>
  <c r="M17" i="89"/>
  <c r="Q23" i="89"/>
  <c r="Q26" i="89"/>
  <c r="Q31" i="89"/>
  <c r="I32" i="89"/>
  <c r="L12" i="89"/>
  <c r="L16" i="89"/>
  <c r="D15" i="89"/>
  <c r="J5" i="89"/>
  <c r="J22" i="89"/>
  <c r="S366" i="91"/>
  <c r="F117" i="91"/>
  <c r="S127" i="91"/>
  <c r="M23" i="86"/>
  <c r="I23" i="89"/>
  <c r="I27" i="89"/>
  <c r="P10" i="89"/>
  <c r="P12" i="89"/>
  <c r="P30" i="89"/>
  <c r="P32" i="89"/>
  <c r="H23" i="89"/>
  <c r="H16" i="89"/>
  <c r="H30" i="89"/>
  <c r="K326" i="91"/>
  <c r="G23" i="89"/>
  <c r="M15" i="89"/>
  <c r="R6" i="89"/>
  <c r="F26" i="89"/>
  <c r="K116" i="91"/>
  <c r="O26" i="89"/>
  <c r="G26" i="89"/>
  <c r="I16" i="89"/>
  <c r="M24" i="89"/>
  <c r="J33" i="89"/>
  <c r="R16" i="89"/>
  <c r="R29" i="89"/>
  <c r="F19" i="89"/>
  <c r="F20" i="89"/>
  <c r="C130" i="91"/>
  <c r="F374" i="91"/>
  <c r="C197" i="91"/>
  <c r="S215" i="91"/>
  <c r="Q24" i="89"/>
  <c r="Q27" i="89"/>
  <c r="L19" i="89"/>
  <c r="L26" i="89"/>
  <c r="D23" i="89"/>
  <c r="J25" i="89"/>
  <c r="P20" i="89"/>
  <c r="P23" i="89"/>
  <c r="H8" i="89"/>
  <c r="H20" i="89"/>
  <c r="H18" i="89"/>
  <c r="F93" i="91"/>
  <c r="V82" i="91"/>
  <c r="S355" i="91"/>
  <c r="S369" i="91"/>
  <c r="F186" i="91"/>
  <c r="V267" i="91"/>
  <c r="C195" i="91"/>
  <c r="F196" i="91"/>
  <c r="C161" i="91"/>
  <c r="K264" i="91"/>
  <c r="C50" i="91"/>
  <c r="S120" i="91"/>
  <c r="F84" i="91"/>
  <c r="S129" i="91"/>
  <c r="N256" i="91"/>
  <c r="V128" i="91"/>
  <c r="C160" i="91"/>
  <c r="F327" i="91"/>
  <c r="F233" i="91"/>
  <c r="C366" i="91"/>
  <c r="N341" i="91"/>
  <c r="V121" i="91"/>
  <c r="U28" i="90"/>
  <c r="N29" i="88"/>
  <c r="K24" i="89"/>
  <c r="I14" i="89"/>
  <c r="K25" i="89"/>
  <c r="R21" i="89"/>
  <c r="N82" i="91"/>
  <c r="S164" i="91"/>
  <c r="V291" i="91"/>
  <c r="V163" i="91"/>
  <c r="K227" i="91"/>
  <c r="S188" i="91"/>
  <c r="F264" i="91"/>
  <c r="F339" i="91"/>
  <c r="N373" i="91"/>
  <c r="F87" i="91"/>
  <c r="O19" i="89"/>
  <c r="G16" i="89"/>
  <c r="L15" i="89"/>
  <c r="N9" i="89"/>
  <c r="L37" i="88"/>
  <c r="K160" i="91"/>
  <c r="K60" i="91"/>
  <c r="K229" i="91"/>
  <c r="S194" i="91"/>
  <c r="N263" i="91"/>
  <c r="C296" i="91"/>
  <c r="S235" i="91"/>
  <c r="S291" i="91"/>
  <c r="C295" i="91"/>
  <c r="N94" i="91"/>
  <c r="V50" i="91"/>
  <c r="D17" i="86"/>
  <c r="F17" i="86" s="1"/>
  <c r="D24" i="89"/>
  <c r="R8" i="89"/>
  <c r="F30" i="89"/>
  <c r="N18" i="89"/>
  <c r="N19" i="89"/>
  <c r="H26" i="89"/>
  <c r="D60" i="95"/>
  <c r="A69" i="95" s="1"/>
  <c r="A56" i="95"/>
  <c r="F56" i="95" s="1"/>
  <c r="Y56" i="95" s="1"/>
  <c r="A45" i="95"/>
  <c r="P45" i="95" s="1"/>
  <c r="A58" i="95"/>
  <c r="P58" i="95" s="1"/>
  <c r="C155" i="91"/>
  <c r="S298" i="91"/>
  <c r="S225" i="91"/>
  <c r="N297" i="91"/>
  <c r="C337" i="91"/>
  <c r="S266" i="91"/>
  <c r="C305" i="91"/>
  <c r="D70" i="95"/>
  <c r="A55" i="95"/>
  <c r="F55" i="95" s="1"/>
  <c r="Y55" i="95" s="1"/>
  <c r="K32" i="89"/>
  <c r="M38" i="86"/>
  <c r="L23" i="89"/>
  <c r="D26" i="89"/>
  <c r="J20" i="89"/>
  <c r="R5" i="89"/>
  <c r="F23" i="89"/>
  <c r="U145" i="91"/>
  <c r="N575" i="91"/>
  <c r="N11" i="88"/>
  <c r="M12" i="89"/>
  <c r="K20" i="89"/>
  <c r="I31" i="89"/>
  <c r="D12" i="89"/>
  <c r="D32" i="89"/>
  <c r="J16" i="89"/>
  <c r="N20" i="89"/>
  <c r="P6" i="89"/>
  <c r="N335" i="91"/>
  <c r="S256" i="91"/>
  <c r="F340" i="91"/>
  <c r="F187" i="91"/>
  <c r="C300" i="91"/>
  <c r="C336" i="91"/>
  <c r="C373" i="91"/>
  <c r="V118" i="91"/>
  <c r="S46" i="91"/>
  <c r="C84" i="91"/>
  <c r="V191" i="91"/>
  <c r="C285" i="91"/>
  <c r="K95" i="91"/>
  <c r="F222" i="91"/>
  <c r="F155" i="91"/>
  <c r="V361" i="91"/>
  <c r="F361" i="91"/>
  <c r="N5" i="88"/>
  <c r="P36" i="88"/>
  <c r="E26" i="89"/>
  <c r="Q28" i="89"/>
  <c r="E10" i="89"/>
  <c r="I26" i="89"/>
  <c r="L28" i="89"/>
  <c r="P19" i="89"/>
  <c r="G5" i="89"/>
  <c r="Q5" i="89"/>
  <c r="M11" i="89"/>
  <c r="I40" i="86"/>
  <c r="N27" i="88"/>
  <c r="AH144" i="85"/>
  <c r="E11" i="89"/>
  <c r="M33" i="86"/>
  <c r="F11" i="95"/>
  <c r="Y11" i="95" s="1"/>
  <c r="D192" i="95"/>
  <c r="P41" i="95"/>
  <c r="F41" i="95"/>
  <c r="Y41" i="95" s="1"/>
  <c r="P47" i="95"/>
  <c r="F47" i="95"/>
  <c r="Y47" i="95" s="1"/>
  <c r="Z13" i="95"/>
  <c r="U13" i="95"/>
  <c r="P37" i="95"/>
  <c r="F37" i="95"/>
  <c r="Y37" i="95" s="1"/>
  <c r="U14" i="95"/>
  <c r="U6" i="95"/>
  <c r="Z6" i="95"/>
  <c r="Z12" i="95"/>
  <c r="U12" i="95"/>
  <c r="F53" i="95"/>
  <c r="Y53" i="95" s="1"/>
  <c r="P53" i="95"/>
  <c r="P34" i="95"/>
  <c r="F34" i="95"/>
  <c r="Y34" i="95" s="1"/>
  <c r="P29" i="95"/>
  <c r="F29" i="95"/>
  <c r="Y29" i="95" s="1"/>
  <c r="A52" i="95"/>
  <c r="N34" i="88"/>
  <c r="F46" i="95"/>
  <c r="Y46" i="95" s="1"/>
  <c r="P46" i="95"/>
  <c r="D127" i="95"/>
  <c r="P24" i="95"/>
  <c r="F24" i="95"/>
  <c r="Y24" i="95" s="1"/>
  <c r="Z9" i="95"/>
  <c r="U9" i="95"/>
  <c r="U40" i="95"/>
  <c r="Z40" i="95"/>
  <c r="A57" i="95"/>
  <c r="P30" i="95"/>
  <c r="F30" i="95"/>
  <c r="Y30" i="95" s="1"/>
  <c r="Z5" i="95"/>
  <c r="U5" i="95"/>
  <c r="F43" i="95"/>
  <c r="Y43" i="95" s="1"/>
  <c r="P43" i="95"/>
  <c r="D304" i="95"/>
  <c r="P36" i="95"/>
  <c r="F36" i="95"/>
  <c r="Y36" i="95" s="1"/>
  <c r="P28" i="95"/>
  <c r="F28" i="95"/>
  <c r="Y28" i="95" s="1"/>
  <c r="A48" i="95"/>
  <c r="U19" i="95"/>
  <c r="Z19" i="95"/>
  <c r="D167" i="95"/>
  <c r="D183" i="95"/>
  <c r="F23" i="95"/>
  <c r="Y23" i="95" s="1"/>
  <c r="P23" i="95"/>
  <c r="D241" i="95"/>
  <c r="U32" i="95"/>
  <c r="Z32" i="95"/>
  <c r="P31" i="95"/>
  <c r="F31" i="95"/>
  <c r="Y31" i="95" s="1"/>
  <c r="Z42" i="95"/>
  <c r="U42" i="95"/>
  <c r="Z15" i="95"/>
  <c r="U15" i="95"/>
  <c r="N31" i="88"/>
  <c r="P38" i="95"/>
  <c r="F38" i="95"/>
  <c r="Y38" i="95" s="1"/>
  <c r="U17" i="95"/>
  <c r="Z7" i="95"/>
  <c r="U7" i="95"/>
  <c r="P44" i="95"/>
  <c r="F44" i="95"/>
  <c r="Y44" i="95" s="1"/>
  <c r="D276" i="95"/>
  <c r="A73" i="95"/>
  <c r="U25" i="95"/>
  <c r="Z25" i="95"/>
  <c r="D191" i="95"/>
  <c r="M37" i="88"/>
  <c r="N30" i="88"/>
  <c r="O36" i="88"/>
  <c r="D128" i="95"/>
  <c r="F35" i="95"/>
  <c r="Y35" i="95" s="1"/>
  <c r="P35" i="95"/>
  <c r="P8" i="95"/>
  <c r="F8" i="95"/>
  <c r="Y8" i="95" s="1"/>
  <c r="F51" i="95"/>
  <c r="Y51" i="95" s="1"/>
  <c r="P51" i="95"/>
  <c r="D74" i="95"/>
  <c r="A59" i="95"/>
  <c r="N12" i="88"/>
  <c r="U18" i="95"/>
  <c r="Z18" i="95"/>
  <c r="N25" i="88"/>
  <c r="D75" i="95"/>
  <c r="A60" i="95"/>
  <c r="Z16" i="95"/>
  <c r="U16" i="95"/>
  <c r="D144" i="95"/>
  <c r="N14" i="88"/>
  <c r="J36" i="88"/>
  <c r="A62" i="95"/>
  <c r="A50" i="95"/>
  <c r="D380" i="95"/>
  <c r="A49" i="95"/>
  <c r="A54" i="95"/>
  <c r="P39" i="95"/>
  <c r="F39" i="95"/>
  <c r="Y39" i="95" s="1"/>
  <c r="D463" i="95"/>
  <c r="Z11" i="95"/>
  <c r="U11" i="95"/>
  <c r="U10" i="95"/>
  <c r="N120" i="91"/>
  <c r="K82" i="91"/>
  <c r="C47" i="91"/>
  <c r="K85" i="91"/>
  <c r="S117" i="91"/>
  <c r="K151" i="91"/>
  <c r="F166" i="91"/>
  <c r="K198" i="91"/>
  <c r="C232" i="91"/>
  <c r="S265" i="91"/>
  <c r="N300" i="91"/>
  <c r="N159" i="91"/>
  <c r="F193" i="91"/>
  <c r="N225" i="91"/>
  <c r="F259" i="91"/>
  <c r="N293" i="91"/>
  <c r="F328" i="91"/>
  <c r="S163" i="91"/>
  <c r="C196" i="91"/>
  <c r="C227" i="91"/>
  <c r="K259" i="91"/>
  <c r="C292" i="91"/>
  <c r="N326" i="91"/>
  <c r="E145" i="91"/>
  <c r="F165" i="91"/>
  <c r="N197" i="91"/>
  <c r="F231" i="91"/>
  <c r="V264" i="91"/>
  <c r="K299" i="91"/>
  <c r="C82" i="91"/>
  <c r="K110" i="91"/>
  <c r="C129" i="91"/>
  <c r="S162" i="91"/>
  <c r="K196" i="91"/>
  <c r="S228" i="91"/>
  <c r="K262" i="91"/>
  <c r="V297" i="91"/>
  <c r="V340" i="91"/>
  <c r="V189" i="91"/>
  <c r="N223" i="91"/>
  <c r="M250" i="91"/>
  <c r="N270" i="91"/>
  <c r="C329" i="91"/>
  <c r="C190" i="91"/>
  <c r="K222" i="91"/>
  <c r="S250" i="91"/>
  <c r="C268" i="91"/>
  <c r="N303" i="91"/>
  <c r="N156" i="91"/>
  <c r="N187" i="91"/>
  <c r="U215" i="91"/>
  <c r="N234" i="91"/>
  <c r="N265" i="91"/>
  <c r="F300" i="91"/>
  <c r="C293" i="91"/>
  <c r="V306" i="91"/>
  <c r="S338" i="91"/>
  <c r="C371" i="91"/>
  <c r="V402" i="91"/>
  <c r="F444" i="91"/>
  <c r="V511" i="91"/>
  <c r="F363" i="91"/>
  <c r="V396" i="91"/>
  <c r="C436" i="91"/>
  <c r="V478" i="91"/>
  <c r="V548" i="91"/>
  <c r="K367" i="91"/>
  <c r="S399" i="91"/>
  <c r="N438" i="91"/>
  <c r="C479" i="91"/>
  <c r="N545" i="91"/>
  <c r="M355" i="91"/>
  <c r="N375" i="91"/>
  <c r="N410" i="91"/>
  <c r="N468" i="91"/>
  <c r="N515" i="91"/>
  <c r="K296" i="91"/>
  <c r="S328" i="91"/>
  <c r="C361" i="91"/>
  <c r="K374" i="91"/>
  <c r="C409" i="91"/>
  <c r="M460" i="91"/>
  <c r="V507" i="91"/>
  <c r="V363" i="91"/>
  <c r="F396" i="91"/>
  <c r="M425" i="91"/>
  <c r="F469" i="91"/>
  <c r="S513" i="91"/>
  <c r="C368" i="91"/>
  <c r="K402" i="91"/>
  <c r="N439" i="91"/>
  <c r="F480" i="91"/>
  <c r="V550" i="91"/>
  <c r="N361" i="91"/>
  <c r="V374" i="91"/>
  <c r="V431" i="91"/>
  <c r="V473" i="91"/>
  <c r="V516" i="91"/>
  <c r="S544" i="91"/>
  <c r="K578" i="91"/>
  <c r="V575" i="91"/>
  <c r="S402" i="91"/>
  <c r="C435" i="91"/>
  <c r="C466" i="91"/>
  <c r="S480" i="91"/>
  <c r="C514" i="91"/>
  <c r="C545" i="91"/>
  <c r="K577" i="91"/>
  <c r="V574" i="91"/>
  <c r="K400" i="91"/>
  <c r="C434" i="91"/>
  <c r="S467" i="91"/>
  <c r="F481" i="91"/>
  <c r="S515" i="91"/>
  <c r="K549" i="91"/>
  <c r="S581" i="91"/>
  <c r="N580" i="91"/>
  <c r="K442" i="91"/>
  <c r="K473" i="91"/>
  <c r="S506" i="91"/>
  <c r="C539" i="91"/>
  <c r="V552" i="91"/>
  <c r="S584" i="91"/>
  <c r="F512" i="91"/>
  <c r="N544" i="91"/>
  <c r="F578" i="91"/>
  <c r="C128" i="91"/>
  <c r="V92" i="91"/>
  <c r="S56" i="91"/>
  <c r="S91" i="91"/>
  <c r="F509" i="91"/>
  <c r="N541" i="91"/>
  <c r="C120" i="91"/>
  <c r="S83" i="91"/>
  <c r="C49" i="91"/>
  <c r="K125" i="91"/>
  <c r="V88" i="91"/>
  <c r="K56" i="91"/>
  <c r="K40" i="91"/>
  <c r="N119" i="91"/>
  <c r="C59" i="91"/>
  <c r="E40" i="91"/>
  <c r="F183" i="91"/>
  <c r="V182" i="91"/>
  <c r="V183" i="91" s="1"/>
  <c r="N182" i="91"/>
  <c r="N183" i="91" s="1"/>
  <c r="V462" i="91"/>
  <c r="V463" i="91" s="1"/>
  <c r="F463" i="91"/>
  <c r="N462" i="91"/>
  <c r="N463" i="91" s="1"/>
  <c r="F121" i="91"/>
  <c r="K58" i="91"/>
  <c r="C53" i="91"/>
  <c r="K152" i="91"/>
  <c r="C95" i="91"/>
  <c r="C58" i="91"/>
  <c r="C159" i="91"/>
  <c r="S118" i="91"/>
  <c r="S59" i="91"/>
  <c r="N46" i="91"/>
  <c r="S86" i="91"/>
  <c r="C119" i="91"/>
  <c r="C154" i="91"/>
  <c r="K186" i="91"/>
  <c r="S199" i="91"/>
  <c r="S234" i="91"/>
  <c r="C267" i="91"/>
  <c r="F302" i="91"/>
  <c r="F162" i="91"/>
  <c r="N194" i="91"/>
  <c r="V226" i="91"/>
  <c r="V261" i="91"/>
  <c r="K295" i="91"/>
  <c r="K330" i="91"/>
  <c r="V166" i="91"/>
  <c r="K197" i="91"/>
  <c r="K228" i="91"/>
  <c r="C262" i="91"/>
  <c r="V293" i="91"/>
  <c r="K328" i="91"/>
  <c r="F153" i="91"/>
  <c r="E180" i="91"/>
  <c r="V198" i="91"/>
  <c r="V233" i="91"/>
  <c r="F266" i="91"/>
  <c r="F301" i="91"/>
  <c r="S84" i="91"/>
  <c r="C117" i="91"/>
  <c r="K130" i="91"/>
  <c r="K165" i="91"/>
  <c r="S197" i="91"/>
  <c r="C230" i="91"/>
  <c r="C265" i="91"/>
  <c r="N299" i="91"/>
  <c r="N157" i="91"/>
  <c r="N192" i="91"/>
  <c r="V224" i="91"/>
  <c r="F257" i="91"/>
  <c r="S292" i="91"/>
  <c r="S331" i="91"/>
  <c r="K191" i="91"/>
  <c r="C225" i="91"/>
  <c r="C256" i="91"/>
  <c r="K269" i="91"/>
  <c r="N327" i="91"/>
  <c r="V157" i="91"/>
  <c r="V188" i="91"/>
  <c r="N222" i="91"/>
  <c r="V235" i="91"/>
  <c r="V266" i="91"/>
  <c r="V303" i="91"/>
  <c r="K294" i="91"/>
  <c r="C320" i="91"/>
  <c r="V341" i="91"/>
  <c r="K372" i="91"/>
  <c r="S404" i="91"/>
  <c r="V469" i="91"/>
  <c r="N514" i="91"/>
  <c r="N364" i="91"/>
  <c r="N399" i="91"/>
  <c r="F438" i="91"/>
  <c r="V480" i="91"/>
  <c r="K336" i="91"/>
  <c r="S368" i="91"/>
  <c r="N401" i="91"/>
  <c r="S442" i="91"/>
  <c r="N481" i="91"/>
  <c r="F549" i="91"/>
  <c r="N363" i="91"/>
  <c r="M390" i="91"/>
  <c r="E425" i="91"/>
  <c r="V472" i="91"/>
  <c r="U531" i="91"/>
  <c r="S297" i="91"/>
  <c r="K331" i="91"/>
  <c r="K362" i="91"/>
  <c r="S375" i="91"/>
  <c r="K425" i="91"/>
  <c r="V466" i="91"/>
  <c r="N510" i="91"/>
  <c r="N366" i="91"/>
  <c r="N397" i="91"/>
  <c r="N431" i="91"/>
  <c r="N473" i="91"/>
  <c r="K516" i="91"/>
  <c r="K369" i="91"/>
  <c r="C406" i="91"/>
  <c r="N441" i="91"/>
  <c r="M496" i="91"/>
  <c r="N330" i="91"/>
  <c r="V362" i="91"/>
  <c r="N376" i="91"/>
  <c r="N435" i="91"/>
  <c r="F476" i="91"/>
  <c r="F537" i="91"/>
  <c r="K547" i="91"/>
  <c r="S579" i="91"/>
  <c r="F577" i="91"/>
  <c r="K405" i="91"/>
  <c r="K436" i="91"/>
  <c r="K467" i="91"/>
  <c r="C502" i="91"/>
  <c r="K515" i="91"/>
  <c r="K546" i="91"/>
  <c r="C580" i="91"/>
  <c r="F576" i="91"/>
  <c r="S401" i="91"/>
  <c r="S436" i="91"/>
  <c r="C469" i="91"/>
  <c r="K502" i="91"/>
  <c r="K537" i="91"/>
  <c r="S550" i="91"/>
  <c r="C583" i="91"/>
  <c r="F583" i="91"/>
  <c r="S443" i="91"/>
  <c r="S474" i="91"/>
  <c r="K509" i="91"/>
  <c r="K540" i="91"/>
  <c r="C566" i="91"/>
  <c r="V587" i="91"/>
  <c r="N513" i="91"/>
  <c r="V545" i="91"/>
  <c r="V580" i="91"/>
  <c r="V125" i="91"/>
  <c r="C91" i="91"/>
  <c r="V53" i="91"/>
  <c r="S157" i="91"/>
  <c r="F118" i="91"/>
  <c r="K59" i="91"/>
  <c r="N48" i="91"/>
  <c r="M28" i="90"/>
  <c r="M27" i="90"/>
  <c r="M30" i="90" s="1"/>
  <c r="K123" i="91"/>
  <c r="F85" i="91"/>
  <c r="V55" i="91"/>
  <c r="V117" i="91"/>
  <c r="N58" i="91"/>
  <c r="K119" i="91"/>
  <c r="V57" i="91"/>
  <c r="N155" i="91"/>
  <c r="N84" i="91"/>
  <c r="N52" i="91"/>
  <c r="N35" i="88"/>
  <c r="N22" i="88"/>
  <c r="I37" i="88"/>
  <c r="L36" i="88"/>
  <c r="F154" i="91"/>
  <c r="S110" i="91"/>
  <c r="V58" i="91"/>
  <c r="V119" i="91"/>
  <c r="N83" i="91"/>
  <c r="C54" i="91"/>
  <c r="E110" i="91"/>
  <c r="C110" i="91"/>
  <c r="N55" i="91"/>
  <c r="V152" i="91"/>
  <c r="N7" i="90"/>
  <c r="V7" i="90" s="1"/>
  <c r="F8" i="90"/>
  <c r="J37" i="88"/>
  <c r="N26" i="88"/>
  <c r="M36" i="88"/>
  <c r="C401" i="91"/>
  <c r="K398" i="91"/>
  <c r="F542" i="91"/>
  <c r="V408" i="91"/>
  <c r="K460" i="91"/>
  <c r="V512" i="91"/>
  <c r="U390" i="91"/>
  <c r="N411" i="91"/>
  <c r="U460" i="91"/>
  <c r="C511" i="91"/>
  <c r="V471" i="91"/>
  <c r="F514" i="91"/>
  <c r="C577" i="91"/>
  <c r="C400" i="91"/>
  <c r="S460" i="91"/>
  <c r="S512" i="91"/>
  <c r="S574" i="91"/>
  <c r="V586" i="91"/>
  <c r="K466" i="91"/>
  <c r="C513" i="91"/>
  <c r="K580" i="91"/>
  <c r="C441" i="91"/>
  <c r="S537" i="91"/>
  <c r="F158" i="91"/>
  <c r="V54" i="91"/>
  <c r="C81" i="91"/>
  <c r="F95" i="91"/>
  <c r="V130" i="91"/>
  <c r="N47" i="91"/>
  <c r="C56" i="91"/>
  <c r="V84" i="91"/>
  <c r="N117" i="91"/>
  <c r="C153" i="91"/>
  <c r="F48" i="91"/>
  <c r="C85" i="91"/>
  <c r="C116" i="91"/>
  <c r="V131" i="91"/>
  <c r="C51" i="91"/>
  <c r="V60" i="91"/>
  <c r="K90" i="91"/>
  <c r="K121" i="91"/>
  <c r="K164" i="91"/>
  <c r="K48" i="91"/>
  <c r="S58" i="91"/>
  <c r="C87" i="91"/>
  <c r="C118" i="91"/>
  <c r="S153" i="91"/>
  <c r="K51" i="91"/>
  <c r="V81" i="91"/>
  <c r="N96" i="91"/>
  <c r="V127" i="91"/>
  <c r="S40" i="91"/>
  <c r="K54" i="91"/>
  <c r="S85" i="91"/>
  <c r="S116" i="91"/>
  <c r="M145" i="91"/>
  <c r="N579" i="91"/>
  <c r="V549" i="91"/>
  <c r="F539" i="91"/>
  <c r="N509" i="91"/>
  <c r="C586" i="91"/>
  <c r="K575" i="91"/>
  <c r="C547" i="91"/>
  <c r="C531" i="91"/>
  <c r="C508" i="91"/>
  <c r="S478" i="91"/>
  <c r="C468" i="91"/>
  <c r="S439" i="91"/>
  <c r="V581" i="91"/>
  <c r="F587" i="91"/>
  <c r="K576" i="91"/>
  <c r="S546" i="91"/>
  <c r="F517" i="91"/>
  <c r="K506" i="91"/>
  <c r="S475" i="91"/>
  <c r="F446" i="91"/>
  <c r="K435" i="91"/>
  <c r="S405" i="91"/>
  <c r="V582" i="91"/>
  <c r="F572" i="91"/>
  <c r="S578" i="91"/>
  <c r="K550" i="91"/>
  <c r="S539" i="91"/>
  <c r="K511" i="91"/>
  <c r="S496" i="91"/>
  <c r="K471" i="91"/>
  <c r="C443" i="91"/>
  <c r="K432" i="91"/>
  <c r="C404" i="91"/>
  <c r="F581" i="91"/>
  <c r="K586" i="91"/>
  <c r="S575" i="91"/>
  <c r="C546" i="91"/>
  <c r="V547" i="91"/>
  <c r="F506" i="91"/>
  <c r="S469" i="91"/>
  <c r="N433" i="91"/>
  <c r="F399" i="91"/>
  <c r="N369" i="91"/>
  <c r="V339" i="91"/>
  <c r="F329" i="91"/>
  <c r="N508" i="91"/>
  <c r="N471" i="91"/>
  <c r="F435" i="91"/>
  <c r="F404" i="91"/>
  <c r="K373" i="91"/>
  <c r="S362" i="91"/>
  <c r="K508" i="91"/>
  <c r="F471" i="91"/>
  <c r="F437" i="91"/>
  <c r="V405" i="91"/>
  <c r="V375" i="91"/>
  <c r="F365" i="91"/>
  <c r="N539" i="91"/>
  <c r="N477" i="91"/>
  <c r="F443" i="91"/>
  <c r="V410" i="91"/>
  <c r="K397" i="91"/>
  <c r="C369" i="91"/>
  <c r="S340" i="91"/>
  <c r="C330" i="91"/>
  <c r="S301" i="91"/>
  <c r="C291" i="91"/>
  <c r="F510" i="91"/>
  <c r="V470" i="91"/>
  <c r="N436" i="91"/>
  <c r="N403" i="91"/>
  <c r="V372" i="91"/>
  <c r="F362" i="91"/>
  <c r="N332" i="91"/>
  <c r="F515" i="91"/>
  <c r="V474" i="91"/>
  <c r="N440" i="91"/>
  <c r="V406" i="91"/>
  <c r="K375" i="91"/>
  <c r="S364" i="91"/>
  <c r="N552" i="91"/>
  <c r="S509" i="91"/>
  <c r="F470" i="91"/>
  <c r="F432" i="91"/>
  <c r="F398" i="91"/>
  <c r="N368" i="91"/>
  <c r="F548" i="91"/>
  <c r="N506" i="91"/>
  <c r="V467" i="91"/>
  <c r="C410" i="91"/>
  <c r="S396" i="91"/>
  <c r="K368" i="91"/>
  <c r="C340" i="91"/>
  <c r="K329" i="91"/>
  <c r="C301" i="91"/>
  <c r="K338" i="91"/>
  <c r="C302" i="91"/>
  <c r="V270" i="91"/>
  <c r="F260" i="91"/>
  <c r="V231" i="91"/>
  <c r="F221" i="91"/>
  <c r="V192" i="91"/>
  <c r="N164" i="91"/>
  <c r="V153" i="91"/>
  <c r="K305" i="91"/>
  <c r="F291" i="91"/>
  <c r="S262" i="91"/>
  <c r="K234" i="91"/>
  <c r="S223" i="91"/>
  <c r="K195" i="91"/>
  <c r="S180" i="91"/>
  <c r="F305" i="91"/>
  <c r="M285" i="91"/>
  <c r="F261" i="91"/>
  <c r="N231" i="91"/>
  <c r="M215" i="91"/>
  <c r="F191" i="91"/>
  <c r="N161" i="91"/>
  <c r="V328" i="91"/>
  <c r="F294" i="91"/>
  <c r="S263" i="91"/>
  <c r="C234" i="91"/>
  <c r="K223" i="91"/>
  <c r="S193" i="91"/>
  <c r="C164" i="91"/>
  <c r="K153" i="91"/>
  <c r="S123" i="91"/>
  <c r="C94" i="91"/>
  <c r="K83" i="91"/>
  <c r="V326" i="91"/>
  <c r="F292" i="91"/>
  <c r="F262" i="91"/>
  <c r="N232" i="91"/>
  <c r="V221" i="91"/>
  <c r="F192" i="91"/>
  <c r="N162" i="91"/>
  <c r="V151" i="91"/>
  <c r="F336" i="91"/>
  <c r="S302" i="91"/>
  <c r="V271" i="91"/>
  <c r="S260" i="91"/>
  <c r="K232" i="91"/>
  <c r="S221" i="91"/>
  <c r="K193" i="91"/>
  <c r="C165" i="91"/>
  <c r="N339" i="91"/>
  <c r="F304" i="91"/>
  <c r="N271" i="91"/>
  <c r="N260" i="91"/>
  <c r="V230" i="91"/>
  <c r="N201" i="91"/>
  <c r="N190" i="91"/>
  <c r="V160" i="91"/>
  <c r="K320" i="91"/>
  <c r="K293" i="91"/>
  <c r="C263" i="91"/>
  <c r="K233" i="91"/>
  <c r="S222" i="91"/>
  <c r="C193" i="91"/>
  <c r="K163" i="91"/>
  <c r="S152" i="91"/>
  <c r="C123" i="91"/>
  <c r="K93" i="91"/>
  <c r="S82" i="91"/>
  <c r="V48" i="91"/>
  <c r="K57" i="91"/>
  <c r="F91" i="91"/>
  <c r="C126" i="91"/>
  <c r="F47" i="91"/>
  <c r="N57" i="91"/>
  <c r="V87" i="91"/>
  <c r="N122" i="91"/>
  <c r="F50" i="91"/>
  <c r="F88" i="91"/>
  <c r="S122" i="91"/>
  <c r="S52" i="91"/>
  <c r="N61" i="91"/>
  <c r="V91" i="91"/>
  <c r="S124" i="91"/>
  <c r="V52" i="91"/>
  <c r="V61" i="91"/>
  <c r="F92" i="91"/>
  <c r="F123" i="91"/>
  <c r="F54" i="91"/>
  <c r="N85" i="91"/>
  <c r="N116" i="91"/>
  <c r="C145" i="91"/>
  <c r="S48" i="91"/>
  <c r="F57" i="91"/>
  <c r="F89" i="91"/>
  <c r="F120" i="91"/>
  <c r="K154" i="91"/>
  <c r="V576" i="91"/>
  <c r="F547" i="91"/>
  <c r="E531" i="91"/>
  <c r="V506" i="91"/>
  <c r="K583" i="91"/>
  <c r="S572" i="91"/>
  <c r="K544" i="91"/>
  <c r="C516" i="91"/>
  <c r="K505" i="91"/>
  <c r="C476" i="91"/>
  <c r="C460" i="91"/>
  <c r="C437" i="91"/>
  <c r="F579" i="91"/>
  <c r="K584" i="91"/>
  <c r="S573" i="91"/>
  <c r="C544" i="91"/>
  <c r="K514" i="91"/>
  <c r="S503" i="91"/>
  <c r="C473" i="91"/>
  <c r="K443" i="91"/>
  <c r="S432" i="91"/>
  <c r="C403" i="91"/>
  <c r="F580" i="91"/>
  <c r="S586" i="91"/>
  <c r="C576" i="91"/>
  <c r="S547" i="91"/>
  <c r="C537" i="91"/>
  <c r="S508" i="91"/>
  <c r="K479" i="91"/>
  <c r="S468" i="91"/>
  <c r="K440" i="91"/>
  <c r="S425" i="91"/>
  <c r="K401" i="91"/>
  <c r="N578" i="91"/>
  <c r="S583" i="91"/>
  <c r="C573" i="91"/>
  <c r="K543" i="91"/>
  <c r="V540" i="91"/>
  <c r="U496" i="91"/>
  <c r="N446" i="91"/>
  <c r="V409" i="91"/>
  <c r="N396" i="91"/>
  <c r="V366" i="91"/>
  <c r="F337" i="91"/>
  <c r="N547" i="91"/>
  <c r="F503" i="91"/>
  <c r="F467" i="91"/>
  <c r="S431" i="91"/>
  <c r="S400" i="91"/>
  <c r="S370" i="91"/>
  <c r="V546" i="91"/>
  <c r="C503" i="91"/>
  <c r="C467" i="91"/>
  <c r="F433" i="91"/>
  <c r="F402" i="91"/>
  <c r="F373" i="91"/>
  <c r="N362" i="91"/>
  <c r="F513" i="91"/>
  <c r="F473" i="91"/>
  <c r="V438" i="91"/>
  <c r="K407" i="91"/>
  <c r="S390" i="91"/>
  <c r="K366" i="91"/>
  <c r="C338" i="91"/>
  <c r="K327" i="91"/>
  <c r="C299" i="91"/>
  <c r="F546" i="91"/>
  <c r="V504" i="91"/>
  <c r="N466" i="91"/>
  <c r="V432" i="91"/>
  <c r="V399" i="91"/>
  <c r="F370" i="91"/>
  <c r="N340" i="91"/>
  <c r="V329" i="91"/>
  <c r="V509" i="91"/>
  <c r="N470" i="91"/>
  <c r="F436" i="91"/>
  <c r="K403" i="91"/>
  <c r="S372" i="91"/>
  <c r="C362" i="91"/>
  <c r="F545" i="91"/>
  <c r="K504" i="91"/>
  <c r="N444" i="91"/>
  <c r="N408" i="91"/>
  <c r="E390" i="91"/>
  <c r="V365" i="91"/>
  <c r="F541" i="91"/>
  <c r="N480" i="91"/>
  <c r="F442" i="91"/>
  <c r="K406" i="91"/>
  <c r="V376" i="91"/>
  <c r="S365" i="91"/>
  <c r="K337" i="91"/>
  <c r="S326" i="91"/>
  <c r="K298" i="91"/>
  <c r="K332" i="91"/>
  <c r="N298" i="91"/>
  <c r="F268" i="91"/>
  <c r="N257" i="91"/>
  <c r="F229" i="91"/>
  <c r="V200" i="91"/>
  <c r="F190" i="91"/>
  <c r="V161" i="91"/>
  <c r="F151" i="91"/>
  <c r="V301" i="91"/>
  <c r="S270" i="91"/>
  <c r="C260" i="91"/>
  <c r="S231" i="91"/>
  <c r="C221" i="91"/>
  <c r="S192" i="91"/>
  <c r="F341" i="91"/>
  <c r="N301" i="91"/>
  <c r="F269" i="91"/>
  <c r="N258" i="91"/>
  <c r="V228" i="91"/>
  <c r="F199" i="91"/>
  <c r="N188" i="91"/>
  <c r="V158" i="91"/>
  <c r="V304" i="91"/>
  <c r="K285" i="91"/>
  <c r="C261" i="91"/>
  <c r="K231" i="91"/>
  <c r="K215" i="91"/>
  <c r="C191" i="91"/>
  <c r="K161" i="91"/>
  <c r="K145" i="91"/>
  <c r="C121" i="91"/>
  <c r="K91" i="91"/>
  <c r="K75" i="91"/>
  <c r="V302" i="91"/>
  <c r="F270" i="91"/>
  <c r="N259" i="91"/>
  <c r="V229" i="91"/>
  <c r="F200" i="91"/>
  <c r="N189" i="91"/>
  <c r="V159" i="91"/>
  <c r="F130" i="91"/>
  <c r="V330" i="91"/>
  <c r="F299" i="91"/>
  <c r="S268" i="91"/>
  <c r="C258" i="91"/>
  <c r="S229" i="91"/>
  <c r="V201" i="91"/>
  <c r="S190" i="91"/>
  <c r="K162" i="91"/>
  <c r="C333" i="91"/>
  <c r="S300" i="91"/>
  <c r="N268" i="91"/>
  <c r="V257" i="91"/>
  <c r="F228" i="91"/>
  <c r="N198" i="91"/>
  <c r="V187" i="91"/>
  <c r="V338" i="91"/>
  <c r="C304" i="91"/>
  <c r="F271" i="91"/>
  <c r="K260" i="91"/>
  <c r="S230" i="91"/>
  <c r="F201" i="91"/>
  <c r="K190" i="91"/>
  <c r="S160" i="91"/>
  <c r="F131" i="91"/>
  <c r="K120" i="91"/>
  <c r="S90" i="91"/>
  <c r="S51" i="91"/>
  <c r="F60" i="91"/>
  <c r="V94" i="91"/>
  <c r="N130" i="91"/>
  <c r="N49" i="91"/>
  <c r="V59" i="91"/>
  <c r="N91" i="91"/>
  <c r="N126" i="91"/>
  <c r="V154" i="91"/>
  <c r="V116" i="91"/>
  <c r="V56" i="91"/>
  <c r="C88" i="91"/>
  <c r="K155" i="91"/>
  <c r="K221" i="91"/>
  <c r="K268" i="91"/>
  <c r="N163" i="91"/>
  <c r="N229" i="91"/>
  <c r="F297" i="91"/>
  <c r="C180" i="91"/>
  <c r="C231" i="91"/>
  <c r="N295" i="91"/>
  <c r="N154" i="91"/>
  <c r="E215" i="91"/>
  <c r="N267" i="91"/>
  <c r="C86" i="91"/>
  <c r="C152" i="91"/>
  <c r="S232" i="91"/>
  <c r="K301" i="91"/>
  <c r="V193" i="91"/>
  <c r="V259" i="91"/>
  <c r="K334" i="91"/>
  <c r="K226" i="91"/>
  <c r="S285" i="91"/>
  <c r="N329" i="91"/>
  <c r="N191" i="91"/>
  <c r="U250" i="91"/>
  <c r="N305" i="91"/>
  <c r="C328" i="91"/>
  <c r="S373" i="91"/>
  <c r="F472" i="91"/>
  <c r="F367" i="91"/>
  <c r="F440" i="91"/>
  <c r="S337" i="91"/>
  <c r="C405" i="91"/>
  <c r="N504" i="91"/>
  <c r="V364" i="91"/>
  <c r="N434" i="91"/>
  <c r="V538" i="91"/>
  <c r="S332" i="91"/>
  <c r="C396" i="91"/>
  <c r="V468" i="91"/>
  <c r="V367" i="91"/>
  <c r="V434" i="91"/>
  <c r="V539" i="91"/>
  <c r="S407" i="91"/>
  <c r="V505" i="91"/>
  <c r="F364" i="91"/>
  <c r="N437" i="91"/>
  <c r="F544" i="91"/>
  <c r="C581" i="91"/>
  <c r="V579" i="91"/>
  <c r="S437" i="91"/>
  <c r="K503" i="91"/>
  <c r="C549" i="91"/>
  <c r="K581" i="91"/>
  <c r="N577" i="91"/>
  <c r="C438" i="91"/>
  <c r="K470" i="91"/>
  <c r="C505" i="91"/>
  <c r="S538" i="91"/>
  <c r="F552" i="91"/>
  <c r="S585" i="91"/>
  <c r="N584" i="91"/>
  <c r="C445" i="91"/>
  <c r="K477" i="91"/>
  <c r="S510" i="91"/>
  <c r="S541" i="91"/>
  <c r="C574" i="91"/>
  <c r="E496" i="91"/>
  <c r="V514" i="91"/>
  <c r="N548" i="91"/>
  <c r="F582" i="91"/>
  <c r="V123" i="91"/>
  <c r="N87" i="91"/>
  <c r="C52" i="91"/>
  <c r="S156" i="91"/>
  <c r="C224" i="91"/>
  <c r="S269" i="91"/>
  <c r="V164" i="91"/>
  <c r="F232" i="91"/>
  <c r="V298" i="91"/>
  <c r="S186" i="91"/>
  <c r="S233" i="91"/>
  <c r="K297" i="91"/>
  <c r="V155" i="91"/>
  <c r="E250" i="91"/>
  <c r="N328" i="91"/>
  <c r="S119" i="91"/>
  <c r="K200" i="91"/>
  <c r="S267" i="91"/>
  <c r="V162" i="91"/>
  <c r="N227" i="91"/>
  <c r="F296" i="91"/>
  <c r="S196" i="91"/>
  <c r="S258" i="91"/>
  <c r="F332" i="91"/>
  <c r="F194" i="91"/>
  <c r="F256" i="91"/>
  <c r="E320" i="91"/>
  <c r="S361" i="91"/>
  <c r="C432" i="91"/>
  <c r="N537" i="91"/>
  <c r="F403" i="91"/>
  <c r="K512" i="91"/>
  <c r="K371" i="91"/>
  <c r="F507" i="91"/>
  <c r="F366" i="91"/>
  <c r="S438" i="91"/>
  <c r="N542" i="91"/>
  <c r="C334" i="91"/>
  <c r="C433" i="91"/>
  <c r="V542" i="91"/>
  <c r="N400" i="91"/>
  <c r="S477" i="91"/>
  <c r="N409" i="91"/>
  <c r="F511" i="91"/>
  <c r="N365" i="91"/>
  <c r="N551" i="91"/>
  <c r="C407" i="91"/>
  <c r="F434" i="91"/>
  <c r="V476" i="91"/>
  <c r="S121" i="91"/>
  <c r="S187" i="91"/>
  <c r="F236" i="91"/>
  <c r="V305" i="91"/>
  <c r="V195" i="91"/>
  <c r="F263" i="91"/>
  <c r="S335" i="91"/>
  <c r="S198" i="91"/>
  <c r="K263" i="91"/>
  <c r="N333" i="91"/>
  <c r="V186" i="91"/>
  <c r="F235" i="91"/>
  <c r="S304" i="91"/>
  <c r="K118" i="91"/>
  <c r="K180" i="91"/>
  <c r="C199" i="91"/>
  <c r="K266" i="91"/>
  <c r="F160" i="91"/>
  <c r="F226" i="91"/>
  <c r="N294" i="91"/>
  <c r="C194" i="91"/>
  <c r="K257" i="91"/>
  <c r="F159" i="91"/>
  <c r="V223" i="91"/>
  <c r="N269" i="91"/>
  <c r="S295" i="91"/>
  <c r="C355" i="91"/>
  <c r="F408" i="91"/>
  <c r="N517" i="91"/>
  <c r="F401" i="91"/>
  <c r="C507" i="91"/>
  <c r="C370" i="91"/>
  <c r="V444" i="91"/>
  <c r="F331" i="91"/>
  <c r="F397" i="91"/>
  <c r="C475" i="91"/>
  <c r="K300" i="91"/>
  <c r="S363" i="91"/>
  <c r="F431" i="91"/>
  <c r="V515" i="91"/>
  <c r="V398" i="91"/>
  <c r="N475" i="91"/>
  <c r="C372" i="91"/>
  <c r="V443" i="91"/>
  <c r="V331" i="91"/>
  <c r="V397" i="91"/>
  <c r="F478" i="91"/>
  <c r="S548" i="91"/>
  <c r="S406" i="91"/>
  <c r="C470" i="91"/>
  <c r="S516" i="91"/>
  <c r="K404" i="91"/>
  <c r="S130" i="91"/>
  <c r="S89" i="91"/>
  <c r="S54" i="91"/>
  <c r="F152" i="91"/>
  <c r="C93" i="91"/>
  <c r="C55" i="91"/>
  <c r="U40" i="91"/>
  <c r="K89" i="91"/>
  <c r="K124" i="91"/>
  <c r="C189" i="91"/>
  <c r="K256" i="91"/>
  <c r="F326" i="91"/>
  <c r="F197" i="91"/>
  <c r="N264" i="91"/>
  <c r="S155" i="91"/>
  <c r="C200" i="91"/>
  <c r="S264" i="91"/>
  <c r="S339" i="91"/>
  <c r="F188" i="91"/>
  <c r="F223" i="91"/>
  <c r="V268" i="91"/>
  <c r="K87" i="91"/>
  <c r="S154" i="91"/>
  <c r="C187" i="91"/>
  <c r="K235" i="91"/>
  <c r="F303" i="91"/>
  <c r="F195" i="91"/>
  <c r="N262" i="91"/>
  <c r="N337" i="91"/>
  <c r="S227" i="91"/>
  <c r="V292" i="91"/>
  <c r="N160" i="91"/>
  <c r="F225" i="91"/>
  <c r="U285" i="91"/>
  <c r="C297" i="91"/>
  <c r="S330" i="91"/>
  <c r="C375" i="91"/>
  <c r="F474" i="91"/>
  <c r="V369" i="91"/>
  <c r="N442" i="91"/>
  <c r="C339" i="91"/>
  <c r="S408" i="91"/>
  <c r="E460" i="91"/>
  <c r="V333" i="91"/>
  <c r="N398" i="91"/>
  <c r="F477" i="91"/>
  <c r="C303" i="91"/>
  <c r="C365" i="91"/>
  <c r="S398" i="91"/>
  <c r="C471" i="91"/>
  <c r="F369" i="91"/>
  <c r="F439" i="91"/>
  <c r="N543" i="91"/>
  <c r="S374" i="91"/>
  <c r="V445" i="91"/>
  <c r="F333" i="91"/>
  <c r="V400" i="91"/>
  <c r="V439" i="91"/>
  <c r="K480" i="91"/>
  <c r="C550" i="91"/>
  <c r="K582" i="91"/>
  <c r="N582" i="91"/>
  <c r="C408" i="91"/>
  <c r="C439" i="91"/>
  <c r="S472" i="91"/>
  <c r="S504" i="91"/>
  <c r="S531" i="91"/>
  <c r="S551" i="91"/>
  <c r="S582" i="91"/>
  <c r="V578" i="91"/>
  <c r="K439" i="91"/>
  <c r="S471" i="91"/>
  <c r="S507" i="91"/>
  <c r="C540" i="91"/>
  <c r="K572" i="91"/>
  <c r="N572" i="91"/>
  <c r="V585" i="91"/>
  <c r="V446" i="91"/>
  <c r="C480" i="91"/>
  <c r="C512" i="91"/>
  <c r="C543" i="91"/>
  <c r="S576" i="91"/>
  <c r="V502" i="91"/>
  <c r="F516" i="91"/>
  <c r="F551" i="91"/>
  <c r="N583" i="91"/>
  <c r="C122" i="91"/>
  <c r="V83" i="91"/>
  <c r="N51" i="91"/>
  <c r="N151" i="91"/>
  <c r="K94" i="91"/>
  <c r="C57" i="91"/>
  <c r="F46" i="91"/>
  <c r="F116" i="91"/>
  <c r="S81" i="91"/>
  <c r="N53" i="91"/>
  <c r="S95" i="91"/>
  <c r="F56" i="91"/>
  <c r="N95" i="91"/>
  <c r="N128" i="91"/>
  <c r="F86" i="91"/>
  <c r="K52" i="91"/>
  <c r="S145" i="91"/>
  <c r="N89" i="91"/>
  <c r="N54" i="91"/>
  <c r="C92" i="91"/>
  <c r="S125" i="91"/>
  <c r="C158" i="91"/>
  <c r="S191" i="91"/>
  <c r="K225" i="91"/>
  <c r="S257" i="91"/>
  <c r="N291" i="91"/>
  <c r="V327" i="91"/>
  <c r="N166" i="91"/>
  <c r="V199" i="91"/>
  <c r="N233" i="91"/>
  <c r="V265" i="91"/>
  <c r="N302" i="91"/>
  <c r="C157" i="91"/>
  <c r="C188" i="91"/>
  <c r="C215" i="91"/>
  <c r="C235" i="91"/>
  <c r="C266" i="91"/>
  <c r="V300" i="91"/>
  <c r="V124" i="91"/>
  <c r="F157" i="91"/>
  <c r="V190" i="91"/>
  <c r="N224" i="91"/>
  <c r="V256" i="91"/>
  <c r="E285" i="91"/>
  <c r="C331" i="91"/>
  <c r="S88" i="91"/>
  <c r="K122" i="91"/>
  <c r="C156" i="91"/>
  <c r="K188" i="91"/>
  <c r="C222" i="91"/>
  <c r="K250" i="91"/>
  <c r="C269" i="91"/>
  <c r="C327" i="91"/>
  <c r="F164" i="91"/>
  <c r="N196" i="91"/>
  <c r="F230" i="91"/>
  <c r="V263" i="91"/>
  <c r="C298" i="91"/>
  <c r="K361" i="91"/>
  <c r="C198" i="91"/>
  <c r="C229" i="91"/>
  <c r="K261" i="91"/>
  <c r="S294" i="91"/>
  <c r="V334" i="91"/>
  <c r="F163" i="91"/>
  <c r="N195" i="91"/>
  <c r="N226" i="91"/>
  <c r="V258" i="91"/>
  <c r="K291" i="91"/>
  <c r="S327" i="91"/>
  <c r="S299" i="91"/>
  <c r="C332" i="91"/>
  <c r="C363" i="91"/>
  <c r="C390" i="91"/>
  <c r="V433" i="91"/>
  <c r="K476" i="91"/>
  <c r="V544" i="91"/>
  <c r="F371" i="91"/>
  <c r="V404" i="91"/>
  <c r="F468" i="91"/>
  <c r="C515" i="91"/>
  <c r="K340" i="91"/>
  <c r="C374" i="91"/>
  <c r="K410" i="91"/>
  <c r="F466" i="91"/>
  <c r="N512" i="91"/>
  <c r="F335" i="91"/>
  <c r="N367" i="91"/>
  <c r="V401" i="91"/>
  <c r="V440" i="91"/>
  <c r="F479" i="91"/>
  <c r="N549" i="91"/>
  <c r="K304" i="91"/>
  <c r="K335" i="91"/>
  <c r="S367" i="91"/>
  <c r="F400" i="91"/>
  <c r="S434" i="91"/>
  <c r="F475" i="91"/>
  <c r="N546" i="91"/>
  <c r="N370" i="91"/>
  <c r="V403" i="91"/>
  <c r="K441" i="91"/>
  <c r="V479" i="91"/>
  <c r="N550" i="91"/>
  <c r="F376" i="91"/>
  <c r="V411" i="91"/>
  <c r="N469" i="91"/>
  <c r="V513" i="91"/>
  <c r="N334" i="91"/>
  <c r="F368" i="91"/>
  <c r="N402" i="91"/>
  <c r="V441" i="91"/>
  <c r="N503" i="91"/>
  <c r="C538" i="91"/>
  <c r="K551" i="91"/>
  <c r="C585" i="91"/>
  <c r="V583" i="91"/>
  <c r="K409" i="91"/>
  <c r="S441" i="91"/>
  <c r="C474" i="91"/>
  <c r="C506" i="91"/>
  <c r="K538" i="91"/>
  <c r="S566" i="91"/>
  <c r="C584" i="91"/>
  <c r="N581" i="91"/>
  <c r="K408" i="91"/>
  <c r="S440" i="91"/>
  <c r="K474" i="91"/>
  <c r="C509" i="91"/>
  <c r="K541" i="91"/>
  <c r="C575" i="91"/>
  <c r="V573" i="91"/>
  <c r="N587" i="91"/>
  <c r="S466" i="91"/>
  <c r="V481" i="91"/>
  <c r="K513" i="91"/>
  <c r="S545" i="91"/>
  <c r="C578" i="91"/>
  <c r="F504" i="91"/>
  <c r="V537" i="91"/>
  <c r="E566" i="91"/>
  <c r="V584" i="91"/>
  <c r="N118" i="91"/>
  <c r="F82" i="91"/>
  <c r="V129" i="91"/>
  <c r="N92" i="91"/>
  <c r="N56" i="91"/>
  <c r="V156" i="91"/>
  <c r="M110" i="91"/>
  <c r="U75" i="91"/>
  <c r="K156" i="91"/>
  <c r="N88" i="91"/>
  <c r="S55" i="91"/>
  <c r="F8" i="91"/>
  <c r="V7" i="91"/>
  <c r="V8" i="91" s="1"/>
  <c r="N7" i="91"/>
  <c r="N8" i="91" s="1"/>
  <c r="V322" i="91"/>
  <c r="V323" i="91" s="1"/>
  <c r="F323" i="91"/>
  <c r="N322" i="91"/>
  <c r="N323" i="91" s="1"/>
  <c r="U27" i="90"/>
  <c r="U30" i="90" s="1"/>
  <c r="C163" i="91"/>
  <c r="K88" i="91"/>
  <c r="V49" i="91"/>
  <c r="S126" i="91"/>
  <c r="F61" i="91"/>
  <c r="V46" i="91"/>
  <c r="C440" i="91"/>
  <c r="S128" i="91"/>
  <c r="E75" i="91"/>
  <c r="K47" i="91"/>
  <c r="F124" i="91"/>
  <c r="K84" i="91"/>
  <c r="V51" i="91"/>
  <c r="F128" i="91"/>
  <c r="S87" i="91"/>
  <c r="S94" i="91"/>
  <c r="C127" i="91"/>
  <c r="K159" i="91"/>
  <c r="K194" i="91"/>
  <c r="S226" i="91"/>
  <c r="C259" i="91"/>
  <c r="F295" i="91"/>
  <c r="F330" i="91"/>
  <c r="N186" i="91"/>
  <c r="N221" i="91"/>
  <c r="V234" i="91"/>
  <c r="F267" i="91"/>
  <c r="F306" i="91"/>
  <c r="K158" i="91"/>
  <c r="K189" i="91"/>
  <c r="C223" i="91"/>
  <c r="V236" i="91"/>
  <c r="K267" i="91"/>
  <c r="N304" i="91"/>
  <c r="F126" i="91"/>
  <c r="N158" i="91"/>
  <c r="N193" i="91"/>
  <c r="V225" i="91"/>
  <c r="F258" i="91"/>
  <c r="C294" i="91"/>
  <c r="S333" i="91"/>
  <c r="C90" i="91"/>
  <c r="C125" i="91"/>
  <c r="K157" i="91"/>
  <c r="S189" i="91"/>
  <c r="S224" i="91"/>
  <c r="C257" i="91"/>
  <c r="K270" i="91"/>
  <c r="N331" i="91"/>
  <c r="N165" i="91"/>
  <c r="V197" i="91"/>
  <c r="V232" i="91"/>
  <c r="F265" i="91"/>
  <c r="V299" i="91"/>
  <c r="C186" i="91"/>
  <c r="K199" i="91"/>
  <c r="K230" i="91"/>
  <c r="C264" i="91"/>
  <c r="N296" i="91"/>
  <c r="F338" i="91"/>
  <c r="V165" i="91"/>
  <c r="V196" i="91"/>
  <c r="V227" i="91"/>
  <c r="N261" i="91"/>
  <c r="F293" i="91"/>
  <c r="S329" i="91"/>
  <c r="K302" i="91"/>
  <c r="K333" i="91"/>
  <c r="K364" i="91"/>
  <c r="C398" i="91"/>
  <c r="V435" i="91"/>
  <c r="N478" i="91"/>
  <c r="V551" i="91"/>
  <c r="N372" i="91"/>
  <c r="N406" i="91"/>
  <c r="K472" i="91"/>
  <c r="K531" i="91"/>
  <c r="K355" i="91"/>
  <c r="K390" i="91"/>
  <c r="C425" i="91"/>
  <c r="K468" i="91"/>
  <c r="M531" i="91"/>
  <c r="N336" i="91"/>
  <c r="V368" i="91"/>
  <c r="F405" i="91"/>
  <c r="V442" i="91"/>
  <c r="F502" i="91"/>
  <c r="K292" i="91"/>
  <c r="S305" i="91"/>
  <c r="S336" i="91"/>
  <c r="K370" i="91"/>
  <c r="C402" i="91"/>
  <c r="V436" i="91"/>
  <c r="N479" i="91"/>
  <c r="F550" i="91"/>
  <c r="V371" i="91"/>
  <c r="N407" i="91"/>
  <c r="N443" i="91"/>
  <c r="K496" i="91"/>
  <c r="C364" i="91"/>
  <c r="K396" i="91"/>
  <c r="U425" i="91"/>
  <c r="S473" i="91"/>
  <c r="N516" i="91"/>
  <c r="V335" i="91"/>
  <c r="V370" i="91"/>
  <c r="N404" i="91"/>
  <c r="C444" i="91"/>
  <c r="V508" i="91"/>
  <c r="K539" i="91"/>
  <c r="K566" i="91"/>
  <c r="M566" i="91"/>
  <c r="F585" i="91"/>
  <c r="S410" i="91"/>
  <c r="K444" i="91"/>
  <c r="K475" i="91"/>
  <c r="K507" i="91"/>
  <c r="C541" i="91"/>
  <c r="C572" i="91"/>
  <c r="K585" i="91"/>
  <c r="F584" i="91"/>
  <c r="S409" i="91"/>
  <c r="C442" i="91"/>
  <c r="C477" i="91"/>
  <c r="K510" i="91"/>
  <c r="S542" i="91"/>
  <c r="S577" i="91"/>
  <c r="F575" i="91"/>
  <c r="S435" i="91"/>
  <c r="K469" i="91"/>
  <c r="C496" i="91"/>
  <c r="S514" i="91"/>
  <c r="K548" i="91"/>
  <c r="K579" i="91"/>
  <c r="N505" i="91"/>
  <c r="N540" i="91"/>
  <c r="V572" i="91"/>
  <c r="F586" i="91"/>
  <c r="U110" i="91"/>
  <c r="C60" i="91"/>
  <c r="F49" i="91"/>
  <c r="N125" i="91"/>
  <c r="V90" i="91"/>
  <c r="C151" i="91"/>
  <c r="V95" i="91"/>
  <c r="S50" i="91"/>
  <c r="N153" i="91"/>
  <c r="V86" i="91"/>
  <c r="N50" i="91"/>
  <c r="F78" i="91"/>
  <c r="V77" i="91"/>
  <c r="V78" i="91" s="1"/>
  <c r="N77" i="91"/>
  <c r="N78" i="91" s="1"/>
  <c r="N357" i="91"/>
  <c r="N358" i="91" s="1"/>
  <c r="F358" i="91"/>
  <c r="V357" i="91"/>
  <c r="V358" i="91" s="1"/>
  <c r="F156" i="91"/>
  <c r="N86" i="91"/>
  <c r="C48" i="91"/>
  <c r="F119" i="91"/>
  <c r="N476" i="91"/>
  <c r="K434" i="91"/>
  <c r="C124" i="91"/>
  <c r="V85" i="91"/>
  <c r="F52" i="91"/>
  <c r="K81" i="91"/>
  <c r="F96" i="91"/>
  <c r="K128" i="91"/>
  <c r="C162" i="91"/>
  <c r="S195" i="91"/>
  <c r="C228" i="91"/>
  <c r="S261" i="91"/>
  <c r="V296" i="91"/>
  <c r="V332" i="91"/>
  <c r="F189" i="91"/>
  <c r="V222" i="91"/>
  <c r="N236" i="91"/>
  <c r="V269" i="91"/>
  <c r="M320" i="91"/>
  <c r="S159" i="91"/>
  <c r="C192" i="91"/>
  <c r="K224" i="91"/>
  <c r="C250" i="91"/>
  <c r="C270" i="91"/>
  <c r="N306" i="91"/>
  <c r="N127" i="91"/>
  <c r="F161" i="91"/>
  <c r="V194" i="91"/>
  <c r="F227" i="91"/>
  <c r="V260" i="91"/>
  <c r="V295" i="91"/>
  <c r="V336" i="91"/>
  <c r="S92" i="91"/>
  <c r="K126" i="91"/>
  <c r="S158" i="91"/>
  <c r="K192" i="91"/>
  <c r="C226" i="91"/>
  <c r="K258" i="91"/>
  <c r="N292" i="91"/>
  <c r="F334" i="91"/>
  <c r="M180" i="91"/>
  <c r="N200" i="91"/>
  <c r="F234" i="91"/>
  <c r="N266" i="91"/>
  <c r="K303" i="91"/>
  <c r="K187" i="91"/>
  <c r="S200" i="91"/>
  <c r="C233" i="91"/>
  <c r="K265" i="91"/>
  <c r="F298" i="91"/>
  <c r="N152" i="91"/>
  <c r="U180" i="91"/>
  <c r="F198" i="91"/>
  <c r="N230" i="91"/>
  <c r="V262" i="91"/>
  <c r="V294" i="91"/>
  <c r="C335" i="91"/>
  <c r="S303" i="91"/>
  <c r="S334" i="91"/>
  <c r="C367" i="91"/>
  <c r="K399" i="91"/>
  <c r="V437" i="91"/>
  <c r="V503" i="91"/>
  <c r="E355" i="91"/>
  <c r="V373" i="91"/>
  <c r="F410" i="91"/>
  <c r="N474" i="91"/>
  <c r="F538" i="91"/>
  <c r="K363" i="91"/>
  <c r="C397" i="91"/>
  <c r="N432" i="91"/>
  <c r="N472" i="91"/>
  <c r="N538" i="91"/>
  <c r="V337" i="91"/>
  <c r="N371" i="91"/>
  <c r="F407" i="91"/>
  <c r="F445" i="91"/>
  <c r="N507" i="91"/>
  <c r="S293" i="91"/>
  <c r="S320" i="91"/>
  <c r="K339" i="91"/>
  <c r="S371" i="91"/>
  <c r="S403" i="91"/>
  <c r="F441" i="91"/>
  <c r="N502" i="91"/>
  <c r="U355" i="91"/>
  <c r="N374" i="91"/>
  <c r="F409" i="91"/>
  <c r="N445" i="91"/>
  <c r="S505" i="91"/>
  <c r="K365" i="91"/>
  <c r="S397" i="91"/>
  <c r="K433" i="91"/>
  <c r="V475" i="91"/>
  <c r="F540" i="91"/>
  <c r="N338" i="91"/>
  <c r="F372" i="91"/>
  <c r="F406" i="91"/>
  <c r="N467" i="91"/>
  <c r="N511" i="91"/>
  <c r="S540" i="91"/>
  <c r="K574" i="91"/>
  <c r="F573" i="91"/>
  <c r="N586" i="91"/>
  <c r="C431" i="91"/>
  <c r="S445" i="91"/>
  <c r="S476" i="91"/>
  <c r="C510" i="91"/>
  <c r="K542" i="91"/>
  <c r="K573" i="91"/>
  <c r="U566" i="91"/>
  <c r="N585" i="91"/>
  <c r="F411" i="91"/>
  <c r="S444" i="91"/>
  <c r="K478" i="91"/>
  <c r="S511" i="91"/>
  <c r="K545" i="91"/>
  <c r="C579" i="91"/>
  <c r="N576" i="91"/>
  <c r="K438" i="91"/>
  <c r="S470" i="91"/>
  <c r="S502" i="91"/>
  <c r="V517" i="91"/>
  <c r="S549" i="91"/>
  <c r="S580" i="91"/>
  <c r="F508" i="91"/>
  <c r="V541" i="91"/>
  <c r="F574" i="91"/>
  <c r="S151" i="91"/>
  <c r="V96" i="91"/>
  <c r="N59" i="91"/>
  <c r="K46" i="91"/>
  <c r="N123" i="91"/>
  <c r="C89" i="91"/>
  <c r="S53" i="91"/>
  <c r="N129" i="91"/>
  <c r="F94" i="91"/>
  <c r="V47" i="91"/>
  <c r="K129" i="91"/>
  <c r="F83" i="91"/>
  <c r="N131" i="91"/>
  <c r="C83" i="91"/>
  <c r="K117" i="91"/>
  <c r="S57" i="91"/>
  <c r="N405" i="91"/>
  <c r="K445" i="91"/>
  <c r="F505" i="91"/>
  <c r="C399" i="91"/>
  <c r="K437" i="91"/>
  <c r="V477" i="91"/>
  <c r="V543" i="91"/>
  <c r="V407" i="91"/>
  <c r="C542" i="91"/>
  <c r="N574" i="91"/>
  <c r="S433" i="91"/>
  <c r="C478" i="91"/>
  <c r="S543" i="91"/>
  <c r="N573" i="91"/>
  <c r="K431" i="91"/>
  <c r="S479" i="91"/>
  <c r="C548" i="91"/>
  <c r="V577" i="91"/>
  <c r="C472" i="91"/>
  <c r="C504" i="91"/>
  <c r="C551" i="91"/>
  <c r="C582" i="91"/>
  <c r="V510" i="91"/>
  <c r="F543" i="91"/>
  <c r="M40" i="91"/>
  <c r="K127" i="91"/>
  <c r="K92" i="91"/>
  <c r="F59" i="91"/>
  <c r="C46" i="91"/>
  <c r="F127" i="91"/>
  <c r="N81" i="91"/>
  <c r="S47" i="91"/>
  <c r="F148" i="91"/>
  <c r="V147" i="91"/>
  <c r="V148" i="91" s="1"/>
  <c r="N147" i="91"/>
  <c r="N148" i="91" s="1"/>
  <c r="N427" i="91"/>
  <c r="N428" i="91" s="1"/>
  <c r="F428" i="91"/>
  <c r="V427" i="91"/>
  <c r="V428" i="91" s="1"/>
  <c r="E28" i="90"/>
  <c r="E27" i="90"/>
  <c r="E30" i="90" s="1"/>
  <c r="F129" i="91"/>
  <c r="F81" i="91"/>
  <c r="N93" i="91"/>
  <c r="K55" i="91"/>
  <c r="O37" i="88"/>
  <c r="S14" i="91"/>
  <c r="S15" i="91"/>
  <c r="S11" i="91"/>
  <c r="S12" i="91"/>
  <c r="V13" i="91"/>
  <c r="U5" i="91"/>
  <c r="S165" i="91"/>
  <c r="N121" i="91"/>
  <c r="N90" i="91"/>
  <c r="F51" i="91"/>
  <c r="V25" i="91"/>
  <c r="F125" i="91"/>
  <c r="V93" i="91"/>
  <c r="S75" i="91"/>
  <c r="K53" i="91"/>
  <c r="F218" i="91"/>
  <c r="V217" i="91"/>
  <c r="V218" i="91" s="1"/>
  <c r="N217" i="91"/>
  <c r="N218" i="91" s="1"/>
  <c r="F499" i="91"/>
  <c r="V498" i="91"/>
  <c r="V499" i="91" s="1"/>
  <c r="N498" i="91"/>
  <c r="N499" i="91" s="1"/>
  <c r="V126" i="91"/>
  <c r="S93" i="91"/>
  <c r="M75" i="91"/>
  <c r="F53" i="91"/>
  <c r="C40" i="91"/>
  <c r="N124" i="91"/>
  <c r="V89" i="91"/>
  <c r="N60" i="91"/>
  <c r="S13" i="91"/>
  <c r="N28" i="88"/>
  <c r="N20" i="88"/>
  <c r="F51" i="87"/>
  <c r="O29" i="89"/>
  <c r="O33" i="89"/>
  <c r="I37" i="86"/>
  <c r="G19" i="89"/>
  <c r="G31" i="89"/>
  <c r="G29" i="89"/>
  <c r="G33" i="89"/>
  <c r="E39" i="86"/>
  <c r="M19" i="89"/>
  <c r="M31" i="89"/>
  <c r="Q18" i="89"/>
  <c r="O13" i="89"/>
  <c r="L18" i="86"/>
  <c r="M17" i="86"/>
  <c r="L35" i="86"/>
  <c r="L34" i="86"/>
  <c r="M34" i="86"/>
  <c r="L33" i="86"/>
  <c r="N33" i="86" s="1"/>
  <c r="M39" i="86"/>
  <c r="D30" i="89"/>
  <c r="R12" i="89"/>
  <c r="F5" i="89"/>
  <c r="N30" i="89"/>
  <c r="P29" i="89"/>
  <c r="H15" i="89"/>
  <c r="G16" i="86"/>
  <c r="G9" i="86"/>
  <c r="G13" i="86"/>
  <c r="D9" i="86"/>
  <c r="D18" i="86"/>
  <c r="F253" i="91"/>
  <c r="V252" i="91"/>
  <c r="V253" i="91" s="1"/>
  <c r="N252" i="91"/>
  <c r="N253" i="91" s="1"/>
  <c r="F534" i="91"/>
  <c r="V533" i="91"/>
  <c r="V534" i="91" s="1"/>
  <c r="N533" i="91"/>
  <c r="N534" i="91" s="1"/>
  <c r="N13" i="88"/>
  <c r="N24" i="88"/>
  <c r="I17" i="89"/>
  <c r="O25" i="89"/>
  <c r="K16" i="89"/>
  <c r="Q13" i="89"/>
  <c r="K23" i="89"/>
  <c r="K31" i="89"/>
  <c r="O10" i="89"/>
  <c r="I12" i="89"/>
  <c r="Q33" i="89"/>
  <c r="I39" i="86"/>
  <c r="I30" i="89"/>
  <c r="M42" i="86"/>
  <c r="L29" i="86"/>
  <c r="L23" i="86"/>
  <c r="L40" i="86"/>
  <c r="N40" i="86" s="1"/>
  <c r="L37" i="86"/>
  <c r="L41" i="86"/>
  <c r="N41" i="86" s="1"/>
  <c r="M41" i="86"/>
  <c r="M40" i="86"/>
  <c r="L30" i="89"/>
  <c r="L22" i="89"/>
  <c r="L25" i="89"/>
  <c r="D11" i="89"/>
  <c r="D17" i="89"/>
  <c r="R7" i="89"/>
  <c r="R31" i="89"/>
  <c r="F17" i="89"/>
  <c r="F33" i="89"/>
  <c r="E38" i="86"/>
  <c r="P9" i="89"/>
  <c r="P28" i="89"/>
  <c r="H33" i="89"/>
  <c r="E40" i="86"/>
  <c r="G23" i="86"/>
  <c r="D19" i="86"/>
  <c r="D20" i="86"/>
  <c r="D13" i="86"/>
  <c r="D10" i="86"/>
  <c r="F288" i="91"/>
  <c r="V287" i="91"/>
  <c r="V288" i="91" s="1"/>
  <c r="N287" i="91"/>
  <c r="N288" i="91" s="1"/>
  <c r="F569" i="91"/>
  <c r="V568" i="91"/>
  <c r="V569" i="91" s="1"/>
  <c r="N568" i="91"/>
  <c r="N569" i="91" s="1"/>
  <c r="V122" i="91"/>
  <c r="F90" i="91"/>
  <c r="S60" i="91"/>
  <c r="K50" i="91"/>
  <c r="S161" i="91"/>
  <c r="V120" i="91"/>
  <c r="K86" i="91"/>
  <c r="F58" i="91"/>
  <c r="S49" i="91"/>
  <c r="P37" i="88"/>
  <c r="N21" i="88"/>
  <c r="N17" i="88"/>
  <c r="R28" i="88"/>
  <c r="O21" i="89"/>
  <c r="G21" i="89"/>
  <c r="E28" i="89"/>
  <c r="G13" i="89"/>
  <c r="K21" i="89"/>
  <c r="K28" i="89"/>
  <c r="O17" i="89"/>
  <c r="K12" i="89"/>
  <c r="G10" i="89"/>
  <c r="L17" i="86"/>
  <c r="M29" i="86"/>
  <c r="M25" i="86"/>
  <c r="L45" i="86"/>
  <c r="N45" i="86" s="1"/>
  <c r="L44" i="86"/>
  <c r="N44" i="86" s="1"/>
  <c r="M16" i="86"/>
  <c r="L25" i="86"/>
  <c r="M44" i="86"/>
  <c r="L10" i="89"/>
  <c r="J26" i="89"/>
  <c r="J24" i="89"/>
  <c r="R11" i="89"/>
  <c r="R30" i="89"/>
  <c r="F21" i="89"/>
  <c r="F29" i="89"/>
  <c r="F28" i="89"/>
  <c r="P21" i="89"/>
  <c r="P24" i="89"/>
  <c r="H9" i="89"/>
  <c r="G10" i="86"/>
  <c r="D11" i="86"/>
  <c r="G21" i="86"/>
  <c r="G19" i="86"/>
  <c r="G14" i="86"/>
  <c r="R32" i="88"/>
  <c r="O31" i="89"/>
  <c r="G22" i="89"/>
  <c r="G17" i="89"/>
  <c r="E19" i="89"/>
  <c r="I22" i="89"/>
  <c r="Q21" i="89"/>
  <c r="Q25" i="89"/>
  <c r="I29" i="89"/>
  <c r="L24" i="86"/>
  <c r="M22" i="86"/>
  <c r="L30" i="86"/>
  <c r="M19" i="86"/>
  <c r="M21" i="86"/>
  <c r="M20" i="86"/>
  <c r="D5" i="89"/>
  <c r="BB19" i="85"/>
  <c r="D13" i="89"/>
  <c r="D22" i="89"/>
  <c r="D25" i="89"/>
  <c r="D31" i="89"/>
  <c r="J10" i="89"/>
  <c r="J31" i="89"/>
  <c r="H12" i="89"/>
  <c r="F9" i="89"/>
  <c r="F12" i="89"/>
  <c r="N24" i="89"/>
  <c r="P25" i="89"/>
  <c r="H5" i="89"/>
  <c r="G11" i="86"/>
  <c r="D21" i="86"/>
  <c r="G24" i="86"/>
  <c r="D22" i="86"/>
  <c r="G18" i="86"/>
  <c r="N23" i="88"/>
  <c r="N9" i="88"/>
  <c r="Q12" i="89"/>
  <c r="E45" i="86"/>
  <c r="Q17" i="89"/>
  <c r="K29" i="89"/>
  <c r="O14" i="89"/>
  <c r="Q29" i="89"/>
  <c r="I21" i="89"/>
  <c r="I25" i="89"/>
  <c r="L39" i="86"/>
  <c r="N39" i="86" s="1"/>
  <c r="L32" i="86"/>
  <c r="L43" i="86"/>
  <c r="N43" i="86" s="1"/>
  <c r="L20" i="86"/>
  <c r="L22" i="86"/>
  <c r="M26" i="86"/>
  <c r="M35" i="86"/>
  <c r="L9" i="89"/>
  <c r="L17" i="89"/>
  <c r="L13" i="89"/>
  <c r="D33" i="89"/>
  <c r="E36" i="86"/>
  <c r="J32" i="89"/>
  <c r="E42" i="86"/>
  <c r="R22" i="89"/>
  <c r="R19" i="89"/>
  <c r="R18" i="89"/>
  <c r="R24" i="89"/>
  <c r="N13" i="89"/>
  <c r="N12" i="89"/>
  <c r="P13" i="89"/>
  <c r="P7" i="89"/>
  <c r="H19" i="89"/>
  <c r="H13" i="89"/>
  <c r="D12" i="86"/>
  <c r="D23" i="86"/>
  <c r="G17" i="86"/>
  <c r="D25" i="86"/>
  <c r="G22" i="86"/>
  <c r="D564" i="91"/>
  <c r="D458" i="91"/>
  <c r="D423" i="91"/>
  <c r="D529" i="91"/>
  <c r="D388" i="91"/>
  <c r="D353" i="91"/>
  <c r="D494" i="91"/>
  <c r="D283" i="91"/>
  <c r="D248" i="91"/>
  <c r="D213" i="91"/>
  <c r="D178" i="91"/>
  <c r="D143" i="91"/>
  <c r="D108" i="91"/>
  <c r="D318" i="91"/>
  <c r="D3" i="91"/>
  <c r="D73" i="91"/>
  <c r="D38" i="91"/>
  <c r="V112" i="91"/>
  <c r="V113" i="91" s="1"/>
  <c r="N112" i="91"/>
  <c r="N113" i="91" s="1"/>
  <c r="F113" i="91"/>
  <c r="N392" i="91"/>
  <c r="N393" i="91" s="1"/>
  <c r="F393" i="91"/>
  <c r="V392" i="91"/>
  <c r="V393" i="91" s="1"/>
  <c r="N6" i="88"/>
  <c r="N8" i="88"/>
  <c r="I36" i="88"/>
  <c r="D51" i="87"/>
  <c r="G30" i="89"/>
  <c r="G18" i="89"/>
  <c r="K13" i="89"/>
  <c r="O11" i="89"/>
  <c r="E14" i="89"/>
  <c r="L19" i="86"/>
  <c r="L36" i="86"/>
  <c r="M18" i="86"/>
  <c r="L21" i="86"/>
  <c r="L26" i="86"/>
  <c r="L27" i="86"/>
  <c r="M36" i="86"/>
  <c r="D9" i="89"/>
  <c r="D21" i="89"/>
  <c r="D29" i="89"/>
  <c r="J7" i="89"/>
  <c r="J12" i="89"/>
  <c r="F13" i="89"/>
  <c r="F22" i="89"/>
  <c r="D37" i="88"/>
  <c r="N17" i="89"/>
  <c r="N33" i="89"/>
  <c r="I36" i="86"/>
  <c r="P5" i="89"/>
  <c r="D14" i="86"/>
  <c r="G27" i="86"/>
  <c r="G20" i="86"/>
  <c r="D26" i="86"/>
  <c r="D24" i="86"/>
  <c r="K36" i="88"/>
  <c r="K37" i="88"/>
  <c r="N7" i="88"/>
  <c r="G51" i="87"/>
  <c r="O22" i="89"/>
  <c r="G25" i="89"/>
  <c r="I13" i="89"/>
  <c r="E24" i="89"/>
  <c r="E37" i="86"/>
  <c r="Q14" i="89"/>
  <c r="K33" i="89"/>
  <c r="E43" i="86"/>
  <c r="G11" i="89"/>
  <c r="Q30" i="89"/>
  <c r="I28" i="89"/>
  <c r="L42" i="86"/>
  <c r="N42" i="86" s="1"/>
  <c r="M43" i="86"/>
  <c r="M24" i="86"/>
  <c r="M28" i="86"/>
  <c r="M27" i="86"/>
  <c r="L28" i="86"/>
  <c r="M37" i="86"/>
  <c r="L14" i="89"/>
  <c r="L33" i="89"/>
  <c r="E44" i="86"/>
  <c r="D10" i="89"/>
  <c r="J11" i="89"/>
  <c r="F14" i="89"/>
  <c r="F18" i="89"/>
  <c r="F25" i="89"/>
  <c r="D36" i="88"/>
  <c r="N10" i="89"/>
  <c r="N5" i="89"/>
  <c r="N21" i="89"/>
  <c r="N29" i="89"/>
  <c r="H11" i="89"/>
  <c r="H32" i="89"/>
  <c r="D15" i="86"/>
  <c r="D16" i="86"/>
  <c r="G8" i="86"/>
  <c r="G26" i="86"/>
  <c r="D27" i="86"/>
  <c r="E51" i="87"/>
  <c r="E22" i="89"/>
  <c r="K19" i="89"/>
  <c r="Q22" i="89"/>
  <c r="I33" i="89"/>
  <c r="E41" i="86"/>
  <c r="L16" i="86"/>
  <c r="M45" i="86"/>
  <c r="L38" i="86"/>
  <c r="N38" i="86" s="1"/>
  <c r="M32" i="86"/>
  <c r="L31" i="86"/>
  <c r="M31" i="86"/>
  <c r="M30" i="86"/>
  <c r="L5" i="89"/>
  <c r="L21" i="89"/>
  <c r="L29" i="89"/>
  <c r="J19" i="89"/>
  <c r="R10" i="89"/>
  <c r="F32" i="89"/>
  <c r="N22" i="89"/>
  <c r="N25" i="89"/>
  <c r="P11" i="89"/>
  <c r="P17" i="89"/>
  <c r="P33" i="89"/>
  <c r="I38" i="86"/>
  <c r="H17" i="89"/>
  <c r="H25" i="89"/>
  <c r="H21" i="89"/>
  <c r="H24" i="89"/>
  <c r="H29" i="89"/>
  <c r="G12" i="86"/>
  <c r="G25" i="86"/>
  <c r="G15" i="86"/>
  <c r="D8" i="86"/>
  <c r="N37" i="86" l="1"/>
  <c r="O37" i="86" s="1"/>
  <c r="N35" i="86"/>
  <c r="O35" i="86" s="1"/>
  <c r="N34" i="86"/>
  <c r="O34" i="86" s="1"/>
  <c r="N32" i="86"/>
  <c r="O32" i="86" s="1"/>
  <c r="N16" i="86"/>
  <c r="O16" i="86" s="1"/>
  <c r="G28" i="86"/>
  <c r="N31" i="86"/>
  <c r="O31" i="86" s="1"/>
  <c r="N21" i="86"/>
  <c r="O21" i="86" s="1"/>
  <c r="N22" i="86"/>
  <c r="O22" i="86" s="1"/>
  <c r="N17" i="86"/>
  <c r="O17" i="86" s="1"/>
  <c r="N19" i="86"/>
  <c r="O19" i="86" s="1"/>
  <c r="N18" i="86"/>
  <c r="O18" i="86" s="1"/>
  <c r="A21" i="54"/>
  <c r="C21" i="54"/>
  <c r="B22" i="54"/>
  <c r="A21" i="56"/>
  <c r="B22" i="56"/>
  <c r="C21" i="56"/>
  <c r="A21" i="59"/>
  <c r="B22" i="59"/>
  <c r="C21" i="59"/>
  <c r="A21" i="53"/>
  <c r="B22" i="53"/>
  <c r="C21" i="53"/>
  <c r="A21" i="73"/>
  <c r="B22" i="73"/>
  <c r="C21" i="73"/>
  <c r="A21" i="51"/>
  <c r="C21" i="51"/>
  <c r="B22" i="51"/>
  <c r="A21" i="58"/>
  <c r="C21" i="58"/>
  <c r="B22" i="58"/>
  <c r="A21" i="55"/>
  <c r="C21" i="55"/>
  <c r="B22" i="55"/>
  <c r="Z27" i="95"/>
  <c r="A71" i="95"/>
  <c r="C21" i="60"/>
  <c r="B22" i="60"/>
  <c r="A22" i="60" s="1"/>
  <c r="B22" i="50"/>
  <c r="A22" i="50" s="1"/>
  <c r="C21" i="50"/>
  <c r="A67" i="95"/>
  <c r="A65" i="95"/>
  <c r="B22" i="45"/>
  <c r="A22" i="45" s="1"/>
  <c r="C21" i="45"/>
  <c r="B23" i="74"/>
  <c r="A23" i="74" s="1"/>
  <c r="C22" i="74"/>
  <c r="B23" i="77"/>
  <c r="A23" i="77" s="1"/>
  <c r="C22" i="77"/>
  <c r="B23" i="40"/>
  <c r="A23" i="40" s="1"/>
  <c r="C22" i="40"/>
  <c r="B23" i="57"/>
  <c r="A23" i="57" s="1"/>
  <c r="C22" i="57"/>
  <c r="B23" i="72"/>
  <c r="A23" i="72" s="1"/>
  <c r="C22" i="72"/>
  <c r="B23" i="44"/>
  <c r="A23" i="44" s="1"/>
  <c r="C22" i="44"/>
  <c r="C21" i="71"/>
  <c r="B22" i="71"/>
  <c r="A22" i="71" s="1"/>
  <c r="B22" i="41"/>
  <c r="A22" i="41" s="1"/>
  <c r="C21" i="41"/>
  <c r="B23" i="42"/>
  <c r="A23" i="42" s="1"/>
  <c r="C22" i="42"/>
  <c r="B24" i="46"/>
  <c r="A24" i="46" s="1"/>
  <c r="C23" i="46"/>
  <c r="C22" i="48"/>
  <c r="B23" i="48"/>
  <c r="A23" i="48" s="1"/>
  <c r="B23" i="43"/>
  <c r="A23" i="43" s="1"/>
  <c r="C22" i="43"/>
  <c r="C21" i="47"/>
  <c r="B22" i="47"/>
  <c r="A22" i="47" s="1"/>
  <c r="C21" i="49"/>
  <c r="B22" i="49"/>
  <c r="A22" i="49" s="1"/>
  <c r="B22" i="75"/>
  <c r="A22" i="75" s="1"/>
  <c r="C21" i="75"/>
  <c r="B23" i="61"/>
  <c r="A23" i="61" s="1"/>
  <c r="C22" i="61"/>
  <c r="B23" i="52"/>
  <c r="A23" i="52" s="1"/>
  <c r="C22" i="52"/>
  <c r="B23" i="78"/>
  <c r="A23" i="78" s="1"/>
  <c r="C22" i="78"/>
  <c r="B24" i="76"/>
  <c r="A24" i="76" s="1"/>
  <c r="C23" i="76"/>
  <c r="C22" i="62"/>
  <c r="B23" i="62"/>
  <c r="A23" i="62" s="1"/>
  <c r="E28" i="91"/>
  <c r="N36" i="86"/>
  <c r="O36" i="86" s="1"/>
  <c r="P56" i="95"/>
  <c r="N29" i="86"/>
  <c r="O29" i="86" s="1"/>
  <c r="M27" i="91"/>
  <c r="M30" i="91" s="1"/>
  <c r="M28" i="91"/>
  <c r="E19" i="88"/>
  <c r="F19" i="88" s="1"/>
  <c r="N25" i="86"/>
  <c r="O25" i="86" s="1"/>
  <c r="P55" i="95"/>
  <c r="Z55" i="95" s="1"/>
  <c r="F58" i="95"/>
  <c r="Y58" i="95" s="1"/>
  <c r="N28" i="86"/>
  <c r="O28" i="86" s="1"/>
  <c r="N24" i="86"/>
  <c r="O24" i="86" s="1"/>
  <c r="U26" i="95"/>
  <c r="N23" i="86"/>
  <c r="O23" i="86" s="1"/>
  <c r="N30" i="86"/>
  <c r="O30" i="86" s="1"/>
  <c r="N20" i="86"/>
  <c r="O20" i="86" s="1"/>
  <c r="S34" i="89"/>
  <c r="U22" i="95"/>
  <c r="F45" i="95"/>
  <c r="Y45" i="95" s="1"/>
  <c r="N27" i="86"/>
  <c r="O27" i="86" s="1"/>
  <c r="S35" i="89"/>
  <c r="Z33" i="95"/>
  <c r="E17" i="86"/>
  <c r="I17" i="86" s="1"/>
  <c r="S8" i="89"/>
  <c r="S20" i="89"/>
  <c r="O38" i="86"/>
  <c r="O33" i="86"/>
  <c r="S27" i="89"/>
  <c r="S23" i="89"/>
  <c r="E35" i="88"/>
  <c r="F35" i="88" s="1"/>
  <c r="E34" i="88"/>
  <c r="F34" i="88" s="1"/>
  <c r="A78" i="95"/>
  <c r="P78" i="95" s="1"/>
  <c r="A66" i="95"/>
  <c r="F66" i="95" s="1"/>
  <c r="Y66" i="95" s="1"/>
  <c r="A64" i="95"/>
  <c r="P64" i="95" s="1"/>
  <c r="S26" i="89"/>
  <c r="U307" i="91"/>
  <c r="U310" i="91" s="1"/>
  <c r="O42" i="86"/>
  <c r="O39" i="86"/>
  <c r="S6" i="89"/>
  <c r="S16" i="89"/>
  <c r="S15" i="89"/>
  <c r="S28" i="89"/>
  <c r="O41" i="86"/>
  <c r="S12" i="89"/>
  <c r="U308" i="91"/>
  <c r="D85" i="95"/>
  <c r="D100" i="95" s="1"/>
  <c r="D115" i="95" s="1"/>
  <c r="A70" i="95"/>
  <c r="S18" i="89"/>
  <c r="O36" i="89"/>
  <c r="U63" i="91"/>
  <c r="O40" i="86"/>
  <c r="M132" i="91"/>
  <c r="M135" i="91" s="1"/>
  <c r="U272" i="91"/>
  <c r="U275" i="91" s="1"/>
  <c r="E7" i="88"/>
  <c r="F7" i="88" s="1"/>
  <c r="H7" i="88" s="1"/>
  <c r="A72" i="95"/>
  <c r="M36" i="89"/>
  <c r="E343" i="91"/>
  <c r="M342" i="91"/>
  <c r="M345" i="91" s="1"/>
  <c r="O44" i="86"/>
  <c r="A68" i="95"/>
  <c r="A61" i="95"/>
  <c r="A63" i="95"/>
  <c r="S19" i="89"/>
  <c r="D90" i="95"/>
  <c r="A75" i="95"/>
  <c r="U51" i="95"/>
  <c r="Z51" i="95"/>
  <c r="U56" i="95"/>
  <c r="Z56" i="95"/>
  <c r="P69" i="95"/>
  <c r="F69" i="95"/>
  <c r="Y69" i="95" s="1"/>
  <c r="F52" i="95"/>
  <c r="Y52" i="95" s="1"/>
  <c r="P52" i="95"/>
  <c r="Z34" i="95"/>
  <c r="U34" i="95"/>
  <c r="A83" i="95"/>
  <c r="U41" i="95"/>
  <c r="Z41" i="95"/>
  <c r="Z58" i="95"/>
  <c r="U58" i="95"/>
  <c r="P36" i="89"/>
  <c r="P49" i="95"/>
  <c r="F49" i="95"/>
  <c r="Y49" i="95" s="1"/>
  <c r="D143" i="95"/>
  <c r="Q36" i="88"/>
  <c r="A85" i="95"/>
  <c r="A84" i="95"/>
  <c r="U43" i="95"/>
  <c r="Z43" i="95"/>
  <c r="P57" i="95"/>
  <c r="F57" i="95"/>
  <c r="Y57" i="95" s="1"/>
  <c r="U24" i="95"/>
  <c r="Z24" i="95"/>
  <c r="F71" i="95"/>
  <c r="Y71" i="95" s="1"/>
  <c r="P71" i="95"/>
  <c r="A82" i="95"/>
  <c r="D207" i="95"/>
  <c r="S7" i="89"/>
  <c r="N37" i="88"/>
  <c r="K36" i="89"/>
  <c r="F60" i="95"/>
  <c r="Y60" i="95" s="1"/>
  <c r="P60" i="95"/>
  <c r="S24" i="89"/>
  <c r="D395" i="95"/>
  <c r="D159" i="95"/>
  <c r="P73" i="95"/>
  <c r="F73" i="95"/>
  <c r="Y73" i="95" s="1"/>
  <c r="Z45" i="95"/>
  <c r="U45" i="95"/>
  <c r="D256" i="95"/>
  <c r="D198" i="95"/>
  <c r="Z28" i="95"/>
  <c r="U28" i="95"/>
  <c r="A76" i="95"/>
  <c r="Z37" i="95"/>
  <c r="U37" i="95"/>
  <c r="I36" i="89"/>
  <c r="S32" i="89"/>
  <c r="D89" i="95"/>
  <c r="A92" i="95" s="1"/>
  <c r="A79" i="95"/>
  <c r="A86" i="95"/>
  <c r="A81" i="95"/>
  <c r="A74" i="95"/>
  <c r="A80" i="95"/>
  <c r="A87" i="95"/>
  <c r="S14" i="89"/>
  <c r="Z39" i="95"/>
  <c r="U39" i="95"/>
  <c r="Z8" i="95"/>
  <c r="U8" i="95"/>
  <c r="Z31" i="95"/>
  <c r="U31" i="95"/>
  <c r="A88" i="95"/>
  <c r="A77" i="95"/>
  <c r="P54" i="95"/>
  <c r="F54" i="95"/>
  <c r="Y54" i="95" s="1"/>
  <c r="F78" i="95"/>
  <c r="Y78" i="95" s="1"/>
  <c r="P66" i="95"/>
  <c r="U35" i="95"/>
  <c r="Z35" i="95"/>
  <c r="D291" i="95"/>
  <c r="Z46" i="95"/>
  <c r="U46" i="95"/>
  <c r="Z53" i="95"/>
  <c r="U53" i="95"/>
  <c r="U36" i="95"/>
  <c r="Z36" i="95"/>
  <c r="Z29" i="95"/>
  <c r="U29" i="95"/>
  <c r="D182" i="95"/>
  <c r="R36" i="89"/>
  <c r="P50" i="95"/>
  <c r="F50" i="95"/>
  <c r="Y50" i="95" s="1"/>
  <c r="S29" i="89"/>
  <c r="Q36" i="89"/>
  <c r="G36" i="89"/>
  <c r="P62" i="95"/>
  <c r="F62" i="95"/>
  <c r="Y62" i="95" s="1"/>
  <c r="F59" i="95"/>
  <c r="Y59" i="95" s="1"/>
  <c r="P59" i="95"/>
  <c r="D206" i="95"/>
  <c r="Z44" i="95"/>
  <c r="U44" i="95"/>
  <c r="Z38" i="95"/>
  <c r="U38" i="95"/>
  <c r="Z30" i="95"/>
  <c r="U30" i="95"/>
  <c r="Z47" i="95"/>
  <c r="U47" i="95"/>
  <c r="Z23" i="95"/>
  <c r="U23" i="95"/>
  <c r="P48" i="95"/>
  <c r="F48" i="95"/>
  <c r="Y48" i="95" s="1"/>
  <c r="D319" i="95"/>
  <c r="D130" i="95"/>
  <c r="D142" i="95"/>
  <c r="F67" i="95"/>
  <c r="Y67" i="95" s="1"/>
  <c r="P67" i="95"/>
  <c r="F16" i="86"/>
  <c r="E16" i="86"/>
  <c r="E10" i="88"/>
  <c r="F10" i="88" s="1"/>
  <c r="T494" i="91"/>
  <c r="L494" i="91"/>
  <c r="S22" i="89"/>
  <c r="E13" i="88"/>
  <c r="F13" i="88" s="1"/>
  <c r="S13" i="88" s="1"/>
  <c r="E11" i="86"/>
  <c r="F11" i="86"/>
  <c r="E9" i="86"/>
  <c r="F9" i="86"/>
  <c r="F52" i="87"/>
  <c r="J36" i="89"/>
  <c r="U167" i="91"/>
  <c r="U170" i="91" s="1"/>
  <c r="U168" i="91"/>
  <c r="E448" i="91"/>
  <c r="E447" i="91"/>
  <c r="E450" i="91" s="1"/>
  <c r="N36" i="88"/>
  <c r="U98" i="91"/>
  <c r="U97" i="91"/>
  <c r="U100" i="91" s="1"/>
  <c r="E413" i="91"/>
  <c r="E412" i="91"/>
  <c r="E415" i="91" s="1"/>
  <c r="E238" i="91"/>
  <c r="E237" i="91"/>
  <c r="E240" i="91" s="1"/>
  <c r="U554" i="91"/>
  <c r="U553" i="91"/>
  <c r="U556" i="91" s="1"/>
  <c r="F8" i="86"/>
  <c r="E8" i="86"/>
  <c r="F14" i="86"/>
  <c r="E14" i="86"/>
  <c r="S21" i="89"/>
  <c r="L3" i="91"/>
  <c r="T3" i="91"/>
  <c r="E46" i="86"/>
  <c r="E26" i="88"/>
  <c r="F26" i="88" s="1"/>
  <c r="E18" i="88"/>
  <c r="F18" i="88" s="1"/>
  <c r="S18" i="88" s="1"/>
  <c r="L318" i="91"/>
  <c r="T318" i="91"/>
  <c r="L353" i="91"/>
  <c r="T353" i="91"/>
  <c r="S33" i="89"/>
  <c r="F22" i="86"/>
  <c r="E22" i="86"/>
  <c r="S13" i="89"/>
  <c r="E5" i="88"/>
  <c r="M46" i="86"/>
  <c r="K46" i="86"/>
  <c r="E10" i="86"/>
  <c r="F10" i="86"/>
  <c r="E20" i="88"/>
  <c r="F20" i="88" s="1"/>
  <c r="S20" i="88" s="1"/>
  <c r="U28" i="91"/>
  <c r="U27" i="91"/>
  <c r="U30" i="91" s="1"/>
  <c r="E132" i="91"/>
  <c r="E135" i="91" s="1"/>
  <c r="E133" i="91"/>
  <c r="E342" i="91"/>
  <c r="E345" i="91" s="1"/>
  <c r="U273" i="91"/>
  <c r="F15" i="86"/>
  <c r="E15" i="86"/>
  <c r="S10" i="89"/>
  <c r="T108" i="91"/>
  <c r="L108" i="91"/>
  <c r="T388" i="91"/>
  <c r="L388" i="91"/>
  <c r="R8" i="88"/>
  <c r="R37" i="88" s="1"/>
  <c r="D36" i="89"/>
  <c r="S5" i="89"/>
  <c r="E27" i="88"/>
  <c r="F27" i="88" s="1"/>
  <c r="S27" i="88" s="1"/>
  <c r="E13" i="86"/>
  <c r="F13" i="86"/>
  <c r="E17" i="88"/>
  <c r="F17" i="88" s="1"/>
  <c r="E11" i="88"/>
  <c r="F11" i="88" s="1"/>
  <c r="E12" i="88"/>
  <c r="F12" i="88" s="1"/>
  <c r="S12" i="88" s="1"/>
  <c r="E553" i="91"/>
  <c r="E556" i="91" s="1"/>
  <c r="E554" i="91"/>
  <c r="U413" i="91"/>
  <c r="U412" i="91"/>
  <c r="U415" i="91" s="1"/>
  <c r="E308" i="91"/>
  <c r="E307" i="91"/>
  <c r="E310" i="91" s="1"/>
  <c r="E32" i="88"/>
  <c r="F32" i="88" s="1"/>
  <c r="S32" i="88" s="1"/>
  <c r="E14" i="88"/>
  <c r="F14" i="88" s="1"/>
  <c r="S9" i="89"/>
  <c r="T143" i="91"/>
  <c r="L143" i="91"/>
  <c r="T529" i="91"/>
  <c r="L529" i="91"/>
  <c r="F25" i="86"/>
  <c r="E25" i="86"/>
  <c r="E21" i="86"/>
  <c r="F21" i="86"/>
  <c r="E31" i="88"/>
  <c r="F31" i="88" s="1"/>
  <c r="O45" i="86"/>
  <c r="F20" i="86"/>
  <c r="E20" i="86"/>
  <c r="S17" i="89"/>
  <c r="S11" i="89"/>
  <c r="E30" i="88"/>
  <c r="F30" i="88" s="1"/>
  <c r="S30" i="88" s="1"/>
  <c r="M97" i="91"/>
  <c r="M100" i="91" s="1"/>
  <c r="M98" i="91"/>
  <c r="U483" i="91"/>
  <c r="U482" i="91"/>
  <c r="U485" i="91" s="1"/>
  <c r="E97" i="91"/>
  <c r="E100" i="91" s="1"/>
  <c r="E98" i="91"/>
  <c r="M343" i="91"/>
  <c r="V8" i="90"/>
  <c r="N8" i="90"/>
  <c r="M553" i="91"/>
  <c r="M556" i="91" s="1"/>
  <c r="M554" i="91"/>
  <c r="E26" i="86"/>
  <c r="F26" i="86"/>
  <c r="I46" i="86"/>
  <c r="E9" i="88"/>
  <c r="F9" i="88" s="1"/>
  <c r="S9" i="88" s="1"/>
  <c r="L36" i="89"/>
  <c r="E52" i="87"/>
  <c r="F24" i="86"/>
  <c r="E24" i="86"/>
  <c r="E28" i="88"/>
  <c r="F28" i="88" s="1"/>
  <c r="S28" i="88" s="1"/>
  <c r="L178" i="91"/>
  <c r="T178" i="91"/>
  <c r="T423" i="91"/>
  <c r="L423" i="91"/>
  <c r="O43" i="86"/>
  <c r="S31" i="89"/>
  <c r="E19" i="86"/>
  <c r="F19" i="86"/>
  <c r="S30" i="89"/>
  <c r="E168" i="91"/>
  <c r="E167" i="91"/>
  <c r="E170" i="91" s="1"/>
  <c r="M308" i="91"/>
  <c r="M307" i="91"/>
  <c r="M310" i="91" s="1"/>
  <c r="M589" i="91"/>
  <c r="M588" i="91"/>
  <c r="M591" i="91" s="1"/>
  <c r="M273" i="91"/>
  <c r="M272" i="91"/>
  <c r="M275" i="91" s="1"/>
  <c r="U378" i="91"/>
  <c r="U377" i="91"/>
  <c r="U380" i="91" s="1"/>
  <c r="M238" i="91"/>
  <c r="M237" i="91"/>
  <c r="M240" i="91" s="1"/>
  <c r="M483" i="91"/>
  <c r="M482" i="91"/>
  <c r="M485" i="91" s="1"/>
  <c r="M519" i="91"/>
  <c r="M518" i="91"/>
  <c r="M521" i="91" s="1"/>
  <c r="E518" i="91"/>
  <c r="E521" i="91" s="1"/>
  <c r="E519" i="91"/>
  <c r="E483" i="91"/>
  <c r="E482" i="91"/>
  <c r="E485" i="91" s="1"/>
  <c r="M133" i="91"/>
  <c r="M448" i="91"/>
  <c r="M447" i="91"/>
  <c r="M450" i="91" s="1"/>
  <c r="M63" i="91"/>
  <c r="M62" i="91"/>
  <c r="M65" i="91" s="1"/>
  <c r="E588" i="91"/>
  <c r="E591" i="91" s="1"/>
  <c r="E589" i="91"/>
  <c r="E203" i="91"/>
  <c r="E202" i="91"/>
  <c r="E205" i="91" s="1"/>
  <c r="U448" i="91"/>
  <c r="U447" i="91"/>
  <c r="U450" i="91" s="1"/>
  <c r="E378" i="91"/>
  <c r="E377" i="91"/>
  <c r="E380" i="91" s="1"/>
  <c r="F27" i="86"/>
  <c r="E27" i="86"/>
  <c r="E6" i="88"/>
  <c r="F6" i="88" s="1"/>
  <c r="E23" i="86"/>
  <c r="F23" i="86"/>
  <c r="E25" i="88"/>
  <c r="F25" i="88" s="1"/>
  <c r="S25" i="88" s="1"/>
  <c r="N36" i="89"/>
  <c r="T38" i="91"/>
  <c r="L38" i="91"/>
  <c r="L248" i="91"/>
  <c r="T248" i="91"/>
  <c r="T564" i="91"/>
  <c r="L564" i="91"/>
  <c r="Q37" i="88"/>
  <c r="E8" i="88"/>
  <c r="F8" i="88" s="1"/>
  <c r="E16" i="88"/>
  <c r="F16" i="88" s="1"/>
  <c r="E36" i="89"/>
  <c r="M378" i="91"/>
  <c r="M377" i="91"/>
  <c r="M380" i="91" s="1"/>
  <c r="U202" i="91"/>
  <c r="U205" i="91" s="1"/>
  <c r="U203" i="91"/>
  <c r="U237" i="91"/>
  <c r="U240" i="91" s="1"/>
  <c r="U238" i="91"/>
  <c r="U133" i="91"/>
  <c r="U132" i="91"/>
  <c r="U135" i="91" s="1"/>
  <c r="U62" i="91"/>
  <c r="U65" i="91" s="1"/>
  <c r="M203" i="91"/>
  <c r="M202" i="91"/>
  <c r="M205" i="91" s="1"/>
  <c r="M168" i="91"/>
  <c r="M167" i="91"/>
  <c r="M170" i="91" s="1"/>
  <c r="L213" i="91"/>
  <c r="T213" i="91"/>
  <c r="T458" i="91"/>
  <c r="L458" i="91"/>
  <c r="H36" i="89"/>
  <c r="G52" i="87"/>
  <c r="E12" i="86"/>
  <c r="F12" i="86"/>
  <c r="S25" i="89"/>
  <c r="E15" i="88"/>
  <c r="F15" i="88" s="1"/>
  <c r="E24" i="88"/>
  <c r="F24" i="88" s="1"/>
  <c r="E29" i="88"/>
  <c r="F29" i="88" s="1"/>
  <c r="E21" i="88"/>
  <c r="F21" i="88" s="1"/>
  <c r="S21" i="88" s="1"/>
  <c r="N26" i="86"/>
  <c r="O26" i="86" s="1"/>
  <c r="T73" i="91"/>
  <c r="L73" i="91"/>
  <c r="L283" i="91"/>
  <c r="T283" i="91"/>
  <c r="E33" i="88"/>
  <c r="F33" i="88" s="1"/>
  <c r="S33" i="88" s="1"/>
  <c r="E23" i="88"/>
  <c r="F23" i="88" s="1"/>
  <c r="S23" i="88" s="1"/>
  <c r="E22" i="88"/>
  <c r="F22" i="88" s="1"/>
  <c r="S22" i="88" s="1"/>
  <c r="E18" i="86"/>
  <c r="F18" i="86"/>
  <c r="F36" i="89"/>
  <c r="E63" i="91"/>
  <c r="E62" i="91"/>
  <c r="E65" i="91" s="1"/>
  <c r="U519" i="91"/>
  <c r="U518" i="91"/>
  <c r="U521" i="91" s="1"/>
  <c r="M413" i="91"/>
  <c r="M412" i="91"/>
  <c r="M415" i="91" s="1"/>
  <c r="U342" i="91"/>
  <c r="U345" i="91" s="1"/>
  <c r="U343" i="91"/>
  <c r="U589" i="91"/>
  <c r="U588" i="91"/>
  <c r="U591" i="91" s="1"/>
  <c r="E273" i="91"/>
  <c r="E272" i="91"/>
  <c r="E275" i="91" s="1"/>
  <c r="A102" i="95" l="1"/>
  <c r="U55" i="95"/>
  <c r="E28" i="86"/>
  <c r="F28" i="86"/>
  <c r="E50" i="86" s="1"/>
  <c r="A22" i="59"/>
  <c r="C22" i="59"/>
  <c r="B23" i="59"/>
  <c r="A22" i="53"/>
  <c r="B23" i="53"/>
  <c r="C22" i="53"/>
  <c r="A22" i="54"/>
  <c r="C22" i="54"/>
  <c r="B23" i="54"/>
  <c r="A22" i="51"/>
  <c r="B23" i="51"/>
  <c r="C22" i="51"/>
  <c r="A22" i="73"/>
  <c r="C22" i="73"/>
  <c r="B23" i="73"/>
  <c r="A22" i="55"/>
  <c r="C22" i="55"/>
  <c r="B23" i="55"/>
  <c r="A22" i="58"/>
  <c r="B23" i="58"/>
  <c r="C22" i="58"/>
  <c r="A22" i="56"/>
  <c r="B23" i="56"/>
  <c r="C22" i="56"/>
  <c r="A101" i="95"/>
  <c r="C22" i="45"/>
  <c r="B23" i="45"/>
  <c r="A23" i="45" s="1"/>
  <c r="A95" i="95"/>
  <c r="P65" i="95"/>
  <c r="F65" i="95"/>
  <c r="Y65" i="95" s="1"/>
  <c r="A96" i="95"/>
  <c r="A100" i="95"/>
  <c r="F100" i="95" s="1"/>
  <c r="Y100" i="95" s="1"/>
  <c r="A91" i="95"/>
  <c r="B23" i="50"/>
  <c r="A23" i="50" s="1"/>
  <c r="C22" i="50"/>
  <c r="A93" i="95"/>
  <c r="C22" i="60"/>
  <c r="B23" i="60"/>
  <c r="A23" i="60" s="1"/>
  <c r="B24" i="52"/>
  <c r="A24" i="52" s="1"/>
  <c r="C23" i="52"/>
  <c r="B24" i="43"/>
  <c r="A24" i="43" s="1"/>
  <c r="C23" i="43"/>
  <c r="B24" i="62"/>
  <c r="A24" i="62" s="1"/>
  <c r="C23" i="62"/>
  <c r="C23" i="48"/>
  <c r="B24" i="48"/>
  <c r="A24" i="48" s="1"/>
  <c r="B24" i="78"/>
  <c r="A24" i="78" s="1"/>
  <c r="C23" i="78"/>
  <c r="C22" i="75"/>
  <c r="B23" i="75"/>
  <c r="A23" i="75" s="1"/>
  <c r="B24" i="42"/>
  <c r="A24" i="42" s="1"/>
  <c r="C23" i="42"/>
  <c r="B24" i="72"/>
  <c r="A24" i="72" s="1"/>
  <c r="C23" i="72"/>
  <c r="B24" i="40"/>
  <c r="A24" i="40" s="1"/>
  <c r="C23" i="40"/>
  <c r="B24" i="77"/>
  <c r="A24" i="77" s="1"/>
  <c r="C23" i="77"/>
  <c r="B23" i="49"/>
  <c r="A23" i="49" s="1"/>
  <c r="C22" i="49"/>
  <c r="B23" i="47"/>
  <c r="A23" i="47" s="1"/>
  <c r="C22" i="47"/>
  <c r="B25" i="76"/>
  <c r="A25" i="76" s="1"/>
  <c r="C24" i="76"/>
  <c r="B24" i="61"/>
  <c r="A24" i="61" s="1"/>
  <c r="C23" i="61"/>
  <c r="C24" i="46"/>
  <c r="B25" i="46"/>
  <c r="A25" i="46" s="1"/>
  <c r="B23" i="41"/>
  <c r="A23" i="41" s="1"/>
  <c r="C22" i="41"/>
  <c r="B24" i="44"/>
  <c r="A24" i="44" s="1"/>
  <c r="C23" i="44"/>
  <c r="C23" i="57"/>
  <c r="B24" i="57"/>
  <c r="A24" i="57" s="1"/>
  <c r="B24" i="74"/>
  <c r="A24" i="74" s="1"/>
  <c r="C23" i="74"/>
  <c r="C22" i="71"/>
  <c r="B23" i="71"/>
  <c r="A23" i="71" s="1"/>
  <c r="F64" i="95"/>
  <c r="Y64" i="95" s="1"/>
  <c r="G34" i="98"/>
  <c r="E10" i="98" s="1"/>
  <c r="H17" i="86"/>
  <c r="T34" i="88"/>
  <c r="V34" i="88" s="1"/>
  <c r="H34" i="88"/>
  <c r="S34" i="88"/>
  <c r="T35" i="88"/>
  <c r="H35" i="88"/>
  <c r="S35" i="88"/>
  <c r="S7" i="88"/>
  <c r="T7" i="88"/>
  <c r="U7" i="88" s="1"/>
  <c r="A99" i="95"/>
  <c r="P99" i="95" s="1"/>
  <c r="F63" i="95"/>
  <c r="Y63" i="95" s="1"/>
  <c r="P63" i="95"/>
  <c r="F70" i="95"/>
  <c r="Y70" i="95" s="1"/>
  <c r="P70" i="95"/>
  <c r="A103" i="95"/>
  <c r="F103" i="95" s="1"/>
  <c r="Y103" i="95" s="1"/>
  <c r="P61" i="95"/>
  <c r="F61" i="95"/>
  <c r="Y61" i="95" s="1"/>
  <c r="P68" i="95"/>
  <c r="F68" i="95"/>
  <c r="Y68" i="95" s="1"/>
  <c r="P72" i="95"/>
  <c r="F72" i="95"/>
  <c r="Y72" i="95" s="1"/>
  <c r="U48" i="95"/>
  <c r="Z48" i="95"/>
  <c r="Z54" i="95"/>
  <c r="U54" i="95"/>
  <c r="P102" i="95"/>
  <c r="F102" i="95"/>
  <c r="Y102" i="95" s="1"/>
  <c r="P86" i="95"/>
  <c r="F86" i="95"/>
  <c r="Y86" i="95" s="1"/>
  <c r="D271" i="95"/>
  <c r="D158" i="95"/>
  <c r="F83" i="95"/>
  <c r="Y83" i="95" s="1"/>
  <c r="P83" i="95"/>
  <c r="Z69" i="95"/>
  <c r="U69" i="95"/>
  <c r="D334" i="95"/>
  <c r="D157" i="95"/>
  <c r="P93" i="95"/>
  <c r="F93" i="95"/>
  <c r="Y93" i="95" s="1"/>
  <c r="P76" i="95"/>
  <c r="F76" i="95"/>
  <c r="Y76" i="95" s="1"/>
  <c r="D410" i="95"/>
  <c r="D222" i="95"/>
  <c r="U57" i="95"/>
  <c r="Z57" i="95"/>
  <c r="F75" i="95"/>
  <c r="Y75" i="95" s="1"/>
  <c r="P75" i="95"/>
  <c r="Z67" i="95"/>
  <c r="U67" i="95"/>
  <c r="D221" i="95"/>
  <c r="U64" i="95"/>
  <c r="Z64" i="95"/>
  <c r="P81" i="95"/>
  <c r="F81" i="95"/>
  <c r="Y81" i="95" s="1"/>
  <c r="P82" i="95"/>
  <c r="F82" i="95"/>
  <c r="Y82" i="95" s="1"/>
  <c r="U49" i="95"/>
  <c r="Z49" i="95"/>
  <c r="D105" i="95"/>
  <c r="A90" i="95"/>
  <c r="R36" i="88"/>
  <c r="D145" i="95"/>
  <c r="F87" i="95"/>
  <c r="Y87" i="95" s="1"/>
  <c r="P87" i="95"/>
  <c r="P101" i="95"/>
  <c r="F101" i="95"/>
  <c r="Y101" i="95" s="1"/>
  <c r="Z60" i="95"/>
  <c r="U60" i="95"/>
  <c r="A97" i="95"/>
  <c r="U52" i="95"/>
  <c r="Z52" i="95"/>
  <c r="Z59" i="95"/>
  <c r="U59" i="95"/>
  <c r="U50" i="95"/>
  <c r="Z50" i="95"/>
  <c r="Z66" i="95"/>
  <c r="U66" i="95"/>
  <c r="F77" i="95"/>
  <c r="Y77" i="95" s="1"/>
  <c r="P77" i="95"/>
  <c r="P96" i="95"/>
  <c r="F96" i="95"/>
  <c r="Y96" i="95" s="1"/>
  <c r="F99" i="95"/>
  <c r="Y99" i="95" s="1"/>
  <c r="D104" i="95"/>
  <c r="A89" i="95"/>
  <c r="U73" i="95"/>
  <c r="Z73" i="95"/>
  <c r="Z71" i="95"/>
  <c r="U71" i="95"/>
  <c r="A98" i="95"/>
  <c r="A94" i="95"/>
  <c r="P85" i="95"/>
  <c r="F85" i="95"/>
  <c r="Y85" i="95" s="1"/>
  <c r="F91" i="95"/>
  <c r="Y91" i="95" s="1"/>
  <c r="P91" i="95"/>
  <c r="D306" i="95"/>
  <c r="Z78" i="95"/>
  <c r="U78" i="95"/>
  <c r="P80" i="95"/>
  <c r="F80" i="95"/>
  <c r="Y80" i="95" s="1"/>
  <c r="F79" i="95"/>
  <c r="Y79" i="95" s="1"/>
  <c r="P79" i="95"/>
  <c r="D213" i="95"/>
  <c r="D174" i="95"/>
  <c r="F92" i="95"/>
  <c r="Y92" i="95" s="1"/>
  <c r="P92" i="95"/>
  <c r="Z62" i="95"/>
  <c r="U62" i="95"/>
  <c r="D197" i="95"/>
  <c r="P88" i="95"/>
  <c r="F88" i="95"/>
  <c r="Y88" i="95" s="1"/>
  <c r="P74" i="95"/>
  <c r="F74" i="95"/>
  <c r="Y74" i="95" s="1"/>
  <c r="F95" i="95"/>
  <c r="Y95" i="95" s="1"/>
  <c r="P95" i="95"/>
  <c r="F84" i="95"/>
  <c r="Y84" i="95" s="1"/>
  <c r="P84" i="95"/>
  <c r="H33" i="88"/>
  <c r="T33" i="88"/>
  <c r="H24" i="88"/>
  <c r="T24" i="88"/>
  <c r="S24" i="88"/>
  <c r="I12" i="86"/>
  <c r="H12" i="86"/>
  <c r="H16" i="88"/>
  <c r="T16" i="88"/>
  <c r="S16" i="88"/>
  <c r="I23" i="86"/>
  <c r="H23" i="86"/>
  <c r="H17" i="88"/>
  <c r="T17" i="88"/>
  <c r="S17" i="88"/>
  <c r="I15" i="86"/>
  <c r="H15" i="86"/>
  <c r="E36" i="88"/>
  <c r="E37" i="88"/>
  <c r="F5" i="88"/>
  <c r="I14" i="86"/>
  <c r="H14" i="86"/>
  <c r="H13" i="88"/>
  <c r="T13" i="88"/>
  <c r="H6" i="88"/>
  <c r="T6" i="88"/>
  <c r="S6" i="88"/>
  <c r="H31" i="88"/>
  <c r="T31" i="88"/>
  <c r="H8" i="88"/>
  <c r="T8" i="88"/>
  <c r="I27" i="86"/>
  <c r="H27" i="86"/>
  <c r="I19" i="86"/>
  <c r="H19" i="86"/>
  <c r="I13" i="86"/>
  <c r="H13" i="86"/>
  <c r="H20" i="88"/>
  <c r="T20" i="88"/>
  <c r="I22" i="86"/>
  <c r="H22" i="86"/>
  <c r="H18" i="88"/>
  <c r="T18" i="88"/>
  <c r="I8" i="86"/>
  <c r="H8" i="86"/>
  <c r="H15" i="88"/>
  <c r="T15" i="88"/>
  <c r="H9" i="88"/>
  <c r="T9" i="88"/>
  <c r="H30" i="88"/>
  <c r="T30" i="88"/>
  <c r="I21" i="86"/>
  <c r="H21" i="86"/>
  <c r="H26" i="88"/>
  <c r="T26" i="88"/>
  <c r="S26" i="88"/>
  <c r="H18" i="86"/>
  <c r="I18" i="86"/>
  <c r="S15" i="88"/>
  <c r="H14" i="88"/>
  <c r="T14" i="88"/>
  <c r="H27" i="88"/>
  <c r="T27" i="88"/>
  <c r="I10" i="86"/>
  <c r="H10" i="86"/>
  <c r="H19" i="88"/>
  <c r="S19" i="88"/>
  <c r="T19" i="88"/>
  <c r="I47" i="86"/>
  <c r="H10" i="88"/>
  <c r="T10" i="88"/>
  <c r="H22" i="88"/>
  <c r="T22" i="88"/>
  <c r="H25" i="88"/>
  <c r="T25" i="88"/>
  <c r="H28" i="88"/>
  <c r="T28" i="88"/>
  <c r="I25" i="86"/>
  <c r="H25" i="86"/>
  <c r="H32" i="88"/>
  <c r="T32" i="88"/>
  <c r="S36" i="89"/>
  <c r="S14" i="88"/>
  <c r="I9" i="86"/>
  <c r="H9" i="86"/>
  <c r="I16" i="86"/>
  <c r="H16" i="86"/>
  <c r="S10" i="88"/>
  <c r="H21" i="88"/>
  <c r="T21" i="88"/>
  <c r="I24" i="86"/>
  <c r="H24" i="86"/>
  <c r="I20" i="86"/>
  <c r="H20" i="86"/>
  <c r="O46" i="86"/>
  <c r="O47" i="86" s="1"/>
  <c r="K50" i="86" s="1"/>
  <c r="G53" i="86" s="1"/>
  <c r="H12" i="88"/>
  <c r="T12" i="88"/>
  <c r="H23" i="88"/>
  <c r="T23" i="88"/>
  <c r="H29" i="88"/>
  <c r="T29" i="88"/>
  <c r="S29" i="88"/>
  <c r="H26" i="86"/>
  <c r="I26" i="86"/>
  <c r="N46" i="86"/>
  <c r="H11" i="88"/>
  <c r="T11" i="88"/>
  <c r="S8" i="88"/>
  <c r="I11" i="86"/>
  <c r="H11" i="86"/>
  <c r="S31" i="88"/>
  <c r="S11" i="88"/>
  <c r="P100" i="95" l="1"/>
  <c r="U100" i="95" s="1"/>
  <c r="I28" i="86"/>
  <c r="H28" i="86"/>
  <c r="A23" i="58"/>
  <c r="B24" i="58"/>
  <c r="C23" i="58"/>
  <c r="A23" i="55"/>
  <c r="B24" i="55"/>
  <c r="C23" i="55"/>
  <c r="A23" i="56"/>
  <c r="B24" i="56"/>
  <c r="C23" i="56"/>
  <c r="A23" i="73"/>
  <c r="B24" i="73"/>
  <c r="C23" i="73"/>
  <c r="A23" i="51"/>
  <c r="B24" i="51"/>
  <c r="C23" i="51"/>
  <c r="A23" i="59"/>
  <c r="C23" i="59"/>
  <c r="B24" i="59"/>
  <c r="A23" i="54"/>
  <c r="C23" i="54"/>
  <c r="B24" i="54"/>
  <c r="A23" i="53"/>
  <c r="C23" i="53"/>
  <c r="B24" i="53"/>
  <c r="B24" i="60"/>
  <c r="A24" i="60" s="1"/>
  <c r="C23" i="60"/>
  <c r="U65" i="95"/>
  <c r="Z65" i="95"/>
  <c r="V7" i="88"/>
  <c r="B24" i="45"/>
  <c r="A24" i="45" s="1"/>
  <c r="C23" i="45"/>
  <c r="C23" i="50"/>
  <c r="B24" i="50"/>
  <c r="A24" i="50" s="1"/>
  <c r="B25" i="74"/>
  <c r="A25" i="74" s="1"/>
  <c r="C24" i="74"/>
  <c r="B25" i="44"/>
  <c r="A25" i="44" s="1"/>
  <c r="C24" i="44"/>
  <c r="C25" i="76"/>
  <c r="B26" i="76"/>
  <c r="A26" i="76" s="1"/>
  <c r="B24" i="49"/>
  <c r="A24" i="49" s="1"/>
  <c r="C23" i="49"/>
  <c r="B25" i="77"/>
  <c r="A25" i="77" s="1"/>
  <c r="C24" i="77"/>
  <c r="B25" i="72"/>
  <c r="A25" i="72" s="1"/>
  <c r="C24" i="72"/>
  <c r="C24" i="78"/>
  <c r="B25" i="78"/>
  <c r="A25" i="78" s="1"/>
  <c r="B25" i="43"/>
  <c r="A25" i="43" s="1"/>
  <c r="C24" i="43"/>
  <c r="C23" i="71"/>
  <c r="B24" i="71"/>
  <c r="A24" i="71" s="1"/>
  <c r="B25" i="57"/>
  <c r="A25" i="57" s="1"/>
  <c r="C24" i="57"/>
  <c r="C23" i="75"/>
  <c r="B24" i="75"/>
  <c r="A24" i="75" s="1"/>
  <c r="B24" i="41"/>
  <c r="A24" i="41" s="1"/>
  <c r="C23" i="41"/>
  <c r="B25" i="61"/>
  <c r="A25" i="61" s="1"/>
  <c r="C24" i="61"/>
  <c r="B24" i="47"/>
  <c r="A24" i="47" s="1"/>
  <c r="C23" i="47"/>
  <c r="B25" i="40"/>
  <c r="A25" i="40" s="1"/>
  <c r="C24" i="40"/>
  <c r="B25" i="42"/>
  <c r="A25" i="42" s="1"/>
  <c r="C24" i="42"/>
  <c r="B25" i="62"/>
  <c r="A25" i="62" s="1"/>
  <c r="C24" i="62"/>
  <c r="B25" i="52"/>
  <c r="A25" i="52" s="1"/>
  <c r="C24" i="52"/>
  <c r="B26" i="46"/>
  <c r="A26" i="46" s="1"/>
  <c r="C25" i="46"/>
  <c r="B25" i="48"/>
  <c r="A25" i="48" s="1"/>
  <c r="C24" i="48"/>
  <c r="V35" i="88"/>
  <c r="U35" i="88"/>
  <c r="U34" i="88"/>
  <c r="P103" i="95"/>
  <c r="Z103" i="95" s="1"/>
  <c r="Z61" i="95"/>
  <c r="U61" i="95"/>
  <c r="Z70" i="95"/>
  <c r="U70" i="95"/>
  <c r="U72" i="95"/>
  <c r="Z72" i="95"/>
  <c r="Z63" i="95"/>
  <c r="U63" i="95"/>
  <c r="U68" i="95"/>
  <c r="Z68" i="95"/>
  <c r="P89" i="95"/>
  <c r="F89" i="95"/>
  <c r="Y89" i="95" s="1"/>
  <c r="D236" i="95"/>
  <c r="U88" i="95"/>
  <c r="Z88" i="95"/>
  <c r="Z85" i="95"/>
  <c r="U85" i="95"/>
  <c r="Z99" i="95"/>
  <c r="U99" i="95"/>
  <c r="Z82" i="95"/>
  <c r="U82" i="95"/>
  <c r="D237" i="95"/>
  <c r="P94" i="95"/>
  <c r="F94" i="95"/>
  <c r="Y94" i="95" s="1"/>
  <c r="P90" i="95"/>
  <c r="F90" i="95"/>
  <c r="Y90" i="95" s="1"/>
  <c r="D172" i="95"/>
  <c r="D173" i="95"/>
  <c r="Z86" i="95"/>
  <c r="U86" i="95"/>
  <c r="P97" i="95"/>
  <c r="F97" i="95"/>
  <c r="Y97" i="95" s="1"/>
  <c r="D160" i="95"/>
  <c r="U80" i="95"/>
  <c r="Z80" i="95"/>
  <c r="D212" i="95"/>
  <c r="D189" i="95"/>
  <c r="P98" i="95"/>
  <c r="F98" i="95"/>
  <c r="Y98" i="95" s="1"/>
  <c r="D120" i="95"/>
  <c r="A105" i="95"/>
  <c r="Z75" i="95"/>
  <c r="U75" i="95"/>
  <c r="D425" i="95"/>
  <c r="Z84" i="95"/>
  <c r="U84" i="95"/>
  <c r="Z95" i="95"/>
  <c r="U95" i="95"/>
  <c r="U96" i="95"/>
  <c r="Z96" i="95"/>
  <c r="Z101" i="95"/>
  <c r="U101" i="95"/>
  <c r="U81" i="95"/>
  <c r="Z81" i="95"/>
  <c r="D349" i="95"/>
  <c r="Z102" i="95"/>
  <c r="U102" i="95"/>
  <c r="D119" i="95"/>
  <c r="A130" i="95" s="1"/>
  <c r="A104" i="95"/>
  <c r="A107" i="95"/>
  <c r="A106" i="95"/>
  <c r="A114" i="95"/>
  <c r="A108" i="95"/>
  <c r="A113" i="95"/>
  <c r="A111" i="95"/>
  <c r="A117" i="95"/>
  <c r="A109" i="95"/>
  <c r="A115" i="95"/>
  <c r="A110" i="95"/>
  <c r="A112" i="95"/>
  <c r="A116" i="95"/>
  <c r="Z77" i="95"/>
  <c r="U77" i="95"/>
  <c r="Z87" i="95"/>
  <c r="U87" i="95"/>
  <c r="U76" i="95"/>
  <c r="Z76" i="95"/>
  <c r="U92" i="95"/>
  <c r="Z92" i="95"/>
  <c r="D228" i="95"/>
  <c r="D321" i="95"/>
  <c r="Z79" i="95"/>
  <c r="U79" i="95"/>
  <c r="Z91" i="95"/>
  <c r="U91" i="95"/>
  <c r="D286" i="95"/>
  <c r="Z83" i="95"/>
  <c r="U83" i="95"/>
  <c r="Z74" i="95"/>
  <c r="U74" i="95"/>
  <c r="Z93" i="95"/>
  <c r="U93" i="95"/>
  <c r="A118" i="95"/>
  <c r="U18" i="88"/>
  <c r="V18" i="88"/>
  <c r="E53" i="86"/>
  <c r="N50" i="86"/>
  <c r="V8" i="88"/>
  <c r="U8" i="88"/>
  <c r="V6" i="88"/>
  <c r="U6" i="88"/>
  <c r="V33" i="88"/>
  <c r="U33" i="88"/>
  <c r="U11" i="88"/>
  <c r="V11" i="88"/>
  <c r="V25" i="88"/>
  <c r="U25" i="88"/>
  <c r="V21" i="88"/>
  <c r="U21" i="88"/>
  <c r="U30" i="88"/>
  <c r="V30" i="88"/>
  <c r="B53" i="86"/>
  <c r="B50" i="86"/>
  <c r="U13" i="88"/>
  <c r="V13" i="88"/>
  <c r="V12" i="88"/>
  <c r="U12" i="88"/>
  <c r="V9" i="88"/>
  <c r="U9" i="88"/>
  <c r="V31" i="88"/>
  <c r="U31" i="88"/>
  <c r="V17" i="88"/>
  <c r="U17" i="88"/>
  <c r="U10" i="88"/>
  <c r="V10" i="88"/>
  <c r="V27" i="88"/>
  <c r="U27" i="88"/>
  <c r="V22" i="88"/>
  <c r="U22" i="88"/>
  <c r="U26" i="88"/>
  <c r="V26" i="88"/>
  <c r="V15" i="88"/>
  <c r="U15" i="88"/>
  <c r="F37" i="88"/>
  <c r="S37" i="88" s="1"/>
  <c r="F36" i="88"/>
  <c r="H5" i="88"/>
  <c r="T5" i="88"/>
  <c r="S5" i="88"/>
  <c r="V24" i="88"/>
  <c r="U24" i="88"/>
  <c r="U32" i="88"/>
  <c r="V32" i="88"/>
  <c r="V29" i="88"/>
  <c r="U29" i="88"/>
  <c r="V28" i="88"/>
  <c r="U28" i="88"/>
  <c r="U14" i="88"/>
  <c r="V14" i="88"/>
  <c r="U20" i="88"/>
  <c r="V20" i="88"/>
  <c r="V19" i="88"/>
  <c r="U19" i="88"/>
  <c r="U23" i="88"/>
  <c r="V23" i="88"/>
  <c r="V16" i="88"/>
  <c r="U16" i="88"/>
  <c r="Z100" i="95" l="1"/>
  <c r="A127" i="95"/>
  <c r="P127" i="95" s="1"/>
  <c r="A24" i="53"/>
  <c r="C24" i="53"/>
  <c r="B25" i="53"/>
  <c r="A24" i="56"/>
  <c r="B25" i="56"/>
  <c r="C24" i="56"/>
  <c r="A24" i="73"/>
  <c r="C24" i="73"/>
  <c r="B25" i="73"/>
  <c r="A24" i="59"/>
  <c r="C24" i="59"/>
  <c r="B25" i="59"/>
  <c r="A24" i="51"/>
  <c r="B25" i="51"/>
  <c r="C24" i="51"/>
  <c r="A24" i="58"/>
  <c r="B25" i="58"/>
  <c r="C24" i="58"/>
  <c r="A24" i="54"/>
  <c r="B25" i="54"/>
  <c r="C24" i="54"/>
  <c r="A24" i="55"/>
  <c r="C24" i="55"/>
  <c r="B25" i="55"/>
  <c r="C24" i="45"/>
  <c r="B25" i="45"/>
  <c r="A25" i="45" s="1"/>
  <c r="C24" i="50"/>
  <c r="B25" i="50"/>
  <c r="A25" i="50" s="1"/>
  <c r="C24" i="60"/>
  <c r="B25" i="60"/>
  <c r="A25" i="60" s="1"/>
  <c r="B27" i="46"/>
  <c r="A27" i="46" s="1"/>
  <c r="C26" i="46"/>
  <c r="B26" i="62"/>
  <c r="A26" i="62" s="1"/>
  <c r="C25" i="62"/>
  <c r="B26" i="40"/>
  <c r="A26" i="40" s="1"/>
  <c r="C25" i="40"/>
  <c r="B26" i="72"/>
  <c r="A26" i="72" s="1"/>
  <c r="C25" i="72"/>
  <c r="B25" i="49"/>
  <c r="A25" i="49" s="1"/>
  <c r="C24" i="49"/>
  <c r="B26" i="44"/>
  <c r="A26" i="44" s="1"/>
  <c r="C25" i="44"/>
  <c r="B26" i="48"/>
  <c r="A26" i="48" s="1"/>
  <c r="C25" i="48"/>
  <c r="B26" i="52"/>
  <c r="A26" i="52" s="1"/>
  <c r="C25" i="52"/>
  <c r="B26" i="42"/>
  <c r="A26" i="42" s="1"/>
  <c r="C25" i="42"/>
  <c r="B25" i="47"/>
  <c r="A25" i="47" s="1"/>
  <c r="C24" i="47"/>
  <c r="B26" i="61"/>
  <c r="A26" i="61" s="1"/>
  <c r="C25" i="61"/>
  <c r="B25" i="41"/>
  <c r="A25" i="41" s="1"/>
  <c r="C24" i="41"/>
  <c r="B26" i="57"/>
  <c r="A26" i="57" s="1"/>
  <c r="C25" i="57"/>
  <c r="C25" i="43"/>
  <c r="B26" i="43"/>
  <c r="A26" i="43" s="1"/>
  <c r="B26" i="77"/>
  <c r="A26" i="77" s="1"/>
  <c r="C25" i="77"/>
  <c r="C25" i="74"/>
  <c r="B26" i="74"/>
  <c r="A26" i="74" s="1"/>
  <c r="C24" i="75"/>
  <c r="B25" i="75"/>
  <c r="A25" i="75" s="1"/>
  <c r="B25" i="71"/>
  <c r="A25" i="71" s="1"/>
  <c r="C24" i="71"/>
  <c r="B26" i="78"/>
  <c r="A26" i="78" s="1"/>
  <c r="C25" i="78"/>
  <c r="B27" i="76"/>
  <c r="A27" i="76" s="1"/>
  <c r="C26" i="76"/>
  <c r="U103" i="95"/>
  <c r="A131" i="95"/>
  <c r="F131" i="95" s="1"/>
  <c r="Y131" i="95" s="1"/>
  <c r="C13" i="97"/>
  <c r="C17" i="97" s="1"/>
  <c r="A129" i="95"/>
  <c r="F129" i="95" s="1"/>
  <c r="Y129" i="95" s="1"/>
  <c r="A122" i="95"/>
  <c r="P122" i="95" s="1"/>
  <c r="A132" i="95"/>
  <c r="P132" i="95" s="1"/>
  <c r="A126" i="95"/>
  <c r="P126" i="95" s="1"/>
  <c r="A133" i="95"/>
  <c r="P133" i="95" s="1"/>
  <c r="A125" i="95"/>
  <c r="P125" i="95" s="1"/>
  <c r="A121" i="95"/>
  <c r="P121" i="95" s="1"/>
  <c r="A124" i="95"/>
  <c r="F124" i="95" s="1"/>
  <c r="Y124" i="95" s="1"/>
  <c r="P105" i="95"/>
  <c r="F105" i="95"/>
  <c r="Y105" i="95" s="1"/>
  <c r="F116" i="95"/>
  <c r="Y116" i="95" s="1"/>
  <c r="P116" i="95"/>
  <c r="P109" i="95"/>
  <c r="F109" i="95"/>
  <c r="Y109" i="95" s="1"/>
  <c r="P113" i="95"/>
  <c r="F113" i="95"/>
  <c r="Y113" i="95" s="1"/>
  <c r="D135" i="95"/>
  <c r="A120" i="95"/>
  <c r="P130" i="95"/>
  <c r="F130" i="95"/>
  <c r="Y130" i="95" s="1"/>
  <c r="P112" i="95"/>
  <c r="F112" i="95"/>
  <c r="Y112" i="95" s="1"/>
  <c r="F107" i="95"/>
  <c r="Y107" i="95" s="1"/>
  <c r="P107" i="95"/>
  <c r="D364" i="95"/>
  <c r="A123" i="95"/>
  <c r="D252" i="95"/>
  <c r="F127" i="95"/>
  <c r="Y127" i="95" s="1"/>
  <c r="P110" i="95"/>
  <c r="F110" i="95"/>
  <c r="Y110" i="95" s="1"/>
  <c r="P117" i="95"/>
  <c r="F117" i="95"/>
  <c r="Y117" i="95" s="1"/>
  <c r="P124" i="95"/>
  <c r="F122" i="95"/>
  <c r="Y122" i="95" s="1"/>
  <c r="P106" i="95"/>
  <c r="F106" i="95"/>
  <c r="Y106" i="95" s="1"/>
  <c r="Z90" i="95"/>
  <c r="U90" i="95"/>
  <c r="D301" i="95"/>
  <c r="F108" i="95"/>
  <c r="Y108" i="95" s="1"/>
  <c r="P108" i="95"/>
  <c r="Z98" i="95"/>
  <c r="U98" i="95"/>
  <c r="D251" i="95"/>
  <c r="P118" i="95"/>
  <c r="F118" i="95"/>
  <c r="Y118" i="95" s="1"/>
  <c r="D336" i="95"/>
  <c r="F111" i="95"/>
  <c r="Y111" i="95" s="1"/>
  <c r="P111" i="95"/>
  <c r="P104" i="95"/>
  <c r="F104" i="95"/>
  <c r="Y104" i="95" s="1"/>
  <c r="D440" i="95"/>
  <c r="D175" i="95"/>
  <c r="D188" i="95"/>
  <c r="F115" i="95"/>
  <c r="Y115" i="95" s="1"/>
  <c r="P115" i="95"/>
  <c r="P114" i="95"/>
  <c r="F114" i="95"/>
  <c r="Y114" i="95" s="1"/>
  <c r="D134" i="95"/>
  <c r="A145" i="95" s="1"/>
  <c r="A119" i="95"/>
  <c r="A128" i="95"/>
  <c r="D204" i="95"/>
  <c r="Z94" i="95"/>
  <c r="U94" i="95"/>
  <c r="U89" i="95"/>
  <c r="Z89" i="95"/>
  <c r="D243" i="95"/>
  <c r="D227" i="95"/>
  <c r="U97" i="95"/>
  <c r="Z97" i="95"/>
  <c r="D187" i="95"/>
  <c r="T36" i="88"/>
  <c r="U36" i="88" s="1"/>
  <c r="U5" i="88"/>
  <c r="T37" i="88"/>
  <c r="U37" i="88" s="1"/>
  <c r="V5" i="88"/>
  <c r="H36" i="88"/>
  <c r="S36" i="88"/>
  <c r="M53" i="86"/>
  <c r="F50" i="86"/>
  <c r="F126" i="95" l="1"/>
  <c r="Y126" i="95" s="1"/>
  <c r="P131" i="95"/>
  <c r="Z131" i="95" s="1"/>
  <c r="F132" i="95"/>
  <c r="Y132" i="95" s="1"/>
  <c r="A25" i="54"/>
  <c r="C25" i="54"/>
  <c r="B26" i="54"/>
  <c r="A25" i="59"/>
  <c r="B26" i="59"/>
  <c r="C25" i="59"/>
  <c r="A25" i="53"/>
  <c r="B26" i="53"/>
  <c r="C25" i="53"/>
  <c r="A25" i="51"/>
  <c r="C25" i="51"/>
  <c r="B26" i="51"/>
  <c r="A25" i="55"/>
  <c r="B26" i="55"/>
  <c r="C25" i="55"/>
  <c r="A25" i="58"/>
  <c r="C25" i="58"/>
  <c r="B26" i="58"/>
  <c r="A25" i="73"/>
  <c r="C25" i="73"/>
  <c r="B26" i="73"/>
  <c r="A25" i="56"/>
  <c r="B26" i="56"/>
  <c r="C25" i="56"/>
  <c r="B26" i="60"/>
  <c r="A26" i="60" s="1"/>
  <c r="C25" i="60"/>
  <c r="B26" i="50"/>
  <c r="A26" i="50" s="1"/>
  <c r="C25" i="50"/>
  <c r="C25" i="45"/>
  <c r="B26" i="45"/>
  <c r="A26" i="45" s="1"/>
  <c r="P129" i="95"/>
  <c r="U129" i="95" s="1"/>
  <c r="C26" i="78"/>
  <c r="B27" i="78"/>
  <c r="A27" i="78" s="1"/>
  <c r="B27" i="77"/>
  <c r="A27" i="77" s="1"/>
  <c r="C26" i="77"/>
  <c r="B27" i="61"/>
  <c r="A27" i="61" s="1"/>
  <c r="C26" i="61"/>
  <c r="B27" i="42"/>
  <c r="A27" i="42" s="1"/>
  <c r="C26" i="42"/>
  <c r="C26" i="48"/>
  <c r="B27" i="48"/>
  <c r="A27" i="48" s="1"/>
  <c r="C25" i="49"/>
  <c r="B26" i="49"/>
  <c r="A26" i="49" s="1"/>
  <c r="B28" i="46"/>
  <c r="A28" i="46" s="1"/>
  <c r="C27" i="46"/>
  <c r="B27" i="74"/>
  <c r="A27" i="74" s="1"/>
  <c r="C26" i="74"/>
  <c r="B28" i="76"/>
  <c r="A28" i="76" s="1"/>
  <c r="C27" i="76"/>
  <c r="B26" i="71"/>
  <c r="A26" i="71" s="1"/>
  <c r="C25" i="71"/>
  <c r="B27" i="57"/>
  <c r="A27" i="57" s="1"/>
  <c r="C26" i="57"/>
  <c r="B26" i="41"/>
  <c r="A26" i="41" s="1"/>
  <c r="C25" i="41"/>
  <c r="C25" i="47"/>
  <c r="B26" i="47"/>
  <c r="A26" i="47" s="1"/>
  <c r="B27" i="52"/>
  <c r="A27" i="52" s="1"/>
  <c r="C26" i="52"/>
  <c r="B27" i="44"/>
  <c r="A27" i="44" s="1"/>
  <c r="C26" i="44"/>
  <c r="B27" i="72"/>
  <c r="A27" i="72" s="1"/>
  <c r="C26" i="72"/>
  <c r="B27" i="40"/>
  <c r="A27" i="40" s="1"/>
  <c r="C26" i="40"/>
  <c r="C26" i="62"/>
  <c r="B27" i="62"/>
  <c r="A27" i="62" s="1"/>
  <c r="B26" i="75"/>
  <c r="A26" i="75" s="1"/>
  <c r="C25" i="75"/>
  <c r="B27" i="43"/>
  <c r="A27" i="43" s="1"/>
  <c r="C26" i="43"/>
  <c r="F133" i="95"/>
  <c r="Y133" i="95" s="1"/>
  <c r="F121" i="95"/>
  <c r="Y121" i="95" s="1"/>
  <c r="F125" i="95"/>
  <c r="Y125" i="95" s="1"/>
  <c r="D242" i="95"/>
  <c r="Z107" i="95"/>
  <c r="U107" i="95"/>
  <c r="Z114" i="95"/>
  <c r="U114" i="95"/>
  <c r="D455" i="95"/>
  <c r="Z118" i="95"/>
  <c r="U118" i="95"/>
  <c r="U124" i="95"/>
  <c r="Z124" i="95"/>
  <c r="U121" i="95"/>
  <c r="Z121" i="95"/>
  <c r="U112" i="95"/>
  <c r="Z112" i="95"/>
  <c r="U113" i="95"/>
  <c r="Z113" i="95"/>
  <c r="D219" i="95"/>
  <c r="Z115" i="95"/>
  <c r="U115" i="95"/>
  <c r="U108" i="95"/>
  <c r="Z108" i="95"/>
  <c r="D258" i="95"/>
  <c r="P128" i="95"/>
  <c r="F128" i="95"/>
  <c r="Y128" i="95" s="1"/>
  <c r="U104" i="95"/>
  <c r="Z104" i="95"/>
  <c r="D266" i="95"/>
  <c r="Z117" i="95"/>
  <c r="U117" i="95"/>
  <c r="D267" i="95"/>
  <c r="Z130" i="95"/>
  <c r="U130" i="95"/>
  <c r="Z109" i="95"/>
  <c r="U109" i="95"/>
  <c r="Z111" i="95"/>
  <c r="U111" i="95"/>
  <c r="F123" i="95"/>
  <c r="Y123" i="95" s="1"/>
  <c r="P123" i="95"/>
  <c r="D202" i="95"/>
  <c r="D203" i="95"/>
  <c r="Z133" i="95"/>
  <c r="U133" i="95"/>
  <c r="Z106" i="95"/>
  <c r="U106" i="95"/>
  <c r="Z110" i="95"/>
  <c r="U110" i="95"/>
  <c r="Z125" i="95"/>
  <c r="U125" i="95"/>
  <c r="A142" i="95"/>
  <c r="Z126" i="95"/>
  <c r="U126" i="95"/>
  <c r="F119" i="95"/>
  <c r="Y119" i="95" s="1"/>
  <c r="P119" i="95"/>
  <c r="P145" i="95"/>
  <c r="F145" i="95"/>
  <c r="Y145" i="95" s="1"/>
  <c r="Z127" i="95"/>
  <c r="U127" i="95"/>
  <c r="D379" i="95"/>
  <c r="P120" i="95"/>
  <c r="F120" i="95"/>
  <c r="Y120" i="95" s="1"/>
  <c r="U116" i="95"/>
  <c r="Z116" i="95"/>
  <c r="U105" i="95"/>
  <c r="Z105" i="95"/>
  <c r="D149" i="95"/>
  <c r="A134" i="95"/>
  <c r="A138" i="95"/>
  <c r="A139" i="95"/>
  <c r="A143" i="95"/>
  <c r="A147" i="95"/>
  <c r="A146" i="95"/>
  <c r="A144" i="95"/>
  <c r="A148" i="95"/>
  <c r="A141" i="95"/>
  <c r="A140" i="95"/>
  <c r="A137" i="95"/>
  <c r="A136" i="95"/>
  <c r="D190" i="95"/>
  <c r="D351" i="95"/>
  <c r="D316" i="95"/>
  <c r="Z122" i="95"/>
  <c r="U122" i="95"/>
  <c r="U132" i="95"/>
  <c r="Z132" i="95"/>
  <c r="D150" i="95"/>
  <c r="A162" i="95" s="1"/>
  <c r="A135" i="95"/>
  <c r="V36" i="88"/>
  <c r="V37" i="88"/>
  <c r="U131" i="95" l="1"/>
  <c r="A26" i="53"/>
  <c r="B27" i="53"/>
  <c r="C26" i="53"/>
  <c r="A26" i="56"/>
  <c r="B27" i="56"/>
  <c r="C26" i="56"/>
  <c r="A26" i="54"/>
  <c r="C26" i="54"/>
  <c r="B27" i="54"/>
  <c r="A26" i="51"/>
  <c r="C26" i="51"/>
  <c r="B27" i="51"/>
  <c r="A26" i="58"/>
  <c r="B27" i="58"/>
  <c r="C26" i="58"/>
  <c r="A26" i="55"/>
  <c r="B27" i="55"/>
  <c r="C26" i="55"/>
  <c r="A26" i="73"/>
  <c r="C26" i="73"/>
  <c r="B27" i="73"/>
  <c r="A26" i="59"/>
  <c r="B27" i="59"/>
  <c r="C26" i="59"/>
  <c r="Z129" i="95"/>
  <c r="C26" i="45"/>
  <c r="B27" i="45"/>
  <c r="A27" i="45" s="1"/>
  <c r="C26" i="50"/>
  <c r="B27" i="50"/>
  <c r="A27" i="50" s="1"/>
  <c r="C26" i="60"/>
  <c r="B27" i="60"/>
  <c r="A27" i="60" s="1"/>
  <c r="B28" i="43"/>
  <c r="A28" i="43" s="1"/>
  <c r="C27" i="43"/>
  <c r="C27" i="40"/>
  <c r="B28" i="40"/>
  <c r="A28" i="40" s="1"/>
  <c r="B28" i="72"/>
  <c r="A28" i="72" s="1"/>
  <c r="C27" i="72"/>
  <c r="B28" i="57"/>
  <c r="A28" i="57" s="1"/>
  <c r="C27" i="57"/>
  <c r="B29" i="76"/>
  <c r="A29" i="76" s="1"/>
  <c r="C28" i="76"/>
  <c r="B29" i="46"/>
  <c r="A29" i="46" s="1"/>
  <c r="C28" i="46"/>
  <c r="B28" i="42"/>
  <c r="A28" i="42" s="1"/>
  <c r="C27" i="42"/>
  <c r="C27" i="62"/>
  <c r="B28" i="62"/>
  <c r="A28" i="62" s="1"/>
  <c r="B28" i="48"/>
  <c r="A28" i="48" s="1"/>
  <c r="C27" i="48"/>
  <c r="B28" i="78"/>
  <c r="A28" i="78" s="1"/>
  <c r="C27" i="78"/>
  <c r="C26" i="75"/>
  <c r="B27" i="75"/>
  <c r="A27" i="75" s="1"/>
  <c r="B28" i="44"/>
  <c r="A28" i="44" s="1"/>
  <c r="C27" i="44"/>
  <c r="B28" i="52"/>
  <c r="A28" i="52" s="1"/>
  <c r="C27" i="52"/>
  <c r="B27" i="41"/>
  <c r="A27" i="41" s="1"/>
  <c r="C26" i="41"/>
  <c r="B27" i="71"/>
  <c r="A27" i="71" s="1"/>
  <c r="C26" i="71"/>
  <c r="B28" i="74"/>
  <c r="A28" i="74" s="1"/>
  <c r="C27" i="74"/>
  <c r="B28" i="61"/>
  <c r="A28" i="61" s="1"/>
  <c r="C27" i="61"/>
  <c r="C27" i="77"/>
  <c r="B28" i="77"/>
  <c r="A28" i="77" s="1"/>
  <c r="B27" i="47"/>
  <c r="A27" i="47" s="1"/>
  <c r="C26" i="47"/>
  <c r="B27" i="49"/>
  <c r="A27" i="49" s="1"/>
  <c r="C26" i="49"/>
  <c r="D165" i="95"/>
  <c r="A150" i="95"/>
  <c r="A154" i="95"/>
  <c r="A159" i="95"/>
  <c r="F147" i="95"/>
  <c r="Y147" i="95" s="1"/>
  <c r="P147" i="95"/>
  <c r="D164" i="95"/>
  <c r="A172" i="95" s="1"/>
  <c r="A149" i="95"/>
  <c r="A160" i="95"/>
  <c r="A158" i="95"/>
  <c r="A157" i="95"/>
  <c r="D394" i="95"/>
  <c r="P148" i="95"/>
  <c r="F148" i="95"/>
  <c r="Y148" i="95" s="1"/>
  <c r="P144" i="95"/>
  <c r="F144" i="95"/>
  <c r="Y144" i="95" s="1"/>
  <c r="F142" i="95"/>
  <c r="Y142" i="95" s="1"/>
  <c r="P142" i="95"/>
  <c r="Z123" i="95"/>
  <c r="U123" i="95"/>
  <c r="P135" i="95"/>
  <c r="F135" i="95"/>
  <c r="Y135" i="95" s="1"/>
  <c r="D331" i="95"/>
  <c r="P137" i="95"/>
  <c r="F137" i="95"/>
  <c r="Y137" i="95" s="1"/>
  <c r="P140" i="95"/>
  <c r="F140" i="95"/>
  <c r="Y140" i="95" s="1"/>
  <c r="P146" i="95"/>
  <c r="F146" i="95"/>
  <c r="Y146" i="95" s="1"/>
  <c r="P143" i="95"/>
  <c r="F143" i="95"/>
  <c r="Y143" i="95" s="1"/>
  <c r="P136" i="95"/>
  <c r="F136" i="95"/>
  <c r="Y136" i="95" s="1"/>
  <c r="A152" i="95"/>
  <c r="F139" i="95"/>
  <c r="Y139" i="95" s="1"/>
  <c r="P139" i="95"/>
  <c r="A156" i="95"/>
  <c r="D282" i="95"/>
  <c r="U128" i="95"/>
  <c r="Z128" i="95"/>
  <c r="A163" i="95"/>
  <c r="A155" i="95"/>
  <c r="Z145" i="95"/>
  <c r="U145" i="95"/>
  <c r="D218" i="95"/>
  <c r="P138" i="95"/>
  <c r="F138" i="95"/>
  <c r="Y138" i="95" s="1"/>
  <c r="Z119" i="95"/>
  <c r="U119" i="95"/>
  <c r="D273" i="95"/>
  <c r="P162" i="95"/>
  <c r="F162" i="95"/>
  <c r="Y162" i="95" s="1"/>
  <c r="P141" i="95"/>
  <c r="F141" i="95"/>
  <c r="Y141" i="95" s="1"/>
  <c r="D205" i="95"/>
  <c r="A151" i="95"/>
  <c r="U120" i="95"/>
  <c r="Z120" i="95"/>
  <c r="D217" i="95"/>
  <c r="D234" i="95"/>
  <c r="D257" i="95"/>
  <c r="D366" i="95"/>
  <c r="A153" i="95"/>
  <c r="A161" i="95"/>
  <c r="P134" i="95"/>
  <c r="F134" i="95"/>
  <c r="Y134" i="95" s="1"/>
  <c r="D281" i="95"/>
  <c r="Q40" i="58" l="1"/>
  <c r="N40" i="58"/>
  <c r="A173" i="95"/>
  <c r="P173" i="95" s="1"/>
  <c r="A27" i="51"/>
  <c r="C27" i="51"/>
  <c r="B28" i="51"/>
  <c r="A27" i="59"/>
  <c r="C27" i="59"/>
  <c r="B28" i="59"/>
  <c r="A27" i="58"/>
  <c r="B28" i="58"/>
  <c r="C27" i="58"/>
  <c r="A27" i="53"/>
  <c r="B28" i="53"/>
  <c r="C27" i="53"/>
  <c r="A27" i="73"/>
  <c r="C27" i="73"/>
  <c r="B28" i="73"/>
  <c r="A27" i="55"/>
  <c r="B28" i="55"/>
  <c r="C27" i="55"/>
  <c r="A27" i="54"/>
  <c r="C27" i="54"/>
  <c r="B28" i="54"/>
  <c r="A27" i="56"/>
  <c r="C27" i="56"/>
  <c r="B28" i="56"/>
  <c r="B28" i="60"/>
  <c r="A28" i="60" s="1"/>
  <c r="C27" i="60"/>
  <c r="C27" i="50"/>
  <c r="B28" i="50"/>
  <c r="A28" i="50" s="1"/>
  <c r="B28" i="45"/>
  <c r="A28" i="45" s="1"/>
  <c r="C27" i="45"/>
  <c r="C28" i="77"/>
  <c r="B29" i="77"/>
  <c r="A29" i="77" s="1"/>
  <c r="C27" i="49"/>
  <c r="B28" i="49"/>
  <c r="A28" i="49" s="1"/>
  <c r="C28" i="74"/>
  <c r="B29" i="74"/>
  <c r="A29" i="74" s="1"/>
  <c r="B29" i="52"/>
  <c r="A29" i="52" s="1"/>
  <c r="C28" i="52"/>
  <c r="B29" i="48"/>
  <c r="A29" i="48" s="1"/>
  <c r="C28" i="48"/>
  <c r="B29" i="42"/>
  <c r="A29" i="42" s="1"/>
  <c r="C28" i="42"/>
  <c r="B28" i="75"/>
  <c r="A28" i="75" s="1"/>
  <c r="C27" i="75"/>
  <c r="C28" i="62"/>
  <c r="B29" i="62"/>
  <c r="A29" i="62" s="1"/>
  <c r="B29" i="40"/>
  <c r="A29" i="40" s="1"/>
  <c r="C28" i="40"/>
  <c r="B30" i="76"/>
  <c r="A30" i="76" s="1"/>
  <c r="C29" i="76"/>
  <c r="C28" i="43"/>
  <c r="B29" i="43"/>
  <c r="A29" i="43" s="1"/>
  <c r="C27" i="47"/>
  <c r="B28" i="47"/>
  <c r="A28" i="47" s="1"/>
  <c r="B29" i="61"/>
  <c r="A29" i="61" s="1"/>
  <c r="C28" i="61"/>
  <c r="C27" i="71"/>
  <c r="B28" i="71"/>
  <c r="A28" i="71" s="1"/>
  <c r="B28" i="41"/>
  <c r="A28" i="41" s="1"/>
  <c r="C27" i="41"/>
  <c r="B29" i="44"/>
  <c r="A29" i="44" s="1"/>
  <c r="C28" i="44"/>
  <c r="B29" i="78"/>
  <c r="A29" i="78" s="1"/>
  <c r="C28" i="78"/>
  <c r="B30" i="46"/>
  <c r="A30" i="46" s="1"/>
  <c r="C29" i="46"/>
  <c r="B29" i="57"/>
  <c r="A29" i="57" s="1"/>
  <c r="C28" i="57"/>
  <c r="C28" i="72"/>
  <c r="B29" i="72"/>
  <c r="A29" i="72" s="1"/>
  <c r="A176" i="95"/>
  <c r="P176" i="95" s="1"/>
  <c r="D296" i="95"/>
  <c r="D232" i="95"/>
  <c r="D220" i="95"/>
  <c r="Z138" i="95"/>
  <c r="U138" i="95"/>
  <c r="D233" i="95"/>
  <c r="P152" i="95"/>
  <c r="F152" i="95"/>
  <c r="Y152" i="95" s="1"/>
  <c r="Z143" i="95"/>
  <c r="U143" i="95"/>
  <c r="F172" i="95"/>
  <c r="Y172" i="95" s="1"/>
  <c r="P172" i="95"/>
  <c r="D346" i="95"/>
  <c r="U147" i="95"/>
  <c r="Z147" i="95"/>
  <c r="F161" i="95"/>
  <c r="Y161" i="95" s="1"/>
  <c r="P161" i="95"/>
  <c r="D381" i="95"/>
  <c r="D297" i="95"/>
  <c r="Z146" i="95"/>
  <c r="U146" i="95"/>
  <c r="D272" i="95"/>
  <c r="P151" i="95"/>
  <c r="F151" i="95"/>
  <c r="Y151" i="95" s="1"/>
  <c r="U141" i="95"/>
  <c r="Z141" i="95"/>
  <c r="D288" i="95"/>
  <c r="Z135" i="95"/>
  <c r="U135" i="95"/>
  <c r="Z144" i="95"/>
  <c r="U144" i="95"/>
  <c r="D409" i="95"/>
  <c r="F158" i="95"/>
  <c r="Y158" i="95" s="1"/>
  <c r="P158" i="95"/>
  <c r="P159" i="95"/>
  <c r="F159" i="95"/>
  <c r="Y159" i="95" s="1"/>
  <c r="P156" i="95"/>
  <c r="F156" i="95"/>
  <c r="Y156" i="95" s="1"/>
  <c r="Z136" i="95"/>
  <c r="U136" i="95"/>
  <c r="P157" i="95"/>
  <c r="F157" i="95"/>
  <c r="Y157" i="95" s="1"/>
  <c r="P160" i="95"/>
  <c r="F160" i="95"/>
  <c r="Y160" i="95" s="1"/>
  <c r="P154" i="95"/>
  <c r="F154" i="95"/>
  <c r="Y154" i="95" s="1"/>
  <c r="Z134" i="95"/>
  <c r="U134" i="95"/>
  <c r="D249" i="95"/>
  <c r="Z162" i="95"/>
  <c r="U162" i="95"/>
  <c r="F155" i="95"/>
  <c r="Y155" i="95" s="1"/>
  <c r="P155" i="95"/>
  <c r="U139" i="95"/>
  <c r="Z139" i="95"/>
  <c r="U140" i="95"/>
  <c r="Z140" i="95"/>
  <c r="U148" i="95"/>
  <c r="Z148" i="95"/>
  <c r="F150" i="95"/>
  <c r="Y150" i="95" s="1"/>
  <c r="P150" i="95"/>
  <c r="P153" i="95"/>
  <c r="F153" i="95"/>
  <c r="Y153" i="95" s="1"/>
  <c r="F163" i="95"/>
  <c r="Y163" i="95" s="1"/>
  <c r="P163" i="95"/>
  <c r="P149" i="95"/>
  <c r="F149" i="95"/>
  <c r="Y149" i="95" s="1"/>
  <c r="D180" i="95"/>
  <c r="A165" i="95"/>
  <c r="A177" i="95"/>
  <c r="A178" i="95"/>
  <c r="A170" i="95"/>
  <c r="A166" i="95"/>
  <c r="A169" i="95"/>
  <c r="A168" i="95"/>
  <c r="A171" i="95"/>
  <c r="A167" i="95"/>
  <c r="Z137" i="95"/>
  <c r="U137" i="95"/>
  <c r="Z142" i="95"/>
  <c r="U142" i="95"/>
  <c r="D179" i="95"/>
  <c r="A164" i="95"/>
  <c r="A175" i="95"/>
  <c r="A174" i="95"/>
  <c r="A191" i="95"/>
  <c r="F173" i="95" l="1"/>
  <c r="Y173" i="95" s="1"/>
  <c r="A28" i="73"/>
  <c r="C28" i="73"/>
  <c r="B29" i="73"/>
  <c r="A28" i="53"/>
  <c r="C28" i="53"/>
  <c r="B29" i="53"/>
  <c r="A28" i="51"/>
  <c r="C28" i="51"/>
  <c r="B29" i="51"/>
  <c r="A28" i="59"/>
  <c r="C28" i="59"/>
  <c r="B29" i="59"/>
  <c r="A28" i="56"/>
  <c r="B29" i="56"/>
  <c r="C28" i="56"/>
  <c r="A28" i="58"/>
  <c r="B29" i="58"/>
  <c r="C28" i="58"/>
  <c r="A28" i="54"/>
  <c r="C28" i="54"/>
  <c r="B29" i="54"/>
  <c r="A28" i="55"/>
  <c r="C28" i="55"/>
  <c r="B29" i="55"/>
  <c r="B29" i="45"/>
  <c r="A29" i="45" s="1"/>
  <c r="C28" i="45"/>
  <c r="B29" i="50"/>
  <c r="A29" i="50" s="1"/>
  <c r="C28" i="50"/>
  <c r="C28" i="60"/>
  <c r="B29" i="60"/>
  <c r="A29" i="60" s="1"/>
  <c r="B30" i="57"/>
  <c r="A30" i="57" s="1"/>
  <c r="C29" i="57"/>
  <c r="B30" i="78"/>
  <c r="A30" i="78" s="1"/>
  <c r="C29" i="78"/>
  <c r="B29" i="41"/>
  <c r="A29" i="41" s="1"/>
  <c r="C28" i="41"/>
  <c r="B30" i="40"/>
  <c r="A30" i="40" s="1"/>
  <c r="C29" i="40"/>
  <c r="B30" i="48"/>
  <c r="A30" i="48" s="1"/>
  <c r="C29" i="48"/>
  <c r="B30" i="52"/>
  <c r="A30" i="52" s="1"/>
  <c r="C29" i="52"/>
  <c r="B30" i="72"/>
  <c r="A30" i="72" s="1"/>
  <c r="C29" i="72"/>
  <c r="B29" i="71"/>
  <c r="A29" i="71" s="1"/>
  <c r="C28" i="71"/>
  <c r="C29" i="74"/>
  <c r="B30" i="74"/>
  <c r="A30" i="74" s="1"/>
  <c r="C29" i="77"/>
  <c r="B30" i="77"/>
  <c r="A30" i="77" s="1"/>
  <c r="B31" i="46"/>
  <c r="A31" i="46" s="1"/>
  <c r="C30" i="46"/>
  <c r="B30" i="44"/>
  <c r="A30" i="44" s="1"/>
  <c r="C29" i="44"/>
  <c r="B30" i="61"/>
  <c r="A30" i="61" s="1"/>
  <c r="C29" i="61"/>
  <c r="C30" i="76"/>
  <c r="B31" i="76"/>
  <c r="A31" i="76" s="1"/>
  <c r="B29" i="75"/>
  <c r="A29" i="75" s="1"/>
  <c r="C28" i="75"/>
  <c r="B30" i="42"/>
  <c r="A30" i="42" s="1"/>
  <c r="C29" i="42"/>
  <c r="C28" i="47"/>
  <c r="B29" i="47"/>
  <c r="A29" i="47" s="1"/>
  <c r="C29" i="43"/>
  <c r="B30" i="43"/>
  <c r="A30" i="43" s="1"/>
  <c r="B30" i="62"/>
  <c r="A30" i="62" s="1"/>
  <c r="C29" i="62"/>
  <c r="C28" i="49"/>
  <c r="B29" i="49"/>
  <c r="A29" i="49" s="1"/>
  <c r="F176" i="95"/>
  <c r="Y176" i="95" s="1"/>
  <c r="P191" i="95"/>
  <c r="F191" i="95"/>
  <c r="Y191" i="95" s="1"/>
  <c r="P170" i="95"/>
  <c r="F170" i="95"/>
  <c r="Y170" i="95" s="1"/>
  <c r="D264" i="95"/>
  <c r="Z157" i="95"/>
  <c r="U157" i="95"/>
  <c r="Z151" i="95"/>
  <c r="U151" i="95"/>
  <c r="P178" i="95"/>
  <c r="F178" i="95"/>
  <c r="Y178" i="95" s="1"/>
  <c r="F177" i="95"/>
  <c r="Y177" i="95" s="1"/>
  <c r="P177" i="95"/>
  <c r="Z153" i="95"/>
  <c r="U153" i="95"/>
  <c r="D312" i="95"/>
  <c r="F174" i="95"/>
  <c r="Y174" i="95" s="1"/>
  <c r="P174" i="95"/>
  <c r="F175" i="95"/>
  <c r="Y175" i="95" s="1"/>
  <c r="P175" i="95"/>
  <c r="F167" i="95"/>
  <c r="Y167" i="95" s="1"/>
  <c r="P167" i="95"/>
  <c r="P165" i="95"/>
  <c r="F165" i="95"/>
  <c r="Y165" i="95" s="1"/>
  <c r="Z150" i="95"/>
  <c r="U150" i="95"/>
  <c r="U155" i="95"/>
  <c r="Z155" i="95"/>
  <c r="D424" i="95"/>
  <c r="D287" i="95"/>
  <c r="D361" i="95"/>
  <c r="U152" i="95"/>
  <c r="Z152" i="95"/>
  <c r="D235" i="95"/>
  <c r="P171" i="95"/>
  <c r="F171" i="95"/>
  <c r="Y171" i="95" s="1"/>
  <c r="D195" i="95"/>
  <c r="A180" i="95"/>
  <c r="A185" i="95"/>
  <c r="A182" i="95"/>
  <c r="A183" i="95"/>
  <c r="A186" i="95"/>
  <c r="A181" i="95"/>
  <c r="A184" i="95"/>
  <c r="Z154" i="95"/>
  <c r="U154" i="95"/>
  <c r="U156" i="95"/>
  <c r="Z156" i="95"/>
  <c r="D303" i="95"/>
  <c r="D396" i="95"/>
  <c r="Z176" i="95"/>
  <c r="U176" i="95"/>
  <c r="P164" i="95"/>
  <c r="F164" i="95"/>
  <c r="Y164" i="95" s="1"/>
  <c r="F168" i="95"/>
  <c r="Y168" i="95" s="1"/>
  <c r="P168" i="95"/>
  <c r="Z173" i="95"/>
  <c r="U173" i="95"/>
  <c r="Z161" i="95"/>
  <c r="U161" i="95"/>
  <c r="D248" i="95"/>
  <c r="D247" i="95"/>
  <c r="D194" i="95"/>
  <c r="A203" i="95" s="1"/>
  <c r="A179" i="95"/>
  <c r="A190" i="95"/>
  <c r="A189" i="95"/>
  <c r="A192" i="95"/>
  <c r="A187" i="95"/>
  <c r="A188" i="95"/>
  <c r="A193" i="95"/>
  <c r="P169" i="95"/>
  <c r="F169" i="95"/>
  <c r="Y169" i="95" s="1"/>
  <c r="Z149" i="95"/>
  <c r="U149" i="95"/>
  <c r="Z160" i="95"/>
  <c r="U160" i="95"/>
  <c r="Z159" i="95"/>
  <c r="U159" i="95"/>
  <c r="U172" i="95"/>
  <c r="Z172" i="95"/>
  <c r="F166" i="95"/>
  <c r="Y166" i="95" s="1"/>
  <c r="P166" i="95"/>
  <c r="U163" i="95"/>
  <c r="Z163" i="95"/>
  <c r="U158" i="95"/>
  <c r="Z158" i="95"/>
  <c r="D311" i="95"/>
  <c r="A29" i="55" l="1"/>
  <c r="C29" i="55"/>
  <c r="B30" i="55"/>
  <c r="A29" i="59"/>
  <c r="C29" i="59"/>
  <c r="B30" i="59"/>
  <c r="A29" i="73"/>
  <c r="C29" i="73"/>
  <c r="B30" i="73"/>
  <c r="A29" i="56"/>
  <c r="C29" i="56"/>
  <c r="B30" i="56"/>
  <c r="A29" i="53"/>
  <c r="B30" i="53"/>
  <c r="C29" i="53"/>
  <c r="A29" i="54"/>
  <c r="C29" i="54"/>
  <c r="B30" i="54"/>
  <c r="A29" i="58"/>
  <c r="B30" i="58"/>
  <c r="C29" i="58"/>
  <c r="A29" i="51"/>
  <c r="C29" i="51"/>
  <c r="B30" i="51"/>
  <c r="A197" i="95"/>
  <c r="C29" i="60"/>
  <c r="B30" i="60"/>
  <c r="A30" i="60" s="1"/>
  <c r="B30" i="50"/>
  <c r="A30" i="50" s="1"/>
  <c r="C29" i="50"/>
  <c r="B30" i="45"/>
  <c r="A30" i="45" s="1"/>
  <c r="C29" i="45"/>
  <c r="B31" i="42"/>
  <c r="A31" i="42" s="1"/>
  <c r="C30" i="42"/>
  <c r="B31" i="61"/>
  <c r="A31" i="61" s="1"/>
  <c r="C30" i="61"/>
  <c r="B32" i="46"/>
  <c r="A32" i="46" s="1"/>
  <c r="C31" i="46"/>
  <c r="B31" i="72"/>
  <c r="A31" i="72" s="1"/>
  <c r="C30" i="72"/>
  <c r="C30" i="48"/>
  <c r="B31" i="48"/>
  <c r="A31" i="48" s="1"/>
  <c r="B31" i="78"/>
  <c r="A31" i="78" s="1"/>
  <c r="C30" i="78"/>
  <c r="C29" i="49"/>
  <c r="B30" i="49"/>
  <c r="A30" i="49" s="1"/>
  <c r="B31" i="43"/>
  <c r="A31" i="43" s="1"/>
  <c r="C30" i="43"/>
  <c r="B32" i="76"/>
  <c r="A32" i="76" s="1"/>
  <c r="C31" i="76"/>
  <c r="B31" i="77"/>
  <c r="A31" i="77" s="1"/>
  <c r="C30" i="77"/>
  <c r="B31" i="62"/>
  <c r="A31" i="62" s="1"/>
  <c r="C30" i="62"/>
  <c r="B30" i="75"/>
  <c r="A30" i="75" s="1"/>
  <c r="C29" i="75"/>
  <c r="C30" i="44"/>
  <c r="B31" i="44"/>
  <c r="A31" i="44" s="1"/>
  <c r="C29" i="71"/>
  <c r="B30" i="71"/>
  <c r="A30" i="71" s="1"/>
  <c r="B31" i="52"/>
  <c r="A31" i="52" s="1"/>
  <c r="C30" i="52"/>
  <c r="B31" i="40"/>
  <c r="A31" i="40" s="1"/>
  <c r="C30" i="40"/>
  <c r="B30" i="41"/>
  <c r="A30" i="41" s="1"/>
  <c r="C29" i="41"/>
  <c r="B31" i="57"/>
  <c r="A31" i="57" s="1"/>
  <c r="C30" i="57"/>
  <c r="C29" i="47"/>
  <c r="B30" i="47"/>
  <c r="A30" i="47" s="1"/>
  <c r="B31" i="74"/>
  <c r="A31" i="74" s="1"/>
  <c r="C30" i="74"/>
  <c r="A202" i="95"/>
  <c r="P202" i="95" s="1"/>
  <c r="D318" i="95"/>
  <c r="Z169" i="95"/>
  <c r="U169" i="95"/>
  <c r="F187" i="95"/>
  <c r="Y187" i="95" s="1"/>
  <c r="P187" i="95"/>
  <c r="P183" i="95"/>
  <c r="F183" i="95"/>
  <c r="Y183" i="95" s="1"/>
  <c r="D302" i="95"/>
  <c r="F179" i="95"/>
  <c r="Y179" i="95" s="1"/>
  <c r="P179" i="95"/>
  <c r="F182" i="95"/>
  <c r="Y182" i="95" s="1"/>
  <c r="P182" i="95"/>
  <c r="A205" i="95"/>
  <c r="Z178" i="95"/>
  <c r="U178" i="95"/>
  <c r="P189" i="95"/>
  <c r="F189" i="95"/>
  <c r="Y189" i="95" s="1"/>
  <c r="D209" i="95"/>
  <c r="A194" i="95"/>
  <c r="P185" i="95"/>
  <c r="F185" i="95"/>
  <c r="Y185" i="95" s="1"/>
  <c r="D250" i="95"/>
  <c r="Z165" i="95"/>
  <c r="U165" i="95"/>
  <c r="U177" i="95"/>
  <c r="Z177" i="95"/>
  <c r="A206" i="95"/>
  <c r="D279" i="95"/>
  <c r="P192" i="95"/>
  <c r="F192" i="95"/>
  <c r="Y192" i="95" s="1"/>
  <c r="Z168" i="95"/>
  <c r="U168" i="95"/>
  <c r="D411" i="95"/>
  <c r="P180" i="95"/>
  <c r="F180" i="95"/>
  <c r="Y180" i="95" s="1"/>
  <c r="Z167" i="95"/>
  <c r="U167" i="95"/>
  <c r="U166" i="95"/>
  <c r="Z166" i="95"/>
  <c r="A204" i="95"/>
  <c r="A198" i="95"/>
  <c r="P188" i="95"/>
  <c r="F188" i="95"/>
  <c r="Y188" i="95" s="1"/>
  <c r="D262" i="95"/>
  <c r="D210" i="95"/>
  <c r="A195" i="95"/>
  <c r="A200" i="95"/>
  <c r="A201" i="95"/>
  <c r="A199" i="95"/>
  <c r="A196" i="95"/>
  <c r="D439" i="95"/>
  <c r="A208" i="95"/>
  <c r="Z170" i="95"/>
  <c r="U170" i="95"/>
  <c r="D326" i="95"/>
  <c r="F190" i="95"/>
  <c r="Y190" i="95" s="1"/>
  <c r="P190" i="95"/>
  <c r="P184" i="95"/>
  <c r="F184" i="95"/>
  <c r="Y184" i="95" s="1"/>
  <c r="Z175" i="95"/>
  <c r="U175" i="95"/>
  <c r="D327" i="95"/>
  <c r="A207" i="95"/>
  <c r="P197" i="95"/>
  <c r="F197" i="95"/>
  <c r="Y197" i="95" s="1"/>
  <c r="D263" i="95"/>
  <c r="U164" i="95"/>
  <c r="Z164" i="95"/>
  <c r="P181" i="95"/>
  <c r="F181" i="95"/>
  <c r="Y181" i="95" s="1"/>
  <c r="U171" i="95"/>
  <c r="Z171" i="95"/>
  <c r="D376" i="95"/>
  <c r="Z191" i="95"/>
  <c r="U191" i="95"/>
  <c r="P193" i="95"/>
  <c r="F193" i="95"/>
  <c r="Y193" i="95" s="1"/>
  <c r="F203" i="95"/>
  <c r="Y203" i="95" s="1"/>
  <c r="P203" i="95"/>
  <c r="P186" i="95"/>
  <c r="F186" i="95"/>
  <c r="Y186" i="95" s="1"/>
  <c r="A223" i="95"/>
  <c r="Z174" i="95"/>
  <c r="U174" i="95"/>
  <c r="F202" i="95" l="1"/>
  <c r="Y202" i="95" s="1"/>
  <c r="A30" i="56"/>
  <c r="B31" i="56"/>
  <c r="C30" i="56"/>
  <c r="A30" i="55"/>
  <c r="B31" i="55"/>
  <c r="C30" i="55"/>
  <c r="A30" i="51"/>
  <c r="B31" i="51"/>
  <c r="C30" i="51"/>
  <c r="A30" i="58"/>
  <c r="B31" i="58"/>
  <c r="C30" i="58"/>
  <c r="A30" i="54"/>
  <c r="C30" i="54"/>
  <c r="B31" i="54"/>
  <c r="A30" i="53"/>
  <c r="B31" i="53"/>
  <c r="C30" i="53"/>
  <c r="A30" i="59"/>
  <c r="C30" i="59"/>
  <c r="B31" i="59"/>
  <c r="A30" i="73"/>
  <c r="C30" i="73"/>
  <c r="B31" i="73"/>
  <c r="C30" i="45"/>
  <c r="B31" i="45"/>
  <c r="A31" i="45" s="1"/>
  <c r="C30" i="50"/>
  <c r="B31" i="50"/>
  <c r="A31" i="50" s="1"/>
  <c r="C30" i="60"/>
  <c r="B31" i="60"/>
  <c r="A31" i="60" s="1"/>
  <c r="B31" i="41"/>
  <c r="A31" i="41" s="1"/>
  <c r="C30" i="41"/>
  <c r="B32" i="40"/>
  <c r="A32" i="40" s="1"/>
  <c r="C31" i="40"/>
  <c r="C30" i="75"/>
  <c r="B31" i="75"/>
  <c r="A31" i="75" s="1"/>
  <c r="B32" i="77"/>
  <c r="A32" i="77" s="1"/>
  <c r="C31" i="77"/>
  <c r="B33" i="46"/>
  <c r="A33" i="46" s="1"/>
  <c r="C32" i="46"/>
  <c r="B32" i="44"/>
  <c r="A32" i="44" s="1"/>
  <c r="C31" i="44"/>
  <c r="B32" i="74"/>
  <c r="A32" i="74" s="1"/>
  <c r="C31" i="74"/>
  <c r="B32" i="57"/>
  <c r="A32" i="57" s="1"/>
  <c r="C31" i="57"/>
  <c r="B32" i="52"/>
  <c r="A32" i="52" s="1"/>
  <c r="C31" i="52"/>
  <c r="B32" i="62"/>
  <c r="A32" i="62" s="1"/>
  <c r="C31" i="62"/>
  <c r="B33" i="76"/>
  <c r="A33" i="76" s="1"/>
  <c r="C32" i="76"/>
  <c r="B32" i="43"/>
  <c r="A32" i="43" s="1"/>
  <c r="C31" i="43"/>
  <c r="B32" i="78"/>
  <c r="A32" i="78" s="1"/>
  <c r="C31" i="78"/>
  <c r="B32" i="72"/>
  <c r="A32" i="72" s="1"/>
  <c r="C31" i="72"/>
  <c r="B32" i="61"/>
  <c r="A32" i="61" s="1"/>
  <c r="C31" i="61"/>
  <c r="B32" i="42"/>
  <c r="A32" i="42" s="1"/>
  <c r="C31" i="42"/>
  <c r="B31" i="47"/>
  <c r="A31" i="47" s="1"/>
  <c r="C30" i="47"/>
  <c r="C30" i="71"/>
  <c r="B31" i="71"/>
  <c r="A31" i="71" s="1"/>
  <c r="B31" i="49"/>
  <c r="A31" i="49" s="1"/>
  <c r="C30" i="49"/>
  <c r="C31" i="48"/>
  <c r="B32" i="48"/>
  <c r="A32" i="48" s="1"/>
  <c r="A217" i="95"/>
  <c r="F217" i="95" s="1"/>
  <c r="Y217" i="95" s="1"/>
  <c r="D341" i="95"/>
  <c r="P199" i="95"/>
  <c r="F199" i="95"/>
  <c r="Y199" i="95" s="1"/>
  <c r="D426" i="95"/>
  <c r="P194" i="95"/>
  <c r="F194" i="95"/>
  <c r="Y194" i="95" s="1"/>
  <c r="A220" i="95"/>
  <c r="A221" i="95"/>
  <c r="F223" i="95"/>
  <c r="Y223" i="95" s="1"/>
  <c r="P223" i="95"/>
  <c r="U197" i="95"/>
  <c r="Z197" i="95"/>
  <c r="Z181" i="95"/>
  <c r="U181" i="95"/>
  <c r="P207" i="95"/>
  <c r="F207" i="95"/>
  <c r="Y207" i="95" s="1"/>
  <c r="Z184" i="95"/>
  <c r="U184" i="95"/>
  <c r="P201" i="95"/>
  <c r="F201" i="95"/>
  <c r="Y201" i="95" s="1"/>
  <c r="U185" i="95"/>
  <c r="Z185" i="95"/>
  <c r="D224" i="95"/>
  <c r="A209" i="95"/>
  <c r="A212" i="95"/>
  <c r="A219" i="95"/>
  <c r="A218" i="95"/>
  <c r="Z182" i="95"/>
  <c r="U182" i="95"/>
  <c r="Z186" i="95"/>
  <c r="U186" i="95"/>
  <c r="P208" i="95"/>
  <c r="F208" i="95"/>
  <c r="Y208" i="95" s="1"/>
  <c r="P200" i="95"/>
  <c r="F200" i="95"/>
  <c r="Y200" i="95" s="1"/>
  <c r="Z202" i="95"/>
  <c r="U202" i="95"/>
  <c r="Z183" i="95"/>
  <c r="U183" i="95"/>
  <c r="F195" i="95"/>
  <c r="Y195" i="95" s="1"/>
  <c r="P195" i="95"/>
  <c r="U188" i="95"/>
  <c r="Z188" i="95"/>
  <c r="U189" i="95"/>
  <c r="Z189" i="95"/>
  <c r="Z179" i="95"/>
  <c r="U179" i="95"/>
  <c r="D391" i="95"/>
  <c r="U203" i="95"/>
  <c r="Z203" i="95"/>
  <c r="D342" i="95"/>
  <c r="U190" i="95"/>
  <c r="Z190" i="95"/>
  <c r="D225" i="95"/>
  <c r="A210" i="95"/>
  <c r="A216" i="95"/>
  <c r="A215" i="95"/>
  <c r="A214" i="95"/>
  <c r="A213" i="95"/>
  <c r="A211" i="95"/>
  <c r="A222" i="95"/>
  <c r="F198" i="95"/>
  <c r="Y198" i="95" s="1"/>
  <c r="P198" i="95"/>
  <c r="D294" i="95"/>
  <c r="U187" i="95"/>
  <c r="Z187" i="95"/>
  <c r="P204" i="95"/>
  <c r="F204" i="95"/>
  <c r="Y204" i="95" s="1"/>
  <c r="Z192" i="95"/>
  <c r="U192" i="95"/>
  <c r="P206" i="95"/>
  <c r="F206" i="95"/>
  <c r="Y206" i="95" s="1"/>
  <c r="D333" i="95"/>
  <c r="U193" i="95"/>
  <c r="Z193" i="95"/>
  <c r="D278" i="95"/>
  <c r="D454" i="95"/>
  <c r="U180" i="95"/>
  <c r="Z180" i="95"/>
  <c r="F205" i="95"/>
  <c r="Y205" i="95" s="1"/>
  <c r="P205" i="95"/>
  <c r="F196" i="95"/>
  <c r="Y196" i="95" s="1"/>
  <c r="P196" i="95"/>
  <c r="D277" i="95"/>
  <c r="D265" i="95"/>
  <c r="D317" i="95"/>
  <c r="A236" i="95"/>
  <c r="P217" i="95" l="1"/>
  <c r="Z217" i="95" s="1"/>
  <c r="A31" i="54"/>
  <c r="C31" i="54"/>
  <c r="B32" i="54"/>
  <c r="A31" i="58"/>
  <c r="C31" i="58"/>
  <c r="B32" i="58"/>
  <c r="A31" i="56"/>
  <c r="C31" i="56"/>
  <c r="B32" i="56"/>
  <c r="A31" i="73"/>
  <c r="C31" i="73"/>
  <c r="B32" i="73"/>
  <c r="A31" i="51"/>
  <c r="B32" i="51"/>
  <c r="C31" i="51"/>
  <c r="A31" i="59"/>
  <c r="B32" i="59"/>
  <c r="C31" i="59"/>
  <c r="A31" i="53"/>
  <c r="B32" i="53"/>
  <c r="C31" i="53"/>
  <c r="A31" i="55"/>
  <c r="B32" i="55"/>
  <c r="C31" i="55"/>
  <c r="B32" i="60"/>
  <c r="A32" i="60" s="1"/>
  <c r="C31" i="60"/>
  <c r="C31" i="50"/>
  <c r="B32" i="50"/>
  <c r="A32" i="50" s="1"/>
  <c r="B32" i="45"/>
  <c r="A32" i="45" s="1"/>
  <c r="C31" i="45"/>
  <c r="B33" i="42"/>
  <c r="A33" i="42" s="1"/>
  <c r="C32" i="42"/>
  <c r="B33" i="72"/>
  <c r="A33" i="72" s="1"/>
  <c r="C32" i="72"/>
  <c r="C32" i="78"/>
  <c r="B33" i="78"/>
  <c r="A33" i="78" s="1"/>
  <c r="B34" i="76"/>
  <c r="A34" i="76" s="1"/>
  <c r="C33" i="76"/>
  <c r="B33" i="62"/>
  <c r="A33" i="62" s="1"/>
  <c r="C32" i="62"/>
  <c r="B33" i="44"/>
  <c r="A33" i="44" s="1"/>
  <c r="C32" i="44"/>
  <c r="C33" i="46"/>
  <c r="B34" i="46"/>
  <c r="A34" i="46" s="1"/>
  <c r="B32" i="41"/>
  <c r="A32" i="41" s="1"/>
  <c r="C31" i="41"/>
  <c r="C31" i="71"/>
  <c r="B32" i="71"/>
  <c r="A32" i="71" s="1"/>
  <c r="B32" i="49"/>
  <c r="A32" i="49" s="1"/>
  <c r="C31" i="49"/>
  <c r="B32" i="47"/>
  <c r="A32" i="47" s="1"/>
  <c r="C31" i="47"/>
  <c r="B33" i="61"/>
  <c r="A33" i="61" s="1"/>
  <c r="C32" i="61"/>
  <c r="B33" i="43"/>
  <c r="A33" i="43" s="1"/>
  <c r="C32" i="43"/>
  <c r="B33" i="52"/>
  <c r="A33" i="52" s="1"/>
  <c r="C32" i="52"/>
  <c r="B33" i="57"/>
  <c r="A33" i="57" s="1"/>
  <c r="C32" i="57"/>
  <c r="B33" i="74"/>
  <c r="A33" i="74" s="1"/>
  <c r="C32" i="74"/>
  <c r="B33" i="77"/>
  <c r="A33" i="77" s="1"/>
  <c r="C32" i="77"/>
  <c r="B33" i="40"/>
  <c r="A33" i="40" s="1"/>
  <c r="C32" i="40"/>
  <c r="C32" i="48"/>
  <c r="B33" i="48"/>
  <c r="A33" i="48" s="1"/>
  <c r="B32" i="75"/>
  <c r="A32" i="75" s="1"/>
  <c r="C31" i="75"/>
  <c r="Z198" i="95"/>
  <c r="U198" i="95"/>
  <c r="F210" i="95"/>
  <c r="Y210" i="95" s="1"/>
  <c r="P210" i="95"/>
  <c r="A234" i="95"/>
  <c r="Z194" i="95"/>
  <c r="U194" i="95"/>
  <c r="D348" i="95"/>
  <c r="D240" i="95"/>
  <c r="A248" i="95" s="1"/>
  <c r="A225" i="95"/>
  <c r="A229" i="95"/>
  <c r="A230" i="95"/>
  <c r="A231" i="95"/>
  <c r="A226" i="95"/>
  <c r="A228" i="95"/>
  <c r="A227" i="95"/>
  <c r="F219" i="95"/>
  <c r="Y219" i="95" s="1"/>
  <c r="P219" i="95"/>
  <c r="Z205" i="95"/>
  <c r="U205" i="95"/>
  <c r="D293" i="95"/>
  <c r="P222" i="95"/>
  <c r="F222" i="95"/>
  <c r="Y222" i="95" s="1"/>
  <c r="D406" i="95"/>
  <c r="U217" i="95"/>
  <c r="P212" i="95"/>
  <c r="F212" i="95"/>
  <c r="Y212" i="95" s="1"/>
  <c r="U201" i="95"/>
  <c r="Z201" i="95"/>
  <c r="D441" i="95"/>
  <c r="P236" i="95"/>
  <c r="F236" i="95"/>
  <c r="Y236" i="95" s="1"/>
  <c r="D280" i="95"/>
  <c r="U206" i="95"/>
  <c r="Z206" i="95"/>
  <c r="P211" i="95"/>
  <c r="F211" i="95"/>
  <c r="Y211" i="95" s="1"/>
  <c r="F209" i="95"/>
  <c r="Y209" i="95" s="1"/>
  <c r="P209" i="95"/>
  <c r="U223" i="95"/>
  <c r="Z223" i="95"/>
  <c r="D292" i="95"/>
  <c r="D332" i="95"/>
  <c r="U196" i="95"/>
  <c r="Z196" i="95"/>
  <c r="A235" i="95"/>
  <c r="A237" i="95"/>
  <c r="P213" i="95"/>
  <c r="F213" i="95"/>
  <c r="Y213" i="95" s="1"/>
  <c r="Z195" i="95"/>
  <c r="U195" i="95"/>
  <c r="D239" i="95"/>
  <c r="A224" i="95"/>
  <c r="A238" i="95"/>
  <c r="A232" i="95"/>
  <c r="A233" i="95"/>
  <c r="Z199" i="95"/>
  <c r="U199" i="95"/>
  <c r="P214" i="95"/>
  <c r="F214" i="95"/>
  <c r="Y214" i="95" s="1"/>
  <c r="U200" i="95"/>
  <c r="Z200" i="95"/>
  <c r="F221" i="95"/>
  <c r="Y221" i="95" s="1"/>
  <c r="P221" i="95"/>
  <c r="D309" i="95"/>
  <c r="F215" i="95"/>
  <c r="Y215" i="95" s="1"/>
  <c r="P215" i="95"/>
  <c r="D357" i="95"/>
  <c r="U207" i="95"/>
  <c r="Z207" i="95"/>
  <c r="P220" i="95"/>
  <c r="F220" i="95"/>
  <c r="Y220" i="95" s="1"/>
  <c r="D356" i="95"/>
  <c r="U204" i="95"/>
  <c r="Z204" i="95"/>
  <c r="P216" i="95"/>
  <c r="F216" i="95"/>
  <c r="Y216" i="95" s="1"/>
  <c r="U208" i="95"/>
  <c r="Z208" i="95"/>
  <c r="P218" i="95"/>
  <c r="F218" i="95"/>
  <c r="Y218" i="95" s="1"/>
  <c r="A247" i="95" l="1"/>
  <c r="A32" i="73"/>
  <c r="C32" i="73"/>
  <c r="B33" i="73"/>
  <c r="A32" i="55"/>
  <c r="C32" i="55"/>
  <c r="B33" i="55"/>
  <c r="A32" i="54"/>
  <c r="B33" i="54"/>
  <c r="C32" i="54"/>
  <c r="A32" i="51"/>
  <c r="B33" i="51"/>
  <c r="C32" i="51"/>
  <c r="A32" i="58"/>
  <c r="B33" i="58"/>
  <c r="C32" i="58"/>
  <c r="A32" i="53"/>
  <c r="B33" i="53"/>
  <c r="C32" i="53"/>
  <c r="A32" i="59"/>
  <c r="B33" i="59"/>
  <c r="C32" i="59"/>
  <c r="A32" i="56"/>
  <c r="B33" i="56"/>
  <c r="C32" i="56"/>
  <c r="B33" i="45"/>
  <c r="A33" i="45" s="1"/>
  <c r="C32" i="45"/>
  <c r="C32" i="50"/>
  <c r="B33" i="50"/>
  <c r="A33" i="50" s="1"/>
  <c r="C32" i="60"/>
  <c r="B33" i="60"/>
  <c r="A33" i="60" s="1"/>
  <c r="B34" i="40"/>
  <c r="A34" i="40" s="1"/>
  <c r="C33" i="40"/>
  <c r="C33" i="74"/>
  <c r="B34" i="74"/>
  <c r="A34" i="74" s="1"/>
  <c r="B34" i="52"/>
  <c r="A34" i="52" s="1"/>
  <c r="C33" i="52"/>
  <c r="B33" i="47"/>
  <c r="A33" i="47" s="1"/>
  <c r="C32" i="47"/>
  <c r="B33" i="41"/>
  <c r="A33" i="41" s="1"/>
  <c r="C32" i="41"/>
  <c r="C34" i="76"/>
  <c r="B35" i="76"/>
  <c r="A35" i="76" s="1"/>
  <c r="B34" i="72"/>
  <c r="A34" i="72" s="1"/>
  <c r="C33" i="72"/>
  <c r="B34" i="48"/>
  <c r="A34" i="48" s="1"/>
  <c r="C33" i="48"/>
  <c r="B33" i="71"/>
  <c r="A33" i="71" s="1"/>
  <c r="C32" i="71"/>
  <c r="B34" i="78"/>
  <c r="A34" i="78" s="1"/>
  <c r="C33" i="78"/>
  <c r="B33" i="75"/>
  <c r="A33" i="75" s="1"/>
  <c r="C32" i="75"/>
  <c r="C33" i="77"/>
  <c r="B34" i="77"/>
  <c r="A34" i="77" s="1"/>
  <c r="B34" i="57"/>
  <c r="A34" i="57" s="1"/>
  <c r="C33" i="57"/>
  <c r="B34" i="43"/>
  <c r="A34" i="43" s="1"/>
  <c r="C33" i="43"/>
  <c r="B34" i="61"/>
  <c r="A34" i="61" s="1"/>
  <c r="C33" i="61"/>
  <c r="B33" i="49"/>
  <c r="A33" i="49" s="1"/>
  <c r="C32" i="49"/>
  <c r="B34" i="44"/>
  <c r="A34" i="44" s="1"/>
  <c r="C33" i="44"/>
  <c r="B34" i="62"/>
  <c r="A34" i="62" s="1"/>
  <c r="C33" i="62"/>
  <c r="B34" i="42"/>
  <c r="A34" i="42" s="1"/>
  <c r="C33" i="42"/>
  <c r="B35" i="46"/>
  <c r="A35" i="46" s="1"/>
  <c r="C34" i="46"/>
  <c r="A252" i="95"/>
  <c r="F252" i="95" s="1"/>
  <c r="Y252" i="95" s="1"/>
  <c r="Z216" i="95"/>
  <c r="U216" i="95"/>
  <c r="Z214" i="95"/>
  <c r="U214" i="95"/>
  <c r="U211" i="95"/>
  <c r="Z211" i="95"/>
  <c r="D308" i="95"/>
  <c r="P227" i="95"/>
  <c r="F227" i="95"/>
  <c r="Y227" i="95" s="1"/>
  <c r="Z210" i="95"/>
  <c r="U210" i="95"/>
  <c r="Z221" i="95"/>
  <c r="U221" i="95"/>
  <c r="Z213" i="95"/>
  <c r="U213" i="95"/>
  <c r="D307" i="95"/>
  <c r="U236" i="95"/>
  <c r="Z236" i="95"/>
  <c r="P228" i="95"/>
  <c r="F228" i="95"/>
  <c r="Y228" i="95" s="1"/>
  <c r="P224" i="95"/>
  <c r="F224" i="95"/>
  <c r="Y224" i="95" s="1"/>
  <c r="P237" i="95"/>
  <c r="F237" i="95"/>
  <c r="Y237" i="95" s="1"/>
  <c r="P226" i="95"/>
  <c r="F226" i="95"/>
  <c r="Y226" i="95" s="1"/>
  <c r="U218" i="95"/>
  <c r="Z218" i="95"/>
  <c r="D371" i="95"/>
  <c r="D372" i="95"/>
  <c r="D254" i="95"/>
  <c r="A239" i="95"/>
  <c r="A249" i="95"/>
  <c r="A250" i="95"/>
  <c r="A251" i="95"/>
  <c r="A242" i="95"/>
  <c r="A253" i="95"/>
  <c r="P235" i="95"/>
  <c r="F235" i="95"/>
  <c r="Y235" i="95" s="1"/>
  <c r="D456" i="95"/>
  <c r="Z219" i="95"/>
  <c r="U219" i="95"/>
  <c r="F231" i="95"/>
  <c r="Y231" i="95" s="1"/>
  <c r="P231" i="95"/>
  <c r="D363" i="95"/>
  <c r="D324" i="95"/>
  <c r="U220" i="95"/>
  <c r="Z220" i="95"/>
  <c r="U215" i="95"/>
  <c r="Z215" i="95"/>
  <c r="U209" i="95"/>
  <c r="Z209" i="95"/>
  <c r="D421" i="95"/>
  <c r="P230" i="95"/>
  <c r="F230" i="95"/>
  <c r="Y230" i="95" s="1"/>
  <c r="F233" i="95"/>
  <c r="Y233" i="95" s="1"/>
  <c r="P233" i="95"/>
  <c r="P238" i="95"/>
  <c r="F238" i="95"/>
  <c r="Y238" i="95" s="1"/>
  <c r="P229" i="95"/>
  <c r="F229" i="95"/>
  <c r="Y229" i="95" s="1"/>
  <c r="U222" i="95"/>
  <c r="Z222" i="95"/>
  <c r="F225" i="95"/>
  <c r="Y225" i="95" s="1"/>
  <c r="P225" i="95"/>
  <c r="F234" i="95"/>
  <c r="Y234" i="95" s="1"/>
  <c r="P234" i="95"/>
  <c r="P248" i="95"/>
  <c r="F248" i="95"/>
  <c r="Y248" i="95" s="1"/>
  <c r="P232" i="95"/>
  <c r="F232" i="95"/>
  <c r="Y232" i="95" s="1"/>
  <c r="F247" i="95"/>
  <c r="Y247" i="95" s="1"/>
  <c r="P247" i="95"/>
  <c r="D347" i="95"/>
  <c r="D295" i="95"/>
  <c r="Z212" i="95"/>
  <c r="U212" i="95"/>
  <c r="D255" i="95"/>
  <c r="A240" i="95"/>
  <c r="A244" i="95"/>
  <c r="A246" i="95"/>
  <c r="A243" i="95"/>
  <c r="A241" i="95"/>
  <c r="A245" i="95"/>
  <c r="A33" i="54" l="1"/>
  <c r="C33" i="54"/>
  <c r="B34" i="54"/>
  <c r="A33" i="56"/>
  <c r="B34" i="56"/>
  <c r="C33" i="56"/>
  <c r="A33" i="51"/>
  <c r="B34" i="51"/>
  <c r="C33" i="51"/>
  <c r="A33" i="73"/>
  <c r="B34" i="73"/>
  <c r="C33" i="73"/>
  <c r="A33" i="59"/>
  <c r="C33" i="59"/>
  <c r="B34" i="59"/>
  <c r="A33" i="58"/>
  <c r="B34" i="58"/>
  <c r="C33" i="58"/>
  <c r="A33" i="55"/>
  <c r="B34" i="55"/>
  <c r="C33" i="55"/>
  <c r="A33" i="53"/>
  <c r="C33" i="53"/>
  <c r="B34" i="53"/>
  <c r="B34" i="60"/>
  <c r="A34" i="60" s="1"/>
  <c r="C33" i="60"/>
  <c r="B34" i="50"/>
  <c r="A34" i="50" s="1"/>
  <c r="C33" i="50"/>
  <c r="C33" i="45"/>
  <c r="B34" i="45"/>
  <c r="A34" i="45" s="1"/>
  <c r="B36" i="46"/>
  <c r="A36" i="46" s="1"/>
  <c r="C35" i="46"/>
  <c r="B35" i="42"/>
  <c r="A35" i="42" s="1"/>
  <c r="C34" i="42"/>
  <c r="C34" i="44"/>
  <c r="B35" i="44"/>
  <c r="A35" i="44" s="1"/>
  <c r="C33" i="49"/>
  <c r="B34" i="49"/>
  <c r="A34" i="49" s="1"/>
  <c r="B35" i="43"/>
  <c r="A35" i="43" s="1"/>
  <c r="C34" i="43"/>
  <c r="B34" i="75"/>
  <c r="A34" i="75" s="1"/>
  <c r="C33" i="75"/>
  <c r="C34" i="48"/>
  <c r="B35" i="48"/>
  <c r="A35" i="48" s="1"/>
  <c r="B34" i="41"/>
  <c r="A34" i="41" s="1"/>
  <c r="C33" i="41"/>
  <c r="B35" i="40"/>
  <c r="A35" i="40" s="1"/>
  <c r="C34" i="40"/>
  <c r="B35" i="77"/>
  <c r="A35" i="77" s="1"/>
  <c r="C34" i="77"/>
  <c r="C34" i="62"/>
  <c r="B35" i="62"/>
  <c r="A35" i="62" s="1"/>
  <c r="B35" i="61"/>
  <c r="A35" i="61" s="1"/>
  <c r="C34" i="61"/>
  <c r="B35" i="57"/>
  <c r="A35" i="57" s="1"/>
  <c r="C34" i="57"/>
  <c r="C34" i="78"/>
  <c r="B35" i="78"/>
  <c r="A35" i="78" s="1"/>
  <c r="B34" i="71"/>
  <c r="A34" i="71" s="1"/>
  <c r="C33" i="71"/>
  <c r="B35" i="72"/>
  <c r="A35" i="72" s="1"/>
  <c r="C34" i="72"/>
  <c r="C33" i="47"/>
  <c r="B34" i="47"/>
  <c r="A34" i="47" s="1"/>
  <c r="B35" i="52"/>
  <c r="A35" i="52" s="1"/>
  <c r="C34" i="52"/>
  <c r="B36" i="76"/>
  <c r="A36" i="76" s="1"/>
  <c r="C35" i="76"/>
  <c r="B35" i="74"/>
  <c r="A35" i="74" s="1"/>
  <c r="C34" i="74"/>
  <c r="P252" i="95"/>
  <c r="P241" i="95"/>
  <c r="F241" i="95"/>
  <c r="Y241" i="95" s="1"/>
  <c r="F243" i="95"/>
  <c r="Y243" i="95" s="1"/>
  <c r="P243" i="95"/>
  <c r="D378" i="95"/>
  <c r="A263" i="95"/>
  <c r="D387" i="95"/>
  <c r="P245" i="95"/>
  <c r="F245" i="95"/>
  <c r="Y245" i="95" s="1"/>
  <c r="P246" i="95"/>
  <c r="F246" i="95"/>
  <c r="Y246" i="95" s="1"/>
  <c r="D310" i="95"/>
  <c r="Z248" i="95"/>
  <c r="U248" i="95"/>
  <c r="Z230" i="95"/>
  <c r="U230" i="95"/>
  <c r="U231" i="95"/>
  <c r="Z231" i="95"/>
  <c r="Z235" i="95"/>
  <c r="U235" i="95"/>
  <c r="P249" i="95"/>
  <c r="F249" i="95"/>
  <c r="Y249" i="95" s="1"/>
  <c r="Z237" i="95"/>
  <c r="U237" i="95"/>
  <c r="Z234" i="95"/>
  <c r="U234" i="95"/>
  <c r="Z229" i="95"/>
  <c r="U229" i="95"/>
  <c r="F253" i="95"/>
  <c r="Y253" i="95" s="1"/>
  <c r="P253" i="95"/>
  <c r="A262" i="95"/>
  <c r="D322" i="95"/>
  <c r="P244" i="95"/>
  <c r="F244" i="95"/>
  <c r="Y244" i="95" s="1"/>
  <c r="P240" i="95"/>
  <c r="F240" i="95"/>
  <c r="Y240" i="95" s="1"/>
  <c r="D362" i="95"/>
  <c r="D436" i="95"/>
  <c r="D339" i="95"/>
  <c r="F251" i="95"/>
  <c r="Y251" i="95" s="1"/>
  <c r="P251" i="95"/>
  <c r="D386" i="95"/>
  <c r="U224" i="95"/>
  <c r="Z224" i="95"/>
  <c r="Z227" i="95"/>
  <c r="U227" i="95"/>
  <c r="D270" i="95"/>
  <c r="A278" i="95" s="1"/>
  <c r="A255" i="95"/>
  <c r="A256" i="95"/>
  <c r="A258" i="95"/>
  <c r="Z247" i="95"/>
  <c r="U247" i="95"/>
  <c r="Z225" i="95"/>
  <c r="U225" i="95"/>
  <c r="U238" i="95"/>
  <c r="Z238" i="95"/>
  <c r="Z233" i="95"/>
  <c r="U233" i="95"/>
  <c r="P250" i="95"/>
  <c r="F250" i="95"/>
  <c r="Y250" i="95" s="1"/>
  <c r="F239" i="95"/>
  <c r="Y239" i="95" s="1"/>
  <c r="P239" i="95"/>
  <c r="D323" i="95"/>
  <c r="A254" i="95"/>
  <c r="D269" i="95"/>
  <c r="A261" i="95"/>
  <c r="A264" i="95"/>
  <c r="A265" i="95"/>
  <c r="A259" i="95"/>
  <c r="A268" i="95"/>
  <c r="A267" i="95"/>
  <c r="A257" i="95"/>
  <c r="A266" i="95"/>
  <c r="A260" i="95"/>
  <c r="A277" i="95"/>
  <c r="U228" i="95"/>
  <c r="Z228" i="95"/>
  <c r="U252" i="95"/>
  <c r="Z252" i="95"/>
  <c r="U232" i="95"/>
  <c r="Z232" i="95"/>
  <c r="P242" i="95"/>
  <c r="F242" i="95"/>
  <c r="Y242" i="95" s="1"/>
  <c r="Z226" i="95"/>
  <c r="U226" i="95"/>
  <c r="Q40" i="50" l="1"/>
  <c r="N40" i="50"/>
  <c r="A275" i="95"/>
  <c r="F275" i="95" s="1"/>
  <c r="Y275" i="95" s="1"/>
  <c r="A274" i="95"/>
  <c r="F274" i="95" s="1"/>
  <c r="Y274" i="95" s="1"/>
  <c r="A283" i="95"/>
  <c r="F283" i="95" s="1"/>
  <c r="Y283" i="95" s="1"/>
  <c r="A34" i="53"/>
  <c r="B35" i="53"/>
  <c r="C34" i="53"/>
  <c r="A34" i="59"/>
  <c r="B35" i="59"/>
  <c r="C34" i="59"/>
  <c r="A34" i="73"/>
  <c r="C34" i="73"/>
  <c r="B35" i="73"/>
  <c r="A34" i="54"/>
  <c r="B35" i="54"/>
  <c r="C34" i="54"/>
  <c r="A34" i="55"/>
  <c r="B35" i="55"/>
  <c r="C34" i="55"/>
  <c r="A34" i="51"/>
  <c r="B35" i="51"/>
  <c r="C34" i="51"/>
  <c r="A34" i="58"/>
  <c r="B35" i="58"/>
  <c r="C34" i="58"/>
  <c r="A34" i="56"/>
  <c r="B35" i="56"/>
  <c r="C34" i="56"/>
  <c r="B35" i="45"/>
  <c r="A35" i="45" s="1"/>
  <c r="C34" i="45"/>
  <c r="C34" i="50"/>
  <c r="B35" i="50"/>
  <c r="A35" i="50" s="1"/>
  <c r="B35" i="60"/>
  <c r="A35" i="60" s="1"/>
  <c r="C34" i="60"/>
  <c r="B37" i="76"/>
  <c r="A37" i="76" s="1"/>
  <c r="C36" i="76"/>
  <c r="B35" i="71"/>
  <c r="A35" i="71" s="1"/>
  <c r="C34" i="71"/>
  <c r="B36" i="57"/>
  <c r="A36" i="57" s="1"/>
  <c r="C35" i="57"/>
  <c r="C35" i="77"/>
  <c r="B36" i="77"/>
  <c r="A36" i="77" s="1"/>
  <c r="B35" i="41"/>
  <c r="A35" i="41" s="1"/>
  <c r="C34" i="41"/>
  <c r="B36" i="42"/>
  <c r="A36" i="42" s="1"/>
  <c r="C35" i="42"/>
  <c r="C35" i="78"/>
  <c r="B36" i="78"/>
  <c r="A36" i="78" s="1"/>
  <c r="B36" i="62"/>
  <c r="A36" i="62" s="1"/>
  <c r="C35" i="62"/>
  <c r="B36" i="48"/>
  <c r="A36" i="48" s="1"/>
  <c r="C35" i="48"/>
  <c r="C35" i="44"/>
  <c r="B36" i="44"/>
  <c r="A36" i="44" s="1"/>
  <c r="B36" i="74"/>
  <c r="A36" i="74" s="1"/>
  <c r="C35" i="74"/>
  <c r="B36" i="52"/>
  <c r="A36" i="52" s="1"/>
  <c r="C35" i="52"/>
  <c r="B36" i="72"/>
  <c r="A36" i="72" s="1"/>
  <c r="C35" i="72"/>
  <c r="B36" i="61"/>
  <c r="A36" i="61" s="1"/>
  <c r="C35" i="61"/>
  <c r="B36" i="40"/>
  <c r="A36" i="40" s="1"/>
  <c r="C35" i="40"/>
  <c r="C34" i="75"/>
  <c r="B35" i="75"/>
  <c r="A35" i="75" s="1"/>
  <c r="B36" i="43"/>
  <c r="A36" i="43" s="1"/>
  <c r="C35" i="43"/>
  <c r="B37" i="46"/>
  <c r="A37" i="46" s="1"/>
  <c r="C36" i="46"/>
  <c r="B35" i="47"/>
  <c r="A35" i="47" s="1"/>
  <c r="C34" i="47"/>
  <c r="B35" i="49"/>
  <c r="A35" i="49" s="1"/>
  <c r="C34" i="49"/>
  <c r="A279" i="95"/>
  <c r="P279" i="95" s="1"/>
  <c r="A272" i="95"/>
  <c r="P272" i="95" s="1"/>
  <c r="U242" i="95"/>
  <c r="Z242" i="95"/>
  <c r="P257" i="95"/>
  <c r="F257" i="95"/>
  <c r="Y257" i="95" s="1"/>
  <c r="D338" i="95"/>
  <c r="U240" i="95"/>
  <c r="Z240" i="95"/>
  <c r="U253" i="95"/>
  <c r="Z253" i="95"/>
  <c r="D402" i="95"/>
  <c r="D284" i="95"/>
  <c r="A269" i="95"/>
  <c r="A282" i="95"/>
  <c r="U239" i="95"/>
  <c r="Z239" i="95"/>
  <c r="D325" i="95"/>
  <c r="A280" i="95"/>
  <c r="P254" i="95"/>
  <c r="F254" i="95"/>
  <c r="Y254" i="95" s="1"/>
  <c r="D354" i="95"/>
  <c r="U244" i="95"/>
  <c r="Z244" i="95"/>
  <c r="F263" i="95"/>
  <c r="Y263" i="95" s="1"/>
  <c r="P263" i="95"/>
  <c r="Z243" i="95"/>
  <c r="U243" i="95"/>
  <c r="F267" i="95"/>
  <c r="Y267" i="95" s="1"/>
  <c r="P267" i="95"/>
  <c r="P265" i="95"/>
  <c r="F265" i="95"/>
  <c r="Y265" i="95" s="1"/>
  <c r="U246" i="95"/>
  <c r="Z246" i="95"/>
  <c r="P264" i="95"/>
  <c r="F264" i="95"/>
  <c r="Y264" i="95" s="1"/>
  <c r="Z250" i="95"/>
  <c r="U250" i="95"/>
  <c r="P258" i="95"/>
  <c r="F258" i="95"/>
  <c r="Y258" i="95" s="1"/>
  <c r="D451" i="95"/>
  <c r="D337" i="95"/>
  <c r="P274" i="95"/>
  <c r="F260" i="95"/>
  <c r="Y260" i="95" s="1"/>
  <c r="P260" i="95"/>
  <c r="P283" i="95"/>
  <c r="F261" i="95"/>
  <c r="Y261" i="95" s="1"/>
  <c r="P261" i="95"/>
  <c r="P256" i="95"/>
  <c r="F256" i="95"/>
  <c r="Y256" i="95" s="1"/>
  <c r="D401" i="95"/>
  <c r="U249" i="95"/>
  <c r="Z249" i="95"/>
  <c r="U245" i="95"/>
  <c r="Z245" i="95"/>
  <c r="U241" i="95"/>
  <c r="Z241" i="95"/>
  <c r="P268" i="95"/>
  <c r="F268" i="95"/>
  <c r="Y268" i="95" s="1"/>
  <c r="F255" i="95"/>
  <c r="Y255" i="95" s="1"/>
  <c r="P255" i="95"/>
  <c r="D377" i="95"/>
  <c r="F277" i="95"/>
  <c r="Y277" i="95" s="1"/>
  <c r="P277" i="95"/>
  <c r="P266" i="95"/>
  <c r="F266" i="95"/>
  <c r="Y266" i="95" s="1"/>
  <c r="F259" i="95"/>
  <c r="Y259" i="95" s="1"/>
  <c r="P259" i="95"/>
  <c r="P278" i="95"/>
  <c r="F278" i="95"/>
  <c r="Y278" i="95" s="1"/>
  <c r="D285" i="95"/>
  <c r="A270" i="95"/>
  <c r="A271" i="95"/>
  <c r="A276" i="95"/>
  <c r="A273" i="95"/>
  <c r="A281" i="95"/>
  <c r="Z251" i="95"/>
  <c r="U251" i="95"/>
  <c r="P262" i="95"/>
  <c r="F262" i="95"/>
  <c r="Y262" i="95" s="1"/>
  <c r="A297" i="95"/>
  <c r="D393" i="95"/>
  <c r="P275" i="95" l="1"/>
  <c r="F272" i="95"/>
  <c r="Y272" i="95" s="1"/>
  <c r="A35" i="56"/>
  <c r="B36" i="56"/>
  <c r="C35" i="56"/>
  <c r="A35" i="54"/>
  <c r="C35" i="54"/>
  <c r="B36" i="54"/>
  <c r="A35" i="55"/>
  <c r="C35" i="55"/>
  <c r="B36" i="55"/>
  <c r="A35" i="53"/>
  <c r="B36" i="53"/>
  <c r="C35" i="53"/>
  <c r="A35" i="58"/>
  <c r="B36" i="58"/>
  <c r="C35" i="58"/>
  <c r="A35" i="51"/>
  <c r="B36" i="51"/>
  <c r="C35" i="51"/>
  <c r="A35" i="73"/>
  <c r="B36" i="73"/>
  <c r="C35" i="73"/>
  <c r="A35" i="59"/>
  <c r="C35" i="59"/>
  <c r="B36" i="59"/>
  <c r="C35" i="60"/>
  <c r="B36" i="60"/>
  <c r="A36" i="60" s="1"/>
  <c r="B36" i="50"/>
  <c r="A36" i="50" s="1"/>
  <c r="C35" i="50"/>
  <c r="B36" i="45"/>
  <c r="A36" i="45" s="1"/>
  <c r="C35" i="45"/>
  <c r="C35" i="47"/>
  <c r="B36" i="47"/>
  <c r="A36" i="47" s="1"/>
  <c r="B37" i="43"/>
  <c r="A37" i="43" s="1"/>
  <c r="C36" i="43"/>
  <c r="B37" i="72"/>
  <c r="A37" i="72" s="1"/>
  <c r="C36" i="72"/>
  <c r="B37" i="52"/>
  <c r="A37" i="52" s="1"/>
  <c r="C36" i="52"/>
  <c r="C36" i="74"/>
  <c r="B37" i="74"/>
  <c r="A37" i="74" s="1"/>
  <c r="B37" i="48"/>
  <c r="A37" i="48" s="1"/>
  <c r="C36" i="48"/>
  <c r="C35" i="71"/>
  <c r="B36" i="71"/>
  <c r="A36" i="71" s="1"/>
  <c r="C35" i="75"/>
  <c r="B36" i="75"/>
  <c r="A36" i="75" s="1"/>
  <c r="B37" i="44"/>
  <c r="A37" i="44" s="1"/>
  <c r="C36" i="44"/>
  <c r="C36" i="77"/>
  <c r="B37" i="77"/>
  <c r="A37" i="77" s="1"/>
  <c r="C35" i="49"/>
  <c r="B36" i="49"/>
  <c r="A36" i="49" s="1"/>
  <c r="B38" i="46"/>
  <c r="A38" i="46" s="1"/>
  <c r="C37" i="46"/>
  <c r="C36" i="40"/>
  <c r="B37" i="40"/>
  <c r="A37" i="40" s="1"/>
  <c r="B37" i="61"/>
  <c r="A37" i="61" s="1"/>
  <c r="C36" i="61"/>
  <c r="B37" i="62"/>
  <c r="A37" i="62" s="1"/>
  <c r="C36" i="62"/>
  <c r="B37" i="42"/>
  <c r="A37" i="42" s="1"/>
  <c r="C36" i="42"/>
  <c r="B36" i="41"/>
  <c r="A36" i="41" s="1"/>
  <c r="C35" i="41"/>
  <c r="B37" i="57"/>
  <c r="A37" i="57" s="1"/>
  <c r="C36" i="57"/>
  <c r="B38" i="76"/>
  <c r="A38" i="76" s="1"/>
  <c r="C37" i="76"/>
  <c r="C36" i="78"/>
  <c r="B37" i="78"/>
  <c r="A37" i="78" s="1"/>
  <c r="F279" i="95"/>
  <c r="Y279" i="95" s="1"/>
  <c r="D369" i="95"/>
  <c r="D353" i="95"/>
  <c r="U278" i="95"/>
  <c r="Z278" i="95"/>
  <c r="D408" i="95"/>
  <c r="P281" i="95"/>
  <c r="F281" i="95"/>
  <c r="Y281" i="95" s="1"/>
  <c r="Z259" i="95"/>
  <c r="U259" i="95"/>
  <c r="U260" i="95"/>
  <c r="Z260" i="95"/>
  <c r="D466" i="95"/>
  <c r="U272" i="95"/>
  <c r="Z272" i="95"/>
  <c r="D417" i="95"/>
  <c r="Z268" i="95"/>
  <c r="U268" i="95"/>
  <c r="D416" i="95"/>
  <c r="Z263" i="95"/>
  <c r="U263" i="95"/>
  <c r="U254" i="95"/>
  <c r="Z254" i="95"/>
  <c r="A292" i="95"/>
  <c r="U257" i="95"/>
  <c r="Z257" i="95"/>
  <c r="P273" i="95"/>
  <c r="F273" i="95"/>
  <c r="Y273" i="95" s="1"/>
  <c r="F297" i="95"/>
  <c r="Y297" i="95" s="1"/>
  <c r="P297" i="95"/>
  <c r="F276" i="95"/>
  <c r="Y276" i="95" s="1"/>
  <c r="P276" i="95"/>
  <c r="D392" i="95"/>
  <c r="U264" i="95"/>
  <c r="Z264" i="95"/>
  <c r="U265" i="95"/>
  <c r="Z265" i="95"/>
  <c r="P280" i="95"/>
  <c r="F280" i="95"/>
  <c r="Y280" i="95" s="1"/>
  <c r="F271" i="95"/>
  <c r="Y271" i="95" s="1"/>
  <c r="P271" i="95"/>
  <c r="U266" i="95"/>
  <c r="Z266" i="95"/>
  <c r="Z255" i="95"/>
  <c r="U255" i="95"/>
  <c r="Z256" i="95"/>
  <c r="U256" i="95"/>
  <c r="Z274" i="95"/>
  <c r="U274" i="95"/>
  <c r="Z258" i="95"/>
  <c r="U258" i="95"/>
  <c r="Z267" i="95"/>
  <c r="U267" i="95"/>
  <c r="P282" i="95"/>
  <c r="F282" i="95"/>
  <c r="Y282" i="95" s="1"/>
  <c r="P270" i="95"/>
  <c r="F270" i="95"/>
  <c r="Y270" i="95" s="1"/>
  <c r="U277" i="95"/>
  <c r="Z277" i="95"/>
  <c r="U261" i="95"/>
  <c r="Z261" i="95"/>
  <c r="D340" i="95"/>
  <c r="P269" i="95"/>
  <c r="F269" i="95"/>
  <c r="Y269" i="95" s="1"/>
  <c r="Z279" i="95"/>
  <c r="U279" i="95"/>
  <c r="Z262" i="95"/>
  <c r="U262" i="95"/>
  <c r="D300" i="95"/>
  <c r="A313" i="95" s="1"/>
  <c r="A285" i="95"/>
  <c r="A286" i="95"/>
  <c r="A288" i="95"/>
  <c r="A287" i="95"/>
  <c r="A298" i="95"/>
  <c r="A293" i="95"/>
  <c r="Z275" i="95"/>
  <c r="U275" i="95"/>
  <c r="D299" i="95"/>
  <c r="A284" i="95"/>
  <c r="A291" i="95"/>
  <c r="A294" i="95"/>
  <c r="A290" i="95"/>
  <c r="A296" i="95"/>
  <c r="A289" i="95"/>
  <c r="Z283" i="95"/>
  <c r="U283" i="95"/>
  <c r="D352" i="95"/>
  <c r="A295" i="95"/>
  <c r="Q40" i="54" l="1"/>
  <c r="N40" i="54"/>
  <c r="A305" i="95"/>
  <c r="A304" i="95"/>
  <c r="A302" i="95"/>
  <c r="P302" i="95" s="1"/>
  <c r="A36" i="53"/>
  <c r="C36" i="53"/>
  <c r="B37" i="53"/>
  <c r="A36" i="59"/>
  <c r="B37" i="59"/>
  <c r="C36" i="59"/>
  <c r="A36" i="73"/>
  <c r="C36" i="73"/>
  <c r="B37" i="73"/>
  <c r="A36" i="58"/>
  <c r="C36" i="58"/>
  <c r="B37" i="58"/>
  <c r="A36" i="54"/>
  <c r="C36" i="54"/>
  <c r="B37" i="54"/>
  <c r="A36" i="56"/>
  <c r="B37" i="56"/>
  <c r="C36" i="56"/>
  <c r="A36" i="51"/>
  <c r="B37" i="51"/>
  <c r="C36" i="51"/>
  <c r="A36" i="55"/>
  <c r="C36" i="55"/>
  <c r="B37" i="55"/>
  <c r="B37" i="45"/>
  <c r="A37" i="45" s="1"/>
  <c r="C36" i="45"/>
  <c r="B37" i="50"/>
  <c r="A37" i="50" s="1"/>
  <c r="C36" i="50"/>
  <c r="C36" i="60"/>
  <c r="B37" i="60"/>
  <c r="A37" i="60" s="1"/>
  <c r="B37" i="41"/>
  <c r="A37" i="41" s="1"/>
  <c r="C36" i="41"/>
  <c r="B38" i="62"/>
  <c r="A38" i="62" s="1"/>
  <c r="C37" i="62"/>
  <c r="B38" i="72"/>
  <c r="A38" i="72" s="1"/>
  <c r="C37" i="72"/>
  <c r="C36" i="49"/>
  <c r="B37" i="49"/>
  <c r="A37" i="49" s="1"/>
  <c r="B39" i="76"/>
  <c r="C38" i="76"/>
  <c r="B38" i="57"/>
  <c r="A38" i="57" s="1"/>
  <c r="C37" i="57"/>
  <c r="B38" i="42"/>
  <c r="A38" i="42" s="1"/>
  <c r="C37" i="42"/>
  <c r="C37" i="61"/>
  <c r="B38" i="61"/>
  <c r="A38" i="61" s="1"/>
  <c r="B39" i="46"/>
  <c r="C38" i="46"/>
  <c r="B38" i="44"/>
  <c r="A38" i="44" s="1"/>
  <c r="C37" i="44"/>
  <c r="B38" i="48"/>
  <c r="A38" i="48" s="1"/>
  <c r="C37" i="48"/>
  <c r="B38" i="52"/>
  <c r="A38" i="52" s="1"/>
  <c r="C37" i="52"/>
  <c r="B38" i="43"/>
  <c r="A38" i="43" s="1"/>
  <c r="C37" i="43"/>
  <c r="B38" i="78"/>
  <c r="A38" i="78" s="1"/>
  <c r="C37" i="78"/>
  <c r="B38" i="40"/>
  <c r="A38" i="40" s="1"/>
  <c r="C37" i="40"/>
  <c r="C37" i="77"/>
  <c r="B38" i="77"/>
  <c r="A38" i="77" s="1"/>
  <c r="B37" i="75"/>
  <c r="A37" i="75" s="1"/>
  <c r="C36" i="75"/>
  <c r="B37" i="71"/>
  <c r="A37" i="71" s="1"/>
  <c r="C36" i="71"/>
  <c r="C37" i="74"/>
  <c r="B38" i="74"/>
  <c r="A38" i="74" s="1"/>
  <c r="C36" i="47"/>
  <c r="B37" i="47"/>
  <c r="A37" i="47" s="1"/>
  <c r="P296" i="95"/>
  <c r="F296" i="95"/>
  <c r="Y296" i="95" s="1"/>
  <c r="F289" i="95"/>
  <c r="Y289" i="95" s="1"/>
  <c r="P289" i="95"/>
  <c r="P290" i="95"/>
  <c r="F290" i="95"/>
  <c r="Y290" i="95" s="1"/>
  <c r="A308" i="95"/>
  <c r="P298" i="95"/>
  <c r="F298" i="95"/>
  <c r="Y298" i="95" s="1"/>
  <c r="Z280" i="95"/>
  <c r="U280" i="95"/>
  <c r="U276" i="95"/>
  <c r="Z276" i="95"/>
  <c r="F292" i="95"/>
  <c r="Y292" i="95" s="1"/>
  <c r="P292" i="95"/>
  <c r="U281" i="95"/>
  <c r="Z281" i="95"/>
  <c r="F284" i="95"/>
  <c r="Y284" i="95" s="1"/>
  <c r="P284" i="95"/>
  <c r="F287" i="95"/>
  <c r="Y287" i="95" s="1"/>
  <c r="P287" i="95"/>
  <c r="D368" i="95"/>
  <c r="F295" i="95"/>
  <c r="Y295" i="95" s="1"/>
  <c r="P295" i="95"/>
  <c r="D314" i="95"/>
  <c r="A299" i="95"/>
  <c r="F288" i="95"/>
  <c r="Y288" i="95" s="1"/>
  <c r="P288" i="95"/>
  <c r="U297" i="95"/>
  <c r="Z297" i="95"/>
  <c r="P286" i="95"/>
  <c r="F286" i="95"/>
  <c r="Y286" i="95" s="1"/>
  <c r="U269" i="95"/>
  <c r="Z269" i="95"/>
  <c r="P294" i="95"/>
  <c r="F294" i="95"/>
  <c r="Y294" i="95" s="1"/>
  <c r="F285" i="95"/>
  <c r="Y285" i="95" s="1"/>
  <c r="P285" i="95"/>
  <c r="Z270" i="95"/>
  <c r="U270" i="95"/>
  <c r="Z271" i="95"/>
  <c r="U271" i="95"/>
  <c r="D432" i="95"/>
  <c r="D384" i="95"/>
  <c r="P304" i="95"/>
  <c r="F304" i="95"/>
  <c r="Y304" i="95" s="1"/>
  <c r="F313" i="95"/>
  <c r="Y313" i="95" s="1"/>
  <c r="P313" i="95"/>
  <c r="D315" i="95"/>
  <c r="A300" i="95"/>
  <c r="A301" i="95"/>
  <c r="A306" i="95"/>
  <c r="A303" i="95"/>
  <c r="A312" i="95"/>
  <c r="A311" i="95"/>
  <c r="A309" i="95"/>
  <c r="A325" i="95"/>
  <c r="U273" i="95"/>
  <c r="Z273" i="95"/>
  <c r="D423" i="95"/>
  <c r="A307" i="95"/>
  <c r="D367" i="95"/>
  <c r="D355" i="95"/>
  <c r="U282" i="95"/>
  <c r="Z282" i="95"/>
  <c r="F305" i="95"/>
  <c r="Y305" i="95" s="1"/>
  <c r="P305" i="95"/>
  <c r="F291" i="95"/>
  <c r="Y291" i="95" s="1"/>
  <c r="P291" i="95"/>
  <c r="F293" i="95"/>
  <c r="Y293" i="95" s="1"/>
  <c r="P293" i="95"/>
  <c r="A310" i="95"/>
  <c r="D407" i="95"/>
  <c r="D431" i="95"/>
  <c r="Q40" i="72" l="1"/>
  <c r="F302" i="95"/>
  <c r="Y302" i="95" s="1"/>
  <c r="A37" i="51"/>
  <c r="C37" i="51"/>
  <c r="B38" i="51"/>
  <c r="A37" i="58"/>
  <c r="B38" i="58"/>
  <c r="C37" i="58"/>
  <c r="A37" i="54"/>
  <c r="B38" i="54"/>
  <c r="C37" i="54"/>
  <c r="A37" i="53"/>
  <c r="C37" i="53"/>
  <c r="B38" i="53"/>
  <c r="A37" i="55"/>
  <c r="B38" i="55"/>
  <c r="C37" i="55"/>
  <c r="C39" i="46"/>
  <c r="A39" i="46"/>
  <c r="C39" i="76"/>
  <c r="A39" i="76"/>
  <c r="A37" i="56"/>
  <c r="C37" i="56"/>
  <c r="B38" i="56"/>
  <c r="A37" i="73"/>
  <c r="C37" i="73"/>
  <c r="B38" i="73"/>
  <c r="A37" i="59"/>
  <c r="B38" i="59"/>
  <c r="C37" i="59"/>
  <c r="C37" i="60"/>
  <c r="B38" i="60"/>
  <c r="A38" i="60" s="1"/>
  <c r="B38" i="50"/>
  <c r="A38" i="50" s="1"/>
  <c r="C37" i="50"/>
  <c r="B38" i="45"/>
  <c r="A38" i="45" s="1"/>
  <c r="C37" i="45"/>
  <c r="C37" i="71"/>
  <c r="B38" i="71"/>
  <c r="A38" i="71" s="1"/>
  <c r="B39" i="78"/>
  <c r="C38" i="78"/>
  <c r="B39" i="52"/>
  <c r="C38" i="52"/>
  <c r="C38" i="44"/>
  <c r="B39" i="44"/>
  <c r="B39" i="57"/>
  <c r="C38" i="57"/>
  <c r="B38" i="41"/>
  <c r="A38" i="41" s="1"/>
  <c r="C37" i="41"/>
  <c r="B39" i="74"/>
  <c r="C38" i="74"/>
  <c r="B39" i="77"/>
  <c r="C38" i="77"/>
  <c r="B38" i="75"/>
  <c r="A38" i="75" s="1"/>
  <c r="C37" i="75"/>
  <c r="C38" i="40"/>
  <c r="B39" i="40"/>
  <c r="B39" i="43"/>
  <c r="C38" i="43"/>
  <c r="C38" i="48"/>
  <c r="B39" i="48"/>
  <c r="B39" i="42"/>
  <c r="C38" i="42"/>
  <c r="B39" i="72"/>
  <c r="C38" i="72"/>
  <c r="B39" i="62"/>
  <c r="C38" i="62"/>
  <c r="C37" i="47"/>
  <c r="B38" i="47"/>
  <c r="A38" i="47" s="1"/>
  <c r="B39" i="61"/>
  <c r="C38" i="61"/>
  <c r="C37" i="49"/>
  <c r="B38" i="49"/>
  <c r="A38" i="49" s="1"/>
  <c r="Z293" i="95"/>
  <c r="U293" i="95"/>
  <c r="F325" i="95"/>
  <c r="Y325" i="95" s="1"/>
  <c r="P325" i="95"/>
  <c r="D330" i="95"/>
  <c r="A315" i="95"/>
  <c r="A316" i="95"/>
  <c r="A318" i="95"/>
  <c r="A324" i="95"/>
  <c r="A317" i="95"/>
  <c r="A327" i="95"/>
  <c r="U302" i="95"/>
  <c r="Z302" i="95"/>
  <c r="F309" i="95"/>
  <c r="Y309" i="95" s="1"/>
  <c r="P309" i="95"/>
  <c r="U313" i="95"/>
  <c r="Z313" i="95"/>
  <c r="U285" i="95"/>
  <c r="Z285" i="95"/>
  <c r="Z288" i="95"/>
  <c r="U288" i="95"/>
  <c r="Z295" i="95"/>
  <c r="U295" i="95"/>
  <c r="Z284" i="95"/>
  <c r="U284" i="95"/>
  <c r="Z290" i="95"/>
  <c r="U290" i="95"/>
  <c r="Z291" i="95"/>
  <c r="U291" i="95"/>
  <c r="P311" i="95"/>
  <c r="F311" i="95"/>
  <c r="Y311" i="95" s="1"/>
  <c r="U289" i="95"/>
  <c r="Z289" i="95"/>
  <c r="P312" i="95"/>
  <c r="F312" i="95"/>
  <c r="Y312" i="95" s="1"/>
  <c r="D447" i="95"/>
  <c r="Z286" i="95"/>
  <c r="U286" i="95"/>
  <c r="D446" i="95"/>
  <c r="U305" i="95"/>
  <c r="Z305" i="95"/>
  <c r="D370" i="95"/>
  <c r="D438" i="95"/>
  <c r="P303" i="95"/>
  <c r="F303" i="95"/>
  <c r="Y303" i="95" s="1"/>
  <c r="Z304" i="95"/>
  <c r="U304" i="95"/>
  <c r="U294" i="95"/>
  <c r="Z294" i="95"/>
  <c r="F299" i="95"/>
  <c r="Y299" i="95" s="1"/>
  <c r="P299" i="95"/>
  <c r="D383" i="95"/>
  <c r="P306" i="95"/>
  <c r="F306" i="95"/>
  <c r="Y306" i="95" s="1"/>
  <c r="D329" i="95"/>
  <c r="A314" i="95"/>
  <c r="A322" i="95"/>
  <c r="A320" i="95"/>
  <c r="A319" i="95"/>
  <c r="A326" i="95"/>
  <c r="A334" i="95"/>
  <c r="A321" i="95"/>
  <c r="A323" i="95"/>
  <c r="Z296" i="95"/>
  <c r="U296" i="95"/>
  <c r="D422" i="95"/>
  <c r="D382" i="95"/>
  <c r="P301" i="95"/>
  <c r="F301" i="95"/>
  <c r="Y301" i="95" s="1"/>
  <c r="D399" i="95"/>
  <c r="A328" i="95"/>
  <c r="U298" i="95"/>
  <c r="Z298" i="95"/>
  <c r="P310" i="95"/>
  <c r="F310" i="95"/>
  <c r="Y310" i="95" s="1"/>
  <c r="F307" i="95"/>
  <c r="Y307" i="95" s="1"/>
  <c r="P307" i="95"/>
  <c r="F300" i="95"/>
  <c r="Y300" i="95" s="1"/>
  <c r="P300" i="95"/>
  <c r="Z287" i="95"/>
  <c r="U287" i="95"/>
  <c r="Z292" i="95"/>
  <c r="U292" i="95"/>
  <c r="P308" i="95"/>
  <c r="F308" i="95"/>
  <c r="Y308" i="95" s="1"/>
  <c r="A343" i="95" l="1"/>
  <c r="A339" i="95"/>
  <c r="P339" i="95" s="1"/>
  <c r="N40" i="72"/>
  <c r="L40" i="76"/>
  <c r="L40" i="46"/>
  <c r="A38" i="51"/>
  <c r="B39" i="51"/>
  <c r="C38" i="51"/>
  <c r="C39" i="72"/>
  <c r="A39" i="72"/>
  <c r="C39" i="77"/>
  <c r="A39" i="77"/>
  <c r="C39" i="78"/>
  <c r="A39" i="78"/>
  <c r="A38" i="73"/>
  <c r="C38" i="73"/>
  <c r="B39" i="73"/>
  <c r="A38" i="53"/>
  <c r="B39" i="53"/>
  <c r="C38" i="53"/>
  <c r="A38" i="54"/>
  <c r="B39" i="54"/>
  <c r="C38" i="54"/>
  <c r="C39" i="61"/>
  <c r="A39" i="61"/>
  <c r="C39" i="62"/>
  <c r="A39" i="62"/>
  <c r="C39" i="42"/>
  <c r="A39" i="42"/>
  <c r="C39" i="43"/>
  <c r="A39" i="43"/>
  <c r="C39" i="74"/>
  <c r="A39" i="74"/>
  <c r="C39" i="57"/>
  <c r="A39" i="57"/>
  <c r="C39" i="52"/>
  <c r="A39" i="52"/>
  <c r="A38" i="59"/>
  <c r="C38" i="59"/>
  <c r="B39" i="59"/>
  <c r="C39" i="48"/>
  <c r="A39" i="48"/>
  <c r="C39" i="40"/>
  <c r="A39" i="40"/>
  <c r="C39" i="44"/>
  <c r="A39" i="44"/>
  <c r="A38" i="56"/>
  <c r="B39" i="56"/>
  <c r="C38" i="56"/>
  <c r="A38" i="55"/>
  <c r="C38" i="55"/>
  <c r="B39" i="55"/>
  <c r="A38" i="58"/>
  <c r="C38" i="58"/>
  <c r="B39" i="58"/>
  <c r="B39" i="45"/>
  <c r="C38" i="45"/>
  <c r="C38" i="50"/>
  <c r="B39" i="50"/>
  <c r="A342" i="95"/>
  <c r="F342" i="95" s="1"/>
  <c r="Y342" i="95" s="1"/>
  <c r="C38" i="60"/>
  <c r="B39" i="60"/>
  <c r="C38" i="75"/>
  <c r="B39" i="75"/>
  <c r="B39" i="49"/>
  <c r="C38" i="49"/>
  <c r="B39" i="47"/>
  <c r="C38" i="47"/>
  <c r="B39" i="41"/>
  <c r="C38" i="41"/>
  <c r="C38" i="71"/>
  <c r="B39" i="71"/>
  <c r="A337" i="95"/>
  <c r="F337" i="95" s="1"/>
  <c r="Y337" i="95" s="1"/>
  <c r="D397" i="95"/>
  <c r="F316" i="95"/>
  <c r="Y316" i="95" s="1"/>
  <c r="P316" i="95"/>
  <c r="Z300" i="95"/>
  <c r="U300" i="95"/>
  <c r="D398" i="95"/>
  <c r="F315" i="95"/>
  <c r="Y315" i="95" s="1"/>
  <c r="P315" i="95"/>
  <c r="P328" i="95"/>
  <c r="F328" i="95"/>
  <c r="Y328" i="95" s="1"/>
  <c r="D437" i="95"/>
  <c r="P314" i="95"/>
  <c r="F314" i="95"/>
  <c r="Y314" i="95" s="1"/>
  <c r="Z299" i="95"/>
  <c r="U299" i="95"/>
  <c r="Z303" i="95"/>
  <c r="U303" i="95"/>
  <c r="D345" i="95"/>
  <c r="A330" i="95"/>
  <c r="A331" i="95"/>
  <c r="A333" i="95"/>
  <c r="A332" i="95"/>
  <c r="A341" i="95"/>
  <c r="A336" i="95"/>
  <c r="A335" i="95"/>
  <c r="P343" i="95"/>
  <c r="F343" i="95"/>
  <c r="Y343" i="95" s="1"/>
  <c r="Z308" i="95"/>
  <c r="U308" i="95"/>
  <c r="Z307" i="95"/>
  <c r="U307" i="95"/>
  <c r="F323" i="95"/>
  <c r="Y323" i="95" s="1"/>
  <c r="P323" i="95"/>
  <c r="D344" i="95"/>
  <c r="A352" i="95" s="1"/>
  <c r="A329" i="95"/>
  <c r="A354" i="95"/>
  <c r="A340" i="95"/>
  <c r="D462" i="95"/>
  <c r="Z311" i="95"/>
  <c r="U311" i="95"/>
  <c r="P327" i="95"/>
  <c r="F327" i="95"/>
  <c r="Y327" i="95" s="1"/>
  <c r="Z325" i="95"/>
  <c r="U325" i="95"/>
  <c r="D385" i="95"/>
  <c r="D414" i="95"/>
  <c r="P326" i="95"/>
  <c r="F326" i="95"/>
  <c r="Y326" i="95" s="1"/>
  <c r="D461" i="95"/>
  <c r="P322" i="95"/>
  <c r="F322" i="95"/>
  <c r="Y322" i="95" s="1"/>
  <c r="F321" i="95"/>
  <c r="Y321" i="95" s="1"/>
  <c r="P321" i="95"/>
  <c r="D453" i="95"/>
  <c r="Z312" i="95"/>
  <c r="U312" i="95"/>
  <c r="Z309" i="95"/>
  <c r="U309" i="95"/>
  <c r="F317" i="95"/>
  <c r="Y317" i="95" s="1"/>
  <c r="P317" i="95"/>
  <c r="F339" i="95"/>
  <c r="Y339" i="95" s="1"/>
  <c r="U310" i="95"/>
  <c r="Z310" i="95"/>
  <c r="Z301" i="95"/>
  <c r="U301" i="95"/>
  <c r="P319" i="95"/>
  <c r="F319" i="95"/>
  <c r="Y319" i="95" s="1"/>
  <c r="P324" i="95"/>
  <c r="F324" i="95"/>
  <c r="Y324" i="95" s="1"/>
  <c r="P334" i="95"/>
  <c r="F334" i="95"/>
  <c r="Y334" i="95" s="1"/>
  <c r="P320" i="95"/>
  <c r="F320" i="95"/>
  <c r="Y320" i="95" s="1"/>
  <c r="U306" i="95"/>
  <c r="Z306" i="95"/>
  <c r="P318" i="95"/>
  <c r="F318" i="95"/>
  <c r="Y318" i="95" s="1"/>
  <c r="A338" i="95"/>
  <c r="Q40" i="40" l="1"/>
  <c r="N40" i="40"/>
  <c r="L40" i="42"/>
  <c r="L40" i="74"/>
  <c r="L40" i="61"/>
  <c r="L40" i="40"/>
  <c r="L40" i="77"/>
  <c r="L40" i="57"/>
  <c r="L40" i="43"/>
  <c r="L40" i="62"/>
  <c r="L40" i="52"/>
  <c r="L40" i="48"/>
  <c r="L40" i="78"/>
  <c r="L40" i="72"/>
  <c r="L40" i="44"/>
  <c r="C39" i="49"/>
  <c r="A39" i="49"/>
  <c r="C39" i="73"/>
  <c r="A39" i="73"/>
  <c r="C39" i="71"/>
  <c r="A39" i="71"/>
  <c r="C39" i="75"/>
  <c r="A39" i="75"/>
  <c r="C39" i="45"/>
  <c r="A39" i="45"/>
  <c r="C39" i="55"/>
  <c r="A39" i="55"/>
  <c r="C39" i="56"/>
  <c r="A39" i="56"/>
  <c r="C39" i="59"/>
  <c r="A39" i="59"/>
  <c r="C39" i="47"/>
  <c r="A39" i="47"/>
  <c r="C39" i="50"/>
  <c r="A39" i="50"/>
  <c r="C39" i="58"/>
  <c r="A39" i="58"/>
  <c r="C39" i="53"/>
  <c r="A39" i="53"/>
  <c r="C39" i="51"/>
  <c r="A39" i="51"/>
  <c r="C39" i="60"/>
  <c r="A39" i="60"/>
  <c r="C39" i="54"/>
  <c r="A39" i="54"/>
  <c r="P342" i="95"/>
  <c r="Z342" i="95" s="1"/>
  <c r="C39" i="41"/>
  <c r="A39" i="41"/>
  <c r="A353" i="95"/>
  <c r="F353" i="95" s="1"/>
  <c r="Y353" i="95" s="1"/>
  <c r="P337" i="95"/>
  <c r="U337" i="95" s="1"/>
  <c r="U322" i="95"/>
  <c r="Z322" i="95"/>
  <c r="F341" i="95"/>
  <c r="Y341" i="95" s="1"/>
  <c r="P341" i="95"/>
  <c r="D429" i="95"/>
  <c r="Z327" i="95"/>
  <c r="U327" i="95"/>
  <c r="F352" i="95"/>
  <c r="Y352" i="95" s="1"/>
  <c r="P352" i="95"/>
  <c r="F332" i="95"/>
  <c r="Y332" i="95" s="1"/>
  <c r="P332" i="95"/>
  <c r="Z328" i="95"/>
  <c r="U328" i="95"/>
  <c r="D468" i="95"/>
  <c r="Z320" i="95"/>
  <c r="U320" i="95"/>
  <c r="F333" i="95"/>
  <c r="Y333" i="95" s="1"/>
  <c r="P333" i="95"/>
  <c r="Z315" i="95"/>
  <c r="U315" i="95"/>
  <c r="U314" i="95"/>
  <c r="Z314" i="95"/>
  <c r="F329" i="95"/>
  <c r="Y329" i="95" s="1"/>
  <c r="P329" i="95"/>
  <c r="P330" i="95"/>
  <c r="F330" i="95"/>
  <c r="Y330" i="95" s="1"/>
  <c r="Z316" i="95"/>
  <c r="U316" i="95"/>
  <c r="Z339" i="95"/>
  <c r="U339" i="95"/>
  <c r="U321" i="95"/>
  <c r="Z321" i="95"/>
  <c r="D400" i="95"/>
  <c r="D359" i="95"/>
  <c r="A344" i="95"/>
  <c r="A355" i="95"/>
  <c r="A349" i="95"/>
  <c r="A356" i="95"/>
  <c r="A350" i="95"/>
  <c r="A358" i="95"/>
  <c r="Z343" i="95"/>
  <c r="U343" i="95"/>
  <c r="D360" i="95"/>
  <c r="A345" i="95"/>
  <c r="A346" i="95"/>
  <c r="A348" i="95"/>
  <c r="A351" i="95"/>
  <c r="A347" i="95"/>
  <c r="A357" i="95"/>
  <c r="F354" i="95"/>
  <c r="Y354" i="95" s="1"/>
  <c r="P354" i="95"/>
  <c r="P338" i="95"/>
  <c r="F338" i="95"/>
  <c r="Y338" i="95" s="1"/>
  <c r="U318" i="95"/>
  <c r="Z318" i="95"/>
  <c r="P340" i="95"/>
  <c r="F340" i="95"/>
  <c r="Y340" i="95" s="1"/>
  <c r="Z323" i="95"/>
  <c r="U323" i="95"/>
  <c r="P335" i="95"/>
  <c r="F335" i="95"/>
  <c r="Y335" i="95" s="1"/>
  <c r="F331" i="95"/>
  <c r="Y331" i="95" s="1"/>
  <c r="P331" i="95"/>
  <c r="U334" i="95"/>
  <c r="Z334" i="95"/>
  <c r="Z324" i="95"/>
  <c r="U324" i="95"/>
  <c r="Z317" i="95"/>
  <c r="U317" i="95"/>
  <c r="U326" i="95"/>
  <c r="Z326" i="95"/>
  <c r="P336" i="95"/>
  <c r="F336" i="95"/>
  <c r="Y336" i="95" s="1"/>
  <c r="D452" i="95"/>
  <c r="D413" i="95"/>
  <c r="D412" i="95"/>
  <c r="Z319" i="95"/>
  <c r="U319" i="95"/>
  <c r="U342" i="95" l="1"/>
  <c r="P353" i="95"/>
  <c r="Q40" i="42"/>
  <c r="N40" i="42"/>
  <c r="Q40" i="43"/>
  <c r="N40" i="43"/>
  <c r="L40" i="71"/>
  <c r="L40" i="49"/>
  <c r="L40" i="54"/>
  <c r="L40" i="51"/>
  <c r="L40" i="58"/>
  <c r="L40" i="47"/>
  <c r="L40" i="60"/>
  <c r="L40" i="53"/>
  <c r="L40" i="50"/>
  <c r="L40" i="59"/>
  <c r="L40" i="55"/>
  <c r="L40" i="75"/>
  <c r="L40" i="73"/>
  <c r="L40" i="41"/>
  <c r="L40" i="56"/>
  <c r="L40" i="45"/>
  <c r="Z337" i="95"/>
  <c r="A367" i="95"/>
  <c r="P367" i="95" s="1"/>
  <c r="A364" i="95"/>
  <c r="P364" i="95" s="1"/>
  <c r="P357" i="95"/>
  <c r="F357" i="95"/>
  <c r="Y357" i="95" s="1"/>
  <c r="Z333" i="95"/>
  <c r="U333" i="95"/>
  <c r="D467" i="95"/>
  <c r="P347" i="95"/>
  <c r="F347" i="95"/>
  <c r="Y347" i="95" s="1"/>
  <c r="P349" i="95"/>
  <c r="F349" i="95"/>
  <c r="Y349" i="95" s="1"/>
  <c r="U330" i="95"/>
  <c r="Z330" i="95"/>
  <c r="P351" i="95"/>
  <c r="F351" i="95"/>
  <c r="Y351" i="95" s="1"/>
  <c r="P350" i="95"/>
  <c r="F350" i="95"/>
  <c r="Y350" i="95" s="1"/>
  <c r="F355" i="95"/>
  <c r="Y355" i="95" s="1"/>
  <c r="P355" i="95"/>
  <c r="U329" i="95"/>
  <c r="Z329" i="95"/>
  <c r="Z331" i="95"/>
  <c r="U331" i="95"/>
  <c r="P348" i="95"/>
  <c r="F348" i="95"/>
  <c r="Y348" i="95" s="1"/>
  <c r="F344" i="95"/>
  <c r="Y344" i="95" s="1"/>
  <c r="P344" i="95"/>
  <c r="D444" i="95"/>
  <c r="Z340" i="95"/>
  <c r="U340" i="95"/>
  <c r="Z336" i="95"/>
  <c r="U336" i="95"/>
  <c r="D427" i="95"/>
  <c r="Z335" i="95"/>
  <c r="U335" i="95"/>
  <c r="Z338" i="95"/>
  <c r="U338" i="95"/>
  <c r="F346" i="95"/>
  <c r="Y346" i="95" s="1"/>
  <c r="P346" i="95"/>
  <c r="A368" i="95"/>
  <c r="D374" i="95"/>
  <c r="A385" i="95" s="1"/>
  <c r="A359" i="95"/>
  <c r="A370" i="95"/>
  <c r="A372" i="95"/>
  <c r="A369" i="95"/>
  <c r="A371" i="95"/>
  <c r="Z332" i="95"/>
  <c r="U332" i="95"/>
  <c r="Z341" i="95"/>
  <c r="U341" i="95"/>
  <c r="P345" i="95"/>
  <c r="F345" i="95"/>
  <c r="Y345" i="95" s="1"/>
  <c r="P358" i="95"/>
  <c r="F358" i="95"/>
  <c r="Y358" i="95" s="1"/>
  <c r="D375" i="95"/>
  <c r="A360" i="95"/>
  <c r="A363" i="95"/>
  <c r="A361" i="95"/>
  <c r="A362" i="95"/>
  <c r="A373" i="95"/>
  <c r="A365" i="95"/>
  <c r="P356" i="95"/>
  <c r="F356" i="95"/>
  <c r="Y356" i="95" s="1"/>
  <c r="U352" i="95"/>
  <c r="Z352" i="95"/>
  <c r="Z353" i="95"/>
  <c r="U353" i="95"/>
  <c r="Z354" i="95"/>
  <c r="U354" i="95"/>
  <c r="D428" i="95"/>
  <c r="A366" i="95"/>
  <c r="D415" i="95"/>
  <c r="A377" i="95" l="1"/>
  <c r="F377" i="95" s="1"/>
  <c r="Y377" i="95" s="1"/>
  <c r="Q40" i="59"/>
  <c r="N40" i="59"/>
  <c r="Q40" i="41"/>
  <c r="N40" i="41"/>
  <c r="Q40" i="56"/>
  <c r="N40" i="56"/>
  <c r="Q40" i="44"/>
  <c r="N40" i="44"/>
  <c r="Q40" i="45"/>
  <c r="N40" i="45"/>
  <c r="F367" i="95"/>
  <c r="Y367" i="95" s="1"/>
  <c r="A388" i="95"/>
  <c r="P388" i="95" s="1"/>
  <c r="A387" i="95"/>
  <c r="P387" i="95" s="1"/>
  <c r="F364" i="95"/>
  <c r="Y364" i="95" s="1"/>
  <c r="P372" i="95"/>
  <c r="F372" i="95"/>
  <c r="Y372" i="95" s="1"/>
  <c r="Z346" i="95"/>
  <c r="U346" i="95"/>
  <c r="Z355" i="95"/>
  <c r="U355" i="95"/>
  <c r="P365" i="95"/>
  <c r="F365" i="95"/>
  <c r="Y365" i="95" s="1"/>
  <c r="Z364" i="95"/>
  <c r="U364" i="95"/>
  <c r="D430" i="95"/>
  <c r="P366" i="95"/>
  <c r="F366" i="95"/>
  <c r="Y366" i="95" s="1"/>
  <c r="P373" i="95"/>
  <c r="F373" i="95"/>
  <c r="Y373" i="95" s="1"/>
  <c r="A378" i="95"/>
  <c r="F362" i="95"/>
  <c r="Y362" i="95" s="1"/>
  <c r="P362" i="95"/>
  <c r="U358" i="95"/>
  <c r="Z358" i="95"/>
  <c r="Z348" i="95"/>
  <c r="U348" i="95"/>
  <c r="U350" i="95"/>
  <c r="Z350" i="95"/>
  <c r="U349" i="95"/>
  <c r="Z349" i="95"/>
  <c r="P361" i="95"/>
  <c r="F361" i="95"/>
  <c r="Y361" i="95" s="1"/>
  <c r="P371" i="95"/>
  <c r="F371" i="95"/>
  <c r="Y371" i="95" s="1"/>
  <c r="F370" i="95"/>
  <c r="Y370" i="95" s="1"/>
  <c r="P370" i="95"/>
  <c r="P359" i="95"/>
  <c r="F359" i="95"/>
  <c r="Y359" i="95" s="1"/>
  <c r="D443" i="95"/>
  <c r="P385" i="95"/>
  <c r="F385" i="95"/>
  <c r="Y385" i="95" s="1"/>
  <c r="P363" i="95"/>
  <c r="F363" i="95"/>
  <c r="Y363" i="95" s="1"/>
  <c r="U345" i="95"/>
  <c r="Z345" i="95"/>
  <c r="A383" i="95"/>
  <c r="D389" i="95"/>
  <c r="A374" i="95"/>
  <c r="A384" i="95"/>
  <c r="A382" i="95"/>
  <c r="D459" i="95"/>
  <c r="Z351" i="95"/>
  <c r="U351" i="95"/>
  <c r="A381" i="95"/>
  <c r="U357" i="95"/>
  <c r="Z357" i="95"/>
  <c r="F360" i="95"/>
  <c r="Y360" i="95" s="1"/>
  <c r="P360" i="95"/>
  <c r="P369" i="95"/>
  <c r="F369" i="95"/>
  <c r="Y369" i="95" s="1"/>
  <c r="U344" i="95"/>
  <c r="Z344" i="95"/>
  <c r="Z356" i="95"/>
  <c r="U356" i="95"/>
  <c r="D390" i="95"/>
  <c r="A403" i="95" s="1"/>
  <c r="A375" i="95"/>
  <c r="A376" i="95"/>
  <c r="A379" i="95"/>
  <c r="A386" i="95"/>
  <c r="A380" i="95"/>
  <c r="F368" i="95"/>
  <c r="Y368" i="95" s="1"/>
  <c r="P368" i="95"/>
  <c r="D442" i="95"/>
  <c r="U367" i="95"/>
  <c r="Z367" i="95"/>
  <c r="Z347" i="95"/>
  <c r="U347" i="95"/>
  <c r="P377" i="95" l="1"/>
  <c r="A393" i="95"/>
  <c r="A395" i="95"/>
  <c r="F388" i="95"/>
  <c r="Y388" i="95" s="1"/>
  <c r="F387" i="95"/>
  <c r="Y387" i="95" s="1"/>
  <c r="F386" i="95"/>
  <c r="Y386" i="95" s="1"/>
  <c r="P386" i="95"/>
  <c r="P375" i="95"/>
  <c r="F375" i="95"/>
  <c r="Y375" i="95" s="1"/>
  <c r="P381" i="95"/>
  <c r="F381" i="95"/>
  <c r="Y381" i="95" s="1"/>
  <c r="A389" i="95"/>
  <c r="D404" i="95"/>
  <c r="A392" i="95"/>
  <c r="A400" i="95"/>
  <c r="A399" i="95"/>
  <c r="Z363" i="95"/>
  <c r="U363" i="95"/>
  <c r="D445" i="95"/>
  <c r="P379" i="95"/>
  <c r="F379" i="95"/>
  <c r="Y379" i="95" s="1"/>
  <c r="Z359" i="95"/>
  <c r="U359" i="95"/>
  <c r="Z368" i="95"/>
  <c r="U368" i="95"/>
  <c r="P383" i="95"/>
  <c r="F383" i="95"/>
  <c r="Y383" i="95" s="1"/>
  <c r="Z370" i="95"/>
  <c r="U370" i="95"/>
  <c r="Z388" i="95"/>
  <c r="U388" i="95"/>
  <c r="P382" i="95"/>
  <c r="F382" i="95"/>
  <c r="Y382" i="95" s="1"/>
  <c r="D457" i="95"/>
  <c r="D405" i="95"/>
  <c r="A390" i="95"/>
  <c r="A391" i="95"/>
  <c r="A394" i="95"/>
  <c r="A396" i="95"/>
  <c r="Z369" i="95"/>
  <c r="U369" i="95"/>
  <c r="A397" i="95"/>
  <c r="Z385" i="95"/>
  <c r="U385" i="95"/>
  <c r="F376" i="95"/>
  <c r="Y376" i="95" s="1"/>
  <c r="P376" i="95"/>
  <c r="P393" i="95"/>
  <c r="F393" i="95"/>
  <c r="Y393" i="95" s="1"/>
  <c r="Z377" i="95"/>
  <c r="U377" i="95"/>
  <c r="F384" i="95"/>
  <c r="Y384" i="95" s="1"/>
  <c r="P384" i="95"/>
  <c r="A409" i="95"/>
  <c r="Z362" i="95"/>
  <c r="U362" i="95"/>
  <c r="U373" i="95"/>
  <c r="Z373" i="95"/>
  <c r="U365" i="95"/>
  <c r="Z365" i="95"/>
  <c r="Z372" i="95"/>
  <c r="U372" i="95"/>
  <c r="P380" i="95"/>
  <c r="F380" i="95"/>
  <c r="Y380" i="95" s="1"/>
  <c r="U360" i="95"/>
  <c r="Z360" i="95"/>
  <c r="A398" i="95"/>
  <c r="D458" i="95"/>
  <c r="Z371" i="95"/>
  <c r="U371" i="95"/>
  <c r="A408" i="95"/>
  <c r="F378" i="95"/>
  <c r="Y378" i="95" s="1"/>
  <c r="P378" i="95"/>
  <c r="U366" i="95"/>
  <c r="Z366" i="95"/>
  <c r="A416" i="95"/>
  <c r="Z387" i="95"/>
  <c r="U387" i="95"/>
  <c r="Z361" i="95"/>
  <c r="U361" i="95"/>
  <c r="P403" i="95"/>
  <c r="F403" i="95"/>
  <c r="Y403" i="95" s="1"/>
  <c r="P395" i="95"/>
  <c r="F395" i="95"/>
  <c r="Y395" i="95" s="1"/>
  <c r="A417" i="95"/>
  <c r="A402" i="95"/>
  <c r="P374" i="95"/>
  <c r="F374" i="95"/>
  <c r="Y374" i="95" s="1"/>
  <c r="A415" i="95"/>
  <c r="A401" i="95"/>
  <c r="A413" i="95" l="1"/>
  <c r="P413" i="95" s="1"/>
  <c r="Z403" i="95"/>
  <c r="U403" i="95"/>
  <c r="Z378" i="95"/>
  <c r="U378" i="95"/>
  <c r="P409" i="95"/>
  <c r="F409" i="95"/>
  <c r="Y409" i="95" s="1"/>
  <c r="Z376" i="95"/>
  <c r="U376" i="95"/>
  <c r="Z379" i="95"/>
  <c r="U379" i="95"/>
  <c r="F400" i="95"/>
  <c r="Y400" i="95" s="1"/>
  <c r="P400" i="95"/>
  <c r="P389" i="95"/>
  <c r="F389" i="95"/>
  <c r="Y389" i="95" s="1"/>
  <c r="U374" i="95"/>
  <c r="Z374" i="95"/>
  <c r="P398" i="95"/>
  <c r="F398" i="95"/>
  <c r="Y398" i="95" s="1"/>
  <c r="Z384" i="95"/>
  <c r="U384" i="95"/>
  <c r="P396" i="95"/>
  <c r="F396" i="95"/>
  <c r="Y396" i="95" s="1"/>
  <c r="U382" i="95"/>
  <c r="Z382" i="95"/>
  <c r="F394" i="95"/>
  <c r="Y394" i="95" s="1"/>
  <c r="P394" i="95"/>
  <c r="Z383" i="95"/>
  <c r="U383" i="95"/>
  <c r="A418" i="95"/>
  <c r="U381" i="95"/>
  <c r="Z381" i="95"/>
  <c r="P417" i="95"/>
  <c r="F417" i="95"/>
  <c r="Y417" i="95" s="1"/>
  <c r="F408" i="95"/>
  <c r="Y408" i="95" s="1"/>
  <c r="P408" i="95"/>
  <c r="P391" i="95"/>
  <c r="F391" i="95"/>
  <c r="Y391" i="95" s="1"/>
  <c r="D460" i="95"/>
  <c r="F402" i="95"/>
  <c r="Y402" i="95" s="1"/>
  <c r="P402" i="95"/>
  <c r="P416" i="95"/>
  <c r="F416" i="95"/>
  <c r="Y416" i="95" s="1"/>
  <c r="P390" i="95"/>
  <c r="F390" i="95"/>
  <c r="Y390" i="95" s="1"/>
  <c r="F392" i="95"/>
  <c r="Y392" i="95" s="1"/>
  <c r="P392" i="95"/>
  <c r="Z375" i="95"/>
  <c r="U375" i="95"/>
  <c r="P401" i="95"/>
  <c r="F401" i="95"/>
  <c r="Y401" i="95" s="1"/>
  <c r="Z395" i="95"/>
  <c r="U395" i="95"/>
  <c r="P397" i="95"/>
  <c r="F397" i="95"/>
  <c r="Y397" i="95" s="1"/>
  <c r="D420" i="95"/>
  <c r="A405" i="95"/>
  <c r="A406" i="95"/>
  <c r="A414" i="95"/>
  <c r="A412" i="95"/>
  <c r="Z386" i="95"/>
  <c r="U386" i="95"/>
  <c r="Z380" i="95"/>
  <c r="U380" i="95"/>
  <c r="F415" i="95"/>
  <c r="Y415" i="95" s="1"/>
  <c r="P415" i="95"/>
  <c r="Z393" i="95"/>
  <c r="U393" i="95"/>
  <c r="P399" i="95"/>
  <c r="F399" i="95"/>
  <c r="Y399" i="95" s="1"/>
  <c r="D419" i="95"/>
  <c r="A427" i="95" s="1"/>
  <c r="A404" i="95"/>
  <c r="A411" i="95"/>
  <c r="A407" i="95"/>
  <c r="A410" i="95"/>
  <c r="A429" i="95" l="1"/>
  <c r="P429" i="95" s="1"/>
  <c r="A433" i="95"/>
  <c r="F433" i="95" s="1"/>
  <c r="Y433" i="95" s="1"/>
  <c r="F413" i="95"/>
  <c r="Y413" i="95" s="1"/>
  <c r="A431" i="95"/>
  <c r="P431" i="95" s="1"/>
  <c r="F410" i="95"/>
  <c r="Y410" i="95" s="1"/>
  <c r="P410" i="95"/>
  <c r="P427" i="95"/>
  <c r="F427" i="95"/>
  <c r="Y427" i="95" s="1"/>
  <c r="P405" i="95"/>
  <c r="F405" i="95"/>
  <c r="Y405" i="95" s="1"/>
  <c r="Z402" i="95"/>
  <c r="U402" i="95"/>
  <c r="Z396" i="95"/>
  <c r="U396" i="95"/>
  <c r="U389" i="95"/>
  <c r="Z389" i="95"/>
  <c r="Z409" i="95"/>
  <c r="U409" i="95"/>
  <c r="P404" i="95"/>
  <c r="F404" i="95"/>
  <c r="Y404" i="95" s="1"/>
  <c r="U399" i="95"/>
  <c r="Z399" i="95"/>
  <c r="D435" i="95"/>
  <c r="A420" i="95"/>
  <c r="A421" i="95"/>
  <c r="A425" i="95"/>
  <c r="A423" i="95"/>
  <c r="A422" i="95"/>
  <c r="A426" i="95"/>
  <c r="Z394" i="95"/>
  <c r="U394" i="95"/>
  <c r="Z400" i="95"/>
  <c r="U400" i="95"/>
  <c r="U415" i="95"/>
  <c r="Z415" i="95"/>
  <c r="F429" i="95"/>
  <c r="Y429" i="95" s="1"/>
  <c r="Z392" i="95"/>
  <c r="U392" i="95"/>
  <c r="Z417" i="95"/>
  <c r="U417" i="95"/>
  <c r="P433" i="95"/>
  <c r="U397" i="95"/>
  <c r="Z397" i="95"/>
  <c r="A432" i="95"/>
  <c r="P411" i="95"/>
  <c r="F411" i="95"/>
  <c r="Y411" i="95" s="1"/>
  <c r="U398" i="95"/>
  <c r="Z398" i="95"/>
  <c r="P412" i="95"/>
  <c r="F412" i="95"/>
  <c r="Y412" i="95" s="1"/>
  <c r="U390" i="95"/>
  <c r="Z390" i="95"/>
  <c r="F418" i="95"/>
  <c r="Y418" i="95" s="1"/>
  <c r="P418" i="95"/>
  <c r="P407" i="95"/>
  <c r="F407" i="95"/>
  <c r="Y407" i="95" s="1"/>
  <c r="D434" i="95"/>
  <c r="A446" i="95" s="1"/>
  <c r="A419" i="95"/>
  <c r="A428" i="95"/>
  <c r="A424" i="95"/>
  <c r="P414" i="95"/>
  <c r="F414" i="95"/>
  <c r="Y414" i="95" s="1"/>
  <c r="U391" i="95"/>
  <c r="Z391" i="95"/>
  <c r="A430" i="95"/>
  <c r="P406" i="95"/>
  <c r="F406" i="95"/>
  <c r="Y406" i="95" s="1"/>
  <c r="Z401" i="95"/>
  <c r="U401" i="95"/>
  <c r="U416" i="95"/>
  <c r="Z416" i="95"/>
  <c r="Z408" i="95"/>
  <c r="U408" i="95"/>
  <c r="U413" i="95"/>
  <c r="Z413" i="95"/>
  <c r="A440" i="95" l="1"/>
  <c r="P440" i="95" s="1"/>
  <c r="A444" i="95"/>
  <c r="P444" i="95" s="1"/>
  <c r="A442" i="95"/>
  <c r="F442" i="95" s="1"/>
  <c r="Y442" i="95" s="1"/>
  <c r="A447" i="95"/>
  <c r="P447" i="95" s="1"/>
  <c r="A443" i="95"/>
  <c r="P443" i="95" s="1"/>
  <c r="A439" i="95"/>
  <c r="P439" i="95" s="1"/>
  <c r="F431" i="95"/>
  <c r="Y431" i="95" s="1"/>
  <c r="P446" i="95"/>
  <c r="F446" i="95"/>
  <c r="Y446" i="95" s="1"/>
  <c r="P419" i="95"/>
  <c r="F419" i="95"/>
  <c r="Y419" i="95" s="1"/>
  <c r="Z411" i="95"/>
  <c r="U411" i="95"/>
  <c r="P421" i="95"/>
  <c r="F421" i="95"/>
  <c r="Y421" i="95" s="1"/>
  <c r="P432" i="95"/>
  <c r="F432" i="95"/>
  <c r="Y432" i="95" s="1"/>
  <c r="P420" i="95"/>
  <c r="F420" i="95"/>
  <c r="Y420" i="95" s="1"/>
  <c r="U405" i="95"/>
  <c r="Z405" i="95"/>
  <c r="U406" i="95"/>
  <c r="Z406" i="95"/>
  <c r="F444" i="95"/>
  <c r="Y444" i="95" s="1"/>
  <c r="D449" i="95"/>
  <c r="A434" i="95"/>
  <c r="A448" i="95"/>
  <c r="A445" i="95"/>
  <c r="D450" i="95"/>
  <c r="A461" i="95" s="1"/>
  <c r="A435" i="95"/>
  <c r="A436" i="95"/>
  <c r="A438" i="95"/>
  <c r="A441" i="95"/>
  <c r="A437" i="95"/>
  <c r="P430" i="95"/>
  <c r="F430" i="95"/>
  <c r="Y430" i="95" s="1"/>
  <c r="Z412" i="95"/>
  <c r="U412" i="95"/>
  <c r="Z414" i="95"/>
  <c r="U414" i="95"/>
  <c r="Z407" i="95"/>
  <c r="U407" i="95"/>
  <c r="Z427" i="95"/>
  <c r="U427" i="95"/>
  <c r="P424" i="95"/>
  <c r="F424" i="95"/>
  <c r="Y424" i="95" s="1"/>
  <c r="Z418" i="95"/>
  <c r="U418" i="95"/>
  <c r="F426" i="95"/>
  <c r="Y426" i="95" s="1"/>
  <c r="P426" i="95"/>
  <c r="Z410" i="95"/>
  <c r="U410" i="95"/>
  <c r="Z429" i="95"/>
  <c r="U429" i="95"/>
  <c r="P422" i="95"/>
  <c r="F422" i="95"/>
  <c r="Y422" i="95" s="1"/>
  <c r="P442" i="95"/>
  <c r="Z433" i="95"/>
  <c r="U433" i="95"/>
  <c r="P423" i="95"/>
  <c r="F423" i="95"/>
  <c r="Y423" i="95" s="1"/>
  <c r="F440" i="95"/>
  <c r="Y440" i="95" s="1"/>
  <c r="F447" i="95"/>
  <c r="Y447" i="95" s="1"/>
  <c r="P428" i="95"/>
  <c r="F428" i="95"/>
  <c r="Y428" i="95" s="1"/>
  <c r="P425" i="95"/>
  <c r="F425" i="95"/>
  <c r="Y425" i="95" s="1"/>
  <c r="Z404" i="95"/>
  <c r="U404" i="95"/>
  <c r="U431" i="95"/>
  <c r="Z431" i="95"/>
  <c r="F439" i="95" l="1"/>
  <c r="Y439" i="95" s="1"/>
  <c r="F443" i="95"/>
  <c r="Y443" i="95" s="1"/>
  <c r="P435" i="95"/>
  <c r="F435" i="95"/>
  <c r="Y435" i="95" s="1"/>
  <c r="Z426" i="95"/>
  <c r="U426" i="95"/>
  <c r="U424" i="95"/>
  <c r="Z424" i="95"/>
  <c r="D465" i="95"/>
  <c r="A450" i="95"/>
  <c r="A451" i="95"/>
  <c r="A453" i="95"/>
  <c r="A454" i="95"/>
  <c r="A463" i="95"/>
  <c r="A462" i="95"/>
  <c r="A455" i="95"/>
  <c r="A458" i="95"/>
  <c r="A457" i="95"/>
  <c r="A456" i="95"/>
  <c r="A459" i="95"/>
  <c r="Z421" i="95"/>
  <c r="U421" i="95"/>
  <c r="Z442" i="95"/>
  <c r="U442" i="95"/>
  <c r="Z443" i="95"/>
  <c r="U443" i="95"/>
  <c r="U447" i="95"/>
  <c r="Z447" i="95"/>
  <c r="U440" i="95"/>
  <c r="Z440" i="95"/>
  <c r="Z422" i="95"/>
  <c r="U422" i="95"/>
  <c r="P445" i="95"/>
  <c r="F445" i="95"/>
  <c r="Y445" i="95" s="1"/>
  <c r="P448" i="95"/>
  <c r="F448" i="95"/>
  <c r="Y448" i="95" s="1"/>
  <c r="Z430" i="95"/>
  <c r="U430" i="95"/>
  <c r="P437" i="95"/>
  <c r="F437" i="95"/>
  <c r="Y437" i="95" s="1"/>
  <c r="F434" i="95"/>
  <c r="Y434" i="95" s="1"/>
  <c r="P434" i="95"/>
  <c r="P441" i="95"/>
  <c r="F441" i="95"/>
  <c r="Y441" i="95" s="1"/>
  <c r="D464" i="95"/>
  <c r="A464" i="95" s="1"/>
  <c r="A449" i="95"/>
  <c r="A460" i="95"/>
  <c r="A452" i="95"/>
  <c r="Z420" i="95"/>
  <c r="U420" i="95"/>
  <c r="Z419" i="95"/>
  <c r="U419" i="95"/>
  <c r="P461" i="95"/>
  <c r="F461" i="95"/>
  <c r="Y461" i="95" s="1"/>
  <c r="Z425" i="95"/>
  <c r="U425" i="95"/>
  <c r="U423" i="95"/>
  <c r="Z423" i="95"/>
  <c r="Z428" i="95"/>
  <c r="U428" i="95"/>
  <c r="U439" i="95"/>
  <c r="Z439" i="95"/>
  <c r="P438" i="95"/>
  <c r="F438" i="95"/>
  <c r="Y438" i="95" s="1"/>
  <c r="P436" i="95"/>
  <c r="F436" i="95"/>
  <c r="Y436" i="95" s="1"/>
  <c r="Z444" i="95"/>
  <c r="U444" i="95"/>
  <c r="U432" i="95"/>
  <c r="Z432" i="95"/>
  <c r="Z446" i="95"/>
  <c r="U446" i="95"/>
  <c r="P456" i="95" l="1"/>
  <c r="F456" i="95"/>
  <c r="Y456" i="95" s="1"/>
  <c r="P457" i="95"/>
  <c r="F457" i="95"/>
  <c r="Y457" i="95" s="1"/>
  <c r="F450" i="95"/>
  <c r="Y450" i="95" s="1"/>
  <c r="P450" i="95"/>
  <c r="P451" i="95"/>
  <c r="F451" i="95"/>
  <c r="Y451" i="95" s="1"/>
  <c r="Z434" i="95"/>
  <c r="U434" i="95"/>
  <c r="Z436" i="95"/>
  <c r="U436" i="95"/>
  <c r="Z445" i="95"/>
  <c r="U445" i="95"/>
  <c r="F458" i="95"/>
  <c r="Y458" i="95" s="1"/>
  <c r="P458" i="95"/>
  <c r="A465" i="95"/>
  <c r="A466" i="95"/>
  <c r="A467" i="95"/>
  <c r="A468" i="95"/>
  <c r="P452" i="95"/>
  <c r="F452" i="95"/>
  <c r="Y452" i="95" s="1"/>
  <c r="P455" i="95"/>
  <c r="F455" i="95"/>
  <c r="Y455" i="95" s="1"/>
  <c r="Z438" i="95"/>
  <c r="U438" i="95"/>
  <c r="P460" i="95"/>
  <c r="F460" i="95"/>
  <c r="Y460" i="95" s="1"/>
  <c r="Z437" i="95"/>
  <c r="U437" i="95"/>
  <c r="P462" i="95"/>
  <c r="F462" i="95"/>
  <c r="Y462" i="95" s="1"/>
  <c r="Z441" i="95"/>
  <c r="U441" i="95"/>
  <c r="U448" i="95"/>
  <c r="Z448" i="95"/>
  <c r="P449" i="95"/>
  <c r="F449" i="95"/>
  <c r="Y449" i="95" s="1"/>
  <c r="P463" i="95"/>
  <c r="F463" i="95"/>
  <c r="Y463" i="95" s="1"/>
  <c r="P464" i="95"/>
  <c r="F464" i="95"/>
  <c r="Y464" i="95" s="1"/>
  <c r="P454" i="95"/>
  <c r="F454" i="95"/>
  <c r="Y454" i="95" s="1"/>
  <c r="Z461" i="95"/>
  <c r="U461" i="95"/>
  <c r="P459" i="95"/>
  <c r="F459" i="95"/>
  <c r="Y459" i="95" s="1"/>
  <c r="P453" i="95"/>
  <c r="F453" i="95"/>
  <c r="Y453" i="95" s="1"/>
  <c r="Z435" i="95"/>
  <c r="U435" i="95"/>
  <c r="Z453" i="95" l="1"/>
  <c r="U453" i="95"/>
  <c r="U464" i="95"/>
  <c r="Z464" i="95"/>
  <c r="Z458" i="95"/>
  <c r="U458" i="95"/>
  <c r="Z459" i="95"/>
  <c r="U459" i="95"/>
  <c r="U463" i="95"/>
  <c r="Z463" i="95"/>
  <c r="Z462" i="95"/>
  <c r="U462" i="95"/>
  <c r="U455" i="95"/>
  <c r="Z455" i="95"/>
  <c r="Z451" i="95"/>
  <c r="U451" i="95"/>
  <c r="F466" i="95"/>
  <c r="Y466" i="95" s="1"/>
  <c r="P466" i="95"/>
  <c r="Z450" i="95"/>
  <c r="U450" i="95"/>
  <c r="Z449" i="95"/>
  <c r="U449" i="95"/>
  <c r="Z452" i="95"/>
  <c r="U452" i="95"/>
  <c r="P468" i="95"/>
  <c r="F468" i="95"/>
  <c r="Y468" i="95" s="1"/>
  <c r="Z454" i="95"/>
  <c r="U454" i="95"/>
  <c r="Z460" i="95"/>
  <c r="U460" i="95"/>
  <c r="P467" i="95"/>
  <c r="F467" i="95"/>
  <c r="Y467" i="95" s="1"/>
  <c r="Z457" i="95"/>
  <c r="U457" i="95"/>
  <c r="P465" i="95"/>
  <c r="F465" i="95"/>
  <c r="Y465" i="95" s="1"/>
  <c r="U456" i="95"/>
  <c r="Z456" i="95"/>
  <c r="Z467" i="95" l="1"/>
  <c r="U467" i="95"/>
  <c r="Z465" i="95"/>
  <c r="U465" i="95"/>
  <c r="Z468" i="95"/>
  <c r="U468" i="95"/>
  <c r="Z466" i="95"/>
  <c r="U466" i="95"/>
  <c r="I22" i="83" l="1"/>
  <c r="I23" i="83"/>
  <c r="I24" i="83"/>
  <c r="I25" i="83"/>
  <c r="I26" i="83"/>
  <c r="I27" i="83"/>
  <c r="I28" i="83"/>
  <c r="I29" i="83"/>
  <c r="I30" i="83"/>
  <c r="I31" i="83"/>
  <c r="I32" i="83"/>
  <c r="I33" i="83"/>
  <c r="I34" i="83"/>
  <c r="I35" i="83"/>
  <c r="I21" i="83"/>
  <c r="H29" i="83"/>
  <c r="H30" i="83"/>
  <c r="H31" i="83"/>
  <c r="H32" i="83"/>
  <c r="H33" i="83"/>
  <c r="H34" i="83"/>
  <c r="H35" i="83"/>
  <c r="H22" i="83"/>
  <c r="H23" i="83"/>
  <c r="H24" i="83"/>
  <c r="H25" i="83"/>
  <c r="H26" i="83"/>
  <c r="H27" i="83"/>
  <c r="H28" i="83"/>
  <c r="H21" i="83"/>
  <c r="A47" i="83"/>
  <c r="A46" i="83"/>
  <c r="A45" i="83"/>
  <c r="A44" i="83"/>
  <c r="A43" i="83"/>
  <c r="A42" i="83"/>
  <c r="A41" i="83"/>
  <c r="A40" i="83"/>
  <c r="A39" i="83"/>
  <c r="A38" i="83"/>
  <c r="A37" i="83"/>
  <c r="A36" i="83"/>
  <c r="A35" i="83"/>
  <c r="A34" i="83"/>
  <c r="A33" i="83"/>
  <c r="A32" i="83"/>
  <c r="A31" i="83"/>
  <c r="A30" i="83"/>
  <c r="A29" i="83"/>
  <c r="A28" i="83"/>
  <c r="A27" i="83"/>
  <c r="A26" i="83"/>
  <c r="A25" i="83"/>
  <c r="A24" i="83"/>
  <c r="A23" i="83"/>
  <c r="A22" i="83"/>
  <c r="A21" i="83"/>
  <c r="A21" i="67"/>
  <c r="A2" i="83" l="1"/>
  <c r="A4" i="83" s="1"/>
  <c r="A3" i="83"/>
  <c r="R39" i="82"/>
  <c r="R38" i="82"/>
  <c r="R37" i="82"/>
  <c r="R36" i="82"/>
  <c r="R35" i="82"/>
  <c r="R34" i="82"/>
  <c r="R33" i="82"/>
  <c r="R32" i="82"/>
  <c r="R31" i="82"/>
  <c r="R30" i="82"/>
  <c r="R29" i="82"/>
  <c r="R28" i="82"/>
  <c r="R27" i="82"/>
  <c r="R26" i="82"/>
  <c r="R25" i="82"/>
  <c r="R24" i="82"/>
  <c r="R23" i="82"/>
  <c r="R22" i="82"/>
  <c r="R21" i="82"/>
  <c r="R20" i="82"/>
  <c r="R19" i="82"/>
  <c r="R18" i="82"/>
  <c r="R17" i="82"/>
  <c r="R16" i="82"/>
  <c r="R15" i="82"/>
  <c r="R14" i="82"/>
  <c r="R13" i="82"/>
  <c r="R12" i="82"/>
  <c r="R11" i="82"/>
  <c r="R10" i="82"/>
  <c r="R9" i="82"/>
  <c r="B10" i="82"/>
  <c r="D39" i="83"/>
  <c r="D47" i="83"/>
  <c r="D32" i="83"/>
  <c r="D25" i="83"/>
  <c r="D33" i="83"/>
  <c r="D42" i="83"/>
  <c r="D27" i="83"/>
  <c r="D41" i="83"/>
  <c r="D38" i="83"/>
  <c r="D35" i="83"/>
  <c r="D43" i="83"/>
  <c r="D24" i="83"/>
  <c r="D36" i="83"/>
  <c r="D31" i="83"/>
  <c r="D28" i="83"/>
  <c r="D46" i="83"/>
  <c r="D44" i="83"/>
  <c r="D37" i="83"/>
  <c r="D34" i="83"/>
  <c r="D45" i="83"/>
  <c r="D40" i="83"/>
  <c r="D29" i="83"/>
  <c r="D26" i="83"/>
  <c r="D30" i="83"/>
  <c r="D23" i="83"/>
  <c r="C10" i="82" l="1"/>
  <c r="B11" i="82"/>
  <c r="C9" i="82"/>
  <c r="B6" i="82"/>
  <c r="C11" i="82" l="1"/>
  <c r="B12" i="82"/>
  <c r="C12" i="82" l="1"/>
  <c r="B13" i="82"/>
  <c r="C13" i="82" l="1"/>
  <c r="B14" i="82"/>
  <c r="B15" i="82" l="1"/>
  <c r="C14" i="82"/>
  <c r="C15" i="82" l="1"/>
  <c r="B16" i="82"/>
  <c r="B17" i="82" l="1"/>
  <c r="C16" i="82"/>
  <c r="B18" i="82" l="1"/>
  <c r="C17" i="82"/>
  <c r="C18" i="82" l="1"/>
  <c r="B19" i="82"/>
  <c r="C19" i="82" l="1"/>
  <c r="B20" i="82"/>
  <c r="C20" i="82" l="1"/>
  <c r="B21" i="82"/>
  <c r="C21" i="82" l="1"/>
  <c r="B22" i="82"/>
  <c r="B23" i="82" l="1"/>
  <c r="C22" i="82"/>
  <c r="C23" i="82" l="1"/>
  <c r="B24" i="82"/>
  <c r="B25" i="82" l="1"/>
  <c r="C24" i="82"/>
  <c r="B26" i="82" l="1"/>
  <c r="C25" i="82"/>
  <c r="C26" i="82" l="1"/>
  <c r="B27" i="82"/>
  <c r="C27" i="82" l="1"/>
  <c r="B28" i="82"/>
  <c r="C28" i="82" l="1"/>
  <c r="B29" i="82"/>
  <c r="C29" i="82" l="1"/>
  <c r="B30" i="82"/>
  <c r="C30" i="82" l="1"/>
  <c r="B31" i="82"/>
  <c r="C31" i="82" l="1"/>
  <c r="B32" i="82"/>
  <c r="B33" i="82" l="1"/>
  <c r="C32" i="82"/>
  <c r="B34" i="82" l="1"/>
  <c r="C33" i="82"/>
  <c r="C34" i="82" l="1"/>
  <c r="B35" i="82"/>
  <c r="C35" i="82" l="1"/>
  <c r="B36" i="82"/>
  <c r="C36" i="82" l="1"/>
  <c r="B37" i="82"/>
  <c r="C37" i="82" l="1"/>
  <c r="B38" i="82"/>
  <c r="C38" i="82" l="1"/>
  <c r="B39" i="82"/>
  <c r="C39" i="82" s="1"/>
  <c r="AB3" i="65" l="1"/>
  <c r="AB39" i="65" s="1"/>
  <c r="AA3" i="65"/>
  <c r="AA39" i="65" s="1"/>
  <c r="Z3" i="65"/>
  <c r="Z39" i="65" s="1"/>
  <c r="Y3" i="65"/>
  <c r="Y39" i="65" s="1"/>
  <c r="X3" i="65"/>
  <c r="X39" i="65" s="1"/>
  <c r="W3" i="65"/>
  <c r="W39" i="65" s="1"/>
  <c r="V3" i="65"/>
  <c r="V39" i="65" s="1"/>
  <c r="U3" i="65"/>
  <c r="U39" i="65" s="1"/>
  <c r="T3" i="65"/>
  <c r="T39" i="65" s="1"/>
  <c r="S3" i="65"/>
  <c r="S39" i="65" s="1"/>
  <c r="R3" i="65"/>
  <c r="R39" i="65" s="1"/>
  <c r="Q3" i="65"/>
  <c r="Q39" i="65" s="1"/>
  <c r="P3" i="65"/>
  <c r="P39" i="65" s="1"/>
  <c r="O3" i="65"/>
  <c r="O39" i="65" s="1"/>
  <c r="N3" i="65"/>
  <c r="N39" i="65" s="1"/>
  <c r="M3" i="65"/>
  <c r="M39" i="65" s="1"/>
  <c r="L39" i="65"/>
  <c r="K39" i="65"/>
  <c r="J3" i="65"/>
  <c r="J39" i="65" s="1"/>
  <c r="I3" i="65"/>
  <c r="I39" i="65" s="1"/>
  <c r="H3" i="65"/>
  <c r="H39" i="65" s="1"/>
  <c r="G3" i="65"/>
  <c r="G39" i="65" s="1"/>
  <c r="F3" i="65"/>
  <c r="F39" i="65" s="1"/>
  <c r="E3" i="65"/>
  <c r="E39" i="65" s="1"/>
  <c r="D3" i="65"/>
  <c r="D39" i="65" s="1"/>
  <c r="C3" i="65"/>
  <c r="C39" i="65" s="1"/>
  <c r="B3" i="65"/>
  <c r="B39" i="65" s="1"/>
  <c r="Q6" i="41"/>
  <c r="Q6" i="42"/>
  <c r="Q6" i="43"/>
  <c r="Q6" i="44"/>
  <c r="Q6" i="45"/>
  <c r="Q6" i="46"/>
  <c r="Q6" i="47"/>
  <c r="Q6" i="48"/>
  <c r="Q6" i="49"/>
  <c r="Q6" i="50"/>
  <c r="Q6" i="51"/>
  <c r="Q6" i="52"/>
  <c r="Q6" i="53"/>
  <c r="Q6" i="54"/>
  <c r="Q6" i="55"/>
  <c r="Q6" i="56"/>
  <c r="Q6" i="57"/>
  <c r="Q6" i="58"/>
  <c r="Q6" i="59"/>
  <c r="Q6" i="60"/>
  <c r="Q6" i="61"/>
  <c r="Q6" i="72"/>
  <c r="Q6" i="62"/>
  <c r="Q6" i="71"/>
  <c r="Q6" i="73"/>
  <c r="Q6" i="74"/>
  <c r="Q6" i="75"/>
  <c r="Q6" i="76"/>
  <c r="Q6" i="77"/>
  <c r="Q6" i="78"/>
  <c r="Q6" i="39"/>
  <c r="Q6" i="22"/>
  <c r="A47" i="67" l="1"/>
  <c r="A46" i="67"/>
  <c r="A45" i="67"/>
  <c r="A44" i="67"/>
  <c r="A43" i="67"/>
  <c r="A42" i="67"/>
  <c r="A41" i="67"/>
  <c r="A40" i="67"/>
  <c r="A39" i="67"/>
  <c r="A38" i="67"/>
  <c r="A37" i="67"/>
  <c r="A36" i="67"/>
  <c r="A35" i="67"/>
  <c r="A34" i="67"/>
  <c r="A33" i="67"/>
  <c r="A32" i="67"/>
  <c r="A31" i="67"/>
  <c r="A30" i="67"/>
  <c r="A29" i="67"/>
  <c r="A28" i="67"/>
  <c r="A27" i="67"/>
  <c r="A26" i="67"/>
  <c r="A25" i="67"/>
  <c r="A24" i="67"/>
  <c r="A23" i="67"/>
  <c r="A22" i="67"/>
  <c r="AG10" i="64"/>
  <c r="H135" i="80" l="1"/>
  <c r="J54" i="79" l="1"/>
  <c r="K54" i="79"/>
  <c r="L54" i="79"/>
  <c r="M54" i="79"/>
  <c r="N54" i="79"/>
  <c r="O13" i="79"/>
  <c r="O14" i="79"/>
  <c r="O15" i="79"/>
  <c r="O16" i="79"/>
  <c r="O17" i="79"/>
  <c r="O18" i="79"/>
  <c r="O19" i="79"/>
  <c r="O20" i="79"/>
  <c r="O21" i="79"/>
  <c r="O22" i="79"/>
  <c r="O23" i="79"/>
  <c r="O24" i="79"/>
  <c r="O25" i="79"/>
  <c r="O26" i="79"/>
  <c r="O27" i="79"/>
  <c r="O28" i="79"/>
  <c r="O29" i="79"/>
  <c r="O30" i="79"/>
  <c r="O31" i="79"/>
  <c r="O32" i="79"/>
  <c r="O33" i="79"/>
  <c r="O34" i="79"/>
  <c r="O35" i="79"/>
  <c r="O36" i="79"/>
  <c r="O37" i="79"/>
  <c r="O38" i="79"/>
  <c r="O39" i="79"/>
  <c r="O40" i="79"/>
  <c r="O41" i="79"/>
  <c r="O42" i="79"/>
  <c r="O43" i="79"/>
  <c r="O44" i="79"/>
  <c r="O45" i="79"/>
  <c r="O46" i="79"/>
  <c r="O52" i="79"/>
  <c r="O53" i="79"/>
  <c r="O12" i="79"/>
  <c r="E54" i="79"/>
  <c r="F54" i="79"/>
  <c r="G54" i="79"/>
  <c r="H54" i="79"/>
  <c r="I54" i="79"/>
  <c r="D54" i="79"/>
  <c r="O54" i="79" l="1"/>
  <c r="P14" i="79" s="1"/>
  <c r="O7" i="79"/>
  <c r="D8" i="79"/>
  <c r="D56" i="79" s="1"/>
  <c r="E8" i="79"/>
  <c r="E56" i="79" s="1"/>
  <c r="F8" i="79"/>
  <c r="F56" i="79" s="1"/>
  <c r="G8" i="79"/>
  <c r="G56" i="79" s="1"/>
  <c r="H8" i="79"/>
  <c r="H56" i="79" s="1"/>
  <c r="I8" i="79"/>
  <c r="I56" i="79" s="1"/>
  <c r="J8" i="79"/>
  <c r="J56" i="79" s="1"/>
  <c r="K8" i="79"/>
  <c r="K56" i="79" s="1"/>
  <c r="L8" i="79"/>
  <c r="L56" i="79" s="1"/>
  <c r="M8" i="79"/>
  <c r="M56" i="79" s="1"/>
  <c r="N8" i="79"/>
  <c r="N56" i="79" s="1"/>
  <c r="P28" i="79" l="1"/>
  <c r="P54" i="79"/>
  <c r="P12" i="79"/>
  <c r="P43" i="79"/>
  <c r="P13" i="79"/>
  <c r="P38" i="79"/>
  <c r="P24" i="79"/>
  <c r="P18" i="79"/>
  <c r="P44" i="79"/>
  <c r="P30" i="79"/>
  <c r="P16" i="79"/>
  <c r="P41" i="79"/>
  <c r="P21" i="79"/>
  <c r="P46" i="79"/>
  <c r="P32" i="79"/>
  <c r="P26" i="79"/>
  <c r="P15" i="79"/>
  <c r="P29" i="79"/>
  <c r="P40" i="79"/>
  <c r="P34" i="79"/>
  <c r="P37" i="79"/>
  <c r="P23" i="79"/>
  <c r="P53" i="79"/>
  <c r="P42" i="79"/>
  <c r="P20" i="79"/>
  <c r="P45" i="79"/>
  <c r="P31" i="79"/>
  <c r="P17" i="79"/>
  <c r="P19" i="79"/>
  <c r="P39" i="79"/>
  <c r="P25" i="79"/>
  <c r="P27" i="79"/>
  <c r="P36" i="79"/>
  <c r="P22" i="79"/>
  <c r="P52" i="79"/>
  <c r="P33" i="79"/>
  <c r="P35" i="79"/>
  <c r="B32" i="70" l="1"/>
  <c r="H27" i="67" s="1"/>
  <c r="B31" i="70"/>
  <c r="H26" i="67" s="1"/>
  <c r="B30" i="70"/>
  <c r="H24" i="67"/>
  <c r="B6" i="77"/>
  <c r="B6" i="76"/>
  <c r="AG36" i="64"/>
  <c r="AG15" i="64"/>
  <c r="AG16" i="64"/>
  <c r="AG17" i="64"/>
  <c r="AG18" i="64"/>
  <c r="AG19" i="64"/>
  <c r="AG20" i="64"/>
  <c r="AG21" i="64"/>
  <c r="AG22" i="64"/>
  <c r="AG23" i="64"/>
  <c r="AG24" i="64"/>
  <c r="AG25" i="64"/>
  <c r="AG26" i="64"/>
  <c r="AG27" i="64"/>
  <c r="AG28" i="64"/>
  <c r="AG29" i="64"/>
  <c r="AG30" i="64"/>
  <c r="AG31" i="64"/>
  <c r="AG32" i="64"/>
  <c r="AG33" i="64"/>
  <c r="U5" i="64" s="1"/>
  <c r="Y36" i="64" s="1"/>
  <c r="AG34" i="64"/>
  <c r="AG35" i="64"/>
  <c r="AG11" i="64"/>
  <c r="AG12" i="64"/>
  <c r="AG13" i="64"/>
  <c r="AG14" i="64"/>
  <c r="H22" i="67"/>
  <c r="H23" i="67"/>
  <c r="H28" i="67"/>
  <c r="H21" i="67"/>
  <c r="L3" i="64"/>
  <c r="U3" i="64" s="1"/>
  <c r="Y7" i="64" s="1"/>
  <c r="Y8" i="64" s="1"/>
  <c r="H25" i="67" l="1"/>
  <c r="A3" i="67"/>
  <c r="C5" i="64"/>
  <c r="G36" i="64" s="1"/>
  <c r="L5" i="64"/>
  <c r="P36" i="64" s="1"/>
  <c r="B6" i="73"/>
  <c r="B6" i="74"/>
  <c r="B6" i="78"/>
  <c r="B6" i="75"/>
  <c r="S11" i="64"/>
  <c r="S12" i="64" s="1"/>
  <c r="S13" i="64" s="1"/>
  <c r="P7" i="64"/>
  <c r="S39" i="22"/>
  <c r="S38" i="22"/>
  <c r="S37" i="22"/>
  <c r="S36" i="22"/>
  <c r="S35" i="22"/>
  <c r="S34" i="22"/>
  <c r="S33" i="22"/>
  <c r="S32" i="22"/>
  <c r="S31" i="22"/>
  <c r="S30" i="22"/>
  <c r="S29" i="22"/>
  <c r="S28" i="22"/>
  <c r="S27" i="22"/>
  <c r="S26" i="22"/>
  <c r="S25" i="22"/>
  <c r="S24" i="22"/>
  <c r="S23" i="22"/>
  <c r="S22" i="22"/>
  <c r="S21" i="22"/>
  <c r="S20" i="22"/>
  <c r="S19" i="22"/>
  <c r="S18" i="22"/>
  <c r="S17" i="22"/>
  <c r="S16" i="22"/>
  <c r="S15" i="22"/>
  <c r="S14" i="22"/>
  <c r="S13" i="22"/>
  <c r="S12" i="22"/>
  <c r="S11" i="22"/>
  <c r="S10" i="22"/>
  <c r="S40" i="39" l="1"/>
  <c r="P8" i="64"/>
  <c r="J11" i="64"/>
  <c r="J12" i="64" s="1"/>
  <c r="J13" i="64" s="1"/>
  <c r="J14" i="64" s="1"/>
  <c r="S14" i="64"/>
  <c r="J15" i="64" l="1"/>
  <c r="S15" i="64"/>
  <c r="L9" i="22"/>
  <c r="S16" i="64" l="1"/>
  <c r="J16" i="64"/>
  <c r="B9" i="39"/>
  <c r="A9" i="39" s="1"/>
  <c r="J17" i="64" l="1"/>
  <c r="S17" i="64"/>
  <c r="B6" i="71"/>
  <c r="B6" i="72"/>
  <c r="S18" i="64" l="1"/>
  <c r="J18" i="64"/>
  <c r="J19" i="64" l="1"/>
  <c r="S19" i="64"/>
  <c r="S20" i="64" s="1"/>
  <c r="J20" i="64" l="1"/>
  <c r="J21" i="64" l="1"/>
  <c r="S21" i="64"/>
  <c r="S22" i="64" l="1"/>
  <c r="J22" i="64"/>
  <c r="J23" i="64" l="1"/>
  <c r="S23" i="64"/>
  <c r="S24" i="64" l="1"/>
  <c r="J24" i="64"/>
  <c r="J25" i="64" l="1"/>
  <c r="N11" i="64" s="1"/>
  <c r="S25" i="64"/>
  <c r="W11" i="64" s="1"/>
  <c r="N12" i="64" l="1"/>
  <c r="W12" i="64"/>
  <c r="N13" i="64" l="1"/>
  <c r="W13" i="64"/>
  <c r="W14" i="64" l="1"/>
  <c r="N14" i="64"/>
  <c r="N15" i="64" l="1"/>
  <c r="W15" i="64"/>
  <c r="N16" i="64" l="1"/>
  <c r="W16" i="64"/>
  <c r="N17" i="64" l="1"/>
  <c r="W17" i="64"/>
  <c r="N18" i="64" l="1"/>
  <c r="W18" i="64"/>
  <c r="W19" i="64" l="1"/>
  <c r="N19" i="64"/>
  <c r="W20" i="64" l="1"/>
  <c r="N20" i="64"/>
  <c r="N21" i="64" l="1"/>
  <c r="W21" i="64"/>
  <c r="W22" i="64" l="1"/>
  <c r="N22" i="64"/>
  <c r="N23" i="64" l="1"/>
  <c r="W23" i="64"/>
  <c r="W24" i="64" l="1"/>
  <c r="N24" i="64"/>
  <c r="N25" i="64" l="1"/>
  <c r="W25" i="64"/>
  <c r="N26" i="64" l="1"/>
  <c r="W26" i="64"/>
  <c r="I38" i="22" l="1"/>
  <c r="J38" i="22" s="1"/>
  <c r="I14" i="22"/>
  <c r="J14" i="22" s="1"/>
  <c r="I15" i="22"/>
  <c r="J15" i="22" s="1"/>
  <c r="I16" i="22"/>
  <c r="J16" i="22" s="1"/>
  <c r="I17" i="22"/>
  <c r="J17" i="22" s="1"/>
  <c r="I18" i="22"/>
  <c r="J18" i="22" s="1"/>
  <c r="I19" i="22"/>
  <c r="J19" i="22" s="1"/>
  <c r="I20" i="22"/>
  <c r="J20" i="22" s="1"/>
  <c r="P20" i="22" s="1"/>
  <c r="I21" i="22"/>
  <c r="J21" i="22" s="1"/>
  <c r="I22" i="22"/>
  <c r="J22" i="22" s="1"/>
  <c r="I23" i="22"/>
  <c r="J23" i="22" s="1"/>
  <c r="I24" i="22"/>
  <c r="J24" i="22" s="1"/>
  <c r="I25" i="22"/>
  <c r="J25" i="22" s="1"/>
  <c r="I26" i="22"/>
  <c r="J26" i="22" s="1"/>
  <c r="I27" i="22"/>
  <c r="J27" i="22" s="1"/>
  <c r="I28" i="22"/>
  <c r="J28" i="22" s="1"/>
  <c r="I29" i="22"/>
  <c r="J29" i="22" s="1"/>
  <c r="I30" i="22"/>
  <c r="J30" i="22" s="1"/>
  <c r="I31" i="22"/>
  <c r="J31" i="22" s="1"/>
  <c r="I32" i="22"/>
  <c r="J32" i="22" s="1"/>
  <c r="I33" i="22"/>
  <c r="J33" i="22" s="1"/>
  <c r="I34" i="22"/>
  <c r="J34" i="22" s="1"/>
  <c r="I35" i="22"/>
  <c r="J35" i="22" s="1"/>
  <c r="I36" i="22"/>
  <c r="J36" i="22" s="1"/>
  <c r="I37" i="22"/>
  <c r="J37" i="22" s="1"/>
  <c r="I12" i="22"/>
  <c r="J12" i="22" s="1"/>
  <c r="A4" i="65"/>
  <c r="G7" i="64"/>
  <c r="G8" i="64" s="1"/>
  <c r="N34" i="22" l="1"/>
  <c r="P34" i="22"/>
  <c r="N26" i="22"/>
  <c r="P26" i="22"/>
  <c r="P18" i="22"/>
  <c r="N18" i="22"/>
  <c r="N37" i="22"/>
  <c r="P37" i="22"/>
  <c r="N25" i="22"/>
  <c r="P25" i="22"/>
  <c r="N17" i="22"/>
  <c r="P17" i="22"/>
  <c r="N32" i="22"/>
  <c r="P32" i="22"/>
  <c r="N24" i="22"/>
  <c r="P24" i="22"/>
  <c r="N16" i="22"/>
  <c r="P16" i="22"/>
  <c r="N33" i="22"/>
  <c r="P33" i="22"/>
  <c r="N31" i="22"/>
  <c r="P31" i="22"/>
  <c r="N23" i="22"/>
  <c r="P23" i="22"/>
  <c r="N15" i="22"/>
  <c r="P15" i="22"/>
  <c r="N36" i="22"/>
  <c r="P36" i="22"/>
  <c r="P12" i="22"/>
  <c r="N30" i="22"/>
  <c r="P30" i="22"/>
  <c r="N22" i="22"/>
  <c r="P22" i="22"/>
  <c r="N14" i="22"/>
  <c r="P14" i="22"/>
  <c r="N29" i="22"/>
  <c r="P29" i="22"/>
  <c r="P21" i="22"/>
  <c r="N38" i="22"/>
  <c r="P38" i="22"/>
  <c r="N28" i="22"/>
  <c r="P28" i="22"/>
  <c r="P35" i="22"/>
  <c r="N35" i="22"/>
  <c r="P27" i="22"/>
  <c r="N27" i="22"/>
  <c r="N19" i="22"/>
  <c r="P19" i="22"/>
  <c r="A40" i="65"/>
  <c r="A11" i="64"/>
  <c r="A5" i="65"/>
  <c r="A18" i="1"/>
  <c r="A19" i="1"/>
  <c r="B26" i="1"/>
  <c r="B25" i="1"/>
  <c r="B24" i="1"/>
  <c r="B23" i="1"/>
  <c r="A26" i="1"/>
  <c r="A25" i="1"/>
  <c r="A24" i="1"/>
  <c r="A23" i="1"/>
  <c r="B6" i="62"/>
  <c r="B6" i="61"/>
  <c r="B6" i="60"/>
  <c r="B6" i="59"/>
  <c r="B22" i="1"/>
  <c r="A22" i="1"/>
  <c r="B6" i="58"/>
  <c r="B21" i="1"/>
  <c r="B20" i="1"/>
  <c r="B19" i="1"/>
  <c r="B18" i="1"/>
  <c r="B17" i="1"/>
  <c r="A21" i="1"/>
  <c r="A20" i="1"/>
  <c r="A17" i="1"/>
  <c r="B6" i="57"/>
  <c r="B6" i="56"/>
  <c r="B6" i="55"/>
  <c r="B6" i="54"/>
  <c r="B6" i="53"/>
  <c r="A41" i="65" l="1"/>
  <c r="A42" i="65" s="1"/>
  <c r="A12" i="64"/>
  <c r="A6" i="65"/>
  <c r="C26" i="1"/>
  <c r="D26" i="1" s="1"/>
  <c r="C25" i="1"/>
  <c r="D25" i="1" s="1"/>
  <c r="C24" i="1"/>
  <c r="D24" i="1" s="1"/>
  <c r="C23" i="1"/>
  <c r="D23" i="1" s="1"/>
  <c r="C22" i="1"/>
  <c r="D22" i="1" s="1"/>
  <c r="C21" i="1"/>
  <c r="D21" i="1" s="1"/>
  <c r="C20" i="1"/>
  <c r="D20" i="1" s="1"/>
  <c r="C19" i="1"/>
  <c r="D19" i="1" s="1"/>
  <c r="C18" i="1"/>
  <c r="D18" i="1" s="1"/>
  <c r="C17" i="1"/>
  <c r="D17" i="1" s="1"/>
  <c r="A43" i="65" l="1"/>
  <c r="A13" i="64"/>
  <c r="A7" i="65"/>
  <c r="A8" i="65" l="1"/>
  <c r="A44" i="65"/>
  <c r="A14" i="64"/>
  <c r="A9" i="65" l="1"/>
  <c r="A45" i="65"/>
  <c r="A15" i="64"/>
  <c r="A10" i="65" l="1"/>
  <c r="A46" i="65"/>
  <c r="A16" i="64"/>
  <c r="A11" i="65" l="1"/>
  <c r="A12" i="65" s="1"/>
  <c r="A47" i="65"/>
  <c r="A17" i="64"/>
  <c r="A48" i="65" l="1"/>
  <c r="A18" i="64"/>
  <c r="A13" i="65"/>
  <c r="A49" i="65" l="1"/>
  <c r="A19" i="64"/>
  <c r="A14" i="65"/>
  <c r="A50" i="65" l="1"/>
  <c r="A20" i="64"/>
  <c r="A15" i="65"/>
  <c r="A51" i="65" l="1"/>
  <c r="A21" i="64"/>
  <c r="A16" i="65"/>
  <c r="A52" i="65" l="1"/>
  <c r="A22" i="64"/>
  <c r="A17" i="65"/>
  <c r="A53" i="65" l="1"/>
  <c r="A23" i="64"/>
  <c r="A18" i="65"/>
  <c r="A54" i="65" l="1"/>
  <c r="A24" i="64"/>
  <c r="A19" i="65"/>
  <c r="A55" i="65" l="1"/>
  <c r="A25" i="64"/>
  <c r="A20" i="65"/>
  <c r="A56" i="65" l="1"/>
  <c r="E11" i="64"/>
  <c r="A21" i="65"/>
  <c r="A57" i="65" l="1"/>
  <c r="E12" i="64"/>
  <c r="A22" i="65"/>
  <c r="A58" i="65" l="1"/>
  <c r="E13" i="64"/>
  <c r="A23" i="65"/>
  <c r="A59" i="65" l="1"/>
  <c r="E14" i="64"/>
  <c r="A24" i="65"/>
  <c r="A60" i="65" l="1"/>
  <c r="E15" i="64"/>
  <c r="A25" i="65"/>
  <c r="I30" i="82" l="1"/>
  <c r="J30" i="82" s="1"/>
  <c r="O30" i="82" s="1"/>
  <c r="A61" i="65"/>
  <c r="E16" i="64"/>
  <c r="A26" i="65"/>
  <c r="A62" i="65" l="1"/>
  <c r="E17" i="64"/>
  <c r="A27" i="65"/>
  <c r="A63" i="65" l="1"/>
  <c r="E18" i="64"/>
  <c r="A28" i="65"/>
  <c r="A64" i="65" l="1"/>
  <c r="E19" i="64"/>
  <c r="A29" i="65"/>
  <c r="A65" i="65" l="1"/>
  <c r="E20" i="64"/>
  <c r="A30" i="65"/>
  <c r="A66" i="65" l="1"/>
  <c r="E21" i="64"/>
  <c r="A31" i="65"/>
  <c r="A67" i="65" l="1"/>
  <c r="E22" i="64"/>
  <c r="A32" i="65"/>
  <c r="A68" i="65" l="1"/>
  <c r="E23" i="64"/>
  <c r="A33" i="65"/>
  <c r="A69" i="65" l="1"/>
  <c r="E24" i="64"/>
  <c r="A34" i="65"/>
  <c r="A70" i="65" l="1"/>
  <c r="E25" i="64"/>
  <c r="U26" i="64" l="1"/>
  <c r="L26" i="64"/>
  <c r="E26" i="64"/>
  <c r="I9" i="22"/>
  <c r="J9" i="22" s="1"/>
  <c r="N9" i="22" s="1"/>
  <c r="I10" i="22"/>
  <c r="J10" i="22" s="1"/>
  <c r="I11" i="22"/>
  <c r="J11" i="22" s="1"/>
  <c r="I13" i="22"/>
  <c r="J13" i="22" s="1"/>
  <c r="P9" i="22" l="1"/>
  <c r="S9" i="22" s="1"/>
  <c r="S40" i="22" s="1"/>
  <c r="P10" i="22"/>
  <c r="N10" i="22"/>
  <c r="N13" i="22"/>
  <c r="P13" i="22"/>
  <c r="P11" i="22"/>
  <c r="B6" i="22"/>
  <c r="K40" i="39"/>
  <c r="K40" i="22"/>
  <c r="M26" i="64" l="1"/>
  <c r="D26" i="64"/>
  <c r="V26" i="64"/>
  <c r="B16" i="1"/>
  <c r="B15" i="1"/>
  <c r="B14" i="1"/>
  <c r="B13" i="1"/>
  <c r="B12" i="1"/>
  <c r="A16" i="1"/>
  <c r="A15" i="1"/>
  <c r="A14" i="1"/>
  <c r="A13" i="1"/>
  <c r="A12" i="1"/>
  <c r="B6" i="52"/>
  <c r="B6" i="51"/>
  <c r="B6" i="50"/>
  <c r="B6" i="49"/>
  <c r="B6" i="48"/>
  <c r="B11" i="1"/>
  <c r="B10" i="1"/>
  <c r="B9" i="1"/>
  <c r="B8" i="1"/>
  <c r="B7" i="1"/>
  <c r="A11" i="1"/>
  <c r="A10" i="1"/>
  <c r="A9" i="1"/>
  <c r="A8" i="1"/>
  <c r="A7" i="1"/>
  <c r="B6" i="47"/>
  <c r="B6" i="46"/>
  <c r="B6" i="45"/>
  <c r="B6" i="44"/>
  <c r="B6" i="43"/>
  <c r="B6" i="1"/>
  <c r="B5" i="1"/>
  <c r="B4" i="1"/>
  <c r="B3" i="1"/>
  <c r="A6" i="1"/>
  <c r="A5" i="1"/>
  <c r="A4" i="1"/>
  <c r="A3" i="1"/>
  <c r="B6" i="42"/>
  <c r="B6" i="41"/>
  <c r="B10" i="39"/>
  <c r="A10" i="39" s="1"/>
  <c r="C9" i="39"/>
  <c r="B6" i="39"/>
  <c r="B11" i="39" l="1"/>
  <c r="A11" i="39" s="1"/>
  <c r="C10" i="39"/>
  <c r="C15" i="1"/>
  <c r="C14" i="1"/>
  <c r="C12" i="1"/>
  <c r="C11" i="1"/>
  <c r="C10" i="1"/>
  <c r="C9" i="1"/>
  <c r="C8" i="1"/>
  <c r="C7" i="1"/>
  <c r="C5" i="1"/>
  <c r="C4" i="1"/>
  <c r="J40" i="39"/>
  <c r="C3" i="1" s="1"/>
  <c r="B2" i="1"/>
  <c r="A2" i="1"/>
  <c r="N20" i="22"/>
  <c r="N12" i="22"/>
  <c r="P40" i="39" l="1"/>
  <c r="B12" i="39"/>
  <c r="C11" i="39"/>
  <c r="C13" i="1"/>
  <c r="C16" i="1"/>
  <c r="D16" i="1" s="1"/>
  <c r="C6" i="1"/>
  <c r="N40" i="39"/>
  <c r="C12" i="39" l="1"/>
  <c r="A12" i="39"/>
  <c r="B13" i="39"/>
  <c r="A13" i="39" s="1"/>
  <c r="Q40" i="39"/>
  <c r="I39" i="22"/>
  <c r="J39" i="22" s="1"/>
  <c r="B10" i="22"/>
  <c r="A10" i="22" s="1"/>
  <c r="C9" i="22"/>
  <c r="M10" i="22" l="1"/>
  <c r="L10" i="22" s="1"/>
  <c r="N39" i="22"/>
  <c r="P39" i="22"/>
  <c r="B14" i="39"/>
  <c r="A14" i="39" s="1"/>
  <c r="C13" i="39"/>
  <c r="B11" i="22"/>
  <c r="C10" i="22"/>
  <c r="C11" i="22" l="1"/>
  <c r="A11" i="22"/>
  <c r="M11" i="22" s="1"/>
  <c r="B15" i="39"/>
  <c r="A15" i="39" s="1"/>
  <c r="C14" i="39"/>
  <c r="B12" i="22"/>
  <c r="Q22" i="22"/>
  <c r="Q17" i="22"/>
  <c r="Q26" i="22"/>
  <c r="Q18" i="22"/>
  <c r="Q31" i="22"/>
  <c r="Q38" i="22"/>
  <c r="Q39" i="22"/>
  <c r="Q30" i="22"/>
  <c r="Q36" i="22"/>
  <c r="Q28" i="22"/>
  <c r="Q20" i="22"/>
  <c r="Q37" i="22"/>
  <c r="Q29" i="22"/>
  <c r="Q35" i="22"/>
  <c r="Q34" i="22"/>
  <c r="Q10" i="22"/>
  <c r="Q33" i="22"/>
  <c r="Q25" i="22"/>
  <c r="Q13" i="22"/>
  <c r="Q32" i="22"/>
  <c r="Q15" i="22"/>
  <c r="Q27" i="22"/>
  <c r="Q23" i="22"/>
  <c r="Q24" i="22"/>
  <c r="Q16" i="22"/>
  <c r="Q14" i="22"/>
  <c r="Q12" i="22"/>
  <c r="Q19" i="22"/>
  <c r="J40" i="22"/>
  <c r="C2" i="1" s="1"/>
  <c r="L11" i="22" l="1"/>
  <c r="N11" i="22"/>
  <c r="C12" i="22"/>
  <c r="A12" i="22"/>
  <c r="M12" i="22" s="1"/>
  <c r="L12" i="22" s="1"/>
  <c r="B13" i="22"/>
  <c r="B16" i="39"/>
  <c r="A16" i="39" s="1"/>
  <c r="C15" i="39"/>
  <c r="P40" i="22"/>
  <c r="Q9" i="22"/>
  <c r="Q11" i="22" l="1"/>
  <c r="B14" i="22"/>
  <c r="A14" i="22" s="1"/>
  <c r="M14" i="22" s="1"/>
  <c r="L14" i="22" s="1"/>
  <c r="A13" i="22"/>
  <c r="M13" i="22" s="1"/>
  <c r="L13" i="22" s="1"/>
  <c r="C13" i="22"/>
  <c r="B17" i="39"/>
  <c r="A17" i="39" s="1"/>
  <c r="C16" i="39"/>
  <c r="B15" i="22" l="1"/>
  <c r="A15" i="22" s="1"/>
  <c r="M15" i="22" s="1"/>
  <c r="L15" i="22" s="1"/>
  <c r="C14" i="22"/>
  <c r="B18" i="39"/>
  <c r="A18" i="39" s="1"/>
  <c r="C17" i="39"/>
  <c r="B16" i="22"/>
  <c r="A16" i="22" s="1"/>
  <c r="M16" i="22" s="1"/>
  <c r="L16" i="22" s="1"/>
  <c r="C15" i="22" l="1"/>
  <c r="B19" i="39"/>
  <c r="A19" i="39" s="1"/>
  <c r="C18" i="39"/>
  <c r="C16" i="22"/>
  <c r="B17" i="22"/>
  <c r="A17" i="22" s="1"/>
  <c r="M17" i="22" s="1"/>
  <c r="L17" i="22" s="1"/>
  <c r="B20" i="39" l="1"/>
  <c r="A20" i="39" s="1"/>
  <c r="C19" i="39"/>
  <c r="B18" i="22"/>
  <c r="A18" i="22" s="1"/>
  <c r="M18" i="22" s="1"/>
  <c r="L18" i="22" s="1"/>
  <c r="C17" i="22"/>
  <c r="B21" i="39" l="1"/>
  <c r="A21" i="39" s="1"/>
  <c r="C20" i="39"/>
  <c r="C18" i="22"/>
  <c r="B19" i="22"/>
  <c r="A19" i="22" s="1"/>
  <c r="M19" i="22" s="1"/>
  <c r="L19" i="22" s="1"/>
  <c r="B22" i="39" l="1"/>
  <c r="A22" i="39" s="1"/>
  <c r="C21" i="39"/>
  <c r="B20" i="22"/>
  <c r="A20" i="22" s="1"/>
  <c r="M20" i="22" s="1"/>
  <c r="L20" i="22" s="1"/>
  <c r="C19" i="22"/>
  <c r="B23" i="39" l="1"/>
  <c r="A23" i="39" s="1"/>
  <c r="C22" i="39"/>
  <c r="C20" i="22"/>
  <c r="B21" i="22"/>
  <c r="A21" i="22" s="1"/>
  <c r="M21" i="22" s="1"/>
  <c r="L21" i="22" l="1"/>
  <c r="N21" i="22" s="1"/>
  <c r="B24" i="39"/>
  <c r="A24" i="39" s="1"/>
  <c r="C23" i="39"/>
  <c r="B22" i="22"/>
  <c r="A22" i="22" s="1"/>
  <c r="M22" i="22" s="1"/>
  <c r="L22" i="22" s="1"/>
  <c r="C21" i="22"/>
  <c r="Q21" i="22" l="1"/>
  <c r="Q40" i="22" s="1"/>
  <c r="N40" i="22"/>
  <c r="B25" i="39"/>
  <c r="A25" i="39" s="1"/>
  <c r="C24" i="39"/>
  <c r="C22" i="22"/>
  <c r="B23" i="22"/>
  <c r="A23" i="22" s="1"/>
  <c r="M23" i="22" s="1"/>
  <c r="L23" i="22" s="1"/>
  <c r="B26" i="39" l="1"/>
  <c r="A26" i="39" s="1"/>
  <c r="C25" i="39"/>
  <c r="B24" i="22"/>
  <c r="A24" i="22" s="1"/>
  <c r="M24" i="22" s="1"/>
  <c r="L24" i="22" s="1"/>
  <c r="C23" i="22"/>
  <c r="B27" i="39" l="1"/>
  <c r="A27" i="39" s="1"/>
  <c r="C26" i="39"/>
  <c r="C24" i="22"/>
  <c r="B25" i="22"/>
  <c r="A25" i="22" s="1"/>
  <c r="M25" i="22" s="1"/>
  <c r="L25" i="22" s="1"/>
  <c r="B28" i="39" l="1"/>
  <c r="A28" i="39" s="1"/>
  <c r="C27" i="39"/>
  <c r="B26" i="22"/>
  <c r="A26" i="22" s="1"/>
  <c r="M26" i="22" s="1"/>
  <c r="L26" i="22" s="1"/>
  <c r="C25" i="22"/>
  <c r="B29" i="39" l="1"/>
  <c r="A29" i="39" s="1"/>
  <c r="C28" i="39"/>
  <c r="C26" i="22"/>
  <c r="B27" i="22"/>
  <c r="A27" i="22" s="1"/>
  <c r="M27" i="22" s="1"/>
  <c r="L27" i="22" s="1"/>
  <c r="B30" i="39" l="1"/>
  <c r="A30" i="39" s="1"/>
  <c r="C29" i="39"/>
  <c r="B28" i="22"/>
  <c r="A28" i="22" s="1"/>
  <c r="M28" i="22" s="1"/>
  <c r="L28" i="22" s="1"/>
  <c r="C27" i="22"/>
  <c r="B31" i="39" l="1"/>
  <c r="A31" i="39" s="1"/>
  <c r="C30" i="39"/>
  <c r="C28" i="22"/>
  <c r="B29" i="22"/>
  <c r="A29" i="22" s="1"/>
  <c r="M29" i="22" s="1"/>
  <c r="L29" i="22" s="1"/>
  <c r="B32" i="39" l="1"/>
  <c r="A32" i="39" s="1"/>
  <c r="C31" i="39"/>
  <c r="B30" i="22"/>
  <c r="A30" i="22" s="1"/>
  <c r="M30" i="22" s="1"/>
  <c r="L30" i="22" s="1"/>
  <c r="C29" i="22"/>
  <c r="B33" i="39" l="1"/>
  <c r="A33" i="39" s="1"/>
  <c r="C32" i="39"/>
  <c r="C30" i="22"/>
  <c r="B31" i="22"/>
  <c r="A31" i="22" s="1"/>
  <c r="M31" i="22" s="1"/>
  <c r="L31" i="22" s="1"/>
  <c r="C33" i="39" l="1"/>
  <c r="B34" i="39"/>
  <c r="A34" i="39" s="1"/>
  <c r="B32" i="22"/>
  <c r="A32" i="22" s="1"/>
  <c r="M32" i="22" s="1"/>
  <c r="L32" i="22" s="1"/>
  <c r="C31" i="22"/>
  <c r="B35" i="39" l="1"/>
  <c r="A35" i="39" s="1"/>
  <c r="C34" i="39"/>
  <c r="C32" i="22"/>
  <c r="B33" i="22"/>
  <c r="A33" i="22" s="1"/>
  <c r="M33" i="22" s="1"/>
  <c r="L33" i="22" s="1"/>
  <c r="C35" i="39" l="1"/>
  <c r="B36" i="39"/>
  <c r="A36" i="39" s="1"/>
  <c r="B34" i="22"/>
  <c r="A34" i="22" s="1"/>
  <c r="M34" i="22" s="1"/>
  <c r="L34" i="22" s="1"/>
  <c r="C33" i="22"/>
  <c r="B37" i="39" l="1"/>
  <c r="A37" i="39" s="1"/>
  <c r="C36" i="39"/>
  <c r="C34" i="22"/>
  <c r="B35" i="22"/>
  <c r="A35" i="22" s="1"/>
  <c r="M35" i="22" s="1"/>
  <c r="L35" i="22" s="1"/>
  <c r="C37" i="39" l="1"/>
  <c r="B38" i="39"/>
  <c r="A38" i="39" s="1"/>
  <c r="B36" i="22"/>
  <c r="A36" i="22" s="1"/>
  <c r="M36" i="22" s="1"/>
  <c r="L36" i="22" s="1"/>
  <c r="C35" i="22"/>
  <c r="B39" i="39" l="1"/>
  <c r="A39" i="39" s="1"/>
  <c r="C38" i="39"/>
  <c r="C36" i="22"/>
  <c r="B37" i="22"/>
  <c r="A37" i="22" s="1"/>
  <c r="M37" i="22" s="1"/>
  <c r="L37" i="22" s="1"/>
  <c r="L40" i="39" l="1"/>
  <c r="C39" i="39"/>
  <c r="B38" i="22"/>
  <c r="A38" i="22" s="1"/>
  <c r="M38" i="22" s="1"/>
  <c r="L38" i="22" s="1"/>
  <c r="C37" i="22"/>
  <c r="C38" i="22" l="1"/>
  <c r="B39" i="22"/>
  <c r="A39" i="22" s="1"/>
  <c r="M39" i="22" l="1"/>
  <c r="L39" i="22" s="1"/>
  <c r="C39" i="22"/>
  <c r="D15" i="1"/>
  <c r="D5" i="1"/>
  <c r="D6" i="1"/>
  <c r="D7" i="1"/>
  <c r="D8" i="1"/>
  <c r="D9" i="1"/>
  <c r="D10" i="1"/>
  <c r="D11" i="1"/>
  <c r="D12" i="1"/>
  <c r="D13" i="1"/>
  <c r="D14" i="1"/>
  <c r="D4" i="1" l="1"/>
  <c r="D3" i="1"/>
  <c r="D2" i="1"/>
  <c r="M13" i="86"/>
  <c r="M47" i="86" s="1"/>
  <c r="H50" i="86" s="1"/>
  <c r="K13" i="86"/>
  <c r="K47" i="86" s="1"/>
  <c r="N8" i="86"/>
  <c r="N13" i="86" s="1"/>
  <c r="N47" i="86" s="1"/>
  <c r="I50" i="86" s="1"/>
  <c r="C25" i="64" l="1"/>
  <c r="C21" i="64"/>
  <c r="M12" i="64"/>
  <c r="H17" i="64"/>
  <c r="Y25" i="64"/>
  <c r="V21" i="64"/>
  <c r="V24" i="64"/>
  <c r="Z26" i="64"/>
  <c r="U18" i="64"/>
  <c r="Q14" i="64"/>
  <c r="L13" i="64"/>
  <c r="V17" i="64"/>
  <c r="V19" i="64"/>
  <c r="G19" i="64"/>
  <c r="D22" i="64"/>
  <c r="Z16" i="64"/>
  <c r="Z25" i="64"/>
  <c r="C20" i="64"/>
  <c r="H14" i="64"/>
  <c r="D11" i="64"/>
  <c r="U22" i="64"/>
  <c r="D20" i="64"/>
  <c r="Q12" i="64"/>
  <c r="Z23" i="64"/>
  <c r="U23" i="64"/>
  <c r="V23" i="64"/>
  <c r="C11" i="64"/>
  <c r="H23" i="64"/>
  <c r="H25" i="64"/>
  <c r="L20" i="64"/>
  <c r="P18" i="64"/>
  <c r="D16" i="64"/>
  <c r="H13" i="64"/>
  <c r="L12" i="64"/>
  <c r="L11" i="64"/>
  <c r="M20" i="64"/>
  <c r="M15" i="64"/>
  <c r="Z24" i="64"/>
  <c r="Z15" i="64"/>
  <c r="U19" i="64"/>
  <c r="G12" i="64"/>
  <c r="Z20" i="64"/>
  <c r="Y11" i="64"/>
  <c r="M13" i="64"/>
  <c r="G14" i="64"/>
  <c r="V11" i="64"/>
  <c r="Y15" i="64"/>
  <c r="Y21" i="64"/>
  <c r="C23" i="64"/>
  <c r="H19" i="64"/>
  <c r="H24" i="64"/>
  <c r="Z17" i="64"/>
  <c r="G11" i="64"/>
  <c r="C12" i="64"/>
  <c r="D18" i="64"/>
  <c r="P24" i="64"/>
  <c r="Y23" i="64"/>
  <c r="D19" i="64"/>
  <c r="Y19" i="64"/>
  <c r="Q18" i="64"/>
  <c r="Q23" i="64"/>
  <c r="U15" i="64"/>
  <c r="C13" i="64"/>
  <c r="G23" i="64"/>
  <c r="P26" i="64"/>
  <c r="U20" i="64"/>
  <c r="H20" i="64"/>
  <c r="D15" i="64"/>
  <c r="G13" i="64"/>
  <c r="Q17" i="64"/>
  <c r="U13" i="64"/>
  <c r="Z13" i="64"/>
  <c r="V12" i="64"/>
  <c r="L24" i="64"/>
  <c r="H11" i="64"/>
  <c r="Y18" i="64"/>
  <c r="M21" i="64"/>
  <c r="P20" i="64"/>
  <c r="P21" i="64"/>
  <c r="G25" i="64"/>
  <c r="D24" i="64"/>
  <c r="M19" i="64"/>
  <c r="Y24" i="64"/>
  <c r="D13" i="64"/>
  <c r="V13" i="64"/>
  <c r="Y12" i="64"/>
  <c r="M18" i="64"/>
  <c r="C17" i="64"/>
  <c r="U12" i="64"/>
  <c r="D12" i="64"/>
  <c r="Q11" i="64"/>
  <c r="Q21" i="64"/>
  <c r="U14" i="64"/>
  <c r="D23" i="64"/>
  <c r="Z11" i="64"/>
  <c r="M14" i="64"/>
  <c r="C14" i="64"/>
  <c r="L17" i="64"/>
  <c r="L15" i="64"/>
  <c r="C24" i="64"/>
  <c r="Z12" i="64"/>
  <c r="P17" i="64"/>
  <c r="Q16" i="64"/>
  <c r="G20" i="64"/>
  <c r="Q24" i="64"/>
  <c r="Y16" i="64"/>
  <c r="G24" i="64"/>
  <c r="C19" i="64"/>
  <c r="V16" i="64"/>
  <c r="V25" i="64"/>
  <c r="P15" i="64"/>
  <c r="P25" i="64"/>
  <c r="P19" i="64"/>
  <c r="D17" i="64"/>
  <c r="H18" i="64"/>
  <c r="Z14" i="64"/>
  <c r="Z22" i="64"/>
  <c r="U11" i="64"/>
  <c r="G21" i="64"/>
  <c r="V22" i="64"/>
  <c r="H15" i="64"/>
  <c r="Q22" i="64"/>
  <c r="U17" i="64"/>
  <c r="Y13" i="64"/>
  <c r="Y17" i="64"/>
  <c r="P12" i="64"/>
  <c r="V15" i="64"/>
  <c r="C15" i="64"/>
  <c r="U24" i="64"/>
  <c r="Z18" i="64"/>
  <c r="H22" i="64"/>
  <c r="P16" i="64"/>
  <c r="P11" i="64"/>
  <c r="Y14" i="64"/>
  <c r="L18" i="64"/>
  <c r="L21" i="64"/>
  <c r="M11" i="64"/>
  <c r="Y26" i="64"/>
  <c r="Q20" i="64"/>
  <c r="Y20" i="64"/>
  <c r="M17" i="64"/>
  <c r="G15" i="64"/>
  <c r="H21" i="64"/>
  <c r="L14" i="64"/>
  <c r="G22" i="64"/>
  <c r="L19" i="64"/>
  <c r="M23" i="64"/>
  <c r="U16" i="64"/>
  <c r="D21" i="64"/>
  <c r="Z21" i="64"/>
  <c r="D25" i="64"/>
  <c r="G16" i="64"/>
  <c r="C16" i="64"/>
  <c r="Q19" i="64"/>
  <c r="H26" i="64"/>
  <c r="M25" i="64"/>
  <c r="Q15" i="64"/>
  <c r="M24" i="64"/>
  <c r="V14" i="64"/>
  <c r="P22" i="64"/>
  <c r="P13" i="64"/>
  <c r="L22" i="64"/>
  <c r="M22" i="64"/>
  <c r="P23" i="64"/>
  <c r="Q26" i="64"/>
  <c r="M16" i="64"/>
  <c r="U25" i="64"/>
  <c r="L23" i="64"/>
  <c r="U21" i="64"/>
  <c r="G18" i="64"/>
  <c r="Q13" i="64"/>
  <c r="V20" i="64"/>
  <c r="C22" i="64"/>
  <c r="V18" i="64"/>
  <c r="G26" i="64"/>
  <c r="P14" i="64"/>
  <c r="Y22" i="64"/>
  <c r="H16" i="64"/>
  <c r="Z19" i="64"/>
  <c r="L25" i="64"/>
  <c r="Q25" i="64"/>
  <c r="H12" i="64"/>
  <c r="D14" i="64"/>
  <c r="L16" i="64"/>
  <c r="C18" i="64"/>
  <c r="G17" i="64"/>
  <c r="Q28" i="64" l="1"/>
  <c r="F27" i="64"/>
  <c r="F28" i="64"/>
  <c r="X27" i="64"/>
  <c r="X28" i="64"/>
  <c r="H28" i="64"/>
  <c r="Z28" i="64"/>
  <c r="O28" i="64"/>
  <c r="O27" i="64"/>
  <c r="D24" i="65"/>
  <c r="R19" i="65"/>
  <c r="H59" i="65"/>
  <c r="W21" i="69"/>
  <c r="V65" i="65"/>
  <c r="G16" i="82"/>
  <c r="AH26" i="64"/>
  <c r="U8" i="69"/>
  <c r="AH28" i="64"/>
  <c r="K21" i="82"/>
  <c r="J26" i="65"/>
  <c r="M11" i="82"/>
  <c r="AB8" i="65"/>
  <c r="AF8" i="69"/>
  <c r="Q9" i="65"/>
  <c r="O57" i="65"/>
  <c r="I54" i="65"/>
  <c r="E36" i="82"/>
  <c r="AH10" i="64"/>
  <c r="E18" i="82"/>
  <c r="P27" i="69"/>
  <c r="P20" i="69"/>
  <c r="E31" i="82"/>
  <c r="K9" i="82"/>
  <c r="D11" i="69"/>
  <c r="C69" i="65"/>
  <c r="S5" i="65"/>
  <c r="Y28" i="69"/>
  <c r="AG26" i="69"/>
  <c r="G50" i="65"/>
  <c r="O9" i="69"/>
  <c r="Z29" i="65"/>
  <c r="Q15" i="65"/>
  <c r="G46" i="65"/>
  <c r="H19" i="69"/>
  <c r="U62" i="65"/>
  <c r="L22" i="65"/>
  <c r="U17" i="65"/>
  <c r="V21" i="65"/>
  <c r="I59" i="65"/>
  <c r="L68" i="65"/>
  <c r="H26" i="65"/>
  <c r="Y29" i="69"/>
  <c r="G42" i="65"/>
  <c r="W55" i="65"/>
  <c r="H39" i="82"/>
  <c r="H29" i="69"/>
  <c r="X54" i="65"/>
  <c r="C63" i="65"/>
  <c r="S27" i="69"/>
  <c r="AE22" i="69"/>
  <c r="F12" i="65"/>
  <c r="Y8" i="65"/>
  <c r="M29" i="65"/>
  <c r="O25" i="69"/>
  <c r="T57" i="65"/>
  <c r="K12" i="82"/>
  <c r="N19" i="69"/>
  <c r="AE29" i="69"/>
  <c r="AB24" i="65"/>
  <c r="G14" i="82"/>
  <c r="N24" i="65"/>
  <c r="N24" i="69"/>
  <c r="B55" i="65"/>
  <c r="E7" i="65"/>
  <c r="I19" i="69"/>
  <c r="R9" i="65"/>
  <c r="G70" i="65"/>
  <c r="AB29" i="65"/>
  <c r="AA13" i="65"/>
  <c r="AA6" i="65"/>
  <c r="W24" i="69"/>
  <c r="T53" i="65"/>
  <c r="G69" i="65"/>
  <c r="AE4" i="69"/>
  <c r="K20" i="69"/>
  <c r="C50" i="65"/>
  <c r="N67" i="65"/>
  <c r="Q11" i="65"/>
  <c r="G17" i="82"/>
  <c r="P18" i="65"/>
  <c r="F17" i="65"/>
  <c r="C43" i="65"/>
  <c r="AB12" i="69"/>
  <c r="L5" i="69"/>
  <c r="J9" i="69"/>
  <c r="Q69" i="65"/>
  <c r="U54" i="65"/>
  <c r="AA45" i="65"/>
  <c r="AB4" i="65"/>
  <c r="Q19" i="69"/>
  <c r="U69" i="65"/>
  <c r="M5" i="65"/>
  <c r="O28" i="65"/>
  <c r="AE19" i="69"/>
  <c r="G58" i="65"/>
  <c r="T6" i="65"/>
  <c r="M23" i="69"/>
  <c r="X13" i="69"/>
  <c r="H18" i="82"/>
  <c r="M28" i="69"/>
  <c r="D33" i="65"/>
  <c r="AB5" i="65"/>
  <c r="F65" i="65"/>
  <c r="V60" i="65"/>
  <c r="W4" i="65"/>
  <c r="F19" i="69"/>
  <c r="I28" i="69"/>
  <c r="AC5" i="69"/>
  <c r="L21" i="69"/>
  <c r="Z14" i="65"/>
  <c r="D68" i="65"/>
  <c r="J28" i="69"/>
  <c r="Z9" i="65"/>
  <c r="B44" i="65"/>
  <c r="AA20" i="65"/>
  <c r="E17" i="82"/>
  <c r="U5" i="69"/>
  <c r="G53" i="65"/>
  <c r="X28" i="69"/>
  <c r="O29" i="65"/>
  <c r="AB31" i="65"/>
  <c r="G4" i="65"/>
  <c r="L18" i="65"/>
  <c r="C21" i="65"/>
  <c r="AG21" i="69"/>
  <c r="AG27" i="69"/>
  <c r="W58" i="65"/>
  <c r="P50" i="65"/>
  <c r="Y45" i="65"/>
  <c r="D13" i="65"/>
  <c r="H8" i="65"/>
  <c r="K10" i="65"/>
  <c r="AC25" i="69"/>
  <c r="AA25" i="69"/>
  <c r="Z10" i="69"/>
  <c r="AA23" i="65"/>
  <c r="L8" i="69"/>
  <c r="K34" i="65"/>
  <c r="Y19" i="65"/>
  <c r="R7" i="69"/>
  <c r="X7" i="65"/>
  <c r="E23" i="69"/>
  <c r="AH18" i="69"/>
  <c r="AA51" i="65"/>
  <c r="K19" i="69"/>
  <c r="D19" i="65"/>
  <c r="F66" i="65"/>
  <c r="B69" i="65"/>
  <c r="O24" i="69"/>
  <c r="D59" i="65"/>
  <c r="N9" i="69"/>
  <c r="I14" i="69"/>
  <c r="M4" i="65"/>
  <c r="T60" i="65"/>
  <c r="F30" i="82"/>
  <c r="AH15" i="64"/>
  <c r="C31" i="65"/>
  <c r="C55" i="65"/>
  <c r="O55" i="65"/>
  <c r="W60" i="65"/>
  <c r="AD7" i="69"/>
  <c r="Q42" i="65"/>
  <c r="N20" i="65"/>
  <c r="Z30" i="65"/>
  <c r="E56" i="65"/>
  <c r="K24" i="65"/>
  <c r="M33" i="65"/>
  <c r="Z24" i="69"/>
  <c r="O7" i="69"/>
  <c r="AG13" i="69"/>
  <c r="AA59" i="65"/>
  <c r="D23" i="82"/>
  <c r="M12" i="65"/>
  <c r="I5" i="65"/>
  <c r="D27" i="69"/>
  <c r="AG24" i="69"/>
  <c r="M11" i="69"/>
  <c r="O46" i="65"/>
  <c r="U47" i="65"/>
  <c r="T21" i="65"/>
  <c r="U33" i="65"/>
  <c r="J68" i="65"/>
  <c r="X52" i="65"/>
  <c r="M54" i="65"/>
  <c r="U55" i="65"/>
  <c r="Y66" i="65"/>
  <c r="H35" i="82"/>
  <c r="D32" i="65"/>
  <c r="F43" i="65"/>
  <c r="AF26" i="69"/>
  <c r="AF27" i="69"/>
  <c r="V4" i="69"/>
  <c r="V40" i="65"/>
  <c r="J45" i="65"/>
  <c r="AA57" i="65"/>
  <c r="T56" i="65"/>
  <c r="M62" i="65"/>
  <c r="L51" i="65"/>
  <c r="B6" i="65"/>
  <c r="F47" i="65"/>
  <c r="H42" i="65"/>
  <c r="F48" i="65"/>
  <c r="F26" i="82"/>
  <c r="AA29" i="69"/>
  <c r="AA19" i="69"/>
  <c r="E17" i="65"/>
  <c r="E5" i="69"/>
  <c r="AA58" i="65"/>
  <c r="K59" i="65"/>
  <c r="J67" i="65"/>
  <c r="E13" i="82"/>
  <c r="D26" i="69"/>
  <c r="G20" i="69"/>
  <c r="G11" i="82"/>
  <c r="L59" i="65"/>
  <c r="G44" i="65"/>
  <c r="H12" i="69"/>
  <c r="M33" i="82"/>
  <c r="Q6" i="69"/>
  <c r="G12" i="65"/>
  <c r="C22" i="69"/>
  <c r="F60" i="65"/>
  <c r="O14" i="69"/>
  <c r="AE7" i="69"/>
  <c r="F26" i="69"/>
  <c r="D55" i="65"/>
  <c r="U24" i="69"/>
  <c r="G7" i="69"/>
  <c r="V14" i="65"/>
  <c r="M24" i="69"/>
  <c r="D44" i="65"/>
  <c r="W34" i="65"/>
  <c r="H6" i="65"/>
  <c r="F44" i="65"/>
  <c r="C11" i="65"/>
  <c r="W11" i="65"/>
  <c r="AF9" i="69"/>
  <c r="P10" i="65"/>
  <c r="C60" i="65"/>
  <c r="Y13" i="69"/>
  <c r="X10" i="65"/>
  <c r="M30" i="65"/>
  <c r="N12" i="69"/>
  <c r="T7" i="65"/>
  <c r="D28" i="82"/>
  <c r="H33" i="65"/>
  <c r="AD4" i="69"/>
  <c r="L12" i="65"/>
  <c r="T31" i="65"/>
  <c r="H38" i="82"/>
  <c r="P57" i="65"/>
  <c r="T32" i="65"/>
  <c r="S26" i="69"/>
  <c r="D4" i="69"/>
  <c r="H70" i="65"/>
  <c r="T64" i="65"/>
  <c r="C20" i="65"/>
  <c r="AE25" i="69"/>
  <c r="I18" i="65"/>
  <c r="Y5" i="65"/>
  <c r="K33" i="65"/>
  <c r="N21" i="65"/>
  <c r="AD22" i="69"/>
  <c r="AH29" i="64"/>
  <c r="P29" i="65"/>
  <c r="L50" i="65"/>
  <c r="G30" i="82"/>
  <c r="I9" i="69"/>
  <c r="AE20" i="69"/>
  <c r="P22" i="65"/>
  <c r="AB6" i="65"/>
  <c r="T8" i="65"/>
  <c r="Z60" i="65"/>
  <c r="D17" i="65"/>
  <c r="H66" i="65"/>
  <c r="M7" i="69"/>
  <c r="K42" i="65"/>
  <c r="C64" i="65"/>
  <c r="C6" i="69"/>
  <c r="Y44" i="65"/>
  <c r="H43" i="65"/>
  <c r="Q51" i="65"/>
  <c r="P8" i="65"/>
  <c r="W6" i="65"/>
  <c r="Z4" i="65"/>
  <c r="Z50" i="65"/>
  <c r="P10" i="69"/>
  <c r="Z67" i="65"/>
  <c r="P22" i="69"/>
  <c r="L27" i="69"/>
  <c r="M19" i="69"/>
  <c r="X9" i="65"/>
  <c r="AA21" i="69"/>
  <c r="I21" i="65"/>
  <c r="K40" i="65"/>
  <c r="G10" i="69"/>
  <c r="N23" i="65"/>
  <c r="I12" i="69"/>
  <c r="N66" i="65"/>
  <c r="U5" i="65"/>
  <c r="M24" i="65"/>
  <c r="AB43" i="65"/>
  <c r="H67" i="65"/>
  <c r="S49" i="65"/>
  <c r="D21" i="65"/>
  <c r="V26" i="65"/>
  <c r="AI26" i="69"/>
  <c r="AB18" i="65"/>
  <c r="G37" i="82"/>
  <c r="X25" i="65"/>
  <c r="U32" i="65"/>
  <c r="I27" i="65"/>
  <c r="P19" i="69"/>
  <c r="D21" i="69"/>
  <c r="S12" i="65"/>
  <c r="H64" i="65"/>
  <c r="Q68" i="65"/>
  <c r="E6" i="65"/>
  <c r="L23" i="69"/>
  <c r="M19" i="82"/>
  <c r="W14" i="69"/>
  <c r="H12" i="82"/>
  <c r="Y31" i="65"/>
  <c r="Y30" i="65"/>
  <c r="AI25" i="69"/>
  <c r="F25" i="82"/>
  <c r="AA15" i="65"/>
  <c r="M27" i="82"/>
  <c r="G66" i="65"/>
  <c r="T21" i="69"/>
  <c r="V55" i="65"/>
  <c r="C12" i="65"/>
  <c r="Q16" i="65"/>
  <c r="G21" i="82"/>
  <c r="L10" i="69"/>
  <c r="T20" i="65"/>
  <c r="F12" i="69"/>
  <c r="K32" i="65"/>
  <c r="L64" i="65"/>
  <c r="C68" i="65"/>
  <c r="Z45" i="65"/>
  <c r="G25" i="69"/>
  <c r="O11" i="69"/>
  <c r="E69" i="65"/>
  <c r="O64" i="65"/>
  <c r="S11" i="69"/>
  <c r="G63" i="65"/>
  <c r="AA16" i="65"/>
  <c r="B54" i="65"/>
  <c r="P34" i="65"/>
  <c r="H7" i="65"/>
  <c r="W13" i="65"/>
  <c r="AB65" i="65"/>
  <c r="H32" i="82"/>
  <c r="N44" i="65"/>
  <c r="W18" i="69"/>
  <c r="C45" i="65"/>
  <c r="AG25" i="69"/>
  <c r="AH6" i="69"/>
  <c r="H29" i="65"/>
  <c r="W28" i="69"/>
  <c r="X22" i="65"/>
  <c r="G33" i="65"/>
  <c r="C15" i="65"/>
  <c r="P70" i="65"/>
  <c r="Z34" i="65"/>
  <c r="R14" i="65"/>
  <c r="Y49" i="65"/>
  <c r="Q13" i="65"/>
  <c r="AB45" i="65"/>
  <c r="AC14" i="69"/>
  <c r="P48" i="65"/>
  <c r="AH27" i="64"/>
  <c r="X23" i="65"/>
  <c r="G22" i="69"/>
  <c r="V24" i="69"/>
  <c r="K45" i="65"/>
  <c r="G30" i="65"/>
  <c r="AB3" i="69"/>
  <c r="D15" i="82"/>
  <c r="F18" i="82"/>
  <c r="AA18" i="69"/>
  <c r="E18" i="69"/>
  <c r="AB9" i="69"/>
  <c r="F40" i="65"/>
  <c r="P7" i="69"/>
  <c r="V69" i="65"/>
  <c r="AH17" i="64"/>
  <c r="H27" i="69"/>
  <c r="AH26" i="69"/>
  <c r="R6" i="65"/>
  <c r="AG22" i="69"/>
  <c r="D21" i="83"/>
  <c r="AI13" i="69"/>
  <c r="AF24" i="69"/>
  <c r="Y22" i="65"/>
  <c r="I10" i="65"/>
  <c r="U14" i="69"/>
  <c r="AA22" i="65"/>
  <c r="M34" i="82"/>
  <c r="L65" i="65"/>
  <c r="AE23" i="69"/>
  <c r="Z11" i="69"/>
  <c r="O47" i="65"/>
  <c r="X56" i="65"/>
  <c r="X14" i="69"/>
  <c r="G31" i="82"/>
  <c r="AG5" i="69"/>
  <c r="AI9" i="69"/>
  <c r="M46" i="65"/>
  <c r="H23" i="65"/>
  <c r="AA61" i="65"/>
  <c r="J5" i="69"/>
  <c r="G51" i="65"/>
  <c r="W64" i="65"/>
  <c r="N14" i="69"/>
  <c r="E30" i="65"/>
  <c r="G15" i="82"/>
  <c r="G18" i="65"/>
  <c r="M67" i="65"/>
  <c r="K5" i="65"/>
  <c r="J25" i="69"/>
  <c r="V18" i="69"/>
  <c r="AI5" i="69"/>
  <c r="N25" i="65"/>
  <c r="H21" i="69"/>
  <c r="N10" i="69"/>
  <c r="U10" i="65"/>
  <c r="AG12" i="69"/>
  <c r="AB58" i="65"/>
  <c r="W50" i="65"/>
  <c r="H53" i="65"/>
  <c r="N5" i="69"/>
  <c r="H50" i="65"/>
  <c r="P4" i="69"/>
  <c r="AH33" i="64"/>
  <c r="AB26" i="65"/>
  <c r="W47" i="65"/>
  <c r="AH22" i="69"/>
  <c r="R62" i="65"/>
  <c r="V61" i="65"/>
  <c r="G28" i="65"/>
  <c r="AC20" i="69"/>
  <c r="S54" i="65"/>
  <c r="M27" i="65"/>
  <c r="L24" i="65"/>
  <c r="AB52" i="65"/>
  <c r="O9" i="65"/>
  <c r="M56" i="65"/>
  <c r="K3" i="69"/>
  <c r="Y11" i="69"/>
  <c r="G43" i="65"/>
  <c r="L61" i="65"/>
  <c r="J55" i="65"/>
  <c r="R47" i="65"/>
  <c r="AH24" i="64"/>
  <c r="AI10" i="69"/>
  <c r="Q8" i="65"/>
  <c r="E10" i="69"/>
  <c r="B42" i="65"/>
  <c r="AC4" i="69"/>
  <c r="F52" i="65"/>
  <c r="AC9" i="69"/>
  <c r="Q3" i="69"/>
  <c r="I49" i="65"/>
  <c r="S63" i="65"/>
  <c r="AF18" i="69"/>
  <c r="U13" i="65"/>
  <c r="AD28" i="69"/>
  <c r="AC11" i="69"/>
  <c r="D39" i="82"/>
  <c r="V15" i="65"/>
  <c r="D21" i="82"/>
  <c r="D18" i="69"/>
  <c r="B40" i="65"/>
  <c r="D37" i="82"/>
  <c r="Y23" i="69"/>
  <c r="F23" i="82"/>
  <c r="I11" i="69"/>
  <c r="AB27" i="69"/>
  <c r="E5" i="65"/>
  <c r="V42" i="65"/>
  <c r="AI22" i="69"/>
  <c r="M38" i="82"/>
  <c r="H4" i="65"/>
  <c r="AA47" i="65"/>
  <c r="L58" i="65"/>
  <c r="J24" i="65"/>
  <c r="D40" i="65"/>
  <c r="Z61" i="65"/>
  <c r="H11" i="65"/>
  <c r="S10" i="69"/>
  <c r="K18" i="65"/>
  <c r="P42" i="65"/>
  <c r="M26" i="65"/>
  <c r="K11" i="69"/>
  <c r="AC6" i="69"/>
  <c r="E10" i="65"/>
  <c r="Q58" i="65"/>
  <c r="E16" i="82"/>
  <c r="C11" i="69"/>
  <c r="O68" i="65"/>
  <c r="K62" i="65"/>
  <c r="F32" i="65"/>
  <c r="E19" i="82"/>
  <c r="L4" i="69"/>
  <c r="P14" i="69"/>
  <c r="G17" i="65"/>
  <c r="AF29" i="69"/>
  <c r="Z70" i="65"/>
  <c r="E33" i="65"/>
  <c r="F23" i="69"/>
  <c r="Y65" i="65"/>
  <c r="T18" i="65"/>
  <c r="X47" i="65"/>
  <c r="U34" i="65"/>
  <c r="P54" i="65"/>
  <c r="V17" i="65"/>
  <c r="I17" i="65"/>
  <c r="AD9" i="69"/>
  <c r="G27" i="65"/>
  <c r="M21" i="82"/>
  <c r="C62" i="65"/>
  <c r="E28" i="65"/>
  <c r="P19" i="65"/>
  <c r="G41" i="65"/>
  <c r="O10" i="65"/>
  <c r="M12" i="69"/>
  <c r="O61" i="65"/>
  <c r="X53" i="65"/>
  <c r="AG14" i="69"/>
  <c r="P41" i="65"/>
  <c r="H8" i="69"/>
  <c r="P21" i="65"/>
  <c r="Z28" i="65"/>
  <c r="C9" i="69"/>
  <c r="E9" i="82"/>
  <c r="AE24" i="69"/>
  <c r="M5" i="69"/>
  <c r="P44" i="65"/>
  <c r="K28" i="65"/>
  <c r="L4" i="65"/>
  <c r="W42" i="65"/>
  <c r="U25" i="65"/>
  <c r="H41" i="65"/>
  <c r="Y4" i="69"/>
  <c r="R24" i="65"/>
  <c r="K48" i="65"/>
  <c r="B58" i="65"/>
  <c r="E21" i="65"/>
  <c r="Z22" i="65"/>
  <c r="W19" i="69"/>
  <c r="Q4" i="69"/>
  <c r="L29" i="65"/>
  <c r="G18" i="82"/>
  <c r="O67" i="65"/>
  <c r="J63" i="65"/>
  <c r="W25" i="69"/>
  <c r="B28" i="65"/>
  <c r="AE3" i="69"/>
  <c r="M55" i="65"/>
  <c r="K31" i="65"/>
  <c r="T68" i="65"/>
  <c r="H62" i="65"/>
  <c r="S17" i="65"/>
  <c r="W10" i="65"/>
  <c r="AB14" i="69"/>
  <c r="X25" i="69"/>
  <c r="W59" i="65"/>
  <c r="Q13" i="69"/>
  <c r="AB5" i="69"/>
  <c r="D8" i="69"/>
  <c r="O44" i="65"/>
  <c r="F27" i="82"/>
  <c r="R8" i="69"/>
  <c r="B68" i="65"/>
  <c r="V7" i="69"/>
  <c r="T43" i="65"/>
  <c r="J25" i="65"/>
  <c r="K51" i="65"/>
  <c r="R41" i="65"/>
  <c r="AG19" i="69"/>
  <c r="L19" i="65"/>
  <c r="V29" i="65"/>
  <c r="S57" i="65"/>
  <c r="V19" i="65"/>
  <c r="D9" i="69"/>
  <c r="F41" i="65"/>
  <c r="AB23" i="69"/>
  <c r="F6" i="65"/>
  <c r="P5" i="69"/>
  <c r="L3" i="69"/>
  <c r="Z26" i="69"/>
  <c r="AB64" i="65"/>
  <c r="AI12" i="69"/>
  <c r="K55" i="65"/>
  <c r="V59" i="65"/>
  <c r="X20" i="65"/>
  <c r="Z62" i="65"/>
  <c r="AH27" i="69"/>
  <c r="J59" i="65"/>
  <c r="R28" i="69"/>
  <c r="W7" i="69"/>
  <c r="B20" i="65"/>
  <c r="N48" i="65"/>
  <c r="X21" i="65"/>
  <c r="N28" i="65"/>
  <c r="F58" i="65"/>
  <c r="B14" i="65"/>
  <c r="B53" i="65"/>
  <c r="J52" i="65"/>
  <c r="U19" i="65"/>
  <c r="L49" i="65"/>
  <c r="Q26" i="69"/>
  <c r="B41" i="65"/>
  <c r="S13" i="69"/>
  <c r="AA19" i="65"/>
  <c r="G29" i="82"/>
  <c r="O53" i="65"/>
  <c r="T28" i="65"/>
  <c r="S66" i="65"/>
  <c r="J26" i="69"/>
  <c r="Q56" i="65"/>
  <c r="V31" i="65"/>
  <c r="AD21" i="69"/>
  <c r="K36" i="82"/>
  <c r="AH23" i="64"/>
  <c r="M14" i="82"/>
  <c r="O23" i="65"/>
  <c r="Q52" i="65"/>
  <c r="I9" i="65"/>
  <c r="K21" i="65"/>
  <c r="AF12" i="69"/>
  <c r="Q59" i="65"/>
  <c r="N14" i="65"/>
  <c r="AF22" i="69"/>
  <c r="O8" i="65"/>
  <c r="K20" i="82"/>
  <c r="R13" i="65"/>
  <c r="I23" i="69"/>
  <c r="E32" i="82"/>
  <c r="Z27" i="65"/>
  <c r="AH8" i="69"/>
  <c r="P23" i="69"/>
  <c r="AC7" i="69"/>
  <c r="G57" i="65"/>
  <c r="H13" i="69"/>
  <c r="P51" i="65"/>
  <c r="Z57" i="65"/>
  <c r="H16" i="82"/>
  <c r="H9" i="82"/>
  <c r="W8" i="69"/>
  <c r="E28" i="69"/>
  <c r="AG20" i="69"/>
  <c r="F69" i="65"/>
  <c r="Z68" i="65"/>
  <c r="T58" i="65"/>
  <c r="X31" i="65"/>
  <c r="D16" i="65"/>
  <c r="C13" i="65"/>
  <c r="H22" i="82"/>
  <c r="F56" i="65"/>
  <c r="O17" i="65"/>
  <c r="R57" i="65"/>
  <c r="S60" i="65"/>
  <c r="J30" i="65"/>
  <c r="O54" i="65"/>
  <c r="D65" i="65"/>
  <c r="D58" i="65"/>
  <c r="R69" i="65"/>
  <c r="Y28" i="65"/>
  <c r="C67" i="65"/>
  <c r="C28" i="65"/>
  <c r="F46" i="65"/>
  <c r="AA7" i="69"/>
  <c r="K29" i="82"/>
  <c r="AE28" i="69"/>
  <c r="O58" i="65"/>
  <c r="S25" i="65"/>
  <c r="H45" i="65"/>
  <c r="G39" i="82"/>
  <c r="K6" i="65"/>
  <c r="Z26" i="65"/>
  <c r="N17" i="65"/>
  <c r="U63" i="65"/>
  <c r="H17" i="65"/>
  <c r="Q70" i="65"/>
  <c r="M8" i="65"/>
  <c r="M68" i="65"/>
  <c r="S10" i="65"/>
  <c r="G28" i="69"/>
  <c r="R24" i="69"/>
  <c r="N20" i="69"/>
  <c r="E25" i="69"/>
  <c r="D50" i="65"/>
  <c r="P43" i="65"/>
  <c r="T14" i="69"/>
  <c r="L25" i="65"/>
  <c r="AA22" i="69"/>
  <c r="L43" i="65"/>
  <c r="C29" i="69"/>
  <c r="K19" i="82"/>
  <c r="S50" i="65"/>
  <c r="S42" i="65"/>
  <c r="B51" i="65"/>
  <c r="AG4" i="69"/>
  <c r="Z47" i="65"/>
  <c r="W25" i="65"/>
  <c r="Y25" i="69"/>
  <c r="R8" i="65"/>
  <c r="V8" i="65"/>
  <c r="M14" i="69"/>
  <c r="M47" i="65"/>
  <c r="D31" i="65"/>
  <c r="K24" i="69"/>
  <c r="T9" i="65"/>
  <c r="B18" i="65"/>
  <c r="F39" i="82"/>
  <c r="Y11" i="65"/>
  <c r="Y13" i="65"/>
  <c r="L33" i="65"/>
  <c r="M61" i="65"/>
  <c r="U7" i="65"/>
  <c r="Q49" i="65"/>
  <c r="K16" i="82"/>
  <c r="R50" i="65"/>
  <c r="C23" i="65"/>
  <c r="U29" i="65"/>
  <c r="F28" i="65"/>
  <c r="P62" i="65"/>
  <c r="AH24" i="69"/>
  <c r="W9" i="69"/>
  <c r="N50" i="65"/>
  <c r="I50" i="65"/>
  <c r="E64" i="65"/>
  <c r="P12" i="69"/>
  <c r="AB9" i="65"/>
  <c r="C27" i="65"/>
  <c r="AD3" i="69"/>
  <c r="H48" i="65"/>
  <c r="K25" i="69"/>
  <c r="O65" i="65"/>
  <c r="S18" i="69"/>
  <c r="AA20" i="69"/>
  <c r="H44" i="65"/>
  <c r="D15" i="65"/>
  <c r="N9" i="65"/>
  <c r="D41" i="65"/>
  <c r="K39" i="82"/>
  <c r="Q54" i="65"/>
  <c r="K60" i="65"/>
  <c r="V13" i="69"/>
  <c r="AD18" i="69"/>
  <c r="Y20" i="65"/>
  <c r="E26" i="82"/>
  <c r="O32" i="65"/>
  <c r="X16" i="65"/>
  <c r="V27" i="65"/>
  <c r="G6" i="69"/>
  <c r="Z4" i="69"/>
  <c r="AA52" i="65"/>
  <c r="D70" i="65"/>
  <c r="K22" i="65"/>
  <c r="F16" i="82"/>
  <c r="J12" i="69"/>
  <c r="H6" i="69"/>
  <c r="P18" i="69"/>
  <c r="Z40" i="65"/>
  <c r="R29" i="69"/>
  <c r="S68" i="65"/>
  <c r="V57" i="65"/>
  <c r="H12" i="65"/>
  <c r="V58" i="65"/>
  <c r="D10" i="69"/>
  <c r="W61" i="65"/>
  <c r="M10" i="82"/>
  <c r="E46" i="65"/>
  <c r="O4" i="65"/>
  <c r="O13" i="65"/>
  <c r="X55" i="65"/>
  <c r="B23" i="65"/>
  <c r="D26" i="65"/>
  <c r="L23" i="65"/>
  <c r="S3" i="69"/>
  <c r="AH7" i="69"/>
  <c r="B13" i="65"/>
  <c r="K14" i="82"/>
  <c r="D47" i="65"/>
  <c r="F67" i="65"/>
  <c r="Z11" i="65"/>
  <c r="W29" i="65"/>
  <c r="C34" i="65"/>
  <c r="N60" i="65"/>
  <c r="C22" i="65"/>
  <c r="G34" i="82"/>
  <c r="T67" i="65"/>
  <c r="V28" i="69"/>
  <c r="N6" i="65"/>
  <c r="Q7" i="69"/>
  <c r="V7" i="65"/>
  <c r="AB23" i="65"/>
  <c r="X58" i="65"/>
  <c r="I55" i="65"/>
  <c r="Z8" i="69"/>
  <c r="D19" i="82"/>
  <c r="J53" i="65"/>
  <c r="L10" i="65"/>
  <c r="S29" i="69"/>
  <c r="K9" i="69"/>
  <c r="B16" i="65"/>
  <c r="E29" i="82"/>
  <c r="U20" i="69"/>
  <c r="D16" i="82"/>
  <c r="I28" i="65"/>
  <c r="C5" i="65"/>
  <c r="Q34" i="65"/>
  <c r="O7" i="65"/>
  <c r="E61" i="65"/>
  <c r="T6" i="69"/>
  <c r="J17" i="65"/>
  <c r="K29" i="65"/>
  <c r="Y34" i="65"/>
  <c r="S52" i="65"/>
  <c r="P46" i="65"/>
  <c r="AD20" i="69"/>
  <c r="W66" i="65"/>
  <c r="AI29" i="69"/>
  <c r="AA7" i="65"/>
  <c r="V11" i="65"/>
  <c r="M23" i="82"/>
  <c r="K31" i="82"/>
  <c r="I32" i="65"/>
  <c r="R22" i="65"/>
  <c r="R45" i="65"/>
  <c r="AG29" i="69"/>
  <c r="Q46" i="65"/>
  <c r="F6" i="69"/>
  <c r="V26" i="69"/>
  <c r="E48" i="65"/>
  <c r="V21" i="69"/>
  <c r="F10" i="65"/>
  <c r="J7" i="65"/>
  <c r="J60" i="65"/>
  <c r="Y48" i="65"/>
  <c r="J4" i="69"/>
  <c r="X29" i="65"/>
  <c r="T29" i="69"/>
  <c r="C24" i="65"/>
  <c r="T27" i="65"/>
  <c r="S62" i="65"/>
  <c r="AC12" i="69"/>
  <c r="H68" i="65"/>
  <c r="F13" i="69"/>
  <c r="J48" i="65"/>
  <c r="E3" i="69"/>
  <c r="H27" i="82"/>
  <c r="F14" i="69"/>
  <c r="N54" i="65"/>
  <c r="Y62" i="65"/>
  <c r="AA29" i="65"/>
  <c r="AE13" i="69"/>
  <c r="Q65" i="65"/>
  <c r="G23" i="82"/>
  <c r="AA32" i="65"/>
  <c r="J10" i="69"/>
  <c r="AH19" i="69"/>
  <c r="D38" i="82"/>
  <c r="W46" i="65"/>
  <c r="Z28" i="69"/>
  <c r="X5" i="69"/>
  <c r="D14" i="69"/>
  <c r="O63" i="65"/>
  <c r="AB51" i="65"/>
  <c r="N7" i="69"/>
  <c r="Q29" i="69"/>
  <c r="O15" i="65"/>
  <c r="G22" i="65"/>
  <c r="R34" i="65"/>
  <c r="J20" i="69"/>
  <c r="L17" i="65"/>
  <c r="G12" i="69"/>
  <c r="H24" i="82"/>
  <c r="J11" i="69"/>
  <c r="Y17" i="65"/>
  <c r="N11" i="69"/>
  <c r="AH31" i="64"/>
  <c r="F11" i="65"/>
  <c r="M14" i="65"/>
  <c r="K67" i="65"/>
  <c r="M42" i="65"/>
  <c r="V22" i="69"/>
  <c r="F54" i="65"/>
  <c r="B49" i="65"/>
  <c r="O62" i="65"/>
  <c r="S33" i="65"/>
  <c r="H24" i="65"/>
  <c r="F24" i="82"/>
  <c r="Z20" i="65"/>
  <c r="AE12" i="69"/>
  <c r="K8" i="65"/>
  <c r="Q22" i="69"/>
  <c r="D8" i="65"/>
  <c r="I12" i="65"/>
  <c r="X26" i="69"/>
  <c r="F4" i="69"/>
  <c r="E16" i="65"/>
  <c r="K27" i="82"/>
  <c r="B63" i="65"/>
  <c r="S32" i="65"/>
  <c r="U31" i="65"/>
  <c r="M30" i="82"/>
  <c r="P25" i="69"/>
  <c r="W7" i="65"/>
  <c r="K8" i="69"/>
  <c r="G48" i="65"/>
  <c r="X43" i="65"/>
  <c r="O27" i="69"/>
  <c r="S47" i="65"/>
  <c r="G22" i="82"/>
  <c r="K29" i="69"/>
  <c r="S64" i="65"/>
  <c r="T8" i="69"/>
  <c r="C21" i="69"/>
  <c r="I23" i="65"/>
  <c r="G25" i="82"/>
  <c r="L7" i="69"/>
  <c r="X5" i="65"/>
  <c r="T61" i="65"/>
  <c r="X9" i="69"/>
  <c r="W27" i="69"/>
  <c r="M16" i="65"/>
  <c r="M22" i="82"/>
  <c r="K21" i="69"/>
  <c r="R48" i="65"/>
  <c r="Q28" i="65"/>
  <c r="G36" i="82"/>
  <c r="AA26" i="65"/>
  <c r="U48" i="65"/>
  <c r="T51" i="65"/>
  <c r="O27" i="65"/>
  <c r="AA53" i="65"/>
  <c r="H18" i="65"/>
  <c r="C65" i="65"/>
  <c r="O41" i="65"/>
  <c r="AF25" i="69"/>
  <c r="F36" i="82"/>
  <c r="G6" i="65"/>
  <c r="H21" i="82"/>
  <c r="W69" i="65"/>
  <c r="M50" i="65"/>
  <c r="H57" i="65"/>
  <c r="H40" i="65"/>
  <c r="I25" i="65"/>
  <c r="S19" i="65"/>
  <c r="D23" i="65"/>
  <c r="O49" i="65"/>
  <c r="T15" i="65"/>
  <c r="AB12" i="65"/>
  <c r="E27" i="65"/>
  <c r="U53" i="65"/>
  <c r="M60" i="65"/>
  <c r="K4" i="65"/>
  <c r="L27" i="65"/>
  <c r="U18" i="69"/>
  <c r="Z23" i="69"/>
  <c r="U40" i="65"/>
  <c r="J27" i="69"/>
  <c r="E51" i="65"/>
  <c r="M37" i="82"/>
  <c r="B65" i="65"/>
  <c r="AE26" i="69"/>
  <c r="AB57" i="65"/>
  <c r="AB21" i="65"/>
  <c r="E29" i="69"/>
  <c r="M20" i="65"/>
  <c r="L66" i="65"/>
  <c r="X12" i="69"/>
  <c r="AA28" i="65"/>
  <c r="D5" i="69"/>
  <c r="E57" i="65"/>
  <c r="O20" i="65"/>
  <c r="F15" i="65"/>
  <c r="Q24" i="69"/>
  <c r="E25" i="82"/>
  <c r="N47" i="65"/>
  <c r="X27" i="65"/>
  <c r="AA13" i="69"/>
  <c r="AH9" i="69"/>
  <c r="D33" i="82"/>
  <c r="M19" i="65"/>
  <c r="W54" i="65"/>
  <c r="U66" i="65"/>
  <c r="M3" i="69"/>
  <c r="E33" i="82"/>
  <c r="X23" i="69"/>
  <c r="X59" i="65"/>
  <c r="H49" i="65"/>
  <c r="T22" i="69"/>
  <c r="W15" i="65"/>
  <c r="J18" i="69"/>
  <c r="S12" i="69"/>
  <c r="Z33" i="65"/>
  <c r="T10" i="69"/>
  <c r="R59" i="65"/>
  <c r="X26" i="65"/>
  <c r="Q7" i="65"/>
  <c r="AC18" i="69"/>
  <c r="C61" i="65"/>
  <c r="D51" i="65"/>
  <c r="I7" i="69"/>
  <c r="U56" i="65"/>
  <c r="W12" i="65"/>
  <c r="P13" i="65"/>
  <c r="D17" i="82"/>
  <c r="T4" i="65"/>
  <c r="H28" i="69"/>
  <c r="W43" i="65"/>
  <c r="Y6" i="69"/>
  <c r="C52" i="65"/>
  <c r="L26" i="65"/>
  <c r="C17" i="65"/>
  <c r="O34" i="65"/>
  <c r="P16" i="65"/>
  <c r="I42" i="65"/>
  <c r="U26" i="69"/>
  <c r="X13" i="65"/>
  <c r="Q26" i="65"/>
  <c r="N28" i="69"/>
  <c r="E9" i="65"/>
  <c r="AA10" i="69"/>
  <c r="AH20" i="69"/>
  <c r="AG8" i="69"/>
  <c r="M44" i="65"/>
  <c r="S51" i="65"/>
  <c r="N5" i="65"/>
  <c r="L31" i="65"/>
  <c r="F30" i="65"/>
  <c r="AD29" i="69"/>
  <c r="D22" i="83"/>
  <c r="F59" i="65"/>
  <c r="L9" i="65"/>
  <c r="U30" i="65"/>
  <c r="V52" i="65"/>
  <c r="Z19" i="69"/>
  <c r="E15" i="82"/>
  <c r="E34" i="65"/>
  <c r="X10" i="69"/>
  <c r="T13" i="69"/>
  <c r="I60" i="65"/>
  <c r="Z32" i="65"/>
  <c r="Q27" i="65"/>
  <c r="F24" i="69"/>
  <c r="L15" i="65"/>
  <c r="F28" i="82"/>
  <c r="Q67" i="65"/>
  <c r="V44" i="65"/>
  <c r="J18" i="65"/>
  <c r="F26" i="65"/>
  <c r="T46" i="65"/>
  <c r="X51" i="65"/>
  <c r="S48" i="65"/>
  <c r="Y40" i="65"/>
  <c r="O48" i="65"/>
  <c r="Z49" i="65"/>
  <c r="G5" i="65"/>
  <c r="AE14" i="69"/>
  <c r="L28" i="65"/>
  <c r="D5" i="65"/>
  <c r="L52" i="65"/>
  <c r="R18" i="65"/>
  <c r="C6" i="65"/>
  <c r="AA48" i="65"/>
  <c r="N7" i="65"/>
  <c r="N15" i="65"/>
  <c r="B26" i="65"/>
  <c r="M17" i="65"/>
  <c r="Y54" i="65"/>
  <c r="AI23" i="69"/>
  <c r="Z27" i="69"/>
  <c r="W21" i="65"/>
  <c r="H63" i="65"/>
  <c r="M70" i="65"/>
  <c r="K10" i="69"/>
  <c r="AF4" i="69"/>
  <c r="R23" i="69"/>
  <c r="D22" i="82"/>
  <c r="T69" i="65"/>
  <c r="S22" i="65"/>
  <c r="L55" i="65"/>
  <c r="H25" i="65"/>
  <c r="AB6" i="69"/>
  <c r="M16" i="82"/>
  <c r="G59" i="65"/>
  <c r="O40" i="65"/>
  <c r="C26" i="65"/>
  <c r="U13" i="69"/>
  <c r="I29" i="65"/>
  <c r="K30" i="82"/>
  <c r="K22" i="82"/>
  <c r="G40" i="65"/>
  <c r="Y33" i="65"/>
  <c r="AB10" i="65"/>
  <c r="G67" i="65"/>
  <c r="D13" i="82"/>
  <c r="Y63" i="65"/>
  <c r="G10" i="65"/>
  <c r="P56" i="65"/>
  <c r="O4" i="69"/>
  <c r="G18" i="69"/>
  <c r="E27" i="69"/>
  <c r="K33" i="82"/>
  <c r="F61" i="65"/>
  <c r="X7" i="69"/>
  <c r="D6" i="65"/>
  <c r="Q19" i="65"/>
  <c r="H10" i="65"/>
  <c r="E47" i="65"/>
  <c r="AB59" i="65"/>
  <c r="T42" i="65"/>
  <c r="K52" i="65"/>
  <c r="S58" i="65"/>
  <c r="AH3" i="69"/>
  <c r="P60" i="65"/>
  <c r="AD24" i="69"/>
  <c r="AH11" i="64"/>
  <c r="F38" i="82"/>
  <c r="L60" i="65"/>
  <c r="AA56" i="65"/>
  <c r="D29" i="69"/>
  <c r="T26" i="65"/>
  <c r="AH4" i="69"/>
  <c r="S27" i="65"/>
  <c r="X24" i="69"/>
  <c r="AA65" i="65"/>
  <c r="V62" i="65"/>
  <c r="S28" i="69"/>
  <c r="F11" i="82"/>
  <c r="Z31" i="65"/>
  <c r="S67" i="65"/>
  <c r="X17" i="65"/>
  <c r="P45" i="65"/>
  <c r="J69" i="65"/>
  <c r="D20" i="69"/>
  <c r="AC3" i="69"/>
  <c r="E35" i="82"/>
  <c r="K23" i="65"/>
  <c r="Y46" i="65"/>
  <c r="N22" i="65"/>
  <c r="I7" i="65"/>
  <c r="X45" i="65"/>
  <c r="V47" i="65"/>
  <c r="J10" i="65"/>
  <c r="Q44" i="65"/>
  <c r="H20" i="69"/>
  <c r="E21" i="69"/>
  <c r="C33" i="65"/>
  <c r="K24" i="82"/>
  <c r="AA66" i="65"/>
  <c r="B10" i="65"/>
  <c r="AB25" i="69"/>
  <c r="AG10" i="69"/>
  <c r="AB46" i="65"/>
  <c r="H54" i="65"/>
  <c r="H28" i="65"/>
  <c r="M45" i="65"/>
  <c r="J13" i="69"/>
  <c r="F63" i="65"/>
  <c r="AD19" i="69"/>
  <c r="D25" i="69"/>
  <c r="D32" i="82"/>
  <c r="L32" i="65"/>
  <c r="N58" i="65"/>
  <c r="O6" i="65"/>
  <c r="Q28" i="69"/>
  <c r="R10" i="69"/>
  <c r="AA70" i="65"/>
  <c r="AB7" i="69"/>
  <c r="F5" i="65"/>
  <c r="B4" i="65"/>
  <c r="N51" i="65"/>
  <c r="AE27" i="69"/>
  <c r="F14" i="82"/>
  <c r="AB48" i="65"/>
  <c r="AH5" i="69"/>
  <c r="T41" i="65"/>
  <c r="T66" i="65"/>
  <c r="Y23" i="65"/>
  <c r="AH32" i="64"/>
  <c r="AI14" i="69"/>
  <c r="P25" i="65"/>
  <c r="J49" i="65"/>
  <c r="T25" i="65"/>
  <c r="S53" i="65"/>
  <c r="AA9" i="69"/>
  <c r="L11" i="69"/>
  <c r="AB50" i="65"/>
  <c r="D29" i="82"/>
  <c r="X6" i="69"/>
  <c r="L45" i="65"/>
  <c r="I69" i="65"/>
  <c r="N64" i="65"/>
  <c r="E67" i="65"/>
  <c r="D11" i="82"/>
  <c r="Y24" i="65"/>
  <c r="D56" i="65"/>
  <c r="P21" i="69"/>
  <c r="Q5" i="65"/>
  <c r="T52" i="65"/>
  <c r="K34" i="82"/>
  <c r="S18" i="65"/>
  <c r="O43" i="65"/>
  <c r="Z3" i="69"/>
  <c r="W9" i="65"/>
  <c r="AC21" i="69"/>
  <c r="S29" i="65"/>
  <c r="G52" i="65"/>
  <c r="Z48" i="65"/>
  <c r="U26" i="65"/>
  <c r="K27" i="69"/>
  <c r="P66" i="65"/>
  <c r="W28" i="65"/>
  <c r="S14" i="69"/>
  <c r="N45" i="65"/>
  <c r="V51" i="65"/>
  <c r="Y32" i="65"/>
  <c r="Y57" i="65"/>
  <c r="O8" i="69"/>
  <c r="U7" i="69"/>
  <c r="L26" i="69"/>
  <c r="D34" i="82"/>
  <c r="E41" i="65"/>
  <c r="AH19" i="64"/>
  <c r="R61" i="65"/>
  <c r="B30" i="65"/>
  <c r="W16" i="65"/>
  <c r="W53" i="65"/>
  <c r="K63" i="65"/>
  <c r="J20" i="65"/>
  <c r="E14" i="65"/>
  <c r="Z59" i="65"/>
  <c r="S69" i="65"/>
  <c r="H47" i="65"/>
  <c r="Q21" i="65"/>
  <c r="Z51" i="65"/>
  <c r="M9" i="82"/>
  <c r="H9" i="69"/>
  <c r="T34" i="65"/>
  <c r="E49" i="65"/>
  <c r="M52" i="65"/>
  <c r="B27" i="65"/>
  <c r="X60" i="65"/>
  <c r="K13" i="69"/>
  <c r="Z10" i="65"/>
  <c r="L14" i="69"/>
  <c r="N29" i="69"/>
  <c r="X62" i="65"/>
  <c r="N69" i="65"/>
  <c r="K28" i="82"/>
  <c r="U28" i="69"/>
  <c r="M43" i="65"/>
  <c r="AB27" i="65"/>
  <c r="H17" i="82"/>
  <c r="I34" i="65"/>
  <c r="AE5" i="69"/>
  <c r="R21" i="65"/>
  <c r="Y60" i="65"/>
  <c r="L21" i="65"/>
  <c r="C8" i="69"/>
  <c r="X41" i="65"/>
  <c r="K43" i="65"/>
  <c r="Q5" i="69"/>
  <c r="K61" i="65"/>
  <c r="M4" i="69"/>
  <c r="R11" i="69"/>
  <c r="I63" i="65"/>
  <c r="E11" i="69"/>
  <c r="Q48" i="65"/>
  <c r="Z53" i="65"/>
  <c r="S56" i="65"/>
  <c r="V20" i="69"/>
  <c r="S16" i="65"/>
  <c r="Q30" i="65"/>
  <c r="W20" i="69"/>
  <c r="D25" i="65"/>
  <c r="K14" i="65"/>
  <c r="Y10" i="69"/>
  <c r="B24" i="65"/>
  <c r="K53" i="65"/>
  <c r="R14" i="69"/>
  <c r="D45" i="65"/>
  <c r="G13" i="82"/>
  <c r="D22" i="65"/>
  <c r="F11" i="69"/>
  <c r="N11" i="65"/>
  <c r="E37" i="82"/>
  <c r="I25" i="69"/>
  <c r="AA27" i="65"/>
  <c r="H18" i="69"/>
  <c r="AH23" i="69"/>
  <c r="E70" i="65"/>
  <c r="D43" i="65"/>
  <c r="C59" i="65"/>
  <c r="H14" i="65"/>
  <c r="D63" i="65"/>
  <c r="B66" i="65"/>
  <c r="U61" i="65"/>
  <c r="Z7" i="65"/>
  <c r="O19" i="65"/>
  <c r="G27" i="69"/>
  <c r="AB67" i="65"/>
  <c r="AB21" i="69"/>
  <c r="AA30" i="65"/>
  <c r="O12" i="69"/>
  <c r="G60" i="65"/>
  <c r="AA10" i="65"/>
  <c r="AA21" i="65"/>
  <c r="B50" i="65"/>
  <c r="AB19" i="69"/>
  <c r="M41" i="65"/>
  <c r="T48" i="65"/>
  <c r="M22" i="65"/>
  <c r="O51" i="65"/>
  <c r="K50" i="65"/>
  <c r="V49" i="65"/>
  <c r="V28" i="65"/>
  <c r="D18" i="65"/>
  <c r="AB49" i="65"/>
  <c r="T4" i="69"/>
  <c r="U15" i="65"/>
  <c r="T30" i="65"/>
  <c r="M29" i="82"/>
  <c r="D7" i="69"/>
  <c r="T26" i="69"/>
  <c r="H4" i="69"/>
  <c r="X3" i="69"/>
  <c r="AG7" i="69"/>
  <c r="T49" i="65"/>
  <c r="V46" i="65"/>
  <c r="K38" i="82"/>
  <c r="M34" i="65"/>
  <c r="N49" i="65"/>
  <c r="AE18" i="69"/>
  <c r="P52" i="65"/>
  <c r="AC19" i="69"/>
  <c r="C32" i="65"/>
  <c r="X18" i="65"/>
  <c r="AA42" i="65"/>
  <c r="W6" i="69"/>
  <c r="N43" i="65"/>
  <c r="AA40" i="65"/>
  <c r="X61" i="65"/>
  <c r="F16" i="65"/>
  <c r="AH20" i="64"/>
  <c r="Y69" i="65"/>
  <c r="L13" i="69"/>
  <c r="K27" i="65"/>
  <c r="I64" i="65"/>
  <c r="C49" i="65"/>
  <c r="D14" i="82"/>
  <c r="M26" i="82"/>
  <c r="N12" i="65"/>
  <c r="J34" i="65"/>
  <c r="O66" i="65"/>
  <c r="B31" i="65"/>
  <c r="Y56" i="65"/>
  <c r="B57" i="65"/>
  <c r="K13" i="65"/>
  <c r="D12" i="69"/>
  <c r="E31" i="65"/>
  <c r="I67" i="65"/>
  <c r="AA6" i="69"/>
  <c r="I4" i="69"/>
  <c r="W13" i="69"/>
  <c r="L29" i="69"/>
  <c r="K25" i="65"/>
  <c r="K7" i="69"/>
  <c r="G29" i="69"/>
  <c r="R64" i="65"/>
  <c r="AI24" i="69"/>
  <c r="H22" i="69"/>
  <c r="P28" i="65"/>
  <c r="AC13" i="69"/>
  <c r="I48" i="65"/>
  <c r="U68" i="65"/>
  <c r="Z21" i="69"/>
  <c r="E68" i="65"/>
  <c r="Y5" i="69"/>
  <c r="V10" i="69"/>
  <c r="R43" i="65"/>
  <c r="M7" i="65"/>
  <c r="W24" i="65"/>
  <c r="B67" i="65"/>
  <c r="Q55" i="65"/>
  <c r="AB17" i="65"/>
  <c r="AB15" i="65"/>
  <c r="F7" i="69"/>
  <c r="AA50" i="65"/>
  <c r="R7" i="65"/>
  <c r="C29" i="65"/>
  <c r="O69" i="65"/>
  <c r="G9" i="69"/>
  <c r="AI21" i="69"/>
  <c r="AH34" i="64"/>
  <c r="R68" i="65"/>
  <c r="N23" i="69"/>
  <c r="AG18" i="69"/>
  <c r="O24" i="65"/>
  <c r="N6" i="69"/>
  <c r="F51" i="65"/>
  <c r="C46" i="65"/>
  <c r="H33" i="82"/>
  <c r="D10" i="65"/>
  <c r="V48" i="65"/>
  <c r="I70" i="65"/>
  <c r="V64" i="65"/>
  <c r="I26" i="69"/>
  <c r="R26" i="69"/>
  <c r="AB13" i="65"/>
  <c r="K9" i="65"/>
  <c r="U14" i="65"/>
  <c r="Y42" i="65"/>
  <c r="T33" i="65"/>
  <c r="C30" i="65"/>
  <c r="P5" i="65"/>
  <c r="AA5" i="69"/>
  <c r="I6" i="65"/>
  <c r="Z52" i="65"/>
  <c r="F20" i="65"/>
  <c r="AB22" i="65"/>
  <c r="T16" i="65"/>
  <c r="Z5" i="65"/>
  <c r="O25" i="65"/>
  <c r="X63" i="65"/>
  <c r="Z69" i="65"/>
  <c r="C70" i="65"/>
  <c r="N53" i="65"/>
  <c r="J66" i="65"/>
  <c r="AB44" i="65"/>
  <c r="K57" i="65"/>
  <c r="P61" i="65"/>
  <c r="D6" i="69"/>
  <c r="W20" i="65"/>
  <c r="AD6" i="69"/>
  <c r="S23" i="69"/>
  <c r="V25" i="69"/>
  <c r="P7" i="65"/>
  <c r="X28" i="65"/>
  <c r="U8" i="65"/>
  <c r="I51" i="65"/>
  <c r="K18" i="82"/>
  <c r="V11" i="69"/>
  <c r="N33" i="65"/>
  <c r="F9" i="65"/>
  <c r="J14" i="65"/>
  <c r="H13" i="65"/>
  <c r="W18" i="65"/>
  <c r="N18" i="69"/>
  <c r="U3" i="69"/>
  <c r="H32" i="65"/>
  <c r="Q45" i="65"/>
  <c r="C42" i="65"/>
  <c r="Z22" i="69"/>
  <c r="AB53" i="65"/>
  <c r="M6" i="69"/>
  <c r="AC10" i="69"/>
  <c r="J50" i="65"/>
  <c r="X69" i="65"/>
  <c r="Y50" i="65"/>
  <c r="Y9" i="65"/>
  <c r="G55" i="65"/>
  <c r="AA67" i="65"/>
  <c r="M13" i="69"/>
  <c r="J29" i="65"/>
  <c r="T17" i="65"/>
  <c r="S40" i="65"/>
  <c r="C25" i="69"/>
  <c r="AF11" i="69"/>
  <c r="G61" i="65"/>
  <c r="AB20" i="65"/>
  <c r="I14" i="65"/>
  <c r="S11" i="65"/>
  <c r="H15" i="82"/>
  <c r="AG28" i="69"/>
  <c r="G56" i="65"/>
  <c r="H14" i="82"/>
  <c r="M57" i="65"/>
  <c r="N57" i="65"/>
  <c r="G26" i="69"/>
  <c r="M65" i="65"/>
  <c r="W26" i="69"/>
  <c r="V19" i="69"/>
  <c r="R52" i="65"/>
  <c r="L22" i="69"/>
  <c r="C4" i="65"/>
  <c r="E52" i="65"/>
  <c r="P14" i="65"/>
  <c r="P64" i="65"/>
  <c r="N3" i="69"/>
  <c r="C54" i="65"/>
  <c r="U51" i="65"/>
  <c r="H23" i="69"/>
  <c r="AA25" i="65"/>
  <c r="AB60" i="65"/>
  <c r="V25" i="65"/>
  <c r="I24" i="69"/>
  <c r="K18" i="69"/>
  <c r="Y47" i="65"/>
  <c r="AB11" i="65"/>
  <c r="K58" i="65"/>
  <c r="W52" i="65"/>
  <c r="Q10" i="65"/>
  <c r="W62" i="65"/>
  <c r="Y70" i="65"/>
  <c r="M12" i="82"/>
  <c r="H28" i="82"/>
  <c r="K11" i="82"/>
  <c r="P13" i="69"/>
  <c r="N55" i="65"/>
  <c r="C48" i="65"/>
  <c r="E24" i="82"/>
  <c r="F57" i="65"/>
  <c r="X30" i="65"/>
  <c r="U4" i="69"/>
  <c r="F9" i="82"/>
  <c r="V29" i="69"/>
  <c r="S9" i="65"/>
  <c r="P47" i="65"/>
  <c r="Q10" i="69"/>
  <c r="L70" i="65"/>
  <c r="G20" i="65"/>
  <c r="U20" i="65"/>
  <c r="W40" i="65"/>
  <c r="X24" i="65"/>
  <c r="AC27" i="69"/>
  <c r="E66" i="65"/>
  <c r="X19" i="69"/>
  <c r="L12" i="69"/>
  <c r="I20" i="65"/>
  <c r="Y27" i="69"/>
  <c r="U6" i="65"/>
  <c r="C3" i="69"/>
  <c r="X33" i="65"/>
  <c r="AB26" i="69"/>
  <c r="S55" i="65"/>
  <c r="D11" i="65"/>
  <c r="K17" i="65"/>
  <c r="Q12" i="69"/>
  <c r="U43" i="65"/>
  <c r="T14" i="65"/>
  <c r="U10" i="69"/>
  <c r="J40" i="65"/>
  <c r="P27" i="65"/>
  <c r="X14" i="65"/>
  <c r="J51" i="65"/>
  <c r="S20" i="69"/>
  <c r="G26" i="65"/>
  <c r="D29" i="65"/>
  <c r="Y14" i="69"/>
  <c r="D9" i="82"/>
  <c r="J11" i="65"/>
  <c r="W41" i="65"/>
  <c r="AA4" i="69"/>
  <c r="V53" i="65"/>
  <c r="U18" i="65"/>
  <c r="E22" i="69"/>
  <c r="R28" i="65"/>
  <c r="R23" i="65"/>
  <c r="AH12" i="69"/>
  <c r="J28" i="65"/>
  <c r="N16" i="65"/>
  <c r="T29" i="65"/>
  <c r="AD27" i="69"/>
  <c r="AB18" i="69"/>
  <c r="AB41" i="65"/>
  <c r="S7" i="65"/>
  <c r="B7" i="65"/>
  <c r="F24" i="65"/>
  <c r="C14" i="69"/>
  <c r="K26" i="65"/>
  <c r="D9" i="65"/>
  <c r="P26" i="65"/>
  <c r="D12" i="82"/>
  <c r="C13" i="69"/>
  <c r="J19" i="65"/>
  <c r="H37" i="82"/>
  <c r="X67" i="65"/>
  <c r="G9" i="82"/>
  <c r="N62" i="65"/>
  <c r="D35" i="82"/>
  <c r="I27" i="69"/>
  <c r="L30" i="65"/>
  <c r="AF10" i="69"/>
  <c r="AE10" i="69"/>
  <c r="E24" i="69"/>
  <c r="Z6" i="69"/>
  <c r="E65" i="65"/>
  <c r="AA49" i="65"/>
  <c r="T5" i="65"/>
  <c r="H36" i="82"/>
  <c r="AG6" i="69"/>
  <c r="O56" i="65"/>
  <c r="P15" i="65"/>
  <c r="Q21" i="69"/>
  <c r="H10" i="69"/>
  <c r="B11" i="65"/>
  <c r="Y9" i="69"/>
  <c r="S6" i="69"/>
  <c r="U6" i="69"/>
  <c r="E59" i="65"/>
  <c r="U65" i="65"/>
  <c r="H58" i="65"/>
  <c r="G68" i="65"/>
  <c r="O22" i="69"/>
  <c r="L7" i="65"/>
  <c r="Y26" i="69"/>
  <c r="V12" i="69"/>
  <c r="O5" i="65"/>
  <c r="X11" i="65"/>
  <c r="H31" i="65"/>
  <c r="N42" i="65"/>
  <c r="G64" i="65"/>
  <c r="P69" i="65"/>
  <c r="G20" i="82"/>
  <c r="P3" i="69"/>
  <c r="W30" i="65"/>
  <c r="V22" i="65"/>
  <c r="U12" i="69"/>
  <c r="K14" i="69"/>
  <c r="Z43" i="65"/>
  <c r="AB30" i="65"/>
  <c r="S61" i="65"/>
  <c r="AD14" i="69"/>
  <c r="G12" i="82"/>
  <c r="Q6" i="65"/>
  <c r="K46" i="65"/>
  <c r="L9" i="69"/>
  <c r="C10" i="69"/>
  <c r="M32" i="82"/>
  <c r="T70" i="65"/>
  <c r="N63" i="65"/>
  <c r="Q4" i="65"/>
  <c r="Y4" i="65"/>
  <c r="S25" i="69"/>
  <c r="R5" i="65"/>
  <c r="J13" i="65"/>
  <c r="Y26" i="65"/>
  <c r="V23" i="69"/>
  <c r="J64" i="65"/>
  <c r="Z14" i="69"/>
  <c r="V45" i="65"/>
  <c r="AB33" i="65"/>
  <c r="H26" i="82"/>
  <c r="G28" i="82"/>
  <c r="R44" i="65"/>
  <c r="AC8" i="69"/>
  <c r="P4" i="65"/>
  <c r="AF13" i="69"/>
  <c r="F34" i="65"/>
  <c r="D62" i="65"/>
  <c r="AH21" i="64"/>
  <c r="M58" i="65"/>
  <c r="AH30" i="64"/>
  <c r="J58" i="65"/>
  <c r="E19" i="69"/>
  <c r="U57" i="65"/>
  <c r="Z54" i="65"/>
  <c r="U49" i="65"/>
  <c r="F3" i="69"/>
  <c r="R70" i="65"/>
  <c r="W63" i="65"/>
  <c r="F22" i="82"/>
  <c r="J6" i="69"/>
  <c r="W67" i="65"/>
  <c r="F53" i="65"/>
  <c r="P26" i="69"/>
  <c r="Q11" i="69"/>
  <c r="I33" i="65"/>
  <c r="E63" i="65"/>
  <c r="R10" i="65"/>
  <c r="R60" i="65"/>
  <c r="E22" i="82"/>
  <c r="N18" i="65"/>
  <c r="AB16" i="65"/>
  <c r="U28" i="65"/>
  <c r="G23" i="69"/>
  <c r="AH13" i="69"/>
  <c r="M69" i="65"/>
  <c r="N68" i="65"/>
  <c r="L25" i="69"/>
  <c r="W12" i="69"/>
  <c r="G26" i="82"/>
  <c r="S70" i="65"/>
  <c r="W26" i="65"/>
  <c r="J8" i="69"/>
  <c r="N32" i="65"/>
  <c r="H55" i="65"/>
  <c r="AD11" i="69"/>
  <c r="C41" i="65"/>
  <c r="O21" i="69"/>
  <c r="S14" i="65"/>
  <c r="U11" i="69"/>
  <c r="C12" i="69"/>
  <c r="F50" i="65"/>
  <c r="B33" i="65"/>
  <c r="F70" i="65"/>
  <c r="U9" i="65"/>
  <c r="H60" i="65"/>
  <c r="P11" i="69"/>
  <c r="G10" i="82"/>
  <c r="AH29" i="69"/>
  <c r="Z18" i="69"/>
  <c r="R16" i="65"/>
  <c r="Z56" i="65"/>
  <c r="R67" i="65"/>
  <c r="L48" i="65"/>
  <c r="V67" i="65"/>
  <c r="M53" i="65"/>
  <c r="W68" i="65"/>
  <c r="H31" i="82"/>
  <c r="O33" i="65"/>
  <c r="W33" i="65"/>
  <c r="Q14" i="65"/>
  <c r="W4" i="69"/>
  <c r="V68" i="65"/>
  <c r="H10" i="82"/>
  <c r="D60" i="65"/>
  <c r="W57" i="65"/>
  <c r="V34" i="65"/>
  <c r="AB54" i="65"/>
  <c r="G7" i="65"/>
  <c r="T63" i="65"/>
  <c r="Q8" i="69"/>
  <c r="H26" i="69"/>
  <c r="P28" i="69"/>
  <c r="X8" i="69"/>
  <c r="AH16" i="64"/>
  <c r="AA55" i="65"/>
  <c r="T65" i="65"/>
  <c r="M24" i="82"/>
  <c r="N46" i="65"/>
  <c r="F25" i="65"/>
  <c r="J57" i="65"/>
  <c r="AD10" i="69"/>
  <c r="E42" i="65"/>
  <c r="AH18" i="64"/>
  <c r="D64" i="65"/>
  <c r="Q29" i="65"/>
  <c r="C53" i="65"/>
  <c r="E28" i="82"/>
  <c r="AB34" i="65"/>
  <c r="K70" i="65"/>
  <c r="S8" i="65"/>
  <c r="P12" i="65"/>
  <c r="AD12" i="69"/>
  <c r="K30" i="65"/>
  <c r="W5" i="69"/>
  <c r="R65" i="65"/>
  <c r="S22" i="69"/>
  <c r="P9" i="69"/>
  <c r="AC23" i="69"/>
  <c r="AA17" i="65"/>
  <c r="U11" i="65"/>
  <c r="X27" i="69"/>
  <c r="E27" i="82"/>
  <c r="F42" i="65"/>
  <c r="R55" i="65"/>
  <c r="X49" i="65"/>
  <c r="Z13" i="65"/>
  <c r="M64" i="65"/>
  <c r="V14" i="69"/>
  <c r="M26" i="69"/>
  <c r="P55" i="65"/>
  <c r="C44" i="65"/>
  <c r="U22" i="69"/>
  <c r="Y7" i="69"/>
  <c r="Y25" i="65"/>
  <c r="AA5" i="65"/>
  <c r="T12" i="69"/>
  <c r="J22" i="69"/>
  <c r="AA24" i="65"/>
  <c r="N27" i="65"/>
  <c r="P8" i="69"/>
  <c r="N13" i="69"/>
  <c r="R31" i="65"/>
  <c r="N19" i="65"/>
  <c r="K26" i="69"/>
  <c r="O30" i="65"/>
  <c r="W44" i="65"/>
  <c r="K16" i="65"/>
  <c r="E18" i="65"/>
  <c r="AI19" i="69"/>
  <c r="G13" i="69"/>
  <c r="R25" i="69"/>
  <c r="AB40" i="65"/>
  <c r="S34" i="65"/>
  <c r="O31" i="65"/>
  <c r="H14" i="69"/>
  <c r="D42" i="65"/>
  <c r="I26" i="65"/>
  <c r="O19" i="69"/>
  <c r="L11" i="65"/>
  <c r="M18" i="69"/>
  <c r="P24" i="65"/>
  <c r="V6" i="65"/>
  <c r="O6" i="69"/>
  <c r="P24" i="69"/>
  <c r="G25" i="65"/>
  <c r="M9" i="69"/>
  <c r="AA14" i="69"/>
  <c r="K5" i="69"/>
  <c r="E12" i="65"/>
  <c r="M20" i="82"/>
  <c r="AA60" i="65"/>
  <c r="Q24" i="65"/>
  <c r="P53" i="65"/>
  <c r="O12" i="65"/>
  <c r="E7" i="69"/>
  <c r="E10" i="82"/>
  <c r="V32" i="65"/>
  <c r="E20" i="69"/>
  <c r="AI11" i="69"/>
  <c r="N21" i="69"/>
  <c r="N52" i="65"/>
  <c r="AG11" i="69"/>
  <c r="AB7" i="65"/>
  <c r="D27" i="82"/>
  <c r="D30" i="65"/>
  <c r="K56" i="65"/>
  <c r="X6" i="65"/>
  <c r="Y18" i="65"/>
  <c r="E54" i="65"/>
  <c r="F33" i="82"/>
  <c r="V66" i="65"/>
  <c r="F35" i="82"/>
  <c r="F8" i="65"/>
  <c r="I13" i="65"/>
  <c r="AB68" i="65"/>
  <c r="B19" i="65"/>
  <c r="Q32" i="65"/>
  <c r="S45" i="65"/>
  <c r="D24" i="69"/>
  <c r="U41" i="65"/>
  <c r="R33" i="65"/>
  <c r="Q62" i="65"/>
  <c r="V5" i="65"/>
  <c r="C47" i="65"/>
  <c r="R3" i="69"/>
  <c r="S21" i="69"/>
  <c r="R17" i="65"/>
  <c r="Q63" i="65"/>
  <c r="M17" i="82"/>
  <c r="I65" i="65"/>
  <c r="O26" i="65"/>
  <c r="F29" i="69"/>
  <c r="J29" i="69"/>
  <c r="J41" i="65"/>
  <c r="L19" i="69"/>
  <c r="K17" i="82"/>
  <c r="AF5" i="69"/>
  <c r="V27" i="69"/>
  <c r="B17" i="65"/>
  <c r="S28" i="65"/>
  <c r="X4" i="69"/>
  <c r="O11" i="65"/>
  <c r="F27" i="65"/>
  <c r="Z63" i="65"/>
  <c r="D67" i="65"/>
  <c r="Z46" i="65"/>
  <c r="R56" i="65"/>
  <c r="J14" i="69"/>
  <c r="M8" i="69"/>
  <c r="G24" i="65"/>
  <c r="K32" i="82"/>
  <c r="L6" i="69"/>
  <c r="E43" i="65"/>
  <c r="I13" i="69"/>
  <c r="V54" i="65"/>
  <c r="AE9" i="69"/>
  <c r="S30" i="65"/>
  <c r="V16" i="65"/>
  <c r="AB55" i="65"/>
  <c r="P32" i="65"/>
  <c r="Z58" i="65"/>
  <c r="P29" i="69"/>
  <c r="S4" i="65"/>
  <c r="M20" i="69"/>
  <c r="K13" i="82"/>
  <c r="J33" i="65"/>
  <c r="Q41" i="65"/>
  <c r="O52" i="65"/>
  <c r="R5" i="69"/>
  <c r="U27" i="69"/>
  <c r="B64" i="65"/>
  <c r="J27" i="65"/>
  <c r="G35" i="82"/>
  <c r="K25" i="82"/>
  <c r="T19" i="69"/>
  <c r="Q20" i="69"/>
  <c r="O5" i="69"/>
  <c r="F28" i="69"/>
  <c r="L18" i="69"/>
  <c r="AF20" i="69"/>
  <c r="W23" i="69"/>
  <c r="G45" i="65"/>
  <c r="Y58" i="65"/>
  <c r="Z44" i="65"/>
  <c r="E12" i="69"/>
  <c r="W32" i="65"/>
  <c r="H29" i="82"/>
  <c r="E38" i="82"/>
  <c r="W23" i="65"/>
  <c r="AB70" i="65"/>
  <c r="AB8" i="69"/>
  <c r="M66" i="65"/>
  <c r="U45" i="65"/>
  <c r="I3" i="69"/>
  <c r="Q33" i="65"/>
  <c r="C16" i="65"/>
  <c r="X19" i="65"/>
  <c r="F14" i="65"/>
  <c r="Z66" i="65"/>
  <c r="C7" i="65"/>
  <c r="W8" i="65"/>
  <c r="U16" i="65"/>
  <c r="AG3" i="69"/>
  <c r="F21" i="65"/>
  <c r="AD8" i="69"/>
  <c r="S8" i="69"/>
  <c r="E11" i="82"/>
  <c r="N65" i="65"/>
  <c r="J15" i="65"/>
  <c r="G24" i="82"/>
  <c r="E21" i="82"/>
  <c r="C24" i="69"/>
  <c r="J8" i="65"/>
  <c r="B46" i="65"/>
  <c r="W70" i="65"/>
  <c r="R26" i="65"/>
  <c r="AB61" i="65"/>
  <c r="W45" i="65"/>
  <c r="H23" i="82"/>
  <c r="H25" i="69"/>
  <c r="H61" i="65"/>
  <c r="D52" i="65"/>
  <c r="N13" i="65"/>
  <c r="C56" i="65"/>
  <c r="R4" i="69"/>
  <c r="E39" i="82"/>
  <c r="AD25" i="69"/>
  <c r="T45" i="65"/>
  <c r="G15" i="65"/>
  <c r="J62" i="65"/>
  <c r="B45" i="65"/>
  <c r="AD26" i="69"/>
  <c r="D4" i="65"/>
  <c r="E58" i="65"/>
  <c r="W17" i="65"/>
  <c r="M9" i="65"/>
  <c r="S21" i="65"/>
  <c r="I8" i="69"/>
  <c r="J5" i="65"/>
  <c r="Z25" i="65"/>
  <c r="F25" i="69"/>
  <c r="I45" i="65"/>
  <c r="AE8" i="69"/>
  <c r="Q22" i="65"/>
  <c r="V24" i="65"/>
  <c r="AB20" i="69"/>
  <c r="H30" i="82"/>
  <c r="L13" i="65"/>
  <c r="H11" i="69"/>
  <c r="K41" i="65"/>
  <c r="M11" i="65"/>
  <c r="K54" i="65"/>
  <c r="G32" i="82"/>
  <c r="H51" i="65"/>
  <c r="B59" i="65"/>
  <c r="D19" i="69"/>
  <c r="O16" i="65"/>
  <c r="N10" i="65"/>
  <c r="H25" i="82"/>
  <c r="Z7" i="69"/>
  <c r="U21" i="69"/>
  <c r="F31" i="65"/>
  <c r="T24" i="69"/>
  <c r="D24" i="82"/>
  <c r="E8" i="69"/>
  <c r="B9" i="65"/>
  <c r="K6" i="69"/>
  <c r="Q64" i="65"/>
  <c r="H22" i="65"/>
  <c r="T11" i="65"/>
  <c r="R19" i="69"/>
  <c r="AB25" i="65"/>
  <c r="C25" i="65"/>
  <c r="Y14" i="65"/>
  <c r="Q40" i="65"/>
  <c r="Z17" i="65"/>
  <c r="V4" i="65"/>
  <c r="H9" i="65"/>
  <c r="Q17" i="65"/>
  <c r="N61" i="65"/>
  <c r="R58" i="65"/>
  <c r="H34" i="82"/>
  <c r="W19" i="65"/>
  <c r="D25" i="82"/>
  <c r="L5" i="65"/>
  <c r="Z42" i="65"/>
  <c r="AE11" i="69"/>
  <c r="O13" i="69"/>
  <c r="W11" i="69"/>
  <c r="O23" i="69"/>
  <c r="C7" i="69"/>
  <c r="V12" i="65"/>
  <c r="I18" i="69"/>
  <c r="T20" i="69"/>
  <c r="H15" i="65"/>
  <c r="AC22" i="69"/>
  <c r="K7" i="65"/>
  <c r="AA11" i="69"/>
  <c r="F49" i="65"/>
  <c r="AI20" i="69"/>
  <c r="D26" i="82"/>
  <c r="AF28" i="69"/>
  <c r="M15" i="65"/>
  <c r="AH10" i="69"/>
  <c r="U52" i="65"/>
  <c r="AH25" i="69"/>
  <c r="R13" i="69"/>
  <c r="P33" i="65"/>
  <c r="Z12" i="69"/>
  <c r="AF19" i="69"/>
  <c r="U12" i="65"/>
  <c r="Q47" i="65"/>
  <c r="AB4" i="69"/>
  <c r="S19" i="69"/>
  <c r="T25" i="69"/>
  <c r="G9" i="65"/>
  <c r="AA44" i="65"/>
  <c r="AE21" i="69"/>
  <c r="Q53" i="65"/>
  <c r="AB28" i="69"/>
  <c r="E29" i="65"/>
  <c r="G14" i="69"/>
  <c r="Q60" i="65"/>
  <c r="AA24" i="69"/>
  <c r="AB10" i="69"/>
  <c r="T55" i="65"/>
  <c r="E55" i="65"/>
  <c r="S44" i="65"/>
  <c r="AI28" i="69"/>
  <c r="E4" i="65"/>
  <c r="I68" i="65"/>
  <c r="AB22" i="69"/>
  <c r="G65" i="65"/>
  <c r="T9" i="69"/>
  <c r="Q31" i="65"/>
  <c r="H21" i="65"/>
  <c r="D46" i="65"/>
  <c r="V63" i="65"/>
  <c r="U24" i="65"/>
  <c r="AH35" i="64"/>
  <c r="Y41" i="65"/>
  <c r="C23" i="69"/>
  <c r="D14" i="65"/>
  <c r="C14" i="65"/>
  <c r="F64" i="65"/>
  <c r="V10" i="65"/>
  <c r="G8" i="69"/>
  <c r="X32" i="65"/>
  <c r="K23" i="69"/>
  <c r="E26" i="69"/>
  <c r="AA9" i="65"/>
  <c r="Y52" i="65"/>
  <c r="T19" i="65"/>
  <c r="G16" i="65"/>
  <c r="Z55" i="65"/>
  <c r="T23" i="65"/>
  <c r="F19" i="65"/>
  <c r="L20" i="65"/>
  <c r="D69" i="65"/>
  <c r="I66" i="65"/>
  <c r="L62" i="65"/>
  <c r="O50" i="65"/>
  <c r="E22" i="65"/>
  <c r="Y21" i="65"/>
  <c r="F34" i="82"/>
  <c r="M25" i="65"/>
  <c r="X4" i="65"/>
  <c r="H46" i="65"/>
  <c r="P9" i="65"/>
  <c r="F21" i="82"/>
  <c r="S59" i="65"/>
  <c r="L47" i="65"/>
  <c r="D57" i="65"/>
  <c r="M10" i="65"/>
  <c r="H13" i="82"/>
  <c r="S6" i="65"/>
  <c r="J12" i="65"/>
  <c r="Y21" i="69"/>
  <c r="Z25" i="69"/>
  <c r="H11" i="82"/>
  <c r="O20" i="69"/>
  <c r="N4" i="65"/>
  <c r="E50" i="65"/>
  <c r="K11" i="65"/>
  <c r="F31" i="82"/>
  <c r="U29" i="69"/>
  <c r="U59" i="65"/>
  <c r="AE6" i="69"/>
  <c r="N8" i="69"/>
  <c r="AA12" i="65"/>
  <c r="U4" i="65"/>
  <c r="N26" i="69"/>
  <c r="B56" i="65"/>
  <c r="M39" i="82"/>
  <c r="R29" i="65"/>
  <c r="R53" i="65"/>
  <c r="U23" i="69"/>
  <c r="U42" i="65"/>
  <c r="K64" i="65"/>
  <c r="D18" i="82"/>
  <c r="R27" i="65"/>
  <c r="G34" i="65"/>
  <c r="V9" i="69"/>
  <c r="P23" i="65"/>
  <c r="R22" i="69"/>
  <c r="Y7" i="65"/>
  <c r="J44" i="65"/>
  <c r="Y20" i="69"/>
  <c r="X66" i="65"/>
  <c r="P58" i="65"/>
  <c r="E26" i="65"/>
  <c r="Q18" i="65"/>
  <c r="E13" i="69"/>
  <c r="B5" i="65"/>
  <c r="H34" i="65"/>
  <c r="H30" i="65"/>
  <c r="AA43" i="65"/>
  <c r="D12" i="65"/>
  <c r="N29" i="65"/>
  <c r="I52" i="65"/>
  <c r="AA12" i="69"/>
  <c r="T59" i="65"/>
  <c r="Z16" i="65"/>
  <c r="F4" i="65"/>
  <c r="X68" i="65"/>
  <c r="R32" i="65"/>
  <c r="AC26" i="69"/>
  <c r="P59" i="65"/>
  <c r="Y10" i="65"/>
  <c r="E32" i="65"/>
  <c r="W31" i="65"/>
  <c r="Z18" i="65"/>
  <c r="AB24" i="69"/>
  <c r="E6" i="69"/>
  <c r="I16" i="65"/>
  <c r="G21" i="65"/>
  <c r="Q9" i="69"/>
  <c r="P6" i="69"/>
  <c r="AB13" i="69"/>
  <c r="B52" i="65"/>
  <c r="K68" i="65"/>
  <c r="G3" i="69"/>
  <c r="R21" i="69"/>
  <c r="C57" i="65"/>
  <c r="P30" i="65"/>
  <c r="L56" i="65"/>
  <c r="K37" i="82"/>
  <c r="G14" i="65"/>
  <c r="G32" i="65"/>
  <c r="E25" i="65"/>
  <c r="Y18" i="69"/>
  <c r="H5" i="65"/>
  <c r="Z15" i="65"/>
  <c r="J16" i="65"/>
  <c r="V8" i="69"/>
  <c r="S20" i="65"/>
  <c r="AH28" i="69"/>
  <c r="X57" i="65"/>
  <c r="J70" i="65"/>
  <c r="C8" i="65"/>
  <c r="X42" i="65"/>
  <c r="F27" i="69"/>
  <c r="P11" i="65"/>
  <c r="W29" i="69"/>
  <c r="F17" i="82"/>
  <c r="T62" i="65"/>
  <c r="E23" i="82"/>
  <c r="F18" i="69"/>
  <c r="C18" i="65"/>
  <c r="K15" i="65"/>
  <c r="M27" i="69"/>
  <c r="H27" i="65"/>
  <c r="E44" i="65"/>
  <c r="AI6" i="69"/>
  <c r="H19" i="82"/>
  <c r="L24" i="69"/>
  <c r="F8" i="69"/>
  <c r="AA8" i="65"/>
  <c r="X11" i="69"/>
  <c r="M6" i="65"/>
  <c r="D20" i="82"/>
  <c r="D28" i="69"/>
  <c r="K69" i="65"/>
  <c r="M13" i="82"/>
  <c r="O26" i="69"/>
  <c r="W65" i="65"/>
  <c r="M23" i="65"/>
  <c r="T50" i="65"/>
  <c r="V18" i="65"/>
  <c r="G19" i="69"/>
  <c r="J42" i="65"/>
  <c r="Z24" i="65"/>
  <c r="V20" i="65"/>
  <c r="K10" i="82"/>
  <c r="T27" i="69"/>
  <c r="AH22" i="64"/>
  <c r="R12" i="69"/>
  <c r="AD5" i="69"/>
  <c r="R42" i="65"/>
  <c r="U60" i="65"/>
  <c r="W5" i="65"/>
  <c r="E15" i="65"/>
  <c r="U19" i="69"/>
  <c r="I24" i="65"/>
  <c r="AB11" i="69"/>
  <c r="S46" i="65"/>
  <c r="M21" i="65"/>
  <c r="AC24" i="69"/>
  <c r="AB63" i="65"/>
  <c r="K12" i="69"/>
  <c r="F20" i="82"/>
  <c r="X65" i="65"/>
  <c r="X20" i="69"/>
  <c r="D49" i="65"/>
  <c r="L46" i="65"/>
  <c r="Y67" i="65"/>
  <c r="W10" i="69"/>
  <c r="M31" i="82"/>
  <c r="H20" i="65"/>
  <c r="AF6" i="69"/>
  <c r="G38" i="82"/>
  <c r="L28" i="69"/>
  <c r="J4" i="65"/>
  <c r="M51" i="65"/>
  <c r="M36" i="82"/>
  <c r="E14" i="69"/>
  <c r="C9" i="65"/>
  <c r="Y43" i="65"/>
  <c r="AA11" i="65"/>
  <c r="D48" i="65"/>
  <c r="T7" i="69"/>
  <c r="G49" i="65"/>
  <c r="Q25" i="69"/>
  <c r="F37" i="82"/>
  <c r="R63" i="65"/>
  <c r="J32" i="65"/>
  <c r="K66" i="65"/>
  <c r="L53" i="65"/>
  <c r="B61" i="65"/>
  <c r="R18" i="69"/>
  <c r="E34" i="82"/>
  <c r="AH13" i="64"/>
  <c r="Y22" i="69"/>
  <c r="Y64" i="65"/>
  <c r="B15" i="65"/>
  <c r="G13" i="65"/>
  <c r="Z12" i="65"/>
  <c r="X15" i="65"/>
  <c r="S7" i="69"/>
  <c r="F21" i="69"/>
  <c r="N26" i="65"/>
  <c r="N27" i="69"/>
  <c r="B22" i="65"/>
  <c r="AH21" i="69"/>
  <c r="M15" i="82"/>
  <c r="L34" i="65"/>
  <c r="G21" i="69"/>
  <c r="I29" i="69"/>
  <c r="AH36" i="64"/>
  <c r="R4" i="65"/>
  <c r="B29" i="65"/>
  <c r="O29" i="69"/>
  <c r="AA34" i="65"/>
  <c r="J19" i="69"/>
  <c r="T18" i="69"/>
  <c r="X34" i="65"/>
  <c r="I21" i="69"/>
  <c r="O3" i="69"/>
  <c r="S26" i="65"/>
  <c r="AF3" i="69"/>
  <c r="H65" i="65"/>
  <c r="AF14" i="69"/>
  <c r="C4" i="69"/>
  <c r="F22" i="69"/>
  <c r="I6" i="69"/>
  <c r="F9" i="69"/>
  <c r="U22" i="65"/>
  <c r="N8" i="65"/>
  <c r="V3" i="69"/>
  <c r="K4" i="69"/>
  <c r="I19" i="65"/>
  <c r="F45" i="65"/>
  <c r="T54" i="65"/>
  <c r="AA23" i="69"/>
  <c r="O45" i="65"/>
  <c r="R54" i="65"/>
  <c r="AA62" i="65"/>
  <c r="W14" i="65"/>
  <c r="F19" i="82"/>
  <c r="G62" i="65"/>
  <c r="R46" i="65"/>
  <c r="C28" i="69"/>
  <c r="U25" i="69"/>
  <c r="L54" i="65"/>
  <c r="D28" i="65"/>
  <c r="G27" i="82"/>
  <c r="M10" i="69"/>
  <c r="O14" i="65"/>
  <c r="R6" i="69"/>
  <c r="I61" i="65"/>
  <c r="G47" i="65"/>
  <c r="R30" i="65"/>
  <c r="N31" i="65"/>
  <c r="G4" i="69"/>
  <c r="G33" i="82"/>
  <c r="I30" i="65"/>
  <c r="U67" i="65"/>
  <c r="L16" i="65"/>
  <c r="T10" i="65"/>
  <c r="J31" i="65"/>
  <c r="E20" i="82"/>
  <c r="X40" i="65"/>
  <c r="Y53" i="65"/>
  <c r="AH25" i="64"/>
  <c r="H19" i="65"/>
  <c r="P17" i="65"/>
  <c r="G5" i="69"/>
  <c r="M32" i="65"/>
  <c r="W3" i="69"/>
  <c r="P65" i="65"/>
  <c r="I22" i="65"/>
  <c r="Y27" i="65"/>
  <c r="P67" i="65"/>
  <c r="C51" i="65"/>
  <c r="J54" i="65"/>
  <c r="N4" i="69"/>
  <c r="AD23" i="69"/>
  <c r="M25" i="82"/>
  <c r="X21" i="69"/>
  <c r="AB14" i="65"/>
  <c r="F33" i="65"/>
  <c r="Y68" i="65"/>
  <c r="X22" i="69"/>
  <c r="H7" i="69"/>
  <c r="J23" i="69"/>
  <c r="V9" i="65"/>
  <c r="M28" i="65"/>
  <c r="R25" i="65"/>
  <c r="Q66" i="65"/>
  <c r="C58" i="65"/>
  <c r="AA68" i="65"/>
  <c r="L6" i="65"/>
  <c r="M63" i="65"/>
  <c r="I15" i="65"/>
  <c r="Y29" i="65"/>
  <c r="F32" i="82"/>
  <c r="Z19" i="65"/>
  <c r="M25" i="69"/>
  <c r="R11" i="65"/>
  <c r="Y15" i="65"/>
  <c r="J65" i="65"/>
  <c r="D61" i="65"/>
  <c r="D23" i="69"/>
  <c r="C18" i="69"/>
  <c r="M31" i="65"/>
  <c r="E40" i="65"/>
  <c r="M21" i="69"/>
  <c r="C20" i="69"/>
  <c r="Y12" i="65"/>
  <c r="E53" i="65"/>
  <c r="O59" i="65"/>
  <c r="J9" i="65"/>
  <c r="AD13" i="69"/>
  <c r="S13" i="65"/>
  <c r="B25" i="65"/>
  <c r="E30" i="82"/>
  <c r="K19" i="65"/>
  <c r="C10" i="65"/>
  <c r="AB62" i="65"/>
  <c r="S43" i="65"/>
  <c r="AA64" i="65"/>
  <c r="AA18" i="65"/>
  <c r="E62" i="65"/>
  <c r="I43" i="65"/>
  <c r="Y3" i="69"/>
  <c r="S15" i="65"/>
  <c r="N30" i="65"/>
  <c r="AI18" i="69"/>
  <c r="B21" i="65"/>
  <c r="AA69" i="65"/>
  <c r="E8" i="65"/>
  <c r="V6" i="69"/>
  <c r="B48" i="65"/>
  <c r="K44" i="65"/>
  <c r="H56" i="65"/>
  <c r="I47" i="65"/>
  <c r="M59" i="65"/>
  <c r="AA26" i="69"/>
  <c r="AI27" i="69"/>
  <c r="X18" i="69"/>
  <c r="W56" i="65"/>
  <c r="T44" i="65"/>
  <c r="AB29" i="69"/>
  <c r="Q57" i="65"/>
  <c r="J43" i="65"/>
  <c r="D53" i="65"/>
  <c r="N59" i="65"/>
  <c r="W49" i="65"/>
  <c r="Q61" i="65"/>
  <c r="V43" i="65"/>
  <c r="G19" i="65"/>
  <c r="S24" i="69"/>
  <c r="J46" i="65"/>
  <c r="K49" i="65"/>
  <c r="Z8" i="65"/>
  <c r="X46" i="65"/>
  <c r="B60" i="65"/>
  <c r="R12" i="65"/>
  <c r="W22" i="69"/>
  <c r="S31" i="65"/>
  <c r="I46" i="65"/>
  <c r="U27" i="65"/>
  <c r="Q20" i="65"/>
  <c r="J56" i="65"/>
  <c r="Z6" i="65"/>
  <c r="Y8" i="69"/>
  <c r="O60" i="65"/>
  <c r="Q27" i="69"/>
  <c r="E45" i="65"/>
  <c r="V13" i="65"/>
  <c r="P40" i="65"/>
  <c r="F5" i="69"/>
  <c r="O70" i="65"/>
  <c r="Z65" i="65"/>
  <c r="G8" i="65"/>
  <c r="E19" i="65"/>
  <c r="F18" i="65"/>
  <c r="K28" i="69"/>
  <c r="AI7" i="69"/>
  <c r="R9" i="69"/>
  <c r="U58" i="65"/>
  <c r="J22" i="65"/>
  <c r="R51" i="65"/>
  <c r="AH11" i="69"/>
  <c r="M18" i="82"/>
  <c r="X44" i="65"/>
  <c r="K23" i="82"/>
  <c r="F29" i="65"/>
  <c r="H20" i="82"/>
  <c r="K47" i="65"/>
  <c r="C66" i="65"/>
  <c r="B47" i="65"/>
  <c r="I44" i="65"/>
  <c r="J47" i="65"/>
  <c r="V5" i="69"/>
  <c r="Z41" i="65"/>
  <c r="Q14" i="69"/>
  <c r="E4" i="69"/>
  <c r="L14" i="65"/>
  <c r="S65" i="65"/>
  <c r="AA41" i="65"/>
  <c r="X12" i="65"/>
  <c r="O18" i="69"/>
  <c r="AA28" i="69"/>
  <c r="O10" i="69"/>
  <c r="Y12" i="69"/>
  <c r="Q18" i="69"/>
  <c r="AI8" i="69"/>
  <c r="F10" i="82"/>
  <c r="AB56" i="65"/>
  <c r="F13" i="65"/>
  <c r="O18" i="65"/>
  <c r="Z9" i="69"/>
  <c r="L40" i="65"/>
  <c r="K35" i="82"/>
  <c r="I62" i="65"/>
  <c r="F15" i="82"/>
  <c r="O42" i="65"/>
  <c r="V70" i="65"/>
  <c r="AA14" i="65"/>
  <c r="E14" i="82"/>
  <c r="Y24" i="69"/>
  <c r="F62" i="65"/>
  <c r="D3" i="69"/>
  <c r="V23" i="65"/>
  <c r="R20" i="65"/>
  <c r="D13" i="69"/>
  <c r="B62" i="65"/>
  <c r="K22" i="69"/>
  <c r="M49" i="65"/>
  <c r="D20" i="65"/>
  <c r="AA31" i="65"/>
  <c r="AA4" i="65"/>
  <c r="Q23" i="65"/>
  <c r="R40" i="65"/>
  <c r="C5" i="69"/>
  <c r="J6" i="65"/>
  <c r="E9" i="69"/>
  <c r="V41" i="65"/>
  <c r="S4" i="69"/>
  <c r="AI4" i="69"/>
  <c r="G19" i="82"/>
  <c r="S5" i="69"/>
  <c r="C19" i="65"/>
  <c r="V33" i="65"/>
  <c r="J23" i="65"/>
  <c r="E12" i="82"/>
  <c r="S41" i="65"/>
  <c r="E60" i="65"/>
  <c r="P6" i="65"/>
  <c r="L63" i="65"/>
  <c r="J7" i="69"/>
  <c r="D36" i="82"/>
  <c r="H16" i="65"/>
  <c r="R49" i="65"/>
  <c r="Z64" i="65"/>
  <c r="I40" i="65"/>
  <c r="I22" i="69"/>
  <c r="V30" i="65"/>
  <c r="L57" i="65"/>
  <c r="F10" i="69"/>
  <c r="H24" i="69"/>
  <c r="Z29" i="69"/>
  <c r="W48" i="65"/>
  <c r="Q23" i="69"/>
  <c r="G11" i="69"/>
  <c r="T5" i="69"/>
  <c r="L41" i="65"/>
  <c r="V56" i="65"/>
  <c r="U21" i="65"/>
  <c r="H5" i="69"/>
  <c r="I4" i="65"/>
  <c r="X64" i="65"/>
  <c r="AF21" i="69"/>
  <c r="D27" i="65"/>
  <c r="I41" i="65"/>
  <c r="AA54" i="65"/>
  <c r="L67" i="65"/>
  <c r="M48" i="65"/>
  <c r="T24" i="65"/>
  <c r="Q50" i="65"/>
  <c r="K65" i="65"/>
  <c r="AF7" i="69"/>
  <c r="U64" i="65"/>
  <c r="F13" i="82"/>
  <c r="D54" i="65"/>
  <c r="E13" i="65"/>
  <c r="J21" i="69"/>
  <c r="K20" i="65"/>
  <c r="T40" i="65"/>
  <c r="N41" i="65"/>
  <c r="F22" i="65"/>
  <c r="F20" i="69"/>
  <c r="D10" i="82"/>
  <c r="R27" i="69"/>
  <c r="K15" i="82"/>
  <c r="Y6" i="65"/>
  <c r="Z20" i="69"/>
  <c r="AB66" i="65"/>
  <c r="U50" i="65"/>
  <c r="AA46" i="65"/>
  <c r="AH14" i="64"/>
  <c r="N22" i="69"/>
  <c r="Y51" i="65"/>
  <c r="M29" i="69"/>
  <c r="B43" i="65"/>
  <c r="AH14" i="69"/>
  <c r="B8" i="65"/>
  <c r="H3" i="69"/>
  <c r="N40" i="65"/>
  <c r="L8" i="65"/>
  <c r="T28" i="69"/>
  <c r="G23" i="65"/>
  <c r="G24" i="69"/>
  <c r="AB19" i="65"/>
  <c r="E23" i="65"/>
  <c r="AG23" i="69"/>
  <c r="P31" i="65"/>
  <c r="AA8" i="69"/>
  <c r="I5" i="69"/>
  <c r="X50" i="65"/>
  <c r="R15" i="65"/>
  <c r="M22" i="69"/>
  <c r="V50" i="65"/>
  <c r="B70" i="65"/>
  <c r="G29" i="65"/>
  <c r="Z5" i="69"/>
  <c r="F23" i="65"/>
  <c r="I56" i="65"/>
  <c r="X29" i="69"/>
  <c r="J3" i="69"/>
  <c r="L69" i="65"/>
  <c r="F68" i="65"/>
  <c r="G11" i="65"/>
  <c r="Q25" i="65"/>
  <c r="E20" i="65"/>
  <c r="D66" i="65"/>
  <c r="P20" i="65"/>
  <c r="C26" i="69"/>
  <c r="M35" i="82"/>
  <c r="E11" i="65"/>
  <c r="Y61" i="65"/>
  <c r="T47" i="65"/>
  <c r="Z23" i="65"/>
  <c r="AB42" i="65"/>
  <c r="Y16" i="65"/>
  <c r="K26" i="82"/>
  <c r="K12" i="65"/>
  <c r="G31" i="65"/>
  <c r="AA63" i="65"/>
  <c r="I10" i="69"/>
  <c r="AB28" i="65"/>
  <c r="M18" i="65"/>
  <c r="L20" i="69"/>
  <c r="S24" i="65"/>
  <c r="C19" i="69"/>
  <c r="AA27" i="69"/>
  <c r="G54" i="65"/>
  <c r="W27" i="65"/>
  <c r="B32" i="65"/>
  <c r="L44" i="65"/>
  <c r="F55" i="65"/>
  <c r="N25" i="69"/>
  <c r="D22" i="69"/>
  <c r="AF23" i="69"/>
  <c r="O28" i="69"/>
  <c r="AA3" i="69"/>
  <c r="U44" i="65"/>
  <c r="W51" i="65"/>
  <c r="AC28" i="69"/>
  <c r="AI3" i="69"/>
  <c r="H52" i="65"/>
  <c r="P49" i="65"/>
  <c r="P63" i="65"/>
  <c r="O21" i="65"/>
  <c r="AC29" i="69"/>
  <c r="E24" i="65"/>
  <c r="I11" i="65"/>
  <c r="I31" i="65"/>
  <c r="X8" i="65"/>
  <c r="F12" i="82"/>
  <c r="Y59" i="65"/>
  <c r="J61" i="65"/>
  <c r="R66" i="65"/>
  <c r="Y55" i="65"/>
  <c r="AB69" i="65"/>
  <c r="U70" i="65"/>
  <c r="N70" i="65"/>
  <c r="H69" i="65"/>
  <c r="T23" i="69"/>
  <c r="AH12" i="64"/>
  <c r="M13" i="65"/>
  <c r="AG9" i="69"/>
  <c r="P68" i="65"/>
  <c r="N56" i="65"/>
  <c r="R20" i="69"/>
  <c r="AA33" i="65"/>
  <c r="I58" i="65"/>
  <c r="I53" i="65"/>
  <c r="D31" i="82"/>
  <c r="AB32" i="65"/>
  <c r="J21" i="65"/>
  <c r="B12" i="65"/>
  <c r="B34" i="65"/>
  <c r="Z13" i="69"/>
  <c r="U9" i="69"/>
  <c r="T11" i="69"/>
  <c r="N34" i="65"/>
  <c r="T13" i="65"/>
  <c r="X70" i="65"/>
  <c r="I8" i="65"/>
  <c r="J24" i="69"/>
  <c r="M28" i="82"/>
  <c r="Z21" i="65"/>
  <c r="X48" i="65"/>
  <c r="AB47" i="65"/>
  <c r="M40" i="65"/>
  <c r="C27" i="69"/>
  <c r="F29" i="82"/>
  <c r="S9" i="69"/>
  <c r="U46" i="65"/>
  <c r="U23" i="65"/>
  <c r="I57" i="65"/>
  <c r="F7" i="65"/>
  <c r="I20" i="69"/>
  <c r="T22" i="65"/>
  <c r="D34" i="65"/>
  <c r="W22" i="65"/>
  <c r="T12" i="65"/>
  <c r="Q43" i="65"/>
  <c r="C40" i="65"/>
  <c r="L42" i="65"/>
  <c r="T3" i="69"/>
  <c r="Q12" i="65"/>
  <c r="S23" i="65"/>
  <c r="Y19" i="69"/>
  <c r="O22" i="65"/>
  <c r="D7" i="65"/>
  <c r="T1" i="69" l="1"/>
  <c r="C71" i="65"/>
  <c r="M71" i="65"/>
  <c r="I31" i="82"/>
  <c r="J31" i="82" s="1"/>
  <c r="AI1" i="69"/>
  <c r="AA1" i="69"/>
  <c r="C32" i="67"/>
  <c r="D27" i="67"/>
  <c r="J1" i="69"/>
  <c r="N71" i="65"/>
  <c r="H1" i="69"/>
  <c r="I10" i="82"/>
  <c r="J10" i="82" s="1"/>
  <c r="T71" i="65"/>
  <c r="C28" i="83"/>
  <c r="B28" i="83" s="1"/>
  <c r="I35" i="65"/>
  <c r="D24" i="67"/>
  <c r="I71" i="65"/>
  <c r="I36" i="82"/>
  <c r="J36" i="82" s="1"/>
  <c r="AL5" i="69"/>
  <c r="R71" i="65"/>
  <c r="AA35" i="65"/>
  <c r="D1" i="69"/>
  <c r="L71" i="65"/>
  <c r="Q16" i="69"/>
  <c r="D33" i="67"/>
  <c r="O16" i="69"/>
  <c r="P71" i="65"/>
  <c r="X16" i="69"/>
  <c r="AI16" i="69"/>
  <c r="Y1" i="69"/>
  <c r="C31" i="83"/>
  <c r="B31" i="83" s="1"/>
  <c r="E71" i="65"/>
  <c r="C16" i="69"/>
  <c r="C31" i="67"/>
  <c r="C42" i="83"/>
  <c r="B42" i="83" s="1"/>
  <c r="W1" i="69"/>
  <c r="X71" i="65"/>
  <c r="D31" i="67"/>
  <c r="B31" i="67" s="1"/>
  <c r="C39" i="67"/>
  <c r="V1" i="69"/>
  <c r="AL4" i="69"/>
  <c r="AF1" i="69"/>
  <c r="O1" i="69"/>
  <c r="C27" i="83"/>
  <c r="B27" i="83" s="1"/>
  <c r="T16" i="69"/>
  <c r="R35" i="65"/>
  <c r="C25" i="83"/>
  <c r="B25" i="83" s="1"/>
  <c r="C24" i="83"/>
  <c r="B24" i="83" s="1"/>
  <c r="R16" i="69"/>
  <c r="C35" i="67"/>
  <c r="J35" i="65"/>
  <c r="D41" i="67"/>
  <c r="I20" i="82"/>
  <c r="J20" i="82" s="1"/>
  <c r="F16" i="69"/>
  <c r="Y16" i="69"/>
  <c r="C36" i="83"/>
  <c r="B36" i="83" s="1"/>
  <c r="G1" i="69"/>
  <c r="F35" i="65"/>
  <c r="I18" i="82"/>
  <c r="J18" i="82" s="1"/>
  <c r="U35" i="65"/>
  <c r="N35" i="65"/>
  <c r="C44" i="67"/>
  <c r="C43" i="83"/>
  <c r="B43" i="83" s="1"/>
  <c r="X35" i="65"/>
  <c r="E35" i="65"/>
  <c r="D46" i="67"/>
  <c r="C38" i="67"/>
  <c r="I26" i="82"/>
  <c r="J26" i="82" s="1"/>
  <c r="I16" i="69"/>
  <c r="AL7" i="69"/>
  <c r="I25" i="82"/>
  <c r="J25" i="82" s="1"/>
  <c r="V35" i="65"/>
  <c r="Q71" i="65"/>
  <c r="I24" i="82"/>
  <c r="J24" i="82" s="1"/>
  <c r="C39" i="83"/>
  <c r="B39" i="83" s="1"/>
  <c r="C24" i="67"/>
  <c r="D35" i="65"/>
  <c r="C26" i="67"/>
  <c r="AG1" i="69"/>
  <c r="I1" i="69"/>
  <c r="L16" i="69"/>
  <c r="S35" i="65"/>
  <c r="C37" i="83"/>
  <c r="B37" i="83" s="1"/>
  <c r="R1" i="69"/>
  <c r="I27" i="82"/>
  <c r="J27" i="82" s="1"/>
  <c r="C32" i="83"/>
  <c r="B32" i="83" s="1"/>
  <c r="M16" i="69"/>
  <c r="AB71" i="65"/>
  <c r="C36" i="67"/>
  <c r="Z16" i="69"/>
  <c r="AL12" i="69"/>
  <c r="C33" i="83"/>
  <c r="B33" i="83" s="1"/>
  <c r="C30" i="67"/>
  <c r="F1" i="69"/>
  <c r="X29" i="64"/>
  <c r="X30" i="64" s="1"/>
  <c r="P35" i="65"/>
  <c r="C37" i="67"/>
  <c r="Y35" i="65"/>
  <c r="Q35" i="65"/>
  <c r="D21" i="67"/>
  <c r="AL10" i="69"/>
  <c r="P1" i="69"/>
  <c r="D26" i="67"/>
  <c r="C35" i="83"/>
  <c r="B35" i="83" s="1"/>
  <c r="I35" i="82"/>
  <c r="J35" i="82" s="1"/>
  <c r="AL13" i="69"/>
  <c r="I12" i="82"/>
  <c r="J12" i="82" s="1"/>
  <c r="AL14" i="69"/>
  <c r="AB16" i="69"/>
  <c r="I9" i="82"/>
  <c r="J9" i="82" s="1"/>
  <c r="J71" i="65"/>
  <c r="D39" i="67"/>
  <c r="C1" i="69"/>
  <c r="AL3" i="69"/>
  <c r="C4" i="79" s="1"/>
  <c r="W71" i="65"/>
  <c r="D35" i="67"/>
  <c r="K16" i="69"/>
  <c r="N1" i="69"/>
  <c r="C35" i="65"/>
  <c r="C21" i="67"/>
  <c r="S71" i="65"/>
  <c r="D47" i="67"/>
  <c r="U1" i="69"/>
  <c r="N16" i="69"/>
  <c r="C40" i="67"/>
  <c r="AG16" i="69"/>
  <c r="D40" i="67"/>
  <c r="B40" i="67" s="1"/>
  <c r="C44" i="83"/>
  <c r="B44" i="83" s="1"/>
  <c r="I14" i="82"/>
  <c r="J14" i="82" s="1"/>
  <c r="O29" i="64"/>
  <c r="O30" i="64" s="1"/>
  <c r="AA71" i="65"/>
  <c r="AE16" i="69"/>
  <c r="X1" i="69"/>
  <c r="C46" i="83"/>
  <c r="B46" i="83" s="1"/>
  <c r="H16" i="69"/>
  <c r="C27" i="67"/>
  <c r="D43" i="67"/>
  <c r="AL8" i="69"/>
  <c r="M7" i="82"/>
  <c r="F29" i="64"/>
  <c r="F30" i="64" s="1"/>
  <c r="I34" i="82"/>
  <c r="J34" i="82" s="1"/>
  <c r="C47" i="83"/>
  <c r="B47" i="83" s="1"/>
  <c r="Z1" i="69"/>
  <c r="C34" i="83"/>
  <c r="B34" i="83" s="1"/>
  <c r="I11" i="82"/>
  <c r="J11" i="82" s="1"/>
  <c r="I29" i="82"/>
  <c r="J29" i="82" s="1"/>
  <c r="B35" i="65"/>
  <c r="D36" i="67"/>
  <c r="B36" i="67" s="1"/>
  <c r="I32" i="82"/>
  <c r="J32" i="82" s="1"/>
  <c r="C22" i="67"/>
  <c r="C46" i="67"/>
  <c r="C23" i="83"/>
  <c r="B23" i="83" s="1"/>
  <c r="AC1" i="69"/>
  <c r="AH1" i="69"/>
  <c r="G16" i="69"/>
  <c r="I13" i="82"/>
  <c r="J13" i="82" s="1"/>
  <c r="G71" i="65"/>
  <c r="L30" i="82"/>
  <c r="O71" i="65"/>
  <c r="I22" i="82"/>
  <c r="J22" i="82" s="1"/>
  <c r="D29" i="67"/>
  <c r="Y71" i="65"/>
  <c r="D42" i="67"/>
  <c r="D45" i="67"/>
  <c r="T35" i="65"/>
  <c r="I17" i="82"/>
  <c r="J17" i="82" s="1"/>
  <c r="AC16" i="69"/>
  <c r="D38" i="67"/>
  <c r="B38" i="67" s="1"/>
  <c r="J16" i="69"/>
  <c r="M1" i="69"/>
  <c r="I33" i="82"/>
  <c r="J33" i="82" s="1"/>
  <c r="U71" i="65"/>
  <c r="U16" i="69"/>
  <c r="K35" i="65"/>
  <c r="H71" i="65"/>
  <c r="C29" i="83"/>
  <c r="B29" i="83" s="1"/>
  <c r="C21" i="83"/>
  <c r="B21" i="83" s="1"/>
  <c r="C34" i="67"/>
  <c r="P30" i="82"/>
  <c r="I38" i="82"/>
  <c r="J38" i="82" s="1"/>
  <c r="D28" i="67"/>
  <c r="E1" i="69"/>
  <c r="C40" i="83"/>
  <c r="B40" i="83" s="1"/>
  <c r="I16" i="82"/>
  <c r="J16" i="82" s="1"/>
  <c r="I19" i="82"/>
  <c r="J19" i="82" s="1"/>
  <c r="S1" i="69"/>
  <c r="O35" i="65"/>
  <c r="D22" i="67"/>
  <c r="Z71" i="65"/>
  <c r="P16" i="69"/>
  <c r="AD16" i="69"/>
  <c r="S16" i="69"/>
  <c r="C29" i="67"/>
  <c r="AD1" i="69"/>
  <c r="C43" i="67"/>
  <c r="C23" i="67"/>
  <c r="L1" i="69"/>
  <c r="C42" i="67"/>
  <c r="AE1" i="69"/>
  <c r="C41" i="67"/>
  <c r="L35" i="65"/>
  <c r="AL9" i="69"/>
  <c r="C6" i="79" s="1"/>
  <c r="O6" i="79" s="1"/>
  <c r="AL11" i="69"/>
  <c r="D37" i="67"/>
  <c r="B37" i="67" s="1"/>
  <c r="D71" i="65"/>
  <c r="H35" i="65"/>
  <c r="I37" i="82"/>
  <c r="J37" i="82" s="1"/>
  <c r="B71" i="65"/>
  <c r="D16" i="69"/>
  <c r="I21" i="82"/>
  <c r="J21" i="82" s="1"/>
  <c r="I39" i="82"/>
  <c r="J39" i="82" s="1"/>
  <c r="AF16" i="69"/>
  <c r="Q1" i="69"/>
  <c r="D23" i="67"/>
  <c r="K1" i="69"/>
  <c r="D32" i="67"/>
  <c r="B32" i="67" s="1"/>
  <c r="C26" i="83"/>
  <c r="B26" i="83" s="1"/>
  <c r="V16" i="69"/>
  <c r="C28" i="67"/>
  <c r="D48" i="83"/>
  <c r="D50" i="83" s="1"/>
  <c r="A17" i="83" s="1"/>
  <c r="F71" i="65"/>
  <c r="E16" i="69"/>
  <c r="AA16" i="69"/>
  <c r="I15" i="82"/>
  <c r="J15" i="82" s="1"/>
  <c r="AB1" i="69"/>
  <c r="W16" i="69"/>
  <c r="C25" i="67"/>
  <c r="D30" i="67"/>
  <c r="B30" i="67" s="1"/>
  <c r="C38" i="83"/>
  <c r="B38" i="83" s="1"/>
  <c r="C22" i="83"/>
  <c r="B22" i="83" s="1"/>
  <c r="D25" i="67"/>
  <c r="B25" i="67" s="1"/>
  <c r="K71" i="65"/>
  <c r="C45" i="83"/>
  <c r="B45" i="83" s="1"/>
  <c r="D34" i="67"/>
  <c r="B34" i="67" s="1"/>
  <c r="Z35" i="65"/>
  <c r="AL6" i="69"/>
  <c r="I28" i="82"/>
  <c r="J28" i="82" s="1"/>
  <c r="V71" i="65"/>
  <c r="I23" i="82"/>
  <c r="J23" i="82" s="1"/>
  <c r="M35" i="65"/>
  <c r="AH16" i="69"/>
  <c r="D44" i="67"/>
  <c r="B44" i="67" s="1"/>
  <c r="C45" i="67"/>
  <c r="C47" i="67"/>
  <c r="G35" i="65"/>
  <c r="C30" i="83"/>
  <c r="B30" i="83" s="1"/>
  <c r="W35" i="65"/>
  <c r="AB35" i="65"/>
  <c r="C33" i="67"/>
  <c r="K7" i="82"/>
  <c r="C41" i="83"/>
  <c r="B41" i="83" s="1"/>
  <c r="B22" i="67" l="1"/>
  <c r="B35" i="67"/>
  <c r="B26" i="67"/>
  <c r="B42" i="67"/>
  <c r="L15" i="82"/>
  <c r="O15" i="82"/>
  <c r="P15" i="82" s="1"/>
  <c r="O16" i="82"/>
  <c r="P16" i="82" s="1"/>
  <c r="L16" i="82"/>
  <c r="L38" i="82"/>
  <c r="O38" i="82"/>
  <c r="P38" i="82" s="1"/>
  <c r="B45" i="67"/>
  <c r="L22" i="82"/>
  <c r="O22" i="82"/>
  <c r="P22" i="82" s="1"/>
  <c r="O13" i="82"/>
  <c r="P13" i="82" s="1"/>
  <c r="L13" i="82"/>
  <c r="B39" i="67"/>
  <c r="B21" i="67"/>
  <c r="D48" i="67"/>
  <c r="D50" i="67" s="1"/>
  <c r="A17" i="67" s="1"/>
  <c r="L26" i="82"/>
  <c r="O26" i="82"/>
  <c r="P26" i="82" s="1"/>
  <c r="B41" i="67"/>
  <c r="B24" i="67"/>
  <c r="O10" i="82"/>
  <c r="P10" i="82" s="1"/>
  <c r="L10" i="82"/>
  <c r="B27" i="67"/>
  <c r="O31" i="82"/>
  <c r="P31" i="82" s="1"/>
  <c r="L31" i="82"/>
  <c r="L39" i="82"/>
  <c r="O39" i="82"/>
  <c r="P39" i="82" s="1"/>
  <c r="O37" i="82"/>
  <c r="P37" i="82" s="1"/>
  <c r="L37" i="82"/>
  <c r="L33" i="82"/>
  <c r="O33" i="82"/>
  <c r="P33" i="82" s="1"/>
  <c r="L12" i="82"/>
  <c r="O12" i="82"/>
  <c r="P12" i="82" s="1"/>
  <c r="L25" i="82"/>
  <c r="O25" i="82"/>
  <c r="P25" i="82" s="1"/>
  <c r="L18" i="82"/>
  <c r="O18" i="82"/>
  <c r="P18" i="82" s="1"/>
  <c r="C5" i="79"/>
  <c r="C8" i="79" s="1"/>
  <c r="L23" i="82"/>
  <c r="O23" i="82"/>
  <c r="P23" i="82" s="1"/>
  <c r="B23" i="67"/>
  <c r="L21" i="82"/>
  <c r="O21" i="82"/>
  <c r="P21" i="82" s="1"/>
  <c r="O17" i="82"/>
  <c r="P17" i="82" s="1"/>
  <c r="L17" i="82"/>
  <c r="O29" i="82"/>
  <c r="P29" i="82" s="1"/>
  <c r="L29" i="82"/>
  <c r="B47" i="67"/>
  <c r="O4" i="79"/>
  <c r="D4" i="97"/>
  <c r="D16" i="97" s="1"/>
  <c r="O9" i="82"/>
  <c r="P9" i="82" s="1"/>
  <c r="L9" i="82"/>
  <c r="L24" i="82"/>
  <c r="O24" i="82"/>
  <c r="P24" i="82" s="1"/>
  <c r="B46" i="67"/>
  <c r="L36" i="82"/>
  <c r="O36" i="82"/>
  <c r="P36" i="82" s="1"/>
  <c r="O28" i="82"/>
  <c r="P28" i="82" s="1"/>
  <c r="L28" i="82"/>
  <c r="L19" i="82"/>
  <c r="O19" i="82"/>
  <c r="P19" i="82" s="1"/>
  <c r="B28" i="67"/>
  <c r="B29" i="67"/>
  <c r="L32" i="82"/>
  <c r="O32" i="82"/>
  <c r="P32" i="82" s="1"/>
  <c r="L11" i="82"/>
  <c r="O11" i="82"/>
  <c r="P11" i="82" s="1"/>
  <c r="O34" i="82"/>
  <c r="P34" i="82" s="1"/>
  <c r="L34" i="82"/>
  <c r="B43" i="67"/>
  <c r="O14" i="82"/>
  <c r="P14" i="82" s="1"/>
  <c r="L14" i="82"/>
  <c r="O35" i="82"/>
  <c r="P35" i="82" s="1"/>
  <c r="L35" i="82"/>
  <c r="O27" i="82"/>
  <c r="P27" i="82" s="1"/>
  <c r="L27" i="82"/>
  <c r="L20" i="82"/>
  <c r="O20" i="82"/>
  <c r="P20" i="82" s="1"/>
  <c r="B33" i="67"/>
  <c r="L7" i="82" l="1"/>
  <c r="E4" i="97"/>
  <c r="E16" i="97" s="1"/>
  <c r="D17" i="97" s="1"/>
  <c r="C18" i="97" s="1"/>
  <c r="O5" i="79"/>
  <c r="O8" i="79"/>
  <c r="P4" i="79" s="1"/>
  <c r="C56" i="79"/>
  <c r="P5" i="79" l="1"/>
  <c r="P8" i="79"/>
  <c r="P7" i="79"/>
  <c r="O56" i="79"/>
  <c r="P6" i="79"/>
</calcChain>
</file>

<file path=xl/comments1.xml><?xml version="1.0" encoding="utf-8"?>
<comments xmlns="http://schemas.openxmlformats.org/spreadsheetml/2006/main">
  <authors>
    <author>作成者</author>
  </authors>
  <commentList>
    <comment ref="L4" authorId="0">
      <text>
        <r>
          <rPr>
            <b/>
            <sz val="9"/>
            <color indexed="81"/>
            <rFont val="ＭＳ Ｐゴシック"/>
            <family val="3"/>
            <charset val="128"/>
          </rPr>
          <t>日付を変更することで表示する日報が該当日で出力できます。</t>
        </r>
      </text>
    </comment>
  </commentList>
</comments>
</file>

<file path=xl/comments2.xml><?xml version="1.0" encoding="utf-8"?>
<comments xmlns="http://schemas.openxmlformats.org/spreadsheetml/2006/main">
  <authors>
    <author>作成者</author>
  </authors>
  <commentList>
    <comment ref="L6" authorId="0">
      <text>
        <r>
          <rPr>
            <b/>
            <sz val="9"/>
            <color indexed="81"/>
            <rFont val="ＭＳ Ｐゴシック"/>
            <family val="3"/>
            <charset val="128"/>
          </rPr>
          <t>表示をしたい会社コードを入力してください。</t>
        </r>
      </text>
    </comment>
  </commentList>
</comments>
</file>

<file path=xl/comments3.xml><?xml version="1.0" encoding="utf-8"?>
<comments xmlns="http://schemas.openxmlformats.org/spreadsheetml/2006/main">
  <authors>
    <author>作成者</author>
  </authors>
  <commentList>
    <comment ref="P11" authorId="0">
      <text>
        <r>
          <rPr>
            <b/>
            <sz val="9"/>
            <color indexed="81"/>
            <rFont val="ＭＳ Ｐゴシック"/>
            <family val="3"/>
            <charset val="128"/>
          </rPr>
          <t>上位10名に色付け</t>
        </r>
      </text>
    </comment>
  </commentList>
</comments>
</file>

<file path=xl/comments4.xml><?xml version="1.0" encoding="utf-8"?>
<comments xmlns="http://schemas.openxmlformats.org/spreadsheetml/2006/main">
  <authors>
    <author>作成者</author>
  </authors>
  <commentList>
    <comment ref="E5" authorId="0">
      <text>
        <r>
          <rPr>
            <b/>
            <sz val="9"/>
            <color indexed="81"/>
            <rFont val="ＭＳ Ｐゴシック"/>
            <family val="3"/>
            <charset val="128"/>
          </rPr>
          <t>表示をしたい会社コードを入力してください。</t>
        </r>
      </text>
    </comment>
  </commentList>
</comments>
</file>

<file path=xl/comments5.xml><?xml version="1.0" encoding="utf-8"?>
<comments xmlns="http://schemas.openxmlformats.org/spreadsheetml/2006/main">
  <authors>
    <author>作成者</author>
  </authors>
  <commentList>
    <comment ref="E5" authorId="0">
      <text>
        <r>
          <rPr>
            <b/>
            <sz val="9"/>
            <color indexed="81"/>
            <rFont val="ＭＳ Ｐゴシック"/>
            <family val="3"/>
            <charset val="128"/>
          </rPr>
          <t>表示をしたい店舗コードを入力してください。</t>
        </r>
      </text>
    </comment>
    <comment ref="J20" authorId="0">
      <text>
        <r>
          <rPr>
            <sz val="9"/>
            <color indexed="81"/>
            <rFont val="MS P ゴシック"/>
            <family val="3"/>
            <charset val="128"/>
          </rPr>
          <t>'請求書(新規)'シートの会社コードを入力すること</t>
        </r>
      </text>
    </comment>
  </commentList>
</comments>
</file>

<file path=xl/comments6.xml><?xml version="1.0" encoding="utf-8"?>
<comments xmlns="http://schemas.openxmlformats.org/spreadsheetml/2006/main">
  <authors>
    <author>作成者</author>
  </authors>
  <commentList>
    <comment ref="C3" authorId="0">
      <text>
        <r>
          <rPr>
            <b/>
            <sz val="9"/>
            <color indexed="81"/>
            <rFont val="ＭＳ Ｐゴシック"/>
            <family val="3"/>
            <charset val="128"/>
          </rPr>
          <t>この部分音日付を変更すれば、シート内すべて変更されます。</t>
        </r>
      </text>
    </comment>
    <comment ref="AB5" authorId="0">
      <text>
        <r>
          <rPr>
            <b/>
            <sz val="9"/>
            <color indexed="81"/>
            <rFont val="ＭＳ Ｐゴシック"/>
            <family val="3"/>
            <charset val="128"/>
          </rPr>
          <t>表示をしたいスタッフのコードを入力してください。</t>
        </r>
      </text>
    </comment>
  </commentList>
</comments>
</file>

<file path=xl/sharedStrings.xml><?xml version="1.0" encoding="utf-8"?>
<sst xmlns="http://schemas.openxmlformats.org/spreadsheetml/2006/main" count="9225" uniqueCount="579">
  <si>
    <t>請求書</t>
    <rPh sb="0" eb="3">
      <t>セイキュウショ</t>
    </rPh>
    <phoneticPr fontId="1"/>
  </si>
  <si>
    <t>No：</t>
    <phoneticPr fontId="1"/>
  </si>
  <si>
    <t>お支払期限：</t>
    <rPh sb="1" eb="3">
      <t>シハライ</t>
    </rPh>
    <rPh sb="3" eb="5">
      <t>キゲン</t>
    </rPh>
    <phoneticPr fontId="1"/>
  </si>
  <si>
    <t>単価</t>
    <rPh sb="0" eb="2">
      <t>タンカ</t>
    </rPh>
    <phoneticPr fontId="1"/>
  </si>
  <si>
    <t>スタッフ名</t>
    <rPh sb="4" eb="5">
      <t>メイ</t>
    </rPh>
    <phoneticPr fontId="1"/>
  </si>
  <si>
    <t>稼働時間</t>
    <rPh sb="0" eb="2">
      <t>カドウ</t>
    </rPh>
    <rPh sb="2" eb="4">
      <t>ジカン</t>
    </rPh>
    <phoneticPr fontId="1"/>
  </si>
  <si>
    <t>金額</t>
    <rPh sb="0" eb="2">
      <t>キンガク</t>
    </rPh>
    <phoneticPr fontId="1"/>
  </si>
  <si>
    <t>〒007-0834</t>
    <phoneticPr fontId="1"/>
  </si>
  <si>
    <t>札幌市東区北34条東8丁目1-1　東和ビル305号</t>
    <rPh sb="0" eb="2">
      <t>サッポロ</t>
    </rPh>
    <rPh sb="2" eb="3">
      <t>シ</t>
    </rPh>
    <rPh sb="3" eb="5">
      <t>ヒガシク</t>
    </rPh>
    <rPh sb="5" eb="6">
      <t>キタ</t>
    </rPh>
    <rPh sb="8" eb="9">
      <t>ジョウ</t>
    </rPh>
    <rPh sb="9" eb="10">
      <t>ヒガシ</t>
    </rPh>
    <rPh sb="11" eb="13">
      <t>チョウメ</t>
    </rPh>
    <rPh sb="17" eb="19">
      <t>トウワ</t>
    </rPh>
    <rPh sb="24" eb="25">
      <t>ゴウ</t>
    </rPh>
    <phoneticPr fontId="1"/>
  </si>
  <si>
    <t>TEL/FAX：011-374-7349</t>
    <phoneticPr fontId="1"/>
  </si>
  <si>
    <t>〇〇〇〇～</t>
    <phoneticPr fontId="1"/>
  </si>
  <si>
    <t>1日（B10）に、年月日を入力すると、曜日が自動的に表示されます。</t>
    <rPh sb="1" eb="2">
      <t>ヒ</t>
    </rPh>
    <rPh sb="9" eb="12">
      <t>ネンガッピ</t>
    </rPh>
    <rPh sb="13" eb="15">
      <t>ニュウリョク</t>
    </rPh>
    <rPh sb="19" eb="21">
      <t>ヨウビ</t>
    </rPh>
    <rPh sb="22" eb="25">
      <t>ジドウテキ</t>
    </rPh>
    <rPh sb="26" eb="28">
      <t>ヒョウジ</t>
    </rPh>
    <phoneticPr fontId="4"/>
  </si>
  <si>
    <t>時給計算表</t>
    <rPh sb="0" eb="2">
      <t>ジキュウ</t>
    </rPh>
    <rPh sb="2" eb="4">
      <t>ケイサン</t>
    </rPh>
    <rPh sb="4" eb="5">
      <t>ヒョウ</t>
    </rPh>
    <phoneticPr fontId="4"/>
  </si>
  <si>
    <t>氏名：</t>
    <rPh sb="0" eb="2">
      <t>シメイ</t>
    </rPh>
    <phoneticPr fontId="4"/>
  </si>
  <si>
    <t>時給：</t>
    <rPh sb="0" eb="2">
      <t>ジキュウ</t>
    </rPh>
    <phoneticPr fontId="4"/>
  </si>
  <si>
    <t>日</t>
    <rPh sb="0" eb="1">
      <t>ヒ</t>
    </rPh>
    <phoneticPr fontId="4"/>
  </si>
  <si>
    <t>曜日</t>
    <rPh sb="0" eb="2">
      <t>ヨウビ</t>
    </rPh>
    <phoneticPr fontId="4"/>
  </si>
  <si>
    <t>出勤時間</t>
    <rPh sb="0" eb="2">
      <t>シュッキン</t>
    </rPh>
    <rPh sb="2" eb="4">
      <t>ジカン</t>
    </rPh>
    <phoneticPr fontId="4"/>
  </si>
  <si>
    <t>退勤時間</t>
    <rPh sb="0" eb="2">
      <t>タイキン</t>
    </rPh>
    <rPh sb="2" eb="4">
      <t>ジカン</t>
    </rPh>
    <phoneticPr fontId="4"/>
  </si>
  <si>
    <t>勤務時間</t>
    <rPh sb="0" eb="2">
      <t>キンム</t>
    </rPh>
    <rPh sb="2" eb="4">
      <t>ジカン</t>
    </rPh>
    <phoneticPr fontId="4"/>
  </si>
  <si>
    <t>時間</t>
    <rPh sb="0" eb="2">
      <t>ジカン</t>
    </rPh>
    <phoneticPr fontId="4"/>
  </si>
  <si>
    <t>支給額</t>
    <rPh sb="0" eb="3">
      <t>シキュウガク</t>
    </rPh>
    <phoneticPr fontId="4"/>
  </si>
  <si>
    <t>合計：</t>
    <rPh sb="0" eb="2">
      <t>ゴウケイ</t>
    </rPh>
    <phoneticPr fontId="4"/>
  </si>
  <si>
    <t>休憩時間</t>
    <rPh sb="0" eb="4">
      <t>キュウケイジカン</t>
    </rPh>
    <phoneticPr fontId="4"/>
  </si>
  <si>
    <t>請求額</t>
    <rPh sb="0" eb="3">
      <t>セイキュウガク</t>
    </rPh>
    <phoneticPr fontId="1"/>
  </si>
  <si>
    <t>粗利益</t>
    <rPh sb="0" eb="3">
      <t>アラリエキ</t>
    </rPh>
    <phoneticPr fontId="4"/>
  </si>
  <si>
    <t>長尾</t>
    <rPh sb="0" eb="2">
      <t>ナガオ</t>
    </rPh>
    <phoneticPr fontId="1"/>
  </si>
  <si>
    <t>ご利用いただきありがとうございます。</t>
    <rPh sb="1" eb="3">
      <t>リヨウ</t>
    </rPh>
    <phoneticPr fontId="1"/>
  </si>
  <si>
    <t>下記の通りご請求申し上げます。</t>
    <rPh sb="0" eb="2">
      <t>カキ</t>
    </rPh>
    <rPh sb="3" eb="4">
      <t>トオ</t>
    </rPh>
    <rPh sb="6" eb="8">
      <t>セイキュウ</t>
    </rPh>
    <rPh sb="8" eb="9">
      <t>モウ</t>
    </rPh>
    <rPh sb="10" eb="11">
      <t>ア</t>
    </rPh>
    <phoneticPr fontId="1"/>
  </si>
  <si>
    <t>北洋銀行　北十五条支店</t>
    <rPh sb="0" eb="2">
      <t>ホクヨウ</t>
    </rPh>
    <rPh sb="2" eb="4">
      <t>ギンコウ</t>
    </rPh>
    <rPh sb="5" eb="9">
      <t>キタジュウゴジョウ</t>
    </rPh>
    <rPh sb="9" eb="11">
      <t>シテン</t>
    </rPh>
    <phoneticPr fontId="1"/>
  </si>
  <si>
    <t>普通口座　4500026</t>
    <rPh sb="0" eb="2">
      <t>フツウ</t>
    </rPh>
    <rPh sb="2" eb="4">
      <t>コウザ</t>
    </rPh>
    <phoneticPr fontId="1"/>
  </si>
  <si>
    <t>Long定額代行　大澤一夫</t>
    <phoneticPr fontId="1"/>
  </si>
  <si>
    <t>振込手数料はお客様負担でお願いいたします。</t>
    <rPh sb="0" eb="2">
      <t>フリコミ</t>
    </rPh>
    <rPh sb="2" eb="5">
      <t>テスウリョウ</t>
    </rPh>
    <rPh sb="7" eb="9">
      <t>キャクサマ</t>
    </rPh>
    <rPh sb="9" eb="11">
      <t>フタン</t>
    </rPh>
    <rPh sb="13" eb="14">
      <t>ネガ</t>
    </rPh>
    <phoneticPr fontId="1"/>
  </si>
  <si>
    <t>武茂</t>
    <rPh sb="0" eb="2">
      <t>ムモ</t>
    </rPh>
    <phoneticPr fontId="1"/>
  </si>
  <si>
    <t>浦辻</t>
    <rPh sb="0" eb="2">
      <t>ウラツジ</t>
    </rPh>
    <phoneticPr fontId="1"/>
  </si>
  <si>
    <t>広田</t>
    <rPh sb="0" eb="2">
      <t>ヒロタ</t>
    </rPh>
    <phoneticPr fontId="1"/>
  </si>
  <si>
    <t>大屋</t>
    <rPh sb="0" eb="2">
      <t>オオヤ</t>
    </rPh>
    <phoneticPr fontId="1"/>
  </si>
  <si>
    <t>深田</t>
    <rPh sb="0" eb="2">
      <t>フカダ</t>
    </rPh>
    <phoneticPr fontId="1"/>
  </si>
  <si>
    <t>今回ご請求金額</t>
    <rPh sb="0" eb="2">
      <t>コンカイ</t>
    </rPh>
    <phoneticPr fontId="1"/>
  </si>
  <si>
    <t>今前田</t>
    <rPh sb="0" eb="3">
      <t>イママエダ</t>
    </rPh>
    <phoneticPr fontId="1"/>
  </si>
  <si>
    <t>木村</t>
    <rPh sb="0" eb="2">
      <t>キムラ</t>
    </rPh>
    <phoneticPr fontId="1"/>
  </si>
  <si>
    <t>駒井</t>
    <rPh sb="0" eb="2">
      <t>コマイ</t>
    </rPh>
    <phoneticPr fontId="1"/>
  </si>
  <si>
    <t>高橋</t>
    <rPh sb="0" eb="2">
      <t>タカハシ</t>
    </rPh>
    <phoneticPr fontId="1"/>
  </si>
  <si>
    <t>業務委託費明細書</t>
    <rPh sb="0" eb="2">
      <t>ギョウム</t>
    </rPh>
    <rPh sb="2" eb="4">
      <t>イタク</t>
    </rPh>
    <rPh sb="4" eb="5">
      <t>ヒ</t>
    </rPh>
    <rPh sb="5" eb="8">
      <t>メイサイショ</t>
    </rPh>
    <phoneticPr fontId="4"/>
  </si>
  <si>
    <t>殿</t>
    <rPh sb="0" eb="1">
      <t>ドノ</t>
    </rPh>
    <phoneticPr fontId="4"/>
  </si>
  <si>
    <t>勤労期間</t>
    <rPh sb="0" eb="2">
      <t>キンロウ</t>
    </rPh>
    <rPh sb="2" eb="4">
      <t>キカン</t>
    </rPh>
    <phoneticPr fontId="4"/>
  </si>
  <si>
    <t>自</t>
    <rPh sb="0" eb="1">
      <t>ジ</t>
    </rPh>
    <phoneticPr fontId="4"/>
  </si>
  <si>
    <t>至</t>
    <rPh sb="0" eb="1">
      <t>イタ</t>
    </rPh>
    <phoneticPr fontId="4"/>
  </si>
  <si>
    <t>日</t>
    <rPh sb="0" eb="1">
      <t>ニチ</t>
    </rPh>
    <phoneticPr fontId="4"/>
  </si>
  <si>
    <t>金　額</t>
    <rPh sb="0" eb="1">
      <t>キン</t>
    </rPh>
    <rPh sb="2" eb="3">
      <t>ガク</t>
    </rPh>
    <phoneticPr fontId="4"/>
  </si>
  <si>
    <t>支給額合計</t>
    <rPh sb="0" eb="3">
      <t>シキュウガク</t>
    </rPh>
    <rPh sb="3" eb="4">
      <t>ゴウ</t>
    </rPh>
    <rPh sb="4" eb="5">
      <t>ケイ</t>
    </rPh>
    <phoneticPr fontId="4"/>
  </si>
  <si>
    <t>円</t>
    <rPh sb="0" eb="1">
      <t>エン</t>
    </rPh>
    <phoneticPr fontId="4"/>
  </si>
  <si>
    <t>労働日数</t>
    <rPh sb="0" eb="2">
      <t>ロウドウ</t>
    </rPh>
    <rPh sb="2" eb="4">
      <t>ニッスウ</t>
    </rPh>
    <phoneticPr fontId="4"/>
  </si>
  <si>
    <t>前払額</t>
    <rPh sb="0" eb="1">
      <t>マエ</t>
    </rPh>
    <rPh sb="1" eb="2">
      <t>ハラ</t>
    </rPh>
    <rPh sb="2" eb="3">
      <t>ガク</t>
    </rPh>
    <phoneticPr fontId="4"/>
  </si>
  <si>
    <t>差引支給額</t>
    <rPh sb="0" eb="1">
      <t>サ</t>
    </rPh>
    <rPh sb="1" eb="2">
      <t>ヒ</t>
    </rPh>
    <rPh sb="2" eb="5">
      <t>シキュウガク</t>
    </rPh>
    <phoneticPr fontId="4"/>
  </si>
  <si>
    <t>札幌市東区北20条東10丁目4-7</t>
    <rPh sb="0" eb="3">
      <t>サッポロシ</t>
    </rPh>
    <rPh sb="3" eb="5">
      <t>ヒガシク</t>
    </rPh>
    <rPh sb="5" eb="6">
      <t>キタ</t>
    </rPh>
    <rPh sb="8" eb="9">
      <t>ジョウ</t>
    </rPh>
    <rPh sb="9" eb="10">
      <t>ヒガシ</t>
    </rPh>
    <rPh sb="12" eb="14">
      <t>チョウメ</t>
    </rPh>
    <phoneticPr fontId="4"/>
  </si>
  <si>
    <t>　　　　　　Ｔｅｌ：011-374-7349</t>
    <phoneticPr fontId="4"/>
  </si>
  <si>
    <t>株式会社One Infinity</t>
    <rPh sb="0" eb="2">
      <t>カブシキ</t>
    </rPh>
    <rPh sb="2" eb="4">
      <t>カイシャ</t>
    </rPh>
    <phoneticPr fontId="4"/>
  </si>
  <si>
    <t>株式会社One Infinity</t>
    <rPh sb="0" eb="2">
      <t>カブシキ</t>
    </rPh>
    <rPh sb="2" eb="4">
      <t>カイシャ</t>
    </rPh>
    <phoneticPr fontId="1"/>
  </si>
  <si>
    <t>片山</t>
    <rPh sb="0" eb="2">
      <t>カタヤマ</t>
    </rPh>
    <phoneticPr fontId="1"/>
  </si>
  <si>
    <t>長尾</t>
  </si>
  <si>
    <t>駒井</t>
  </si>
  <si>
    <t>武茂</t>
  </si>
  <si>
    <t>神原</t>
  </si>
  <si>
    <t>今前田</t>
  </si>
  <si>
    <t>浦辻</t>
  </si>
  <si>
    <t>木村</t>
  </si>
  <si>
    <t>広田</t>
  </si>
  <si>
    <t>後藤</t>
  </si>
  <si>
    <t>住友</t>
  </si>
  <si>
    <t>高橋</t>
  </si>
  <si>
    <t>大屋</t>
  </si>
  <si>
    <t>深田</t>
  </si>
  <si>
    <t>高松</t>
  </si>
  <si>
    <t>佐藤</t>
  </si>
  <si>
    <t>片山</t>
  </si>
  <si>
    <t>氏名</t>
    <rPh sb="0" eb="2">
      <t>シメイ</t>
    </rPh>
    <phoneticPr fontId="1"/>
  </si>
  <si>
    <t>日付</t>
    <rPh sb="0" eb="2">
      <t>ヒヅケ</t>
    </rPh>
    <phoneticPr fontId="1"/>
  </si>
  <si>
    <t>合計</t>
    <rPh sb="0" eb="2">
      <t>ゴウケイ</t>
    </rPh>
    <phoneticPr fontId="1"/>
  </si>
  <si>
    <t>開始</t>
    <rPh sb="0" eb="2">
      <t>カイシ</t>
    </rPh>
    <phoneticPr fontId="1"/>
  </si>
  <si>
    <t>終了</t>
    <rPh sb="0" eb="2">
      <t>シュウリョウ</t>
    </rPh>
    <phoneticPr fontId="1"/>
  </si>
  <si>
    <t>店舗　</t>
    <phoneticPr fontId="1"/>
  </si>
  <si>
    <t>うぉんたな北野店</t>
  </si>
  <si>
    <t>会社</t>
    <rPh sb="0" eb="2">
      <t>カイシャ</t>
    </rPh>
    <phoneticPr fontId="1"/>
  </si>
  <si>
    <t>株式会社札幌海鮮丸 　　</t>
  </si>
  <si>
    <t xml:space="preserve">株式会社SARUNOMA </t>
  </si>
  <si>
    <t>出勤店舗</t>
    <rPh sb="0" eb="2">
      <t>シュッキン</t>
    </rPh>
    <rPh sb="2" eb="4">
      <t>テンポ</t>
    </rPh>
    <phoneticPr fontId="1"/>
  </si>
  <si>
    <t>店舗</t>
    <rPh sb="0" eb="2">
      <t>テンポ</t>
    </rPh>
    <phoneticPr fontId="1"/>
  </si>
  <si>
    <t>請求額集計</t>
    <rPh sb="0" eb="2">
      <t>セイキュウ</t>
    </rPh>
    <rPh sb="2" eb="3">
      <t>ガク</t>
    </rPh>
    <rPh sb="3" eb="5">
      <t>シュウケイ</t>
    </rPh>
    <phoneticPr fontId="1"/>
  </si>
  <si>
    <t>会社コード</t>
    <rPh sb="0" eb="2">
      <t>カイシャ</t>
    </rPh>
    <phoneticPr fontId="1"/>
  </si>
  <si>
    <t>スタッフ</t>
    <phoneticPr fontId="1"/>
  </si>
  <si>
    <t>コード</t>
    <phoneticPr fontId="1"/>
  </si>
  <si>
    <t>←印刷するスタッフコードを設定した後、明細書印刷ボタンを押してください。</t>
    <rPh sb="1" eb="3">
      <t>インサツ</t>
    </rPh>
    <rPh sb="13" eb="15">
      <t>セッテイ</t>
    </rPh>
    <rPh sb="17" eb="18">
      <t>アト</t>
    </rPh>
    <rPh sb="19" eb="22">
      <t>メイサイショ</t>
    </rPh>
    <rPh sb="22" eb="24">
      <t>インサツ</t>
    </rPh>
    <rPh sb="28" eb="29">
      <t>オ</t>
    </rPh>
    <phoneticPr fontId="1"/>
  </si>
  <si>
    <t>※開始1～終了17の設定で全員まとめて印刷ができます。</t>
    <rPh sb="1" eb="3">
      <t>カイシ</t>
    </rPh>
    <rPh sb="5" eb="7">
      <t>シュウリョウ</t>
    </rPh>
    <rPh sb="10" eb="12">
      <t>セッテイ</t>
    </rPh>
    <rPh sb="13" eb="15">
      <t>ゼンイン</t>
    </rPh>
    <rPh sb="19" eb="21">
      <t>インサツ</t>
    </rPh>
    <phoneticPr fontId="1"/>
  </si>
  <si>
    <t>時間</t>
    <rPh sb="0" eb="2">
      <t>ジカン</t>
    </rPh>
    <phoneticPr fontId="1"/>
  </si>
  <si>
    <t>鈴木裕</t>
  </si>
  <si>
    <t>鈴木裕</t>
    <rPh sb="0" eb="2">
      <t>スズキ</t>
    </rPh>
    <rPh sb="2" eb="3">
      <t>ユタカ</t>
    </rPh>
    <phoneticPr fontId="1"/>
  </si>
  <si>
    <t>鈴木裕</t>
    <rPh sb="0" eb="2">
      <t>スズキ</t>
    </rPh>
    <rPh sb="2" eb="3">
      <t>ユタカ</t>
    </rPh>
    <phoneticPr fontId="1"/>
  </si>
  <si>
    <t>佐藤真</t>
  </si>
  <si>
    <t>片山紗</t>
  </si>
  <si>
    <t>佐藤政</t>
  </si>
  <si>
    <t>宮下</t>
  </si>
  <si>
    <t>清水</t>
  </si>
  <si>
    <t>友廣</t>
  </si>
  <si>
    <t>石巻</t>
  </si>
  <si>
    <t>青沼</t>
  </si>
  <si>
    <t>清水</t>
    <phoneticPr fontId="1"/>
  </si>
  <si>
    <t>友廣</t>
    <phoneticPr fontId="1"/>
  </si>
  <si>
    <t>佐藤真</t>
    <phoneticPr fontId="1"/>
  </si>
  <si>
    <t>片山紗</t>
    <phoneticPr fontId="1"/>
  </si>
  <si>
    <t>石巻</t>
    <phoneticPr fontId="1"/>
  </si>
  <si>
    <t>有限会社レストラン古潭荘 　　</t>
  </si>
  <si>
    <t>勤務時間集計</t>
    <rPh sb="0" eb="2">
      <t>キンム</t>
    </rPh>
    <rPh sb="2" eb="4">
      <t>ジカン</t>
    </rPh>
    <rPh sb="4" eb="6">
      <t>シュウケイ</t>
    </rPh>
    <phoneticPr fontId="1"/>
  </si>
  <si>
    <t>支払区分</t>
    <rPh sb="0" eb="4">
      <t>シハライクブン</t>
    </rPh>
    <phoneticPr fontId="1"/>
  </si>
  <si>
    <t>支払区分</t>
    <rPh sb="0" eb="2">
      <t>シハライ</t>
    </rPh>
    <rPh sb="2" eb="4">
      <t>クブン</t>
    </rPh>
    <phoneticPr fontId="1"/>
  </si>
  <si>
    <t>月払い</t>
    <rPh sb="0" eb="2">
      <t>ツキバラ</t>
    </rPh>
    <phoneticPr fontId="1"/>
  </si>
  <si>
    <t>週払い</t>
    <rPh sb="0" eb="2">
      <t>シュウバラ</t>
    </rPh>
    <phoneticPr fontId="1"/>
  </si>
  <si>
    <t>日払い</t>
    <rPh sb="0" eb="2">
      <t>ヒバラ</t>
    </rPh>
    <phoneticPr fontId="1"/>
  </si>
  <si>
    <t>時給</t>
    <rPh sb="0" eb="2">
      <t>ジキュウ</t>
    </rPh>
    <phoneticPr fontId="1"/>
  </si>
  <si>
    <t>支給単価</t>
    <rPh sb="0" eb="4">
      <t>シキュウタンカ</t>
    </rPh>
    <phoneticPr fontId="1"/>
  </si>
  <si>
    <t>適用単価</t>
    <rPh sb="0" eb="4">
      <t>テキヨウタンカ</t>
    </rPh>
    <phoneticPr fontId="1"/>
  </si>
  <si>
    <t>支給単価</t>
    <rPh sb="0" eb="4">
      <t>シキュウタンカ</t>
    </rPh>
    <phoneticPr fontId="1"/>
  </si>
  <si>
    <t>車持込み1</t>
    <rPh sb="0" eb="3">
      <t>クルマモチコミ</t>
    </rPh>
    <phoneticPr fontId="1"/>
  </si>
  <si>
    <t>車持込み2</t>
    <rPh sb="0" eb="3">
      <t>クルマモチコミ</t>
    </rPh>
    <phoneticPr fontId="1"/>
  </si>
  <si>
    <t>社用車使用1</t>
    <rPh sb="0" eb="3">
      <t>シャヨウシャ</t>
    </rPh>
    <rPh sb="3" eb="5">
      <t>シヨウ</t>
    </rPh>
    <phoneticPr fontId="1"/>
  </si>
  <si>
    <t>社用車使用2</t>
    <rPh sb="0" eb="3">
      <t>シャヨウシャ</t>
    </rPh>
    <rPh sb="3" eb="5">
      <t>シヨウ</t>
    </rPh>
    <phoneticPr fontId="1"/>
  </si>
  <si>
    <t>金額</t>
    <rPh sb="0" eb="2">
      <t>キンガク</t>
    </rPh>
    <phoneticPr fontId="1"/>
  </si>
  <si>
    <t>支払日</t>
    <rPh sb="0" eb="3">
      <t>シハライビ</t>
    </rPh>
    <phoneticPr fontId="4"/>
  </si>
  <si>
    <t>支払済額</t>
    <rPh sb="0" eb="2">
      <t>シハライ</t>
    </rPh>
    <rPh sb="2" eb="3">
      <t>ズ</t>
    </rPh>
    <rPh sb="3" eb="4">
      <t>ガク</t>
    </rPh>
    <phoneticPr fontId="4"/>
  </si>
  <si>
    <t>予備1</t>
    <rPh sb="0" eb="2">
      <t>ヨビ</t>
    </rPh>
    <phoneticPr fontId="1"/>
  </si>
  <si>
    <t>予備2</t>
    <rPh sb="0" eb="2">
      <t>ヨビ</t>
    </rPh>
    <phoneticPr fontId="1"/>
  </si>
  <si>
    <t>予備4</t>
    <rPh sb="0" eb="2">
      <t>ヨビ</t>
    </rPh>
    <phoneticPr fontId="1"/>
  </si>
  <si>
    <t>予備5</t>
    <rPh sb="0" eb="2">
      <t>ヨビ</t>
    </rPh>
    <phoneticPr fontId="1"/>
  </si>
  <si>
    <t>予備6</t>
    <rPh sb="0" eb="2">
      <t>ヨビ</t>
    </rPh>
    <phoneticPr fontId="1"/>
  </si>
  <si>
    <t>予備7</t>
    <rPh sb="0" eb="2">
      <t>ヨビ</t>
    </rPh>
    <phoneticPr fontId="1"/>
  </si>
  <si>
    <t>予備8</t>
    <rPh sb="0" eb="2">
      <t>ヨビ</t>
    </rPh>
    <phoneticPr fontId="1"/>
  </si>
  <si>
    <t>予備9</t>
    <rPh sb="0" eb="2">
      <t>ヨビ</t>
    </rPh>
    <phoneticPr fontId="1"/>
  </si>
  <si>
    <t>予備10</t>
    <rPh sb="0" eb="2">
      <t>ヨビ</t>
    </rPh>
    <phoneticPr fontId="1"/>
  </si>
  <si>
    <t>列3</t>
  </si>
  <si>
    <t>列4</t>
  </si>
  <si>
    <t>予備3</t>
    <rPh sb="0" eb="2">
      <t>ヨビ</t>
    </rPh>
    <phoneticPr fontId="1"/>
  </si>
  <si>
    <t>予備4</t>
    <rPh sb="0" eb="2">
      <t>ヨビ</t>
    </rPh>
    <phoneticPr fontId="1"/>
  </si>
  <si>
    <t>予備5</t>
    <rPh sb="0" eb="2">
      <t>ヨビ</t>
    </rPh>
    <phoneticPr fontId="1"/>
  </si>
  <si>
    <t>予備6</t>
    <rPh sb="0" eb="2">
      <t>ヨビ</t>
    </rPh>
    <phoneticPr fontId="1"/>
  </si>
  <si>
    <t>予備7</t>
    <rPh sb="0" eb="2">
      <t>ヨビ</t>
    </rPh>
    <phoneticPr fontId="1"/>
  </si>
  <si>
    <t>予備8</t>
    <rPh sb="0" eb="2">
      <t>ヨビ</t>
    </rPh>
    <phoneticPr fontId="1"/>
  </si>
  <si>
    <t>下記の通り</t>
    <rPh sb="0" eb="2">
      <t>カキ</t>
    </rPh>
    <rPh sb="3" eb="4">
      <t>トオ</t>
    </rPh>
    <phoneticPr fontId="1"/>
  </si>
  <si>
    <t>1月</t>
    <rPh sb="1" eb="2">
      <t>ガツ</t>
    </rPh>
    <phoneticPr fontId="1"/>
  </si>
  <si>
    <t>2月</t>
  </si>
  <si>
    <t>3月</t>
  </si>
  <si>
    <t>4月</t>
  </si>
  <si>
    <t>5月</t>
  </si>
  <si>
    <t>6月</t>
  </si>
  <si>
    <t>7月</t>
  </si>
  <si>
    <t>8月</t>
  </si>
  <si>
    <t>9月</t>
  </si>
  <si>
    <t>10月</t>
  </si>
  <si>
    <t>11月</t>
  </si>
  <si>
    <t>12月</t>
  </si>
  <si>
    <t>株式会社札幌海鮮丸</t>
  </si>
  <si>
    <t>株式会社SARUNOMA</t>
  </si>
  <si>
    <t>会社名</t>
    <rPh sb="0" eb="3">
      <t>カイシャメイ</t>
    </rPh>
    <phoneticPr fontId="1"/>
  </si>
  <si>
    <t>林</t>
  </si>
  <si>
    <t>田村</t>
  </si>
  <si>
    <t>音田</t>
  </si>
  <si>
    <t/>
  </si>
  <si>
    <t>2月</t>
    <rPh sb="1" eb="2">
      <t>ガツ</t>
    </rPh>
    <phoneticPr fontId="1"/>
  </si>
  <si>
    <t>有限会社レストラン古潭荘</t>
  </si>
  <si>
    <t>林</t>
    <rPh sb="0" eb="1">
      <t>ハヤシ</t>
    </rPh>
    <phoneticPr fontId="1"/>
  </si>
  <si>
    <t>扇</t>
    <rPh sb="0" eb="1">
      <t>オオギ</t>
    </rPh>
    <phoneticPr fontId="1"/>
  </si>
  <si>
    <t>音田</t>
    <rPh sb="0" eb="2">
      <t>オトダ</t>
    </rPh>
    <phoneticPr fontId="1"/>
  </si>
  <si>
    <t>3月</t>
    <rPh sb="1" eb="2">
      <t>ガツ</t>
    </rPh>
    <phoneticPr fontId="1"/>
  </si>
  <si>
    <t>大場</t>
  </si>
  <si>
    <t>佐藤洋</t>
  </si>
  <si>
    <t>鈴木</t>
  </si>
  <si>
    <t>4月</t>
    <rPh sb="1" eb="2">
      <t>ガツ</t>
    </rPh>
    <phoneticPr fontId="1"/>
  </si>
  <si>
    <t>5月</t>
    <rPh sb="1" eb="2">
      <t>ガツ</t>
    </rPh>
    <phoneticPr fontId="1"/>
  </si>
  <si>
    <t>清水英</t>
  </si>
  <si>
    <t>加藤</t>
  </si>
  <si>
    <t>6月</t>
    <rPh sb="1" eb="2">
      <t>ガツ</t>
    </rPh>
    <phoneticPr fontId="1"/>
  </si>
  <si>
    <t>若狭</t>
  </si>
  <si>
    <t>米坂</t>
  </si>
  <si>
    <t>五十嵐</t>
  </si>
  <si>
    <t>7月</t>
    <rPh sb="1" eb="2">
      <t>ガツ</t>
    </rPh>
    <phoneticPr fontId="1"/>
  </si>
  <si>
    <t>田村</t>
    <rPh sb="0" eb="2">
      <t>タムラ</t>
    </rPh>
    <phoneticPr fontId="1"/>
  </si>
  <si>
    <t>大場</t>
    <rPh sb="0" eb="2">
      <t>オオバ</t>
    </rPh>
    <phoneticPr fontId="1"/>
  </si>
  <si>
    <t>佐藤洋</t>
    <rPh sb="0" eb="2">
      <t>サトウ</t>
    </rPh>
    <rPh sb="2" eb="3">
      <t>ヒロシ</t>
    </rPh>
    <phoneticPr fontId="1"/>
  </si>
  <si>
    <t>鈴木</t>
    <rPh sb="0" eb="2">
      <t>スズキ</t>
    </rPh>
    <phoneticPr fontId="1"/>
  </si>
  <si>
    <t>加藤</t>
    <rPh sb="0" eb="2">
      <t>カトウ</t>
    </rPh>
    <phoneticPr fontId="1"/>
  </si>
  <si>
    <t>収入（店舗請求分）</t>
    <rPh sb="0" eb="2">
      <t>シュウニュウ</t>
    </rPh>
    <rPh sb="3" eb="5">
      <t>テンポ</t>
    </rPh>
    <rPh sb="5" eb="7">
      <t>セイキュウ</t>
    </rPh>
    <rPh sb="7" eb="8">
      <t>ブン</t>
    </rPh>
    <phoneticPr fontId="1"/>
  </si>
  <si>
    <t>支出（支給金額）</t>
    <rPh sb="0" eb="2">
      <t>シシュツ</t>
    </rPh>
    <rPh sb="3" eb="5">
      <t>シキュウ</t>
    </rPh>
    <rPh sb="5" eb="7">
      <t>キンガク</t>
    </rPh>
    <phoneticPr fontId="1"/>
  </si>
  <si>
    <t>月間収支</t>
    <rPh sb="0" eb="2">
      <t>ゲッカン</t>
    </rPh>
    <rPh sb="2" eb="4">
      <t>シュウシ</t>
    </rPh>
    <phoneticPr fontId="1"/>
  </si>
  <si>
    <t>収益比率</t>
    <rPh sb="0" eb="2">
      <t>シュウエキ</t>
    </rPh>
    <rPh sb="2" eb="4">
      <t>ヒリツ</t>
    </rPh>
    <phoneticPr fontId="1"/>
  </si>
  <si>
    <t>支給額比率</t>
    <rPh sb="0" eb="2">
      <t>シキュウ</t>
    </rPh>
    <rPh sb="2" eb="3">
      <t>ガク</t>
    </rPh>
    <rPh sb="3" eb="4">
      <t>ヒ</t>
    </rPh>
    <rPh sb="4" eb="5">
      <t>リツ</t>
    </rPh>
    <phoneticPr fontId="1"/>
  </si>
  <si>
    <t>※以降のスタッフシートも自動で変更されます。</t>
    <rPh sb="1" eb="3">
      <t>イコウ</t>
    </rPh>
    <rPh sb="12" eb="14">
      <t>ジドウ</t>
    </rPh>
    <rPh sb="15" eb="17">
      <t>ヘンコウ</t>
    </rPh>
    <phoneticPr fontId="1"/>
  </si>
  <si>
    <t>「長尾」シートの日付を参照しています。</t>
    <rPh sb="1" eb="3">
      <t>ナガオ</t>
    </rPh>
    <rPh sb="8" eb="10">
      <t>ヒヅケ</t>
    </rPh>
    <rPh sb="11" eb="13">
      <t>サンショウ</t>
    </rPh>
    <phoneticPr fontId="4"/>
  </si>
  <si>
    <t>有限会社レストラン古潭荘</t>
    <phoneticPr fontId="1"/>
  </si>
  <si>
    <t>有限会社レストラン古潭荘</t>
    <phoneticPr fontId="1"/>
  </si>
  <si>
    <t>うぉんたな中央店</t>
  </si>
  <si>
    <t>新道東店</t>
  </si>
  <si>
    <t>山鼻店　　　　</t>
  </si>
  <si>
    <t>石山店　　　</t>
  </si>
  <si>
    <t>東苗穂店</t>
  </si>
  <si>
    <t>銀のさら西野店</t>
  </si>
  <si>
    <t>銀のさら西野店</t>
    <phoneticPr fontId="1"/>
  </si>
  <si>
    <t>米坂</t>
    <rPh sb="0" eb="2">
      <t>ヨネサカ</t>
    </rPh>
    <phoneticPr fontId="1"/>
  </si>
  <si>
    <t>米坂</t>
    <rPh sb="0" eb="2">
      <t>ヨネサカ</t>
    </rPh>
    <phoneticPr fontId="1"/>
  </si>
  <si>
    <t>大澤</t>
    <rPh sb="0" eb="2">
      <t>オオサワ</t>
    </rPh>
    <phoneticPr fontId="1"/>
  </si>
  <si>
    <t>大澤</t>
    <rPh sb="0" eb="2">
      <t>オオサワ</t>
    </rPh>
    <phoneticPr fontId="1"/>
  </si>
  <si>
    <t>大澤</t>
  </si>
  <si>
    <t>東苗穂店</t>
    <rPh sb="0" eb="1">
      <t>ヒガシ</t>
    </rPh>
    <rPh sb="1" eb="2">
      <t>カイトウ</t>
    </rPh>
    <phoneticPr fontId="1"/>
  </si>
  <si>
    <t>勤務明細</t>
    <rPh sb="0" eb="2">
      <t>キンム</t>
    </rPh>
    <rPh sb="2" eb="4">
      <t>メイサイ</t>
    </rPh>
    <phoneticPr fontId="4"/>
  </si>
  <si>
    <t>清水英</t>
    <phoneticPr fontId="1"/>
  </si>
  <si>
    <t>銀のさら白石店</t>
    <rPh sb="4" eb="6">
      <t>シロイシ</t>
    </rPh>
    <phoneticPr fontId="1"/>
  </si>
  <si>
    <t>店舗コード</t>
    <rPh sb="0" eb="2">
      <t>テンポ</t>
    </rPh>
    <phoneticPr fontId="1"/>
  </si>
  <si>
    <t>店舗名</t>
    <rPh sb="0" eb="2">
      <t>テンポ</t>
    </rPh>
    <rPh sb="2" eb="3">
      <t>メイ</t>
    </rPh>
    <phoneticPr fontId="1"/>
  </si>
  <si>
    <t>出勤日</t>
    <rPh sb="0" eb="3">
      <t>シュッキンビ</t>
    </rPh>
    <phoneticPr fontId="4"/>
  </si>
  <si>
    <t>■　専属ドライバー一覧　■</t>
    <rPh sb="2" eb="4">
      <t>センゾク</t>
    </rPh>
    <rPh sb="9" eb="11">
      <t>イチラン</t>
    </rPh>
    <phoneticPr fontId="4"/>
  </si>
  <si>
    <t>■　基本人件費　■</t>
    <rPh sb="2" eb="7">
      <t>キホンジンケンヒ</t>
    </rPh>
    <phoneticPr fontId="4"/>
  </si>
  <si>
    <t>勤務数</t>
    <rPh sb="0" eb="3">
      <t>キンムスウ</t>
    </rPh>
    <phoneticPr fontId="4"/>
  </si>
  <si>
    <t>№</t>
    <phoneticPr fontId="4"/>
  </si>
  <si>
    <t>姓</t>
    <rPh sb="0" eb="1">
      <t>セイ</t>
    </rPh>
    <phoneticPr fontId="4"/>
  </si>
  <si>
    <t>名</t>
    <rPh sb="0" eb="1">
      <t>メイ</t>
    </rPh>
    <phoneticPr fontId="4"/>
  </si>
  <si>
    <t>略称</t>
    <rPh sb="0" eb="2">
      <t>リャクショウ</t>
    </rPh>
    <phoneticPr fontId="4"/>
  </si>
  <si>
    <t>月金額</t>
    <rPh sb="0" eb="1">
      <t>ツキ</t>
    </rPh>
    <rPh sb="1" eb="3">
      <t>キンガク</t>
    </rPh>
    <phoneticPr fontId="4"/>
  </si>
  <si>
    <t>長尾</t>
    <rPh sb="0" eb="2">
      <t>ナガオ</t>
    </rPh>
    <phoneticPr fontId="4"/>
  </si>
  <si>
    <t>恵美子</t>
    <phoneticPr fontId="4"/>
  </si>
  <si>
    <t>○</t>
  </si>
  <si>
    <t>休</t>
  </si>
  <si>
    <t>及川</t>
  </si>
  <si>
    <t>賢剛</t>
  </si>
  <si>
    <t>八重樫</t>
    <rPh sb="0" eb="3">
      <t>ヤエガシ</t>
    </rPh>
    <phoneticPr fontId="4"/>
  </si>
  <si>
    <t>隆</t>
    <rPh sb="0" eb="1">
      <t>タカシ</t>
    </rPh>
    <phoneticPr fontId="4"/>
  </si>
  <si>
    <t>菊地</t>
    <rPh sb="0" eb="2">
      <t>キクチ</t>
    </rPh>
    <phoneticPr fontId="4"/>
  </si>
  <si>
    <t>浩司</t>
    <rPh sb="0" eb="2">
      <t>コウジ</t>
    </rPh>
    <phoneticPr fontId="4"/>
  </si>
  <si>
    <t>若濱</t>
    <rPh sb="0" eb="2">
      <t>ワカハマ</t>
    </rPh>
    <phoneticPr fontId="4"/>
  </si>
  <si>
    <t>秀樹</t>
  </si>
  <si>
    <t>武茂</t>
    <rPh sb="0" eb="2">
      <t>ムモ</t>
    </rPh>
    <phoneticPr fontId="4"/>
  </si>
  <si>
    <t>深田</t>
    <rPh sb="0" eb="2">
      <t>フカダ</t>
    </rPh>
    <phoneticPr fontId="4"/>
  </si>
  <si>
    <t>小沼</t>
    <rPh sb="0" eb="2">
      <t>オヌマ</t>
    </rPh>
    <phoneticPr fontId="4"/>
  </si>
  <si>
    <t>英哲</t>
    <rPh sb="0" eb="1">
      <t>ヒデ</t>
    </rPh>
    <rPh sb="1" eb="2">
      <t>テツ</t>
    </rPh>
    <phoneticPr fontId="4"/>
  </si>
  <si>
    <t>石巻</t>
    <rPh sb="0" eb="2">
      <t>イシマキ</t>
    </rPh>
    <phoneticPr fontId="4"/>
  </si>
  <si>
    <t>翔</t>
    <rPh sb="0" eb="1">
      <t>ショウ</t>
    </rPh>
    <phoneticPr fontId="4"/>
  </si>
  <si>
    <t>清水英</t>
    <rPh sb="0" eb="3">
      <t>シミズエイ</t>
    </rPh>
    <phoneticPr fontId="4"/>
  </si>
  <si>
    <t>■　基本情報　■</t>
    <rPh sb="2" eb="6">
      <t>キホンジョウホウ</t>
    </rPh>
    <phoneticPr fontId="4"/>
  </si>
  <si>
    <t>木村</t>
    <rPh sb="0" eb="2">
      <t>キムラ</t>
    </rPh>
    <phoneticPr fontId="4"/>
  </si>
  <si>
    <t>鈴木裕</t>
    <rPh sb="0" eb="2">
      <t>スズキ</t>
    </rPh>
    <rPh sb="2" eb="3">
      <t>ユウ</t>
    </rPh>
    <phoneticPr fontId="4"/>
  </si>
  <si>
    <t>入力年</t>
    <rPh sb="0" eb="3">
      <t>ニュウリョクネン</t>
    </rPh>
    <phoneticPr fontId="4"/>
  </si>
  <si>
    <t>年</t>
    <rPh sb="0" eb="1">
      <t>ネン</t>
    </rPh>
    <phoneticPr fontId="4"/>
  </si>
  <si>
    <t>堤</t>
  </si>
  <si>
    <t>大輔</t>
  </si>
  <si>
    <t>入力月</t>
    <rPh sb="0" eb="2">
      <t>ニュウリョク</t>
    </rPh>
    <rPh sb="2" eb="3">
      <t>ガツ</t>
    </rPh>
    <phoneticPr fontId="4"/>
  </si>
  <si>
    <t>月</t>
    <rPh sb="0" eb="1">
      <t>ガツ</t>
    </rPh>
    <phoneticPr fontId="4"/>
  </si>
  <si>
    <t>清水</t>
    <rPh sb="0" eb="2">
      <t>シミズ</t>
    </rPh>
    <phoneticPr fontId="4"/>
  </si>
  <si>
    <t>学武</t>
    <rPh sb="0" eb="1">
      <t>マナブ</t>
    </rPh>
    <rPh sb="1" eb="2">
      <t>タケ</t>
    </rPh>
    <phoneticPr fontId="4"/>
  </si>
  <si>
    <t>杉山</t>
    <rPh sb="0" eb="2">
      <t>スギヤマ</t>
    </rPh>
    <phoneticPr fontId="4"/>
  </si>
  <si>
    <t>利明</t>
    <rPh sb="0" eb="2">
      <t>トシアキ</t>
    </rPh>
    <phoneticPr fontId="4"/>
  </si>
  <si>
    <t>※使用説明書※</t>
    <rPh sb="1" eb="6">
      <t>シヨウセツメイショ</t>
    </rPh>
    <phoneticPr fontId="4"/>
  </si>
  <si>
    <t>相田</t>
    <rPh sb="0" eb="2">
      <t>アイダ</t>
    </rPh>
    <phoneticPr fontId="4"/>
  </si>
  <si>
    <t>正貴</t>
    <rPh sb="0" eb="2">
      <t>マサタカ</t>
    </rPh>
    <phoneticPr fontId="4"/>
  </si>
  <si>
    <t>ドライバーや人員が入社した場合は、各欄に№と姓・名を入力して下さい。</t>
    <rPh sb="6" eb="8">
      <t>ジンイン</t>
    </rPh>
    <rPh sb="9" eb="11">
      <t>ニュウシャ</t>
    </rPh>
    <rPh sb="13" eb="15">
      <t>バアイ</t>
    </rPh>
    <rPh sb="17" eb="18">
      <t>カク</t>
    </rPh>
    <rPh sb="18" eb="19">
      <t>ラン</t>
    </rPh>
    <rPh sb="22" eb="23">
      <t>セイ</t>
    </rPh>
    <rPh sb="24" eb="25">
      <t>メイ</t>
    </rPh>
    <rPh sb="26" eb="28">
      <t>ニュウリョク</t>
    </rPh>
    <rPh sb="30" eb="31">
      <t>クダ</t>
    </rPh>
    <phoneticPr fontId="4"/>
  </si>
  <si>
    <t>片山</t>
    <rPh sb="0" eb="2">
      <t>カタヤマ</t>
    </rPh>
    <phoneticPr fontId="4"/>
  </si>
  <si>
    <t>孝行</t>
    <rPh sb="0" eb="2">
      <t>タカユキ</t>
    </rPh>
    <phoneticPr fontId="4"/>
  </si>
  <si>
    <t>（№は適当でOKです。ただし、重複しない様にして下さい）</t>
    <rPh sb="3" eb="5">
      <t>テキトウ</t>
    </rPh>
    <rPh sb="15" eb="17">
      <t>ジュウフク</t>
    </rPh>
    <rPh sb="20" eb="21">
      <t>ヨウ</t>
    </rPh>
    <rPh sb="24" eb="25">
      <t>クダ</t>
    </rPh>
    <phoneticPr fontId="4"/>
  </si>
  <si>
    <t>恵美子</t>
  </si>
  <si>
    <t>廣田</t>
    <rPh sb="0" eb="2">
      <t>ヒロタ</t>
    </rPh>
    <phoneticPr fontId="4"/>
  </si>
  <si>
    <t>隼人</t>
    <rPh sb="0" eb="2">
      <t>ハヤト</t>
    </rPh>
    <phoneticPr fontId="4"/>
  </si>
  <si>
    <t>月ごとの入力になります。該当年月を■基本情報■　に入力して使用して下さい。</t>
    <rPh sb="0" eb="1">
      <t>ツキ</t>
    </rPh>
    <rPh sb="4" eb="6">
      <t>ニュウリョク</t>
    </rPh>
    <rPh sb="12" eb="14">
      <t>ガイトウ</t>
    </rPh>
    <rPh sb="14" eb="16">
      <t>ネンゲツ</t>
    </rPh>
    <rPh sb="18" eb="22">
      <t>キホンジョウホウ</t>
    </rPh>
    <rPh sb="25" eb="27">
      <t>ニュウリョク</t>
    </rPh>
    <rPh sb="29" eb="31">
      <t>シヨウ</t>
    </rPh>
    <rPh sb="33" eb="34">
      <t>クダ</t>
    </rPh>
    <phoneticPr fontId="4"/>
  </si>
  <si>
    <t>庵</t>
    <rPh sb="0" eb="1">
      <t>イオリ</t>
    </rPh>
    <phoneticPr fontId="4"/>
  </si>
  <si>
    <t>三喜男</t>
  </si>
  <si>
    <t>井越</t>
  </si>
  <si>
    <t>淳二</t>
  </si>
  <si>
    <t>片山紗</t>
    <rPh sb="0" eb="2">
      <t>カタヤマ</t>
    </rPh>
    <rPh sb="2" eb="3">
      <t>サ</t>
    </rPh>
    <phoneticPr fontId="4"/>
  </si>
  <si>
    <t>中條</t>
  </si>
  <si>
    <t>英二</t>
  </si>
  <si>
    <t>山本</t>
    <rPh sb="0" eb="2">
      <t>ヤマモト</t>
    </rPh>
    <phoneticPr fontId="4"/>
  </si>
  <si>
    <t>貫太</t>
    <rPh sb="0" eb="2">
      <t>カンタ</t>
    </rPh>
    <phoneticPr fontId="4"/>
  </si>
  <si>
    <t>日払</t>
    <rPh sb="0" eb="2">
      <t>ヒバラ</t>
    </rPh>
    <phoneticPr fontId="4"/>
  </si>
  <si>
    <t>買掛金一覧</t>
    <rPh sb="0" eb="3">
      <t>カイカケキン</t>
    </rPh>
    <rPh sb="3" eb="5">
      <t>イチラン</t>
    </rPh>
    <phoneticPr fontId="4"/>
  </si>
  <si>
    <t>栄町つぼ八</t>
    <rPh sb="0" eb="2">
      <t>サカエマチ</t>
    </rPh>
    <rPh sb="4" eb="5">
      <t>ハチ</t>
    </rPh>
    <phoneticPr fontId="4"/>
  </si>
  <si>
    <t>駐車場</t>
    <rPh sb="0" eb="3">
      <t>チュウシャジョウ</t>
    </rPh>
    <phoneticPr fontId="4"/>
  </si>
  <si>
    <t>月払</t>
    <rPh sb="0" eb="2">
      <t>ツキバラ</t>
    </rPh>
    <phoneticPr fontId="4"/>
  </si>
  <si>
    <t>元町GAJA</t>
    <rPh sb="0" eb="2">
      <t>モトマチ</t>
    </rPh>
    <phoneticPr fontId="4"/>
  </si>
  <si>
    <t>交通費</t>
    <rPh sb="0" eb="3">
      <t>コウツウヒ</t>
    </rPh>
    <phoneticPr fontId="4"/>
  </si>
  <si>
    <t>デマン</t>
    <phoneticPr fontId="4"/>
  </si>
  <si>
    <t>消耗品</t>
    <rPh sb="0" eb="3">
      <t>ショウモウヒン</t>
    </rPh>
    <phoneticPr fontId="4"/>
  </si>
  <si>
    <t>リーベンホーム</t>
    <phoneticPr fontId="4"/>
  </si>
  <si>
    <t>車輌関連</t>
    <rPh sb="0" eb="2">
      <t>シャリョウ</t>
    </rPh>
    <rPh sb="2" eb="4">
      <t>カンレン</t>
    </rPh>
    <phoneticPr fontId="4"/>
  </si>
  <si>
    <t>ＰａｙＰａｙ</t>
    <phoneticPr fontId="4"/>
  </si>
  <si>
    <t>道央テック</t>
    <rPh sb="0" eb="2">
      <t>ドウオウ</t>
    </rPh>
    <phoneticPr fontId="4"/>
  </si>
  <si>
    <t>斉藤工業</t>
    <rPh sb="0" eb="2">
      <t>サイトウ</t>
    </rPh>
    <rPh sb="2" eb="4">
      <t>コウギョウ</t>
    </rPh>
    <phoneticPr fontId="4"/>
  </si>
  <si>
    <t>リューツー</t>
    <phoneticPr fontId="4"/>
  </si>
  <si>
    <t>建築舎</t>
    <rPh sb="0" eb="3">
      <t>ケンチクシャ</t>
    </rPh>
    <phoneticPr fontId="4"/>
  </si>
  <si>
    <t>熊谷工業</t>
    <rPh sb="0" eb="4">
      <t>クマガイコウギョウ</t>
    </rPh>
    <phoneticPr fontId="4"/>
  </si>
  <si>
    <t>建匠</t>
    <rPh sb="0" eb="1">
      <t>ケン</t>
    </rPh>
    <rPh sb="1" eb="2">
      <t>タクミ</t>
    </rPh>
    <phoneticPr fontId="4"/>
  </si>
  <si>
    <t>イーエムテクノ</t>
    <phoneticPr fontId="4"/>
  </si>
  <si>
    <t>その他</t>
    <rPh sb="2" eb="3">
      <t>タ</t>
    </rPh>
    <phoneticPr fontId="4"/>
  </si>
  <si>
    <t>他</t>
    <rPh sb="0" eb="1">
      <t>ホカ</t>
    </rPh>
    <phoneticPr fontId="4"/>
  </si>
  <si>
    <t>日付</t>
    <rPh sb="0" eb="2">
      <t>ヒヅケ</t>
    </rPh>
    <phoneticPr fontId="4"/>
  </si>
  <si>
    <t>担当者</t>
    <rPh sb="0" eb="3">
      <t>タントウシャ</t>
    </rPh>
    <phoneticPr fontId="4"/>
  </si>
  <si>
    <t>支払区分</t>
    <rPh sb="0" eb="2">
      <t>シハラ</t>
    </rPh>
    <rPh sb="2" eb="4">
      <t>クブン</t>
    </rPh>
    <phoneticPr fontId="4"/>
  </si>
  <si>
    <t>売上金額</t>
    <rPh sb="0" eb="4">
      <t>ウリアゲキンガク</t>
    </rPh>
    <phoneticPr fontId="4"/>
  </si>
  <si>
    <t>本数</t>
    <rPh sb="0" eb="2">
      <t>ホンスウ</t>
    </rPh>
    <phoneticPr fontId="4"/>
  </si>
  <si>
    <t>走行距離</t>
    <rPh sb="0" eb="4">
      <t>ソウコウキョリ</t>
    </rPh>
    <phoneticPr fontId="4"/>
  </si>
  <si>
    <t>内売掛金①</t>
    <rPh sb="0" eb="1">
      <t>ウチ</t>
    </rPh>
    <rPh sb="1" eb="4">
      <t>ウリカケキン</t>
    </rPh>
    <phoneticPr fontId="4"/>
  </si>
  <si>
    <t>内売掛金②</t>
    <rPh sb="0" eb="1">
      <t>ウチ</t>
    </rPh>
    <rPh sb="1" eb="4">
      <t>ウリカケキン</t>
    </rPh>
    <phoneticPr fontId="4"/>
  </si>
  <si>
    <t>内売掛金④</t>
    <rPh sb="0" eb="1">
      <t>ウチ</t>
    </rPh>
    <rPh sb="1" eb="4">
      <t>ウリカケキン</t>
    </rPh>
    <phoneticPr fontId="4"/>
  </si>
  <si>
    <t>駐車場経費</t>
    <rPh sb="0" eb="3">
      <t>チュウシャジョウ</t>
    </rPh>
    <rPh sb="3" eb="5">
      <t>ケイヒ</t>
    </rPh>
    <phoneticPr fontId="4"/>
  </si>
  <si>
    <t>交通費経費</t>
    <rPh sb="0" eb="3">
      <t>コウツウヒ</t>
    </rPh>
    <rPh sb="3" eb="5">
      <t>ケイヒ</t>
    </rPh>
    <phoneticPr fontId="4"/>
  </si>
  <si>
    <t>車輌関連
経費</t>
    <rPh sb="0" eb="2">
      <t>シャリョウ</t>
    </rPh>
    <rPh sb="2" eb="4">
      <t>カンレン</t>
    </rPh>
    <rPh sb="5" eb="7">
      <t>ケイヒ</t>
    </rPh>
    <phoneticPr fontId="4"/>
  </si>
  <si>
    <t>その他
営業経費</t>
    <rPh sb="2" eb="3">
      <t>タ</t>
    </rPh>
    <rPh sb="4" eb="6">
      <t>エイギョウ</t>
    </rPh>
    <rPh sb="6" eb="8">
      <t>ケイヒ</t>
    </rPh>
    <phoneticPr fontId="4"/>
  </si>
  <si>
    <t>事務経費</t>
    <rPh sb="0" eb="4">
      <t>ジムケイヒ</t>
    </rPh>
    <phoneticPr fontId="4"/>
  </si>
  <si>
    <t>時給単価</t>
    <rPh sb="0" eb="4">
      <t>ジキュウタンカ</t>
    </rPh>
    <phoneticPr fontId="4"/>
  </si>
  <si>
    <t>勤務時間</t>
    <rPh sb="0" eb="4">
      <t>キンムジカン</t>
    </rPh>
    <phoneticPr fontId="4"/>
  </si>
  <si>
    <t>労働
時間</t>
    <rPh sb="0" eb="2">
      <t>ロウドウ</t>
    </rPh>
    <rPh sb="3" eb="5">
      <t>ジカン</t>
    </rPh>
    <phoneticPr fontId="4"/>
  </si>
  <si>
    <t>時間外労働</t>
    <rPh sb="0" eb="3">
      <t>ジカンガイ</t>
    </rPh>
    <rPh sb="3" eb="5">
      <t>ロウドウ</t>
    </rPh>
    <phoneticPr fontId="4"/>
  </si>
  <si>
    <t>内深夜
時間</t>
    <rPh sb="0" eb="1">
      <t>ウチ</t>
    </rPh>
    <rPh sb="1" eb="3">
      <t>シンヤ</t>
    </rPh>
    <rPh sb="4" eb="6">
      <t>ジカン</t>
    </rPh>
    <phoneticPr fontId="4"/>
  </si>
  <si>
    <t>計算賃金</t>
    <rPh sb="0" eb="2">
      <t>ケイサン</t>
    </rPh>
    <rPh sb="2" eb="4">
      <t>チンギン</t>
    </rPh>
    <phoneticPr fontId="4"/>
  </si>
  <si>
    <t>確定賃金</t>
    <rPh sb="0" eb="2">
      <t>カクテイ</t>
    </rPh>
    <rPh sb="2" eb="4">
      <t>チンギン</t>
    </rPh>
    <phoneticPr fontId="4"/>
  </si>
  <si>
    <t>現金売上</t>
    <rPh sb="0" eb="2">
      <t>ゲンキン</t>
    </rPh>
    <rPh sb="2" eb="4">
      <t>ウリアゲ</t>
    </rPh>
    <phoneticPr fontId="4"/>
  </si>
  <si>
    <t>時間外単価</t>
    <rPh sb="0" eb="3">
      <t>ジカンガイ</t>
    </rPh>
    <rPh sb="3" eb="5">
      <t>タンカ</t>
    </rPh>
    <phoneticPr fontId="4"/>
  </si>
  <si>
    <t>金額</t>
    <rPh sb="0" eb="2">
      <t>キンガク</t>
    </rPh>
    <phoneticPr fontId="4"/>
  </si>
  <si>
    <t>相手先</t>
    <rPh sb="0" eb="3">
      <t>アイテサキ</t>
    </rPh>
    <phoneticPr fontId="4"/>
  </si>
  <si>
    <t>始業</t>
    <rPh sb="0" eb="2">
      <t>シギョウ</t>
    </rPh>
    <phoneticPr fontId="4"/>
  </si>
  <si>
    <t>終業</t>
    <rPh sb="0" eb="2">
      <t>シュウギョウ</t>
    </rPh>
    <phoneticPr fontId="4"/>
  </si>
  <si>
    <t>　</t>
    <phoneticPr fontId="4"/>
  </si>
  <si>
    <t xml:space="preserve"> </t>
    <phoneticPr fontId="4"/>
  </si>
  <si>
    <t>▲</t>
    <phoneticPr fontId="4"/>
  </si>
  <si>
    <t>■ 売上一覧　■</t>
    <rPh sb="2" eb="4">
      <t>ウリアゲ</t>
    </rPh>
    <rPh sb="4" eb="6">
      <t>イチラン</t>
    </rPh>
    <phoneticPr fontId="4"/>
  </si>
  <si>
    <t>距離</t>
    <rPh sb="0" eb="2">
      <t>キョリ</t>
    </rPh>
    <phoneticPr fontId="4"/>
  </si>
  <si>
    <t>本数単価</t>
    <rPh sb="0" eb="2">
      <t>ホンスウ</t>
    </rPh>
    <rPh sb="2" eb="4">
      <t>タンカ</t>
    </rPh>
    <phoneticPr fontId="4"/>
  </si>
  <si>
    <t>距離単価</t>
    <rPh sb="0" eb="2">
      <t>キョリ</t>
    </rPh>
    <rPh sb="2" eb="4">
      <t>タンカ</t>
    </rPh>
    <phoneticPr fontId="4"/>
  </si>
  <si>
    <t>氏名</t>
    <rPh sb="0" eb="2">
      <t>シメイ</t>
    </rPh>
    <phoneticPr fontId="4"/>
  </si>
  <si>
    <t>合計</t>
    <rPh sb="0" eb="2">
      <t>ゴウケイ</t>
    </rPh>
    <phoneticPr fontId="4"/>
  </si>
  <si>
    <t>月払い</t>
    <rPh sb="0" eb="2">
      <t>ツキバラ</t>
    </rPh>
    <phoneticPr fontId="4"/>
  </si>
  <si>
    <t>日払い</t>
    <rPh sb="0" eb="2">
      <t>ヒバラ</t>
    </rPh>
    <phoneticPr fontId="4"/>
  </si>
  <si>
    <t>■　アルバイト人件費　■</t>
    <rPh sb="7" eb="10">
      <t>ジンケンヒ</t>
    </rPh>
    <phoneticPr fontId="4"/>
  </si>
  <si>
    <t>■　経　費　■</t>
    <rPh sb="2" eb="3">
      <t>キョウ</t>
    </rPh>
    <rPh sb="4" eb="5">
      <t>ヒ</t>
    </rPh>
    <phoneticPr fontId="4"/>
  </si>
  <si>
    <t>車両費</t>
    <rPh sb="0" eb="3">
      <t>シャリョウヒ</t>
    </rPh>
    <phoneticPr fontId="4"/>
  </si>
  <si>
    <t>事務所</t>
    <rPh sb="0" eb="3">
      <t>ジムショ</t>
    </rPh>
    <phoneticPr fontId="4"/>
  </si>
  <si>
    <t>■　売掛金　■</t>
    <rPh sb="2" eb="5">
      <t>ウリカケキン</t>
    </rPh>
    <phoneticPr fontId="4"/>
  </si>
  <si>
    <t>顧客名</t>
    <rPh sb="0" eb="2">
      <t>コキャク</t>
    </rPh>
    <rPh sb="2" eb="3">
      <t>メイ</t>
    </rPh>
    <phoneticPr fontId="4"/>
  </si>
  <si>
    <t>小計</t>
    <rPh sb="0" eb="2">
      <t>ショウケイ</t>
    </rPh>
    <phoneticPr fontId="4"/>
  </si>
  <si>
    <t>総売上高</t>
    <rPh sb="0" eb="4">
      <t>ソウウリアゲダカ</t>
    </rPh>
    <phoneticPr fontId="4"/>
  </si>
  <si>
    <t>総件数</t>
    <rPh sb="0" eb="3">
      <t>ソウケンスウ</t>
    </rPh>
    <phoneticPr fontId="4"/>
  </si>
  <si>
    <t>総単価</t>
    <rPh sb="0" eb="3">
      <t>ソウタンカ</t>
    </rPh>
    <phoneticPr fontId="4"/>
  </si>
  <si>
    <t>人件費</t>
    <rPh sb="0" eb="3">
      <t>ジンケンヒ</t>
    </rPh>
    <phoneticPr fontId="4"/>
  </si>
  <si>
    <t>内月払</t>
    <rPh sb="0" eb="1">
      <t>ウチ</t>
    </rPh>
    <rPh sb="1" eb="3">
      <t>ツキバラ</t>
    </rPh>
    <phoneticPr fontId="4"/>
  </si>
  <si>
    <t>内日払</t>
    <rPh sb="0" eb="1">
      <t>ウチ</t>
    </rPh>
    <rPh sb="1" eb="3">
      <t>ヒバラ</t>
    </rPh>
    <phoneticPr fontId="4"/>
  </si>
  <si>
    <t>経費</t>
    <rPh sb="0" eb="2">
      <t>ケイヒ</t>
    </rPh>
    <phoneticPr fontId="4"/>
  </si>
  <si>
    <t>売掛</t>
    <rPh sb="0" eb="2">
      <t>ウリカケ</t>
    </rPh>
    <phoneticPr fontId="4"/>
  </si>
  <si>
    <t>現金売上</t>
    <rPh sb="0" eb="4">
      <t>ゲンキンウリアゲ</t>
    </rPh>
    <phoneticPr fontId="4"/>
  </si>
  <si>
    <t>売掛売上</t>
    <rPh sb="0" eb="2">
      <t>ウリカケ</t>
    </rPh>
    <rPh sb="2" eb="4">
      <t>ウリアゲ</t>
    </rPh>
    <phoneticPr fontId="4"/>
  </si>
  <si>
    <t>当日支給人件費</t>
    <rPh sb="0" eb="2">
      <t>トウジツ</t>
    </rPh>
    <rPh sb="2" eb="4">
      <t>シキュウ</t>
    </rPh>
    <rPh sb="4" eb="7">
      <t>ジンケンヒ</t>
    </rPh>
    <phoneticPr fontId="4"/>
  </si>
  <si>
    <t>当日支払経費</t>
    <rPh sb="0" eb="2">
      <t>トウジツ</t>
    </rPh>
    <rPh sb="2" eb="4">
      <t>シハラ</t>
    </rPh>
    <rPh sb="4" eb="6">
      <t>ケイヒ</t>
    </rPh>
    <phoneticPr fontId="4"/>
  </si>
  <si>
    <t>当日現金残</t>
    <rPh sb="0" eb="2">
      <t>トウジツ</t>
    </rPh>
    <rPh sb="2" eb="5">
      <t>ゲンキンザン</t>
    </rPh>
    <phoneticPr fontId="4"/>
  </si>
  <si>
    <r>
      <rPr>
        <sz val="20"/>
        <rFont val="ＭＳ Ｐゴシック"/>
        <family val="3"/>
        <charset val="128"/>
        <scheme val="minor"/>
      </rPr>
      <t>　　　　</t>
    </r>
    <r>
      <rPr>
        <u/>
        <sz val="20"/>
        <rFont val="ＭＳ Ｐゴシック"/>
        <family val="3"/>
        <charset val="128"/>
        <scheme val="minor"/>
      </rPr>
      <t>外注費一覧</t>
    </r>
    <rPh sb="4" eb="7">
      <t>ガイチュウヒ</t>
    </rPh>
    <rPh sb="7" eb="9">
      <t>イチラン</t>
    </rPh>
    <phoneticPr fontId="4"/>
  </si>
  <si>
    <t>売上額</t>
    <rPh sb="0" eb="3">
      <t>ウリアゲガク</t>
    </rPh>
    <phoneticPr fontId="4"/>
  </si>
  <si>
    <t>給与額</t>
    <rPh sb="0" eb="3">
      <t>キュウヨガク</t>
    </rPh>
    <phoneticPr fontId="4"/>
  </si>
  <si>
    <t>内月払</t>
    <rPh sb="0" eb="1">
      <t>ウチ</t>
    </rPh>
    <rPh sb="1" eb="3">
      <t>ツキバライ</t>
    </rPh>
    <phoneticPr fontId="4"/>
  </si>
  <si>
    <t>対売上比率</t>
    <rPh sb="0" eb="1">
      <t>タイ</t>
    </rPh>
    <rPh sb="1" eb="3">
      <t>ウリアゲ</t>
    </rPh>
    <rPh sb="3" eb="4">
      <t>ヒ</t>
    </rPh>
    <rPh sb="4" eb="5">
      <t>リツ</t>
    </rPh>
    <phoneticPr fontId="4"/>
  </si>
  <si>
    <t>-</t>
    <phoneticPr fontId="4"/>
  </si>
  <si>
    <t>売　上　管　理　月　報</t>
    <rPh sb="0" eb="1">
      <t>バイ</t>
    </rPh>
    <rPh sb="2" eb="3">
      <t>ジョウ</t>
    </rPh>
    <rPh sb="4" eb="5">
      <t>カン</t>
    </rPh>
    <rPh sb="6" eb="7">
      <t>リ</t>
    </rPh>
    <rPh sb="8" eb="9">
      <t>ガツ</t>
    </rPh>
    <rPh sb="10" eb="11">
      <t>ホウ</t>
    </rPh>
    <phoneticPr fontId="4"/>
  </si>
  <si>
    <t>曜</t>
    <rPh sb="0" eb="1">
      <t>ヨウ</t>
    </rPh>
    <phoneticPr fontId="4"/>
  </si>
  <si>
    <t>掛売上</t>
    <rPh sb="0" eb="1">
      <t>カ</t>
    </rPh>
    <rPh sb="1" eb="3">
      <t>ウリアゲ</t>
    </rPh>
    <phoneticPr fontId="4"/>
  </si>
  <si>
    <t>総売上</t>
    <rPh sb="0" eb="3">
      <t>ソウウリアゲ</t>
    </rPh>
    <phoneticPr fontId="4"/>
  </si>
  <si>
    <t>件数</t>
    <rPh sb="0" eb="2">
      <t>ケンスウ</t>
    </rPh>
    <phoneticPr fontId="4"/>
  </si>
  <si>
    <t>単価</t>
    <rPh sb="0" eb="2">
      <t>タンカ</t>
    </rPh>
    <phoneticPr fontId="4"/>
  </si>
  <si>
    <t>経費合計</t>
    <rPh sb="0" eb="2">
      <t>ケイヒ</t>
    </rPh>
    <rPh sb="2" eb="4">
      <t>ゴウケイ</t>
    </rPh>
    <phoneticPr fontId="4"/>
  </si>
  <si>
    <t>日払人件費</t>
    <rPh sb="0" eb="2">
      <t>ヒバラ</t>
    </rPh>
    <rPh sb="2" eb="5">
      <t>ジンケンヒ</t>
    </rPh>
    <phoneticPr fontId="4"/>
  </si>
  <si>
    <t>月払人件費</t>
    <rPh sb="0" eb="2">
      <t>ツキバラ</t>
    </rPh>
    <rPh sb="2" eb="5">
      <t>ジンケンヒ</t>
    </rPh>
    <phoneticPr fontId="4"/>
  </si>
  <si>
    <t>固定人件費</t>
    <rPh sb="0" eb="2">
      <t>コテイ</t>
    </rPh>
    <rPh sb="2" eb="5">
      <t>ジンケンヒ</t>
    </rPh>
    <phoneticPr fontId="4"/>
  </si>
  <si>
    <t>人件費計</t>
    <rPh sb="0" eb="3">
      <t>ジンケンヒ</t>
    </rPh>
    <rPh sb="3" eb="4">
      <t>ケイ</t>
    </rPh>
    <phoneticPr fontId="4"/>
  </si>
  <si>
    <t>人件費率</t>
    <rPh sb="0" eb="3">
      <t>ジンケンヒ</t>
    </rPh>
    <rPh sb="3" eb="4">
      <t>リツ</t>
    </rPh>
    <phoneticPr fontId="4"/>
  </si>
  <si>
    <t>粗利</t>
    <rPh sb="0" eb="2">
      <t>アラリ</t>
    </rPh>
    <phoneticPr fontId="4"/>
  </si>
  <si>
    <t>利益率</t>
    <rPh sb="0" eb="3">
      <t>リエキリツ</t>
    </rPh>
    <phoneticPr fontId="4"/>
  </si>
  <si>
    <t>概算消費税</t>
    <rPh sb="0" eb="2">
      <t>ガイサン</t>
    </rPh>
    <rPh sb="2" eb="5">
      <t>ショウヒゼイ</t>
    </rPh>
    <phoneticPr fontId="4"/>
  </si>
  <si>
    <t>平均</t>
    <rPh sb="0" eb="2">
      <t>ヘイキン</t>
    </rPh>
    <phoneticPr fontId="4"/>
  </si>
  <si>
    <t>売 掛 合 計 表</t>
    <rPh sb="0" eb="1">
      <t>バイ</t>
    </rPh>
    <rPh sb="2" eb="3">
      <t>カカリ</t>
    </rPh>
    <rPh sb="4" eb="5">
      <t>ゴウ</t>
    </rPh>
    <rPh sb="6" eb="7">
      <t>ケイ</t>
    </rPh>
    <rPh sb="8" eb="9">
      <t>ヒョウ</t>
    </rPh>
    <phoneticPr fontId="4"/>
  </si>
  <si>
    <t>月分）</t>
    <rPh sb="0" eb="1">
      <t>ガツ</t>
    </rPh>
    <rPh sb="1" eb="2">
      <t>フン</t>
    </rPh>
    <phoneticPr fontId="4"/>
  </si>
  <si>
    <t>差引支給額</t>
    <rPh sb="0" eb="2">
      <t>サシヒキ</t>
    </rPh>
    <rPh sb="2" eb="5">
      <t>シキュウガク</t>
    </rPh>
    <phoneticPr fontId="4"/>
  </si>
  <si>
    <t>札幌市東区北31条東1丁目7-1 山晃ﾋﾞﾙ2F</t>
    <rPh sb="0" eb="3">
      <t>サッポロシ</t>
    </rPh>
    <rPh sb="3" eb="5">
      <t>ヒガシク</t>
    </rPh>
    <rPh sb="5" eb="6">
      <t>キタ</t>
    </rPh>
    <rPh sb="8" eb="9">
      <t>ジョウ</t>
    </rPh>
    <rPh sb="9" eb="10">
      <t>ヒガシ</t>
    </rPh>
    <rPh sb="11" eb="13">
      <t>チョウメ</t>
    </rPh>
    <rPh sb="17" eb="18">
      <t>ヤマ</t>
    </rPh>
    <rPh sb="18" eb="19">
      <t>アキラ</t>
    </rPh>
    <phoneticPr fontId="4"/>
  </si>
  <si>
    <t>Ｌｏｎｇ定額代行</t>
    <rPh sb="4" eb="6">
      <t>テイガク</t>
    </rPh>
    <rPh sb="6" eb="8">
      <t>ダイコウ</t>
    </rPh>
    <phoneticPr fontId="4"/>
  </si>
  <si>
    <t>月</t>
  </si>
  <si>
    <t>火</t>
  </si>
  <si>
    <t>年</t>
  </si>
  <si>
    <t>日</t>
  </si>
  <si>
    <t>伝票番号</t>
  </si>
  <si>
    <t>(借)金額</t>
  </si>
  <si>
    <t>（借）勘定科目コード</t>
  </si>
  <si>
    <t>（借）勘定科目名</t>
  </si>
  <si>
    <t>（借）消費税コード</t>
  </si>
  <si>
    <t>（借）消費税率</t>
  </si>
  <si>
    <t>（借）業種</t>
  </si>
  <si>
    <t>（借）補助科目コード</t>
  </si>
  <si>
    <t>（借）補助科目名</t>
  </si>
  <si>
    <t>（借）部門コード</t>
  </si>
  <si>
    <t>（借）部門名</t>
  </si>
  <si>
    <t>（貸）勘定科目コード</t>
  </si>
  <si>
    <t>（貸）勘定科目名</t>
  </si>
  <si>
    <t>（貸）消費税コード</t>
  </si>
  <si>
    <t>（貸）消費税率</t>
  </si>
  <si>
    <t>（貸）業種</t>
  </si>
  <si>
    <t>（貸）補助科目コード</t>
  </si>
  <si>
    <t>（貸）補助科目名</t>
  </si>
  <si>
    <t>（貸）部門コード</t>
  </si>
  <si>
    <t>（貸）部門名</t>
  </si>
  <si>
    <t>（貸）金額</t>
  </si>
  <si>
    <t>適要</t>
  </si>
  <si>
    <t>期日の年</t>
  </si>
  <si>
    <t>期日の月</t>
  </si>
  <si>
    <t>期日の日</t>
  </si>
  <si>
    <t>手形番号</t>
  </si>
  <si>
    <t>△</t>
  </si>
  <si>
    <t>本日売上高</t>
    <rPh sb="0" eb="2">
      <t>ホンジツ</t>
    </rPh>
    <rPh sb="2" eb="5">
      <t>ウリアゲダカ</t>
    </rPh>
    <phoneticPr fontId="58"/>
  </si>
  <si>
    <t>栄町つぼ八</t>
    <rPh sb="0" eb="2">
      <t>サカエマチ</t>
    </rPh>
    <rPh sb="4" eb="5">
      <t>ハチ</t>
    </rPh>
    <phoneticPr fontId="58"/>
  </si>
  <si>
    <t>元町GAJA</t>
    <rPh sb="0" eb="2">
      <t>モトマチ</t>
    </rPh>
    <phoneticPr fontId="58"/>
  </si>
  <si>
    <t>目黒</t>
    <rPh sb="0" eb="2">
      <t>メグロ</t>
    </rPh>
    <phoneticPr fontId="58"/>
  </si>
  <si>
    <t>五洋興業㈱</t>
    <rPh sb="0" eb="2">
      <t>ゴヨウ</t>
    </rPh>
    <rPh sb="2" eb="4">
      <t>コウギョウ</t>
    </rPh>
    <phoneticPr fontId="58"/>
  </si>
  <si>
    <t>中山</t>
    <rPh sb="0" eb="2">
      <t>ナカヤマ</t>
    </rPh>
    <phoneticPr fontId="58"/>
  </si>
  <si>
    <t>その他</t>
    <rPh sb="2" eb="3">
      <t>タ</t>
    </rPh>
    <phoneticPr fontId="58"/>
  </si>
  <si>
    <t>駐車場代</t>
    <rPh sb="0" eb="4">
      <t>チュウシャジョウダイ</t>
    </rPh>
    <phoneticPr fontId="58"/>
  </si>
  <si>
    <t>ﾀｸｼｰ代</t>
    <rPh sb="4" eb="5">
      <t>ダイ</t>
    </rPh>
    <phoneticPr fontId="58"/>
  </si>
  <si>
    <t>ﾀｲﾔ代</t>
    <rPh sb="3" eb="4">
      <t>ダイ</t>
    </rPh>
    <phoneticPr fontId="58"/>
  </si>
  <si>
    <t>※</t>
    <phoneticPr fontId="58"/>
  </si>
  <si>
    <t>消耗品費</t>
    <rPh sb="0" eb="4">
      <t>ショウモウヒンヒ</t>
    </rPh>
    <phoneticPr fontId="58"/>
  </si>
  <si>
    <t>運転代行</t>
    <rPh sb="0" eb="4">
      <t>ウンテンダイコウ</t>
    </rPh>
    <phoneticPr fontId="1"/>
  </si>
  <si>
    <t>宅配</t>
    <rPh sb="0" eb="2">
      <t>タクハイ</t>
    </rPh>
    <phoneticPr fontId="1"/>
  </si>
  <si>
    <t>有限会社レストラン古潭荘</t>
    <phoneticPr fontId="1"/>
  </si>
  <si>
    <t>1月</t>
    <rPh sb="1" eb="2">
      <t>ガツ</t>
    </rPh>
    <phoneticPr fontId="1"/>
  </si>
  <si>
    <t>合計</t>
    <rPh sb="0" eb="2">
      <t>ゴウケイ</t>
    </rPh>
    <phoneticPr fontId="1"/>
  </si>
  <si>
    <t>株式会社札幌海鮮丸</t>
    <phoneticPr fontId="1"/>
  </si>
  <si>
    <t>株式会社SARUNOMA</t>
    <phoneticPr fontId="1"/>
  </si>
  <si>
    <t>会社別 合計</t>
    <rPh sb="0" eb="2">
      <t>カイシャ</t>
    </rPh>
    <rPh sb="2" eb="3">
      <t>ベツ</t>
    </rPh>
    <rPh sb="4" eb="6">
      <t>ゴウケイ</t>
    </rPh>
    <phoneticPr fontId="1"/>
  </si>
  <si>
    <t>2022年</t>
    <rPh sb="4" eb="5">
      <t>ネン</t>
    </rPh>
    <phoneticPr fontId="1"/>
  </si>
  <si>
    <t>-</t>
    <phoneticPr fontId="1"/>
  </si>
  <si>
    <t>事業部別 合計</t>
    <rPh sb="0" eb="3">
      <t>ジギョウブ</t>
    </rPh>
    <rPh sb="3" eb="4">
      <t>ベツ</t>
    </rPh>
    <rPh sb="5" eb="7">
      <t>ゴウケイ</t>
    </rPh>
    <phoneticPr fontId="1"/>
  </si>
  <si>
    <t>銀のさら白石店</t>
    <rPh sb="4" eb="6">
      <t>シライシ</t>
    </rPh>
    <phoneticPr fontId="1"/>
  </si>
  <si>
    <t>請求のご案内</t>
    <rPh sb="0" eb="2">
      <t>セイキュウ</t>
    </rPh>
    <rPh sb="4" eb="6">
      <t>アンナイ</t>
    </rPh>
    <phoneticPr fontId="4"/>
  </si>
  <si>
    <t xml:space="preserve"> (株)Ｏｎｅ　Ｉｎｆｉｎｉｔｙ</t>
    <rPh sb="1" eb="7">
      <t>カブシキガイシャオネ</t>
    </rPh>
    <phoneticPr fontId="4"/>
  </si>
  <si>
    <t xml:space="preserve">       〒007-0834</t>
    <phoneticPr fontId="4"/>
  </si>
  <si>
    <t>様</t>
    <rPh sb="0" eb="1">
      <t>サマ</t>
    </rPh>
    <phoneticPr fontId="4"/>
  </si>
  <si>
    <t xml:space="preserve">                     札幌市東区北34条東8丁目1-1</t>
    <phoneticPr fontId="4"/>
  </si>
  <si>
    <t xml:space="preserve">                                        東和ビル305号</t>
    <rPh sb="40" eb="42">
      <t>トウワ</t>
    </rPh>
    <rPh sb="47" eb="48">
      <t>ゴウ</t>
    </rPh>
    <phoneticPr fontId="4"/>
  </si>
  <si>
    <t xml:space="preserve">                          TEL/FAX　011-374-7349</t>
    <phoneticPr fontId="4"/>
  </si>
  <si>
    <t xml:space="preserve">                               www.unten-daiko.com</t>
    <phoneticPr fontId="4"/>
  </si>
  <si>
    <t>ご利用いただき、ありがとうございます。</t>
    <rPh sb="1" eb="3">
      <t>リヨウ</t>
    </rPh>
    <phoneticPr fontId="4"/>
  </si>
  <si>
    <t>今回ご請求額</t>
    <rPh sb="0" eb="2">
      <t>コンカイ</t>
    </rPh>
    <rPh sb="3" eb="5">
      <t>セイキュウ</t>
    </rPh>
    <rPh sb="5" eb="6">
      <t>ガク</t>
    </rPh>
    <phoneticPr fontId="4"/>
  </si>
  <si>
    <t>下記の通りご請求申し上げます。</t>
    <rPh sb="0" eb="2">
      <t>カキ</t>
    </rPh>
    <rPh sb="3" eb="4">
      <t>トオ</t>
    </rPh>
    <rPh sb="6" eb="8">
      <t>セイキュウ</t>
    </rPh>
    <rPh sb="8" eb="9">
      <t>モウ</t>
    </rPh>
    <rPh sb="10" eb="11">
      <t>ア</t>
    </rPh>
    <phoneticPr fontId="4"/>
  </si>
  <si>
    <t>年月日</t>
    <rPh sb="0" eb="3">
      <t>ネンガッピ</t>
    </rPh>
    <phoneticPr fontId="4"/>
  </si>
  <si>
    <t>出発地</t>
    <rPh sb="0" eb="3">
      <t>シュッパツチ</t>
    </rPh>
    <phoneticPr fontId="4"/>
  </si>
  <si>
    <t>到着地</t>
    <rPh sb="0" eb="2">
      <t>トウチャク</t>
    </rPh>
    <rPh sb="2" eb="3">
      <t>チ</t>
    </rPh>
    <phoneticPr fontId="4"/>
  </si>
  <si>
    <t>回数</t>
    <rPh sb="0" eb="2">
      <t>カイスウ</t>
    </rPh>
    <phoneticPr fontId="4"/>
  </si>
  <si>
    <t>単価（税込）</t>
    <rPh sb="0" eb="2">
      <t>タンカ</t>
    </rPh>
    <phoneticPr fontId="4"/>
  </si>
  <si>
    <t>金額（税込）</t>
    <rPh sb="0" eb="2">
      <t>キンガク</t>
    </rPh>
    <phoneticPr fontId="4"/>
  </si>
  <si>
    <t>合計金額（税込）</t>
    <rPh sb="0" eb="2">
      <t>ゴウケイ</t>
    </rPh>
    <rPh sb="2" eb="4">
      <t>キンガク</t>
    </rPh>
    <rPh sb="5" eb="7">
      <t>ゼイコ</t>
    </rPh>
    <phoneticPr fontId="4"/>
  </si>
  <si>
    <t>【振込先】</t>
    <rPh sb="1" eb="3">
      <t>フリコミ</t>
    </rPh>
    <rPh sb="3" eb="4">
      <t>サキ</t>
    </rPh>
    <phoneticPr fontId="4"/>
  </si>
  <si>
    <t>金融機関名：　北洋銀行　元町支店</t>
    <rPh sb="7" eb="9">
      <t>ホクヨウ</t>
    </rPh>
    <rPh sb="9" eb="11">
      <t>ギンコウ</t>
    </rPh>
    <rPh sb="12" eb="16">
      <t>モトマチシテン</t>
    </rPh>
    <phoneticPr fontId="4"/>
  </si>
  <si>
    <t>口座番号：　　　普通口座　3267475</t>
    <rPh sb="8" eb="10">
      <t>フツウ</t>
    </rPh>
    <rPh sb="10" eb="12">
      <t>コウザ</t>
    </rPh>
    <phoneticPr fontId="4"/>
  </si>
  <si>
    <t>口座名義人：　　(株)Ｏｎｅ　Ｉｎｆｉｎｉｔｙ　代表取締役　大澤一夫</t>
    <rPh sb="4" eb="5">
      <t>ニン</t>
    </rPh>
    <rPh sb="8" eb="14">
      <t>カブシキガイシャオネ</t>
    </rPh>
    <rPh sb="24" eb="29">
      <t>ダイヒョウトリシマリヤク</t>
    </rPh>
    <rPh sb="30" eb="32">
      <t>オオサワ</t>
    </rPh>
    <rPh sb="32" eb="34">
      <t>カズオ</t>
    </rPh>
    <phoneticPr fontId="4"/>
  </si>
  <si>
    <t>　　　※振込手数料は、お客様負担でお願いいたします</t>
    <rPh sb="4" eb="6">
      <t>フリコミ</t>
    </rPh>
    <rPh sb="6" eb="9">
      <t>テスウリョウ</t>
    </rPh>
    <rPh sb="12" eb="14">
      <t>キャクサマ</t>
    </rPh>
    <rPh sb="14" eb="16">
      <t>フタン</t>
    </rPh>
    <rPh sb="18" eb="19">
      <t>ネガ</t>
    </rPh>
    <phoneticPr fontId="4"/>
  </si>
  <si>
    <t>山中</t>
    <rPh sb="0" eb="2">
      <t>ヤマナカ</t>
    </rPh>
    <phoneticPr fontId="4"/>
  </si>
  <si>
    <t>日山</t>
    <rPh sb="0" eb="2">
      <t>ヒヤマ</t>
    </rPh>
    <phoneticPr fontId="1"/>
  </si>
  <si>
    <t>鈴木麻</t>
    <rPh sb="0" eb="2">
      <t>スズキ</t>
    </rPh>
    <rPh sb="2" eb="3">
      <t>マ</t>
    </rPh>
    <phoneticPr fontId="4"/>
  </si>
  <si>
    <t xml:space="preserve">          </t>
    <phoneticPr fontId="1"/>
  </si>
  <si>
    <t xml:space="preserve">                    </t>
    <phoneticPr fontId="1"/>
  </si>
  <si>
    <t xml:space="preserve">                                                                              </t>
    <phoneticPr fontId="1"/>
  </si>
  <si>
    <t xml:space="preserve">                                                                               </t>
    <phoneticPr fontId="1"/>
  </si>
  <si>
    <r>
      <t>　　　　　　　　　　　　　　　　</t>
    </r>
    <r>
      <rPr>
        <u/>
        <sz val="20"/>
        <color theme="1"/>
        <rFont val="ＭＳ Ｐゴシック"/>
        <family val="3"/>
        <charset val="128"/>
        <scheme val="minor"/>
      </rPr>
      <t>売　上　日　報</t>
    </r>
    <r>
      <rPr>
        <sz val="20"/>
        <color theme="1"/>
        <rFont val="ＭＳ Ｐゴシック"/>
        <family val="3"/>
        <charset val="128"/>
        <scheme val="minor"/>
      </rPr>
      <t xml:space="preserve">                                                           </t>
    </r>
    <rPh sb="16" eb="17">
      <t>バイ</t>
    </rPh>
    <rPh sb="18" eb="19">
      <t>ウエ</t>
    </rPh>
    <rPh sb="20" eb="21">
      <t>ニチ</t>
    </rPh>
    <rPh sb="22" eb="23">
      <t>ホウ</t>
    </rPh>
    <phoneticPr fontId="4"/>
  </si>
  <si>
    <t>板坂</t>
    <rPh sb="0" eb="2">
      <t>イタサカ</t>
    </rPh>
    <phoneticPr fontId="1"/>
  </si>
  <si>
    <t>板坂</t>
    <rPh sb="0" eb="2">
      <t>イタサカ</t>
    </rPh>
    <phoneticPr fontId="1"/>
  </si>
  <si>
    <t>板坂</t>
    <rPh sb="0" eb="2">
      <t>イタサカ</t>
    </rPh>
    <phoneticPr fontId="1"/>
  </si>
  <si>
    <t>野崎</t>
    <rPh sb="0" eb="2">
      <t>ノザキ</t>
    </rPh>
    <phoneticPr fontId="1"/>
  </si>
  <si>
    <t>シオンテクノス</t>
    <phoneticPr fontId="4"/>
  </si>
  <si>
    <t>山本智</t>
    <rPh sb="0" eb="2">
      <t>ヤマモト</t>
    </rPh>
    <rPh sb="2" eb="3">
      <t>サトシ</t>
    </rPh>
    <phoneticPr fontId="4"/>
  </si>
  <si>
    <t>松田</t>
    <rPh sb="0" eb="2">
      <t>マツダ</t>
    </rPh>
    <phoneticPr fontId="1"/>
  </si>
  <si>
    <t>忍</t>
    <rPh sb="0" eb="1">
      <t>シノブ</t>
    </rPh>
    <phoneticPr fontId="1"/>
  </si>
  <si>
    <t>銀のさら中央店</t>
    <rPh sb="0" eb="1">
      <t>ギン</t>
    </rPh>
    <rPh sb="4" eb="7">
      <t>チュウオウテン</t>
    </rPh>
    <phoneticPr fontId="1"/>
  </si>
  <si>
    <t>株式会社岩内食品市場</t>
    <rPh sb="0" eb="4">
      <t>カブシキガイシャ</t>
    </rPh>
    <rPh sb="4" eb="6">
      <t>イワナイ</t>
    </rPh>
    <rPh sb="6" eb="8">
      <t>ショクヒン</t>
    </rPh>
    <rPh sb="8" eb="10">
      <t>イチバ</t>
    </rPh>
    <phoneticPr fontId="1"/>
  </si>
  <si>
    <t>株式会社岩内食品市場</t>
    <rPh sb="0" eb="10">
      <t>カブシキガイシャイワナイショクヒンイチバ</t>
    </rPh>
    <phoneticPr fontId="1"/>
  </si>
  <si>
    <t>銀のさら中央店</t>
    <rPh sb="4" eb="7">
      <t>チュウオウテン</t>
    </rPh>
    <phoneticPr fontId="1"/>
  </si>
  <si>
    <t>年末年始車持ち込み</t>
    <rPh sb="0" eb="4">
      <t>ネンマツネンシ</t>
    </rPh>
    <rPh sb="4" eb="6">
      <t>クルマモ</t>
    </rPh>
    <rPh sb="7" eb="8">
      <t>コ</t>
    </rPh>
    <phoneticPr fontId="1"/>
  </si>
  <si>
    <t>年末年始社用車使用</t>
    <rPh sb="0" eb="4">
      <t>ネンマツネンシ</t>
    </rPh>
    <rPh sb="4" eb="7">
      <t>シャヨウシャ</t>
    </rPh>
    <rPh sb="7" eb="9">
      <t>シヨウ</t>
    </rPh>
    <phoneticPr fontId="1"/>
  </si>
  <si>
    <t>小林</t>
    <rPh sb="0" eb="2">
      <t>コバヤシ</t>
    </rPh>
    <phoneticPr fontId="1"/>
  </si>
  <si>
    <t>谷口</t>
    <rPh sb="0" eb="2">
      <t>タニグチ</t>
    </rPh>
    <phoneticPr fontId="1"/>
  </si>
  <si>
    <t>谷口</t>
    <rPh sb="0" eb="2">
      <t>タニグチ</t>
    </rPh>
    <phoneticPr fontId="1"/>
  </si>
  <si>
    <t>小林</t>
    <rPh sb="0" eb="2">
      <t>コバヤシ</t>
    </rPh>
    <phoneticPr fontId="1"/>
  </si>
  <si>
    <t>列2</t>
  </si>
  <si>
    <t>列5</t>
  </si>
  <si>
    <t>列6</t>
  </si>
  <si>
    <t>列7</t>
  </si>
  <si>
    <t>株式会社岩内食品市場</t>
    <rPh sb="0" eb="10">
      <t>カブシキガイシャイワナイショクヒンイチバ</t>
    </rPh>
    <phoneticPr fontId="1"/>
  </si>
  <si>
    <t>株式会社札幌海鮮丸</t>
    <rPh sb="0" eb="4">
      <t>カブシキガイシャ</t>
    </rPh>
    <rPh sb="4" eb="6">
      <t>サッポロ</t>
    </rPh>
    <rPh sb="6" eb="9">
      <t>カイセンマル</t>
    </rPh>
    <phoneticPr fontId="1"/>
  </si>
  <si>
    <t>株式会社岩内食品市場</t>
    <phoneticPr fontId="1"/>
  </si>
  <si>
    <t>※適用単価（年末年始）はこのシートで変更してください</t>
    <rPh sb="1" eb="3">
      <t>テキヨウ</t>
    </rPh>
    <rPh sb="3" eb="5">
      <t>タンカ</t>
    </rPh>
    <rPh sb="6" eb="8">
      <t>ネンマツ</t>
    </rPh>
    <rPh sb="8" eb="10">
      <t>ネンシ</t>
    </rPh>
    <rPh sb="18" eb="20">
      <t>ヘンコウ</t>
    </rPh>
    <phoneticPr fontId="1"/>
  </si>
  <si>
    <t>適用単価(年末年始)</t>
    <rPh sb="0" eb="4">
      <t>テキヨウタンカ</t>
    </rPh>
    <rPh sb="5" eb="7">
      <t>ネンマツ</t>
    </rPh>
    <rPh sb="7" eb="9">
      <t>ネンシ</t>
    </rPh>
    <phoneticPr fontId="1"/>
  </si>
  <si>
    <t>有限会社レストラン古潭荘</t>
    <phoneticPr fontId="1"/>
  </si>
  <si>
    <t>※適用単価（年末年始）は長尾シートを参照しています。</t>
    <rPh sb="1" eb="3">
      <t>テキヨウ</t>
    </rPh>
    <rPh sb="3" eb="5">
      <t>タンカ</t>
    </rPh>
    <rPh sb="6" eb="8">
      <t>ネンマツ</t>
    </rPh>
    <rPh sb="8" eb="10">
      <t>ネンシ</t>
    </rPh>
    <rPh sb="12" eb="14">
      <t>ナガオ</t>
    </rPh>
    <rPh sb="18" eb="20">
      <t>サンショウ</t>
    </rPh>
    <phoneticPr fontId="1"/>
  </si>
  <si>
    <t>片山</t>
    <phoneticPr fontId="1"/>
  </si>
  <si>
    <t>小沼</t>
    <rPh sb="0" eb="2">
      <t>オヌマ</t>
    </rPh>
    <phoneticPr fontId="1"/>
  </si>
  <si>
    <t>小沼</t>
    <rPh sb="0" eb="2">
      <t>オヌマ</t>
    </rPh>
    <phoneticPr fontId="1"/>
  </si>
  <si>
    <t>小沼</t>
    <rPh sb="0" eb="2">
      <t>オヌマ</t>
    </rPh>
    <phoneticPr fontId="1"/>
  </si>
  <si>
    <t>仲川</t>
    <rPh sb="0" eb="2">
      <t>ナカガワ</t>
    </rPh>
    <phoneticPr fontId="1"/>
  </si>
  <si>
    <t>嶋中</t>
    <rPh sb="0" eb="2">
      <t>シマナカ</t>
    </rPh>
    <phoneticPr fontId="1"/>
  </si>
  <si>
    <t>千也</t>
    <rPh sb="0" eb="1">
      <t>セン</t>
    </rPh>
    <rPh sb="1" eb="2">
      <t>ナリ</t>
    </rPh>
    <phoneticPr fontId="1"/>
  </si>
  <si>
    <t>徳秋</t>
    <rPh sb="0" eb="1">
      <t>トク</t>
    </rPh>
    <rPh sb="1" eb="2">
      <t>アキ</t>
    </rPh>
    <phoneticPr fontId="1"/>
  </si>
  <si>
    <t>昭文</t>
    <rPh sb="0" eb="2">
      <t>アキフミ</t>
    </rPh>
    <phoneticPr fontId="1"/>
  </si>
  <si>
    <t>紀夫</t>
    <rPh sb="0" eb="2">
      <t>ノリオ</t>
    </rPh>
    <phoneticPr fontId="1"/>
  </si>
  <si>
    <t>姉歯</t>
    <rPh sb="0" eb="2">
      <t>アネハ</t>
    </rPh>
    <phoneticPr fontId="1"/>
  </si>
  <si>
    <t>山崎</t>
    <rPh sb="0" eb="2">
      <t>ヤマザキ</t>
    </rPh>
    <phoneticPr fontId="4"/>
  </si>
  <si>
    <t>北洋銀行　元町支店</t>
    <rPh sb="0" eb="2">
      <t>ホクヨウ</t>
    </rPh>
    <rPh sb="2" eb="4">
      <t>ギンコウ</t>
    </rPh>
    <rPh sb="5" eb="9">
      <t>モトマチシテン</t>
    </rPh>
    <phoneticPr fontId="1"/>
  </si>
  <si>
    <t>普通口座　3267475</t>
    <rPh sb="0" eb="2">
      <t>フツウ</t>
    </rPh>
    <rPh sb="2" eb="4">
      <t>コウザ</t>
    </rPh>
    <phoneticPr fontId="1"/>
  </si>
  <si>
    <t>(株)Ｏｎｅ　Ｉｎｆｉｎｉｔｙ　代表取締役　大澤一夫</t>
    <rPh sb="0" eb="6">
      <t>カブシキガイシャオネ</t>
    </rPh>
    <rPh sb="16" eb="21">
      <t>ダイヒョウトリシマリヤク</t>
    </rPh>
    <phoneticPr fontId="1"/>
  </si>
  <si>
    <t>〒065-0030</t>
    <phoneticPr fontId="1"/>
  </si>
  <si>
    <t>札幌市東区北30条東1丁目5-11-101</t>
    <rPh sb="0" eb="2">
      <t>サッポロ</t>
    </rPh>
    <rPh sb="2" eb="3">
      <t>シ</t>
    </rPh>
    <rPh sb="3" eb="5">
      <t>ヒガシク</t>
    </rPh>
    <rPh sb="5" eb="6">
      <t>キタ</t>
    </rPh>
    <rPh sb="8" eb="9">
      <t>ジョウ</t>
    </rPh>
    <rPh sb="9" eb="10">
      <t>ヒガシ</t>
    </rPh>
    <rPh sb="11" eb="13">
      <t>チョウメ</t>
    </rPh>
    <phoneticPr fontId="1"/>
  </si>
  <si>
    <t>中村</t>
    <rPh sb="0" eb="2">
      <t>ナカムラ</t>
    </rPh>
    <phoneticPr fontId="1"/>
  </si>
  <si>
    <t>中村</t>
    <rPh sb="0" eb="2">
      <t>ナカムラ</t>
    </rPh>
    <phoneticPr fontId="1"/>
  </si>
  <si>
    <t>森池</t>
    <rPh sb="0" eb="2">
      <t>モリイケ</t>
    </rPh>
    <phoneticPr fontId="1"/>
  </si>
  <si>
    <t>星</t>
    <rPh sb="0" eb="1">
      <t>ホシ</t>
    </rPh>
    <phoneticPr fontId="1"/>
  </si>
  <si>
    <t>星</t>
    <rPh sb="0" eb="1">
      <t>ホシ</t>
    </rPh>
    <phoneticPr fontId="1"/>
  </si>
  <si>
    <t>星</t>
    <rPh sb="0" eb="1">
      <t>ホシ</t>
    </rPh>
    <phoneticPr fontId="1"/>
  </si>
  <si>
    <t>社用車使用3</t>
    <rPh sb="0" eb="3">
      <t>シャヨウシャ</t>
    </rPh>
    <rPh sb="3" eb="5">
      <t>シヨウ</t>
    </rPh>
    <phoneticPr fontId="1"/>
  </si>
  <si>
    <t>安富</t>
    <rPh sb="0" eb="2">
      <t>ヤストミ</t>
    </rPh>
    <phoneticPr fontId="1"/>
  </si>
  <si>
    <t>森</t>
    <rPh sb="0" eb="1">
      <t>モリ</t>
    </rPh>
    <phoneticPr fontId="4"/>
  </si>
  <si>
    <t>早水</t>
    <rPh sb="0" eb="2">
      <t>ハヤミズ</t>
    </rPh>
    <phoneticPr fontId="1"/>
  </si>
  <si>
    <t>早水</t>
    <rPh sb="0" eb="2">
      <t>ハヤミズ</t>
    </rPh>
    <phoneticPr fontId="1"/>
  </si>
  <si>
    <t>藤本</t>
    <rPh sb="0" eb="2">
      <t>フジモト</t>
    </rPh>
    <phoneticPr fontId="1"/>
  </si>
  <si>
    <t>株式会社東部開発</t>
    <rPh sb="0" eb="4">
      <t>カブシキガイシャ</t>
    </rPh>
    <rPh sb="4" eb="8">
      <t>トウブカイハツ</t>
    </rPh>
    <phoneticPr fontId="1"/>
  </si>
  <si>
    <t>銀のさら創成通店</t>
    <rPh sb="0" eb="1">
      <t>ギン</t>
    </rPh>
    <rPh sb="4" eb="7">
      <t>ソウセイドオ</t>
    </rPh>
    <rPh sb="7" eb="8">
      <t>テン</t>
    </rPh>
    <phoneticPr fontId="1"/>
  </si>
  <si>
    <t>銀のさら新琴似店</t>
    <rPh sb="0" eb="1">
      <t>ギン</t>
    </rPh>
    <rPh sb="4" eb="8">
      <t>シンコトニテン</t>
    </rPh>
    <phoneticPr fontId="1"/>
  </si>
  <si>
    <t>銀のさら手稲店</t>
    <rPh sb="0" eb="1">
      <t>ギン</t>
    </rPh>
    <rPh sb="4" eb="7">
      <t>テイネテン</t>
    </rPh>
    <phoneticPr fontId="1"/>
  </si>
  <si>
    <t>銀のさら豊平店</t>
    <rPh sb="0" eb="1">
      <t>ギン</t>
    </rPh>
    <rPh sb="4" eb="7">
      <t>トヨヒラテン</t>
    </rPh>
    <phoneticPr fontId="1"/>
  </si>
  <si>
    <t>株式会社東部開発</t>
    <rPh sb="0" eb="4">
      <t>カブシキガイシャ</t>
    </rPh>
    <rPh sb="4" eb="8">
      <t>トウブカイハツ</t>
    </rPh>
    <phoneticPr fontId="1"/>
  </si>
  <si>
    <t>株式会社東部開発</t>
    <rPh sb="0" eb="8">
      <t>カブシキガイシャトウブカイハツ</t>
    </rPh>
    <phoneticPr fontId="1"/>
  </si>
  <si>
    <t>銀のさら創成通店</t>
    <rPh sb="4" eb="7">
      <t>ソウセイドオ</t>
    </rPh>
    <rPh sb="7" eb="8">
      <t>テン</t>
    </rPh>
    <phoneticPr fontId="1"/>
  </si>
  <si>
    <t>銀のさら新琴似店</t>
    <rPh sb="4" eb="8">
      <t>シンコトニテン</t>
    </rPh>
    <phoneticPr fontId="1"/>
  </si>
  <si>
    <t>銀のさら手稲店</t>
    <rPh sb="4" eb="5">
      <t>テ</t>
    </rPh>
    <rPh sb="5" eb="7">
      <t>イネテン</t>
    </rPh>
    <phoneticPr fontId="1"/>
  </si>
  <si>
    <t>銀のさら豊平店</t>
    <rPh sb="4" eb="7">
      <t>トヨヒラテン</t>
    </rPh>
    <phoneticPr fontId="1"/>
  </si>
  <si>
    <t>太平店</t>
    <rPh sb="0" eb="3">
      <t>タイヘイテン</t>
    </rPh>
    <phoneticPr fontId="1"/>
  </si>
  <si>
    <t>中村</t>
    <rPh sb="0" eb="2">
      <t>ナカムラ</t>
    </rPh>
    <phoneticPr fontId="4"/>
  </si>
  <si>
    <t>小野</t>
    <rPh sb="0" eb="2">
      <t>オノ</t>
    </rPh>
    <phoneticPr fontId="1"/>
  </si>
  <si>
    <t>深田</t>
    <rPh sb="0" eb="2">
      <t>フカダ</t>
    </rPh>
    <phoneticPr fontId="1"/>
  </si>
  <si>
    <t>杉山</t>
    <rPh sb="0" eb="2">
      <t>スギヤマ</t>
    </rPh>
    <phoneticPr fontId="1"/>
  </si>
  <si>
    <t>片山</t>
    <rPh sb="0" eb="2">
      <t>カタヤマ</t>
    </rPh>
    <phoneticPr fontId="1"/>
  </si>
  <si>
    <t>八重樫</t>
    <rPh sb="0" eb="3">
      <t>ヤエガシ</t>
    </rPh>
    <phoneticPr fontId="1"/>
  </si>
  <si>
    <t>菊地</t>
    <rPh sb="0" eb="2">
      <t>キクチ</t>
    </rPh>
    <phoneticPr fontId="1"/>
  </si>
  <si>
    <t>鈴木</t>
    <rPh sb="0" eb="2">
      <t>スズキ</t>
    </rPh>
    <phoneticPr fontId="1"/>
  </si>
  <si>
    <t>浦辻</t>
    <phoneticPr fontId="1"/>
  </si>
  <si>
    <t>山本</t>
    <rPh sb="0" eb="2">
      <t>ヤマモト</t>
    </rPh>
    <phoneticPr fontId="1"/>
  </si>
  <si>
    <t>鈴木麻</t>
    <rPh sb="0" eb="2">
      <t>スズキ</t>
    </rPh>
    <rPh sb="2" eb="3">
      <t>アサ</t>
    </rPh>
    <phoneticPr fontId="1"/>
  </si>
  <si>
    <t>相田</t>
    <rPh sb="0" eb="2">
      <t>アイダ</t>
    </rPh>
    <phoneticPr fontId="1"/>
  </si>
  <si>
    <t>￥￥</t>
    <phoneticPr fontId="1"/>
  </si>
  <si>
    <t>北24西4　タイムズ</t>
    <rPh sb="0" eb="1">
      <t>キタ</t>
    </rPh>
    <rPh sb="3" eb="4">
      <t>ニシ</t>
    </rPh>
    <phoneticPr fontId="1"/>
  </si>
  <si>
    <t>富丘4-4</t>
    <rPh sb="0" eb="2">
      <t>トミオカ</t>
    </rPh>
    <phoneticPr fontId="1"/>
  </si>
  <si>
    <t>ススキノ</t>
    <phoneticPr fontId="1"/>
  </si>
  <si>
    <t>川下1-9</t>
    <rPh sb="0" eb="2">
      <t>カワシタ</t>
    </rPh>
    <phoneticPr fontId="1"/>
  </si>
  <si>
    <t>若濱</t>
    <phoneticPr fontId="1"/>
  </si>
  <si>
    <t>清水英</t>
    <phoneticPr fontId="1"/>
  </si>
  <si>
    <t>庵</t>
    <rPh sb="0" eb="1">
      <t>イオリ</t>
    </rPh>
    <phoneticPr fontId="1"/>
  </si>
  <si>
    <t>小沼</t>
    <phoneticPr fontId="1"/>
  </si>
  <si>
    <t>片山</t>
    <rPh sb="0" eb="2">
      <t>カタヤマ</t>
    </rPh>
    <phoneticPr fontId="1"/>
  </si>
  <si>
    <t>深田</t>
    <phoneticPr fontId="1"/>
  </si>
  <si>
    <t>藤本</t>
    <rPh sb="0" eb="2">
      <t>フジモト</t>
    </rPh>
    <phoneticPr fontId="1"/>
  </si>
  <si>
    <t>木村</t>
    <rPh sb="0" eb="2">
      <t>キムラ</t>
    </rPh>
    <phoneticPr fontId="1"/>
  </si>
  <si>
    <t>シオンテクノス</t>
  </si>
  <si>
    <t>石巻</t>
    <rPh sb="0" eb="2">
      <t>イシマキ</t>
    </rPh>
    <phoneticPr fontId="1"/>
  </si>
  <si>
    <t>ＰａｙＰａｙ</t>
  </si>
  <si>
    <t>若濱</t>
    <phoneticPr fontId="1"/>
  </si>
  <si>
    <t>井越</t>
    <rPh sb="0" eb="2">
      <t>イコシ</t>
    </rPh>
    <phoneticPr fontId="1"/>
  </si>
  <si>
    <t>菊地</t>
    <rPh sb="0" eb="2">
      <t>キクチ</t>
    </rPh>
    <phoneticPr fontId="1"/>
  </si>
  <si>
    <t>相田</t>
    <rPh sb="0" eb="2">
      <t>アイダ</t>
    </rPh>
    <phoneticPr fontId="1"/>
  </si>
  <si>
    <t>森</t>
    <rPh sb="0" eb="1">
      <t>モリ</t>
    </rPh>
    <phoneticPr fontId="1"/>
  </si>
  <si>
    <t>鈴木</t>
    <phoneticPr fontId="1"/>
  </si>
  <si>
    <t>小沼</t>
    <phoneticPr fontId="1"/>
  </si>
  <si>
    <t>小野</t>
    <rPh sb="0" eb="2">
      <t>オノ</t>
    </rPh>
    <phoneticPr fontId="1"/>
  </si>
  <si>
    <t>及川</t>
    <rPh sb="0" eb="2">
      <t>オイカワ</t>
    </rPh>
    <phoneticPr fontId="1"/>
  </si>
  <si>
    <t>山本</t>
    <rPh sb="0" eb="2">
      <t>ヤマモト</t>
    </rPh>
    <phoneticPr fontId="1"/>
  </si>
  <si>
    <t>鈴木麻</t>
    <rPh sb="0" eb="2">
      <t>スズキ</t>
    </rPh>
    <rPh sb="2" eb="3">
      <t>アサ</t>
    </rPh>
    <phoneticPr fontId="1"/>
  </si>
  <si>
    <t>銀のさら西野店</t>
    <rPh sb="0" eb="1">
      <t>ギン</t>
    </rPh>
    <rPh sb="4" eb="7">
      <t>ニシノテン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</si>
</sst>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5" formatCode="&quot;¥&quot;#,##0;&quot;¥&quot;\-#,##0"/>
    <numFmt numFmtId="6" formatCode="&quot;¥&quot;#,##0;[Red]&quot;¥&quot;\-#,##0"/>
    <numFmt numFmtId="7" formatCode="&quot;¥&quot;#,##0.00;&quot;¥&quot;\-#,##0.00"/>
    <numFmt numFmtId="176" formatCode="yyyy&quot;年&quot;m&quot;月度&quot;"/>
    <numFmt numFmtId="177" formatCode="d"/>
    <numFmt numFmtId="178" formatCode="aaa"/>
    <numFmt numFmtId="179" formatCode="h:mm;@"/>
    <numFmt numFmtId="180" formatCode="&quot;¥&quot;#,##0_);[Red]\(&quot;¥&quot;#,##0\)"/>
    <numFmt numFmtId="181" formatCode="#,##0_);[Red]\(#,##0\)"/>
    <numFmt numFmtId="182" formatCode="m&quot;月&quot;d&quot;日&quot;;@"/>
    <numFmt numFmtId="183" formatCode="#,##0_);\(#,##0\)"/>
    <numFmt numFmtId="184" formatCode="#,##0.0_);[Red]\(#,##0.0\)"/>
    <numFmt numFmtId="185" formatCode="0.00_ "/>
    <numFmt numFmtId="186" formatCode="#,##0.00_);\(#,##0.00\)"/>
    <numFmt numFmtId="187" formatCode="#,##0_ "/>
    <numFmt numFmtId="188" formatCode="0.0%"/>
    <numFmt numFmtId="189" formatCode="0.0_);[Red]\(0.0\)"/>
    <numFmt numFmtId="190" formatCode="[hh]:mm"/>
    <numFmt numFmtId="191" formatCode="0_ "/>
    <numFmt numFmtId="192" formatCode="General&quot;㎞&quot;"/>
    <numFmt numFmtId="193" formatCode="yyyy&quot;年&quot;m&quot;月&quot;d&quot;日&quot;;@"/>
    <numFmt numFmtId="194" formatCode="General&quot;人&quot;"/>
    <numFmt numFmtId="195" formatCode="General&quot;件&quot;"/>
    <numFmt numFmtId="196" formatCode="[$-411]ge\.mm\.dd;@"/>
    <numFmt numFmtId="197" formatCode="_ * #,##0_ ;_ * \-#,##0_ ;_ * &quot;-&quot;_ ;_ @_件"/>
    <numFmt numFmtId="198" formatCode="&quot;¥&quot;#,##0&quot;.-&quot;;&quot;¥&quot;\-#,##0&quot;.-&quot;"/>
  </numFmts>
  <fonts count="69">
    <font>
      <sz val="11"/>
      <color theme="1"/>
      <name val="ＭＳ Ｐゴシック"/>
      <family val="2"/>
      <charset val="128"/>
      <scheme val="minor"/>
    </font>
    <font>
      <sz val="6"/>
      <name val="ＭＳ Ｐゴシック"/>
      <family val="2"/>
      <charset val="128"/>
      <scheme val="minor"/>
    </font>
    <font>
      <b/>
      <sz val="14"/>
      <color theme="1"/>
      <name val="メイリオ"/>
      <family val="3"/>
      <charset val="128"/>
    </font>
    <font>
      <sz val="11"/>
      <name val="ＭＳ Ｐゴシック"/>
      <family val="3"/>
      <charset val="128"/>
    </font>
    <font>
      <sz val="6"/>
      <name val="ＭＳ Ｐゴシック"/>
      <family val="3"/>
      <charset val="128"/>
    </font>
    <font>
      <sz val="16"/>
      <name val="Meiryo UI"/>
      <family val="3"/>
      <charset val="128"/>
    </font>
    <font>
      <u/>
      <sz val="16"/>
      <name val="Meiryo UI"/>
      <family val="3"/>
      <charset val="128"/>
    </font>
    <font>
      <sz val="11"/>
      <name val="Meiryo UI"/>
      <family val="3"/>
      <charset val="128"/>
    </font>
    <font>
      <sz val="14"/>
      <name val="Meiryo UI"/>
      <family val="3"/>
      <charset val="128"/>
    </font>
    <font>
      <sz val="28"/>
      <color theme="1"/>
      <name val="ＭＳ Ｐゴシック"/>
      <family val="3"/>
      <charset val="128"/>
    </font>
    <font>
      <sz val="11"/>
      <color theme="1"/>
      <name val="ＭＳ Ｐゴシック"/>
      <family val="3"/>
      <charset val="128"/>
    </font>
    <font>
      <sz val="12"/>
      <color theme="1"/>
      <name val="ＭＳ Ｐゴシック"/>
      <family val="3"/>
      <charset val="128"/>
    </font>
    <font>
      <sz val="14"/>
      <color theme="1"/>
      <name val="ＭＳ Ｐゴシック"/>
      <family val="3"/>
      <charset val="128"/>
    </font>
    <font>
      <b/>
      <sz val="16"/>
      <color theme="1"/>
      <name val="ＭＳ Ｐゴシック"/>
      <family val="3"/>
      <charset val="128"/>
    </font>
    <font>
      <b/>
      <sz val="14"/>
      <color theme="1"/>
      <name val="ＭＳ Ｐゴシック"/>
      <family val="3"/>
      <charset val="128"/>
    </font>
    <font>
      <sz val="10"/>
      <color theme="1"/>
      <name val="ＭＳ Ｐゴシック"/>
      <family val="3"/>
      <charset val="128"/>
    </font>
    <font>
      <b/>
      <sz val="20"/>
      <color theme="1"/>
      <name val="ＭＳ Ｐゴシック"/>
      <family val="3"/>
      <charset val="128"/>
    </font>
    <font>
      <b/>
      <sz val="18"/>
      <color theme="1"/>
      <name val="ＭＳ Ｐゴシック"/>
      <family val="3"/>
      <charset val="128"/>
    </font>
    <font>
      <b/>
      <sz val="12"/>
      <color rgb="FFFF0000"/>
      <name val="ＭＳ Ｐゴシック"/>
      <family val="3"/>
      <charset val="128"/>
    </font>
    <font>
      <b/>
      <sz val="12"/>
      <color theme="1"/>
      <name val="ＭＳ Ｐゴシック"/>
      <family val="3"/>
      <charset val="128"/>
    </font>
    <font>
      <sz val="15"/>
      <color theme="1"/>
      <name val="ＭＳ Ｐゴシック"/>
      <family val="3"/>
      <charset val="128"/>
    </font>
    <font>
      <b/>
      <sz val="11"/>
      <color theme="1"/>
      <name val="ＭＳ Ｐゴシック"/>
      <family val="3"/>
      <charset val="128"/>
    </font>
    <font>
      <b/>
      <sz val="14"/>
      <name val="ＭＳ Ｐゴシック"/>
      <family val="3"/>
      <charset val="128"/>
    </font>
    <font>
      <sz val="14"/>
      <name val="ＭＳ Ｐゴシック"/>
      <family val="3"/>
      <charset val="128"/>
    </font>
    <font>
      <sz val="10"/>
      <name val="ＭＳ Ｐゴシック"/>
      <family val="3"/>
      <charset val="128"/>
    </font>
    <font>
      <sz val="9"/>
      <name val="ＭＳ Ｐゴシック"/>
      <family val="3"/>
      <charset val="128"/>
    </font>
    <font>
      <b/>
      <sz val="11"/>
      <name val="ＭＳ Ｐゴシック"/>
      <family val="3"/>
      <charset val="128"/>
    </font>
    <font>
      <sz val="11"/>
      <name val="ＭＳ 明朝"/>
      <family val="1"/>
      <charset val="128"/>
    </font>
    <font>
      <b/>
      <sz val="17"/>
      <color theme="1"/>
      <name val="ＭＳ Ｐゴシック"/>
      <family val="3"/>
      <charset val="128"/>
    </font>
    <font>
      <sz val="11"/>
      <color theme="1"/>
      <name val="ＭＳ Ｐゴシック"/>
      <family val="2"/>
      <charset val="128"/>
      <scheme val="minor"/>
    </font>
    <font>
      <sz val="11"/>
      <color theme="0"/>
      <name val="ＭＳ Ｐゴシック"/>
      <family val="3"/>
      <charset val="128"/>
    </font>
    <font>
      <b/>
      <sz val="11"/>
      <color theme="1"/>
      <name val="ＭＳ Ｐゴシック"/>
      <family val="3"/>
      <charset val="128"/>
      <scheme val="minor"/>
    </font>
    <font>
      <b/>
      <sz val="12"/>
      <color rgb="FF0070C0"/>
      <name val="AR丸ゴシック体M"/>
      <family val="3"/>
      <charset val="128"/>
    </font>
    <font>
      <b/>
      <sz val="9"/>
      <color indexed="81"/>
      <name val="ＭＳ Ｐゴシック"/>
      <family val="3"/>
      <charset val="128"/>
    </font>
    <font>
      <sz val="8"/>
      <name val="ＭＳ Ｐゴシック"/>
      <family val="3"/>
      <charset val="128"/>
    </font>
    <font>
      <sz val="11"/>
      <color theme="1"/>
      <name val="ＭＳ Ｐゴシック"/>
      <family val="3"/>
      <charset val="128"/>
      <scheme val="minor"/>
    </font>
    <font>
      <b/>
      <sz val="11"/>
      <color rgb="FFFF0000"/>
      <name val="ＭＳ Ｐゴシック"/>
      <family val="3"/>
      <charset val="128"/>
      <scheme val="minor"/>
    </font>
    <font>
      <b/>
      <sz val="11"/>
      <color rgb="FFFF0000"/>
      <name val="ＭＳ Ｐゴシック"/>
      <family val="3"/>
      <charset val="128"/>
    </font>
    <font>
      <sz val="12"/>
      <color theme="1"/>
      <name val="ＭＳ Ｐゴシック"/>
      <family val="2"/>
      <charset val="128"/>
      <scheme val="minor"/>
    </font>
    <font>
      <sz val="12"/>
      <color theme="0"/>
      <name val="ＭＳ Ｐゴシック"/>
      <family val="3"/>
      <charset val="128"/>
    </font>
    <font>
      <sz val="14"/>
      <color theme="1"/>
      <name val="ＭＳ Ｐゴシック"/>
      <family val="3"/>
      <charset val="128"/>
      <scheme val="minor"/>
    </font>
    <font>
      <sz val="11"/>
      <color rgb="FFFF0000"/>
      <name val="ＭＳ Ｐゴシック"/>
      <family val="3"/>
      <charset val="128"/>
      <scheme val="minor"/>
    </font>
    <font>
      <sz val="11"/>
      <name val="ＭＳ Ｐゴシック"/>
      <family val="3"/>
      <charset val="128"/>
      <scheme val="minor"/>
    </font>
    <font>
      <b/>
      <sz val="20"/>
      <color theme="1"/>
      <name val="ＭＳ Ｐゴシック"/>
      <family val="3"/>
      <charset val="128"/>
      <scheme val="minor"/>
    </font>
    <font>
      <b/>
      <sz val="18"/>
      <color theme="1"/>
      <name val="ＭＳ Ｐゴシック"/>
      <family val="3"/>
      <charset val="128"/>
      <scheme val="minor"/>
    </font>
    <font>
      <sz val="16"/>
      <color theme="1"/>
      <name val="ＭＳ Ｐゴシック"/>
      <family val="3"/>
      <charset val="128"/>
      <scheme val="minor"/>
    </font>
    <font>
      <sz val="9"/>
      <color theme="1"/>
      <name val="ＭＳ Ｐゴシック"/>
      <family val="3"/>
      <charset val="128"/>
      <scheme val="minor"/>
    </font>
    <font>
      <u/>
      <sz val="20"/>
      <color theme="1"/>
      <name val="ＭＳ Ｐゴシック"/>
      <family val="3"/>
      <charset val="128"/>
      <scheme val="minor"/>
    </font>
    <font>
      <sz val="18"/>
      <color theme="1"/>
      <name val="ＭＳ Ｐゴシック"/>
      <family val="3"/>
      <charset val="128"/>
      <scheme val="minor"/>
    </font>
    <font>
      <b/>
      <sz val="16"/>
      <color theme="1"/>
      <name val="ＭＳ Ｐゴシック"/>
      <family val="3"/>
      <charset val="128"/>
      <scheme val="minor"/>
    </font>
    <font>
      <u/>
      <sz val="20"/>
      <name val="ＭＳ Ｐゴシック"/>
      <family val="3"/>
      <charset val="128"/>
      <scheme val="minor"/>
    </font>
    <font>
      <sz val="20"/>
      <name val="ＭＳ Ｐゴシック"/>
      <family val="3"/>
      <charset val="128"/>
      <scheme val="minor"/>
    </font>
    <font>
      <b/>
      <sz val="14"/>
      <name val="ＭＳ Ｐゴシック"/>
      <family val="3"/>
      <charset val="128"/>
      <scheme val="minor"/>
    </font>
    <font>
      <u/>
      <sz val="22"/>
      <color theme="1"/>
      <name val="ＭＳ Ｐゴシック"/>
      <family val="3"/>
      <charset val="128"/>
      <scheme val="minor"/>
    </font>
    <font>
      <b/>
      <u/>
      <sz val="22"/>
      <color theme="1"/>
      <name val="ＭＳ Ｐゴシック"/>
      <family val="3"/>
      <charset val="128"/>
      <scheme val="major"/>
    </font>
    <font>
      <sz val="10"/>
      <color indexed="25"/>
      <name val="ＭＳ Ｐゴシック"/>
      <family val="3"/>
      <charset val="128"/>
    </font>
    <font>
      <sz val="11"/>
      <color indexed="25"/>
      <name val="ＭＳ Ｐゴシック"/>
      <family val="3"/>
      <charset val="128"/>
    </font>
    <font>
      <sz val="11"/>
      <color indexed="8"/>
      <name val="ＭＳ Ｐゴシック"/>
      <family val="3"/>
      <charset val="128"/>
    </font>
    <font>
      <sz val="6"/>
      <name val="ＭＳ Ｐゴシック"/>
      <family val="3"/>
      <charset val="128"/>
      <scheme val="minor"/>
    </font>
    <font>
      <sz val="9"/>
      <color indexed="81"/>
      <name val="MS P ゴシック"/>
      <family val="3"/>
      <charset val="128"/>
    </font>
    <font>
      <sz val="12"/>
      <name val="ＭＳ Ｐゴシック"/>
      <family val="3"/>
      <charset val="128"/>
    </font>
    <font>
      <sz val="22"/>
      <name val="ＭＳ Ｐゴシック"/>
      <family val="3"/>
      <charset val="128"/>
      <scheme val="minor"/>
    </font>
    <font>
      <b/>
      <sz val="18"/>
      <name val="ＭＳ Ｐゴシック"/>
      <family val="3"/>
      <charset val="128"/>
    </font>
    <font>
      <b/>
      <sz val="11"/>
      <color indexed="9"/>
      <name val="ＭＳ Ｐゴシック"/>
      <family val="3"/>
      <charset val="128"/>
    </font>
    <font>
      <b/>
      <sz val="16"/>
      <color indexed="18"/>
      <name val="ＭＳ Ｐゴシック"/>
      <family val="3"/>
      <charset val="128"/>
    </font>
    <font>
      <b/>
      <sz val="9"/>
      <color indexed="9"/>
      <name val="ＭＳ Ｐゴシック"/>
      <family val="3"/>
      <charset val="128"/>
    </font>
    <font>
      <b/>
      <sz val="14"/>
      <color indexed="18"/>
      <name val="ＭＳ Ｐゴシック"/>
      <family val="3"/>
      <charset val="128"/>
    </font>
    <font>
      <sz val="20"/>
      <color theme="1"/>
      <name val="ＭＳ Ｐゴシック"/>
      <family val="3"/>
      <charset val="128"/>
      <scheme val="minor"/>
    </font>
    <font>
      <sz val="11"/>
      <color rgb="FF000000"/>
      <name val="ＭＳ Ｐゴシック"/>
      <family val="3"/>
      <charset val="128"/>
    </font>
  </fonts>
  <fills count="18">
    <fill>
      <patternFill patternType="none"/>
    </fill>
    <fill>
      <patternFill patternType="gray125"/>
    </fill>
    <fill>
      <patternFill patternType="solid">
        <fgColor rgb="FFFFFF00"/>
        <bgColor indexed="64"/>
      </patternFill>
    </fill>
    <fill>
      <patternFill patternType="solid">
        <fgColor rgb="FFFF993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C000"/>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tint="-4.9989318521683403E-2"/>
        <bgColor indexed="64"/>
      </patternFill>
    </fill>
    <fill>
      <patternFill patternType="solid">
        <fgColor indexed="18"/>
        <bgColor indexed="64"/>
      </patternFill>
    </fill>
    <fill>
      <patternFill patternType="solid">
        <fgColor rgb="FFFFCCCC"/>
        <bgColor indexed="64"/>
      </patternFill>
    </fill>
  </fills>
  <borders count="16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auto="1"/>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hair">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top/>
      <bottom style="hair">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hair">
        <color indexed="64"/>
      </bottom>
      <diagonal/>
    </border>
    <border>
      <left style="dotted">
        <color indexed="64"/>
      </left>
      <right style="thin">
        <color indexed="64"/>
      </right>
      <top style="hair">
        <color indexed="64"/>
      </top>
      <bottom style="hair">
        <color indexed="64"/>
      </bottom>
      <diagonal/>
    </border>
    <border>
      <left style="dotted">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double">
        <color indexed="64"/>
      </bottom>
      <diagonal/>
    </border>
    <border>
      <left style="medium">
        <color indexed="64"/>
      </left>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dotted">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tted">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dotted">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thin">
        <color indexed="64"/>
      </right>
      <top style="hair">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diagonalDown="1">
      <left style="thin">
        <color indexed="64"/>
      </left>
      <right style="thin">
        <color indexed="64"/>
      </right>
      <top style="medium">
        <color indexed="64"/>
      </top>
      <bottom style="medium">
        <color indexed="64"/>
      </bottom>
      <diagonal style="thin">
        <color indexed="64"/>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double">
        <color indexed="64"/>
      </right>
      <top style="hair">
        <color indexed="64"/>
      </top>
      <bottom style="double">
        <color indexed="64"/>
      </bottom>
      <diagonal/>
    </border>
    <border>
      <left/>
      <right style="medium">
        <color indexed="64"/>
      </right>
      <top style="hair">
        <color indexed="64"/>
      </top>
      <bottom style="double">
        <color indexed="64"/>
      </bottom>
      <diagonal/>
    </border>
    <border>
      <left style="thin">
        <color indexed="64"/>
      </left>
      <right style="double">
        <color indexed="64"/>
      </right>
      <top/>
      <bottom style="medium">
        <color indexed="64"/>
      </bottom>
      <diagonal/>
    </border>
    <border>
      <left/>
      <right style="medium">
        <color indexed="64"/>
      </right>
      <top/>
      <bottom style="medium">
        <color indexed="64"/>
      </bottom>
      <diagonal/>
    </border>
    <border>
      <left/>
      <right/>
      <top style="thin">
        <color indexed="64"/>
      </top>
      <bottom style="hair">
        <color indexed="64"/>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bottom style="double">
        <color indexed="64"/>
      </bottom>
      <diagonal/>
    </border>
    <border>
      <left style="thin">
        <color indexed="18"/>
      </left>
      <right/>
      <top style="thin">
        <color indexed="18"/>
      </top>
      <bottom/>
      <diagonal/>
    </border>
    <border>
      <left/>
      <right/>
      <top style="thin">
        <color indexed="18"/>
      </top>
      <bottom/>
      <diagonal/>
    </border>
    <border>
      <left/>
      <right style="thin">
        <color indexed="18"/>
      </right>
      <top style="thin">
        <color indexed="18"/>
      </top>
      <bottom/>
      <diagonal/>
    </border>
    <border>
      <left style="thin">
        <color indexed="18"/>
      </left>
      <right/>
      <top/>
      <bottom style="thin">
        <color indexed="18"/>
      </bottom>
      <diagonal/>
    </border>
    <border>
      <left/>
      <right/>
      <top/>
      <bottom style="thin">
        <color indexed="18"/>
      </bottom>
      <diagonal/>
    </border>
    <border>
      <left/>
      <right style="thin">
        <color indexed="18"/>
      </right>
      <top/>
      <bottom style="thin">
        <color indexed="18"/>
      </bottom>
      <diagonal/>
    </border>
    <border>
      <left style="thin">
        <color indexed="18"/>
      </left>
      <right style="thin">
        <color indexed="9"/>
      </right>
      <top style="thin">
        <color indexed="18"/>
      </top>
      <bottom style="thin">
        <color indexed="18"/>
      </bottom>
      <diagonal/>
    </border>
    <border>
      <left style="thin">
        <color indexed="9"/>
      </left>
      <right/>
      <top style="thin">
        <color indexed="18"/>
      </top>
      <bottom style="thin">
        <color indexed="18"/>
      </bottom>
      <diagonal/>
    </border>
    <border>
      <left/>
      <right style="thin">
        <color indexed="9"/>
      </right>
      <top style="thin">
        <color indexed="18"/>
      </top>
      <bottom style="thin">
        <color indexed="18"/>
      </bottom>
      <diagonal/>
    </border>
    <border>
      <left style="thin">
        <color indexed="9"/>
      </left>
      <right style="thin">
        <color indexed="9"/>
      </right>
      <top style="thin">
        <color indexed="18"/>
      </top>
      <bottom style="thin">
        <color indexed="18"/>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style="thin">
        <color indexed="18"/>
      </left>
      <right style="thin">
        <color indexed="18"/>
      </right>
      <top/>
      <bottom style="hair">
        <color indexed="18"/>
      </bottom>
      <diagonal/>
    </border>
    <border>
      <left style="thin">
        <color indexed="18"/>
      </left>
      <right/>
      <top style="thin">
        <color indexed="18"/>
      </top>
      <bottom style="hair">
        <color indexed="18"/>
      </bottom>
      <diagonal/>
    </border>
    <border>
      <left/>
      <right style="thin">
        <color indexed="18"/>
      </right>
      <top style="thin">
        <color indexed="18"/>
      </top>
      <bottom style="hair">
        <color indexed="18"/>
      </bottom>
      <diagonal/>
    </border>
    <border>
      <left style="thin">
        <color indexed="18"/>
      </left>
      <right style="thin">
        <color indexed="18"/>
      </right>
      <top style="hair">
        <color indexed="18"/>
      </top>
      <bottom style="hair">
        <color indexed="18"/>
      </bottom>
      <diagonal/>
    </border>
    <border>
      <left style="thin">
        <color indexed="18"/>
      </left>
      <right/>
      <top style="hair">
        <color indexed="18"/>
      </top>
      <bottom style="hair">
        <color indexed="18"/>
      </bottom>
      <diagonal/>
    </border>
    <border>
      <left/>
      <right style="thin">
        <color indexed="18"/>
      </right>
      <top style="hair">
        <color indexed="18"/>
      </top>
      <bottom style="hair">
        <color indexed="18"/>
      </bottom>
      <diagonal/>
    </border>
    <border>
      <left/>
      <right/>
      <top style="hair">
        <color indexed="18"/>
      </top>
      <bottom style="hair">
        <color indexed="18"/>
      </bottom>
      <diagonal/>
    </border>
    <border>
      <left style="thin">
        <color indexed="18"/>
      </left>
      <right style="thin">
        <color indexed="18"/>
      </right>
      <top style="hair">
        <color indexed="18"/>
      </top>
      <bottom style="thin">
        <color indexed="18"/>
      </bottom>
      <diagonal/>
    </border>
    <border>
      <left style="thin">
        <color indexed="18"/>
      </left>
      <right/>
      <top style="hair">
        <color indexed="18"/>
      </top>
      <bottom style="thin">
        <color indexed="18"/>
      </bottom>
      <diagonal/>
    </border>
    <border>
      <left/>
      <right style="thin">
        <color indexed="18"/>
      </right>
      <top style="hair">
        <color indexed="18"/>
      </top>
      <bottom style="thin">
        <color indexed="18"/>
      </bottom>
      <diagonal/>
    </border>
    <border>
      <left/>
      <right/>
      <top style="hair">
        <color indexed="18"/>
      </top>
      <bottom style="thin">
        <color indexed="18"/>
      </bottom>
      <diagonal/>
    </border>
    <border>
      <left style="thin">
        <color indexed="18"/>
      </left>
      <right/>
      <top style="thin">
        <color indexed="18"/>
      </top>
      <bottom style="thin">
        <color indexed="18"/>
      </bottom>
      <diagonal/>
    </border>
    <border>
      <left style="thin">
        <color indexed="18"/>
      </left>
      <right/>
      <top style="hair">
        <color indexed="64"/>
      </top>
      <bottom/>
      <diagonal/>
    </border>
    <border>
      <left/>
      <right/>
      <top style="hair">
        <color indexed="64"/>
      </top>
      <bottom/>
      <diagonal/>
    </border>
    <border>
      <left/>
      <right style="thin">
        <color indexed="18"/>
      </right>
      <top style="hair">
        <color indexed="64"/>
      </top>
      <bottom/>
      <diagonal/>
    </border>
    <border>
      <left style="thin">
        <color indexed="18"/>
      </left>
      <right/>
      <top style="hair">
        <color indexed="64"/>
      </top>
      <bottom style="hair">
        <color indexed="18"/>
      </bottom>
      <diagonal/>
    </border>
    <border>
      <left/>
      <right/>
      <top style="hair">
        <color indexed="64"/>
      </top>
      <bottom style="hair">
        <color indexed="18"/>
      </bottom>
      <diagonal/>
    </border>
    <border>
      <left/>
      <right style="thin">
        <color indexed="18"/>
      </right>
      <top style="hair">
        <color indexed="64"/>
      </top>
      <bottom style="hair">
        <color indexed="18"/>
      </bottom>
      <diagonal/>
    </border>
  </borders>
  <cellStyleXfs count="9">
    <xf numFmtId="0" fontId="0" fillId="0" borderId="0">
      <alignment vertical="center"/>
    </xf>
    <xf numFmtId="0" fontId="3" fillId="0" borderId="0">
      <alignment vertical="center"/>
    </xf>
    <xf numFmtId="38" fontId="27" fillId="0" borderId="0" applyFont="0" applyFill="0" applyBorder="0" applyAlignment="0" applyProtection="0">
      <alignment vertical="center"/>
    </xf>
    <xf numFmtId="0" fontId="27" fillId="0" borderId="0">
      <alignment vertical="center"/>
    </xf>
    <xf numFmtId="38" fontId="29" fillId="0" borderId="0" applyFont="0" applyFill="0" applyBorder="0" applyAlignment="0" applyProtection="0">
      <alignment vertical="center"/>
    </xf>
    <xf numFmtId="0" fontId="35" fillId="0" borderId="0">
      <alignment vertical="center"/>
    </xf>
    <xf numFmtId="38" fontId="35" fillId="0" borderId="0" applyFont="0" applyFill="0" applyBorder="0" applyAlignment="0" applyProtection="0">
      <alignment vertical="center"/>
    </xf>
    <xf numFmtId="6" fontId="35" fillId="0" borderId="0" applyFont="0" applyFill="0" applyBorder="0" applyAlignment="0" applyProtection="0">
      <alignment vertical="center"/>
    </xf>
    <xf numFmtId="9" fontId="35" fillId="0" borderId="0" applyFont="0" applyFill="0" applyBorder="0" applyAlignment="0" applyProtection="0">
      <alignment vertical="center"/>
    </xf>
  </cellStyleXfs>
  <cellXfs count="820">
    <xf numFmtId="0" fontId="0" fillId="0" borderId="0" xfId="0">
      <alignment vertical="center"/>
    </xf>
    <xf numFmtId="6" fontId="0" fillId="0" borderId="0" xfId="0" applyNumberFormat="1">
      <alignment vertical="center"/>
    </xf>
    <xf numFmtId="4" fontId="0" fillId="0" borderId="0" xfId="0" applyNumberFormat="1">
      <alignment vertical="center"/>
    </xf>
    <xf numFmtId="0" fontId="2" fillId="0" borderId="1" xfId="0" applyFont="1" applyBorder="1" applyAlignment="1">
      <alignment horizontal="center" vertical="center" wrapText="1"/>
    </xf>
    <xf numFmtId="7" fontId="2" fillId="0" borderId="1" xfId="0" applyNumberFormat="1" applyFont="1" applyBorder="1" applyAlignment="1">
      <alignment horizontal="center" vertical="center" wrapText="1"/>
    </xf>
    <xf numFmtId="0" fontId="3" fillId="0" borderId="0" xfId="1">
      <alignment vertical="center"/>
    </xf>
    <xf numFmtId="0" fontId="6" fillId="0" borderId="0" xfId="1" applyFont="1">
      <alignment vertical="center"/>
    </xf>
    <xf numFmtId="0" fontId="7" fillId="0" borderId="0" xfId="1" applyFont="1">
      <alignment vertical="center"/>
    </xf>
    <xf numFmtId="0" fontId="7" fillId="0" borderId="1" xfId="1" applyFont="1" applyBorder="1">
      <alignment vertical="center"/>
    </xf>
    <xf numFmtId="0" fontId="7" fillId="0" borderId="1" xfId="1" applyFont="1" applyBorder="1" applyAlignment="1">
      <alignment horizontal="center" vertical="center"/>
    </xf>
    <xf numFmtId="5" fontId="8" fillId="0" borderId="1" xfId="1" applyNumberFormat="1" applyFont="1" applyBorder="1" applyAlignment="1">
      <alignment horizontal="center" vertical="center"/>
    </xf>
    <xf numFmtId="0" fontId="7" fillId="3" borderId="6" xfId="1" applyFont="1" applyFill="1" applyBorder="1" applyAlignment="1">
      <alignment horizontal="center" vertical="center"/>
    </xf>
    <xf numFmtId="177" fontId="7" fillId="2" borderId="8" xfId="1" applyNumberFormat="1" applyFont="1" applyFill="1" applyBorder="1">
      <alignment vertical="center"/>
    </xf>
    <xf numFmtId="178" fontId="7" fillId="0" borderId="9" xfId="1" applyNumberFormat="1" applyFont="1" applyBorder="1" applyAlignment="1">
      <alignment horizontal="center" vertical="center"/>
    </xf>
    <xf numFmtId="179" fontId="7" fillId="0" borderId="9" xfId="1" applyNumberFormat="1" applyFont="1" applyBorder="1">
      <alignment vertical="center"/>
    </xf>
    <xf numFmtId="180" fontId="7" fillId="4" borderId="9" xfId="1" applyNumberFormat="1" applyFont="1" applyFill="1" applyBorder="1">
      <alignment vertical="center"/>
    </xf>
    <xf numFmtId="180" fontId="7" fillId="0" borderId="9" xfId="1" applyNumberFormat="1" applyFont="1" applyBorder="1">
      <alignment vertical="center"/>
    </xf>
    <xf numFmtId="177" fontId="7" fillId="0" borderId="10" xfId="1" applyNumberFormat="1" applyFont="1" applyBorder="1">
      <alignment vertical="center"/>
    </xf>
    <xf numFmtId="178" fontId="7" fillId="0" borderId="11" xfId="1" applyNumberFormat="1" applyFont="1" applyBorder="1" applyAlignment="1">
      <alignment horizontal="center" vertical="center"/>
    </xf>
    <xf numFmtId="179" fontId="7" fillId="0" borderId="11" xfId="1" applyNumberFormat="1" applyFont="1" applyBorder="1">
      <alignment vertical="center"/>
    </xf>
    <xf numFmtId="177" fontId="7" fillId="0" borderId="12" xfId="1" applyNumberFormat="1" applyFont="1" applyBorder="1">
      <alignment vertical="center"/>
    </xf>
    <xf numFmtId="178" fontId="7" fillId="0" borderId="13" xfId="1" applyNumberFormat="1" applyFont="1" applyBorder="1" applyAlignment="1">
      <alignment horizontal="center" vertical="center"/>
    </xf>
    <xf numFmtId="179" fontId="7" fillId="0" borderId="13" xfId="1" applyNumberFormat="1" applyFont="1" applyBorder="1">
      <alignment vertical="center"/>
    </xf>
    <xf numFmtId="179" fontId="7" fillId="0" borderId="15" xfId="1" applyNumberFormat="1" applyFont="1" applyBorder="1">
      <alignment vertical="center"/>
    </xf>
    <xf numFmtId="0" fontId="7" fillId="0" borderId="15" xfId="1" applyFont="1" applyBorder="1">
      <alignment vertical="center"/>
    </xf>
    <xf numFmtId="180" fontId="7" fillId="0" borderId="15" xfId="1" applyNumberFormat="1" applyFont="1" applyBorder="1">
      <alignment vertical="center"/>
    </xf>
    <xf numFmtId="181" fontId="3" fillId="0" borderId="0" xfId="1" applyNumberFormat="1">
      <alignment vertical="center"/>
    </xf>
    <xf numFmtId="0" fontId="7" fillId="3" borderId="7" xfId="1" applyFont="1" applyFill="1" applyBorder="1" applyAlignment="1">
      <alignment horizontal="center" vertical="center"/>
    </xf>
    <xf numFmtId="180" fontId="7" fillId="4" borderId="16" xfId="1" applyNumberFormat="1" applyFont="1" applyFill="1" applyBorder="1">
      <alignment vertical="center"/>
    </xf>
    <xf numFmtId="180" fontId="7" fillId="0" borderId="16" xfId="1" applyNumberFormat="1" applyFont="1" applyBorder="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right" vertical="center"/>
    </xf>
    <xf numFmtId="0" fontId="11" fillId="2" borderId="0" xfId="0" applyFont="1" applyFill="1">
      <alignment vertical="center"/>
    </xf>
    <xf numFmtId="14" fontId="11" fillId="0" borderId="0" xfId="0" applyNumberFormat="1" applyFont="1" applyAlignment="1">
      <alignment horizontal="left" vertical="center"/>
    </xf>
    <xf numFmtId="0" fontId="13" fillId="0" borderId="1" xfId="0" applyFont="1" applyBorder="1">
      <alignment vertical="center"/>
    </xf>
    <xf numFmtId="0" fontId="11" fillId="0" borderId="1" xfId="0" applyFont="1" applyBorder="1">
      <alignment vertical="center"/>
    </xf>
    <xf numFmtId="0" fontId="15" fillId="0" borderId="0" xfId="0" applyFont="1">
      <alignment vertical="center"/>
    </xf>
    <xf numFmtId="0" fontId="11" fillId="0" borderId="17" xfId="0" applyFont="1" applyBorder="1">
      <alignment vertical="center"/>
    </xf>
    <xf numFmtId="0" fontId="11" fillId="0" borderId="21" xfId="0" applyFont="1" applyBorder="1">
      <alignment vertical="center"/>
    </xf>
    <xf numFmtId="0" fontId="11" fillId="0" borderId="2" xfId="0" applyFont="1" applyBorder="1">
      <alignment vertical="center"/>
    </xf>
    <xf numFmtId="6" fontId="14" fillId="0" borderId="19" xfId="0" applyNumberFormat="1" applyFont="1" applyBorder="1">
      <alignment vertical="center"/>
    </xf>
    <xf numFmtId="6" fontId="11" fillId="0" borderId="4" xfId="0" applyNumberFormat="1" applyFont="1" applyBorder="1">
      <alignment vertical="center"/>
    </xf>
    <xf numFmtId="6" fontId="16" fillId="0" borderId="19" xfId="0" applyNumberFormat="1" applyFont="1" applyBorder="1">
      <alignment vertical="center"/>
    </xf>
    <xf numFmtId="6" fontId="16" fillId="0" borderId="4" xfId="0" applyNumberFormat="1" applyFont="1" applyBorder="1">
      <alignment vertical="center"/>
    </xf>
    <xf numFmtId="14" fontId="11" fillId="0" borderId="0" xfId="0" applyNumberFormat="1" applyFont="1">
      <alignment vertical="center"/>
    </xf>
    <xf numFmtId="0" fontId="13" fillId="5" borderId="4" xfId="0" applyFont="1" applyFill="1" applyBorder="1" applyAlignment="1">
      <alignment horizontal="center" vertical="center"/>
    </xf>
    <xf numFmtId="0" fontId="14" fillId="0" borderId="0" xfId="0" applyFont="1">
      <alignment vertical="center"/>
    </xf>
    <xf numFmtId="6" fontId="16" fillId="0" borderId="0" xfId="0" applyNumberFormat="1" applyFont="1">
      <alignment vertical="center"/>
    </xf>
    <xf numFmtId="0" fontId="17" fillId="0" borderId="1" xfId="0" applyFont="1" applyBorder="1">
      <alignment vertical="center"/>
    </xf>
    <xf numFmtId="0" fontId="12" fillId="0" borderId="1" xfId="0" applyFont="1" applyBorder="1">
      <alignment vertical="center"/>
    </xf>
    <xf numFmtId="14" fontId="19" fillId="4" borderId="0" xfId="0" applyNumberFormat="1" applyFont="1" applyFill="1">
      <alignment vertical="center"/>
    </xf>
    <xf numFmtId="0" fontId="7" fillId="4" borderId="1" xfId="1" applyFont="1" applyFill="1" applyBorder="1">
      <alignment vertical="center"/>
    </xf>
    <xf numFmtId="5" fontId="0" fillId="0" borderId="0" xfId="0" applyNumberFormat="1">
      <alignment vertical="center"/>
    </xf>
    <xf numFmtId="7" fontId="11" fillId="0" borderId="0" xfId="0" applyNumberFormat="1" applyFont="1">
      <alignment vertical="center"/>
    </xf>
    <xf numFmtId="0" fontId="11" fillId="0" borderId="20" xfId="0" applyFont="1" applyBorder="1">
      <alignment vertical="center"/>
    </xf>
    <xf numFmtId="0" fontId="11" fillId="0" borderId="25" xfId="0" applyFont="1" applyBorder="1">
      <alignment vertical="center"/>
    </xf>
    <xf numFmtId="0" fontId="11" fillId="0" borderId="26" xfId="0" applyFont="1" applyBorder="1">
      <alignment vertical="center"/>
    </xf>
    <xf numFmtId="0" fontId="11" fillId="0" borderId="19" xfId="0" applyFont="1" applyBorder="1">
      <alignment vertical="center"/>
    </xf>
    <xf numFmtId="0" fontId="18" fillId="0" borderId="18" xfId="0" applyFont="1" applyBorder="1">
      <alignment vertical="center"/>
    </xf>
    <xf numFmtId="0" fontId="20" fillId="0" borderId="1" xfId="0" applyFont="1" applyBorder="1">
      <alignment vertical="center"/>
    </xf>
    <xf numFmtId="0" fontId="21" fillId="0" borderId="0" xfId="0" applyFont="1" applyAlignment="1">
      <alignment horizontal="right" vertical="center"/>
    </xf>
    <xf numFmtId="0" fontId="21" fillId="0" borderId="0" xfId="0" applyFont="1">
      <alignment vertical="center"/>
    </xf>
    <xf numFmtId="0" fontId="19" fillId="0" borderId="0" xfId="0" applyFont="1">
      <alignment vertical="center"/>
    </xf>
    <xf numFmtId="0" fontId="12" fillId="0" borderId="27" xfId="0" applyFont="1" applyBorder="1">
      <alignment vertical="center"/>
    </xf>
    <xf numFmtId="0" fontId="11" fillId="0" borderId="27" xfId="0" applyFont="1" applyBorder="1">
      <alignment vertical="center"/>
    </xf>
    <xf numFmtId="6" fontId="14" fillId="0" borderId="3" xfId="0" applyNumberFormat="1" applyFont="1" applyBorder="1">
      <alignment vertical="center"/>
    </xf>
    <xf numFmtId="0" fontId="3" fillId="0" borderId="28" xfId="1" applyBorder="1">
      <alignment vertical="center"/>
    </xf>
    <xf numFmtId="0" fontId="3" fillId="0" borderId="29" xfId="1" applyBorder="1">
      <alignment vertical="center"/>
    </xf>
    <xf numFmtId="0" fontId="3" fillId="0" borderId="30" xfId="1" applyBorder="1">
      <alignment vertical="center"/>
    </xf>
    <xf numFmtId="0" fontId="3" fillId="0" borderId="31" xfId="1" applyBorder="1">
      <alignment vertical="center"/>
    </xf>
    <xf numFmtId="0" fontId="23" fillId="0" borderId="32" xfId="1" applyFont="1" applyBorder="1">
      <alignment vertical="center"/>
    </xf>
    <xf numFmtId="0" fontId="3" fillId="0" borderId="25" xfId="1" applyBorder="1">
      <alignment vertical="center"/>
    </xf>
    <xf numFmtId="0" fontId="3" fillId="0" borderId="32" xfId="1" applyBorder="1">
      <alignment vertical="center"/>
    </xf>
    <xf numFmtId="0" fontId="3" fillId="0" borderId="1" xfId="1" applyBorder="1">
      <alignment vertical="center"/>
    </xf>
    <xf numFmtId="0" fontId="3" fillId="0" borderId="33" xfId="1" applyBorder="1">
      <alignment vertical="center"/>
    </xf>
    <xf numFmtId="0" fontId="3" fillId="0" borderId="34" xfId="1" applyBorder="1">
      <alignment vertical="center"/>
    </xf>
    <xf numFmtId="0" fontId="24" fillId="0" borderId="6" xfId="1" applyFont="1" applyBorder="1" applyAlignment="1">
      <alignment horizontal="center" vertical="center"/>
    </xf>
    <xf numFmtId="0" fontId="24" fillId="0" borderId="8" xfId="1" applyFont="1" applyBorder="1" applyAlignment="1">
      <alignment horizontal="center" vertical="center"/>
    </xf>
    <xf numFmtId="0" fontId="24" fillId="0" borderId="10" xfId="1" applyFont="1" applyBorder="1" applyAlignment="1">
      <alignment horizontal="center" vertical="center"/>
    </xf>
    <xf numFmtId="0" fontId="24" fillId="0" borderId="12" xfId="1" applyFont="1" applyBorder="1" applyAlignment="1">
      <alignment horizontal="center" vertical="center"/>
    </xf>
    <xf numFmtId="0" fontId="3" fillId="0" borderId="40" xfId="1" applyBorder="1" applyAlignment="1">
      <alignment vertical="center" textRotation="255"/>
    </xf>
    <xf numFmtId="0" fontId="3" fillId="0" borderId="3" xfId="1" applyBorder="1" applyAlignment="1">
      <alignment horizontal="center" vertical="center"/>
    </xf>
    <xf numFmtId="0" fontId="3" fillId="0" borderId="0" xfId="1" applyAlignment="1">
      <alignment horizontal="center" vertical="center"/>
    </xf>
    <xf numFmtId="183" fontId="3" fillId="0" borderId="0" xfId="1" applyNumberFormat="1" applyAlignment="1">
      <alignment horizontal="right" vertical="center"/>
    </xf>
    <xf numFmtId="0" fontId="3" fillId="0" borderId="0" xfId="1" applyAlignment="1">
      <alignment horizontal="right" vertical="center"/>
    </xf>
    <xf numFmtId="0" fontId="3" fillId="0" borderId="42" xfId="1" applyBorder="1">
      <alignment vertical="center"/>
    </xf>
    <xf numFmtId="0" fontId="3" fillId="0" borderId="43" xfId="1" applyBorder="1">
      <alignment vertical="center"/>
    </xf>
    <xf numFmtId="0" fontId="3" fillId="0" borderId="44" xfId="1" applyBorder="1">
      <alignment vertical="center"/>
    </xf>
    <xf numFmtId="0" fontId="28" fillId="0" borderId="0" xfId="0" applyFont="1" applyAlignment="1">
      <alignment horizontal="right" vertical="center"/>
    </xf>
    <xf numFmtId="56" fontId="0" fillId="0" borderId="0" xfId="0" applyNumberFormat="1">
      <alignment vertical="center"/>
    </xf>
    <xf numFmtId="38" fontId="0" fillId="0" borderId="0" xfId="4" applyFont="1">
      <alignment vertical="center"/>
    </xf>
    <xf numFmtId="0" fontId="0" fillId="0" borderId="4" xfId="0" applyBorder="1">
      <alignment vertical="center"/>
    </xf>
    <xf numFmtId="56" fontId="0" fillId="2" borderId="4" xfId="0" applyNumberFormat="1" applyFill="1" applyBorder="1">
      <alignment vertical="center"/>
    </xf>
    <xf numFmtId="38" fontId="0" fillId="0" borderId="4" xfId="4" applyFont="1" applyBorder="1">
      <alignment vertical="center"/>
    </xf>
    <xf numFmtId="56" fontId="0" fillId="0" borderId="4" xfId="0" applyNumberFormat="1" applyBorder="1">
      <alignment vertical="center"/>
    </xf>
    <xf numFmtId="0" fontId="24" fillId="0" borderId="27" xfId="1" applyFont="1" applyBorder="1" applyAlignment="1">
      <alignment horizontal="center" vertical="center"/>
    </xf>
    <xf numFmtId="183" fontId="24" fillId="0" borderId="45" xfId="1" applyNumberFormat="1" applyFont="1" applyBorder="1" applyAlignment="1">
      <alignment horizontal="right" vertical="center" indent="1"/>
    </xf>
    <xf numFmtId="0" fontId="30" fillId="0" borderId="0" xfId="1" applyFont="1">
      <alignment vertical="center"/>
    </xf>
    <xf numFmtId="184" fontId="7" fillId="0" borderId="9" xfId="1" applyNumberFormat="1" applyFont="1" applyBorder="1">
      <alignment vertical="center"/>
    </xf>
    <xf numFmtId="184" fontId="7" fillId="0" borderId="11" xfId="1" applyNumberFormat="1" applyFont="1" applyBorder="1">
      <alignment vertical="center"/>
    </xf>
    <xf numFmtId="184" fontId="7" fillId="0" borderId="13" xfId="1" applyNumberFormat="1" applyFont="1" applyBorder="1">
      <alignment vertical="center"/>
    </xf>
    <xf numFmtId="184" fontId="7" fillId="4" borderId="9" xfId="1" applyNumberFormat="1" applyFont="1" applyFill="1" applyBorder="1">
      <alignment vertical="center"/>
    </xf>
    <xf numFmtId="184" fontId="7" fillId="4" borderId="11" xfId="1" applyNumberFormat="1" applyFont="1" applyFill="1" applyBorder="1">
      <alignment vertical="center"/>
    </xf>
    <xf numFmtId="184" fontId="7" fillId="4" borderId="13" xfId="1" applyNumberFormat="1" applyFont="1" applyFill="1" applyBorder="1">
      <alignment vertical="center"/>
    </xf>
    <xf numFmtId="184" fontId="7" fillId="0" borderId="15" xfId="1" applyNumberFormat="1" applyFont="1" applyBorder="1">
      <alignment vertical="center"/>
    </xf>
    <xf numFmtId="0" fontId="0" fillId="0" borderId="0" xfId="0" applyAlignment="1">
      <alignment horizontal="center" vertical="center"/>
    </xf>
    <xf numFmtId="0" fontId="0" fillId="7" borderId="4" xfId="0" applyFill="1" applyBorder="1" applyAlignment="1">
      <alignment horizontal="center" vertical="center"/>
    </xf>
    <xf numFmtId="56" fontId="31" fillId="7" borderId="23" xfId="0" applyNumberFormat="1" applyFont="1" applyFill="1" applyBorder="1" applyAlignment="1">
      <alignment horizontal="center" vertical="center"/>
    </xf>
    <xf numFmtId="56" fontId="0" fillId="0" borderId="46" xfId="0" applyNumberFormat="1" applyBorder="1">
      <alignment vertical="center"/>
    </xf>
    <xf numFmtId="38" fontId="31" fillId="7" borderId="23" xfId="0" applyNumberFormat="1" applyFont="1" applyFill="1" applyBorder="1" applyAlignment="1">
      <alignment vertical="center" shrinkToFit="1"/>
    </xf>
    <xf numFmtId="0" fontId="3" fillId="2" borderId="0" xfId="1" applyFill="1">
      <alignment vertical="center"/>
    </xf>
    <xf numFmtId="181" fontId="11" fillId="0" borderId="20" xfId="0" applyNumberFormat="1" applyFont="1" applyBorder="1" applyAlignment="1">
      <alignment horizontal="center" vertical="center"/>
    </xf>
    <xf numFmtId="181" fontId="11" fillId="0" borderId="2" xfId="0" applyNumberFormat="1" applyFont="1" applyBorder="1" applyAlignment="1">
      <alignment horizontal="center" vertical="center"/>
    </xf>
    <xf numFmtId="181" fontId="11" fillId="0" borderId="4" xfId="0" applyNumberFormat="1" applyFont="1" applyBorder="1" applyAlignment="1">
      <alignment horizontal="center" vertical="center"/>
    </xf>
    <xf numFmtId="0" fontId="3" fillId="0" borderId="4" xfId="1" applyBorder="1" applyAlignment="1">
      <alignment horizontal="right" vertical="center"/>
    </xf>
    <xf numFmtId="0" fontId="3" fillId="2" borderId="4" xfId="1" applyFill="1" applyBorder="1">
      <alignment vertical="center"/>
    </xf>
    <xf numFmtId="0" fontId="3" fillId="0" borderId="0" xfId="1" applyAlignment="1">
      <alignment horizontal="left" vertical="center"/>
    </xf>
    <xf numFmtId="0" fontId="6" fillId="0" borderId="0" xfId="1" applyFont="1" applyAlignment="1">
      <alignment horizontal="left" vertical="center"/>
    </xf>
    <xf numFmtId="0" fontId="7" fillId="3" borderId="7" xfId="1" applyFont="1" applyFill="1" applyBorder="1" applyAlignment="1">
      <alignment horizontal="left" vertical="center"/>
    </xf>
    <xf numFmtId="178" fontId="7" fillId="8" borderId="9" xfId="1" applyNumberFormat="1" applyFont="1" applyFill="1" applyBorder="1" applyAlignment="1">
      <alignment horizontal="left" vertical="center"/>
    </xf>
    <xf numFmtId="56" fontId="0" fillId="0" borderId="0" xfId="0" applyNumberFormat="1" applyAlignment="1">
      <alignment horizontal="center" vertical="center"/>
    </xf>
    <xf numFmtId="56" fontId="0" fillId="0" borderId="0" xfId="0" applyNumberFormat="1" applyAlignment="1">
      <alignment horizontal="left" vertical="center"/>
    </xf>
    <xf numFmtId="0" fontId="3" fillId="0" borderId="0" xfId="1" applyAlignment="1">
      <alignment horizontal="left" vertical="center" shrinkToFit="1"/>
    </xf>
    <xf numFmtId="38" fontId="3" fillId="0" borderId="0" xfId="4" applyFont="1" applyFill="1" applyBorder="1">
      <alignment vertical="center"/>
    </xf>
    <xf numFmtId="38" fontId="3" fillId="0" borderId="0" xfId="1" applyNumberFormat="1">
      <alignment vertical="center"/>
    </xf>
    <xf numFmtId="38" fontId="32" fillId="0" borderId="0" xfId="4" applyFont="1" applyAlignment="1">
      <alignment horizontal="center" vertical="center"/>
    </xf>
    <xf numFmtId="38" fontId="0" fillId="0" borderId="0" xfId="4" applyFont="1" applyAlignment="1">
      <alignment horizontal="right" vertical="center"/>
    </xf>
    <xf numFmtId="0" fontId="10" fillId="2" borderId="0" xfId="0" applyFont="1" applyFill="1">
      <alignment vertical="center"/>
    </xf>
    <xf numFmtId="0" fontId="10" fillId="0" borderId="4" xfId="0" applyFont="1" applyBorder="1">
      <alignment vertical="center"/>
    </xf>
    <xf numFmtId="183" fontId="24" fillId="0" borderId="38" xfId="1" applyNumberFormat="1" applyFont="1" applyBorder="1">
      <alignment vertical="center"/>
    </xf>
    <xf numFmtId="183" fontId="24" fillId="0" borderId="39" xfId="1" applyNumberFormat="1" applyFont="1" applyBorder="1">
      <alignment vertical="center"/>
    </xf>
    <xf numFmtId="183" fontId="24" fillId="0" borderId="41" xfId="1" applyNumberFormat="1" applyFont="1" applyBorder="1">
      <alignment vertical="center"/>
    </xf>
    <xf numFmtId="0" fontId="3" fillId="0" borderId="41" xfId="1" applyBorder="1" applyAlignment="1">
      <alignment vertical="center" textRotation="255"/>
    </xf>
    <xf numFmtId="0" fontId="34" fillId="0" borderId="47" xfId="1" applyFont="1" applyBorder="1" applyAlignment="1">
      <alignment horizontal="center"/>
    </xf>
    <xf numFmtId="6" fontId="10" fillId="0" borderId="0" xfId="0" applyNumberFormat="1" applyFont="1">
      <alignment vertical="center"/>
    </xf>
    <xf numFmtId="185" fontId="11" fillId="0" borderId="24" xfId="0" applyNumberFormat="1" applyFont="1" applyBorder="1">
      <alignment vertical="center"/>
    </xf>
    <xf numFmtId="185" fontId="11" fillId="0" borderId="4" xfId="0" applyNumberFormat="1" applyFont="1" applyBorder="1">
      <alignment vertical="center"/>
    </xf>
    <xf numFmtId="0" fontId="3" fillId="0" borderId="4" xfId="1" applyBorder="1">
      <alignment vertical="center"/>
    </xf>
    <xf numFmtId="0" fontId="3" fillId="7" borderId="4" xfId="1" applyFill="1" applyBorder="1">
      <alignment vertical="center"/>
    </xf>
    <xf numFmtId="0" fontId="0" fillId="0" borderId="3" xfId="0" applyBorder="1">
      <alignment vertical="center"/>
    </xf>
    <xf numFmtId="0" fontId="0" fillId="0" borderId="2" xfId="0" applyBorder="1">
      <alignment vertical="center"/>
    </xf>
    <xf numFmtId="0" fontId="0" fillId="0" borderId="19" xfId="0" applyBorder="1">
      <alignment vertical="center"/>
    </xf>
    <xf numFmtId="0" fontId="0" fillId="0" borderId="23" xfId="0" applyBorder="1" applyAlignment="1">
      <alignment vertical="center" wrapText="1"/>
    </xf>
    <xf numFmtId="0" fontId="0" fillId="0" borderId="18" xfId="0" applyBorder="1">
      <alignment vertical="center"/>
    </xf>
    <xf numFmtId="0" fontId="0" fillId="0" borderId="26" xfId="0" applyBorder="1">
      <alignment vertical="center"/>
    </xf>
    <xf numFmtId="0" fontId="0" fillId="0" borderId="22" xfId="0" applyBorder="1">
      <alignment vertical="center"/>
    </xf>
    <xf numFmtId="0" fontId="0" fillId="0" borderId="17" xfId="0" applyBorder="1">
      <alignment vertical="center"/>
    </xf>
    <xf numFmtId="186" fontId="24" fillId="0" borderId="48" xfId="1" applyNumberFormat="1" applyFont="1" applyBorder="1">
      <alignment vertical="center"/>
    </xf>
    <xf numFmtId="186" fontId="24" fillId="0" borderId="49" xfId="1" applyNumberFormat="1" applyFont="1" applyBorder="1">
      <alignment vertical="center"/>
    </xf>
    <xf numFmtId="186" fontId="3" fillId="0" borderId="50" xfId="1" applyNumberFormat="1" applyBorder="1" applyAlignment="1">
      <alignment vertical="center" textRotation="255"/>
    </xf>
    <xf numFmtId="186" fontId="24" fillId="0" borderId="50" xfId="1" applyNumberFormat="1" applyFont="1" applyBorder="1">
      <alignment vertical="center"/>
    </xf>
    <xf numFmtId="186" fontId="25" fillId="0" borderId="3" xfId="1" applyNumberFormat="1" applyFont="1" applyBorder="1" applyAlignment="1">
      <alignment horizontal="center" vertical="center"/>
    </xf>
    <xf numFmtId="0" fontId="3" fillId="8" borderId="0" xfId="1" applyFill="1">
      <alignment vertical="center"/>
    </xf>
    <xf numFmtId="14" fontId="3" fillId="0" borderId="0" xfId="1" applyNumberFormat="1">
      <alignment vertical="center"/>
    </xf>
    <xf numFmtId="14" fontId="7" fillId="3" borderId="7" xfId="1" applyNumberFormat="1" applyFont="1" applyFill="1" applyBorder="1" applyAlignment="1">
      <alignment horizontal="center" vertical="center"/>
    </xf>
    <xf numFmtId="14" fontId="7" fillId="0" borderId="9" xfId="1" applyNumberFormat="1" applyFont="1" applyBorder="1">
      <alignment vertical="center"/>
    </xf>
    <xf numFmtId="14" fontId="7" fillId="0" borderId="15" xfId="1" applyNumberFormat="1" applyFont="1" applyBorder="1">
      <alignment vertical="center"/>
    </xf>
    <xf numFmtId="0" fontId="3" fillId="0" borderId="0" xfId="1" applyAlignment="1">
      <alignment vertical="center" shrinkToFit="1"/>
    </xf>
    <xf numFmtId="0" fontId="7" fillId="3" borderId="51" xfId="1" applyFont="1" applyFill="1" applyBorder="1" applyAlignment="1">
      <alignment horizontal="center" vertical="center" shrinkToFit="1"/>
    </xf>
    <xf numFmtId="180" fontId="7" fillId="0" borderId="52" xfId="1" applyNumberFormat="1" applyFont="1" applyBorder="1" applyAlignment="1">
      <alignment vertical="center" shrinkToFit="1"/>
    </xf>
    <xf numFmtId="180" fontId="7" fillId="0" borderId="53" xfId="1" applyNumberFormat="1" applyFont="1" applyBorder="1" applyAlignment="1">
      <alignment vertical="center" shrinkToFit="1"/>
    </xf>
    <xf numFmtId="0" fontId="3" fillId="6" borderId="27" xfId="1" applyFill="1" applyBorder="1" applyAlignment="1">
      <alignment horizontal="center" vertical="center"/>
    </xf>
    <xf numFmtId="0" fontId="23" fillId="0" borderId="1" xfId="1" applyFont="1" applyBorder="1" applyAlignment="1">
      <alignment horizontal="center" vertical="center"/>
    </xf>
    <xf numFmtId="0" fontId="3" fillId="6" borderId="25" xfId="1" applyFill="1" applyBorder="1" applyAlignment="1">
      <alignment horizontal="center" vertical="center"/>
    </xf>
    <xf numFmtId="0" fontId="3" fillId="6" borderId="0" xfId="1" applyFill="1" applyAlignment="1">
      <alignment horizontal="center" vertical="center"/>
    </xf>
    <xf numFmtId="0" fontId="24" fillId="0" borderId="37" xfId="1" applyFont="1" applyBorder="1" applyAlignment="1">
      <alignment horizontal="center" vertical="center"/>
    </xf>
    <xf numFmtId="40" fontId="0" fillId="0" borderId="4" xfId="4" applyNumberFormat="1" applyFont="1" applyBorder="1">
      <alignment vertical="center"/>
    </xf>
    <xf numFmtId="0" fontId="30" fillId="0" borderId="28" xfId="1" applyFont="1" applyBorder="1">
      <alignment vertical="center"/>
    </xf>
    <xf numFmtId="0" fontId="30" fillId="0" borderId="31" xfId="1" applyFont="1" applyBorder="1">
      <alignment vertical="center"/>
    </xf>
    <xf numFmtId="182" fontId="30" fillId="0" borderId="31" xfId="1" applyNumberFormat="1" applyFont="1" applyBorder="1">
      <alignment vertical="center"/>
    </xf>
    <xf numFmtId="0" fontId="30" fillId="0" borderId="42" xfId="1" applyFont="1" applyBorder="1">
      <alignment vertical="center"/>
    </xf>
    <xf numFmtId="0" fontId="23" fillId="0" borderId="31" xfId="1" applyFont="1" applyBorder="1">
      <alignment vertical="center"/>
    </xf>
    <xf numFmtId="0" fontId="22" fillId="0" borderId="32" xfId="1" applyFont="1" applyBorder="1" applyAlignment="1">
      <alignment horizontal="center" vertical="center"/>
    </xf>
    <xf numFmtId="0" fontId="23" fillId="0" borderId="32" xfId="1" applyFont="1" applyBorder="1" applyAlignment="1">
      <alignment horizontal="center" vertical="center"/>
    </xf>
    <xf numFmtId="182" fontId="3" fillId="0" borderId="32" xfId="1" applyNumberFormat="1" applyBorder="1" applyAlignment="1">
      <alignment horizontal="right" vertical="center" indent="1"/>
    </xf>
    <xf numFmtId="0" fontId="3" fillId="0" borderId="32" xfId="1" applyBorder="1" applyAlignment="1">
      <alignment horizontal="center" vertical="center"/>
    </xf>
    <xf numFmtId="0" fontId="34" fillId="0" borderId="32" xfId="1" applyFont="1" applyBorder="1" applyAlignment="1">
      <alignment horizontal="center"/>
    </xf>
    <xf numFmtId="186" fontId="24" fillId="0" borderId="32" xfId="1" applyNumberFormat="1" applyFont="1" applyBorder="1">
      <alignment vertical="center"/>
    </xf>
    <xf numFmtId="186" fontId="25" fillId="0" borderId="32" xfId="1" applyNumberFormat="1" applyFont="1" applyBorder="1" applyAlignment="1">
      <alignment horizontal="center" vertical="center"/>
    </xf>
    <xf numFmtId="0" fontId="25" fillId="0" borderId="32" xfId="1" applyFont="1" applyBorder="1" applyAlignment="1">
      <alignment horizontal="center" vertical="center"/>
    </xf>
    <xf numFmtId="56" fontId="25" fillId="0" borderId="32" xfId="1" applyNumberFormat="1" applyFont="1" applyBorder="1" applyAlignment="1">
      <alignment horizontal="center" vertical="center"/>
    </xf>
    <xf numFmtId="0" fontId="26" fillId="0" borderId="32" xfId="1" applyFont="1" applyBorder="1" applyAlignment="1">
      <alignment horizontal="center" vertical="center"/>
    </xf>
    <xf numFmtId="56" fontId="0" fillId="0" borderId="3" xfId="0" applyNumberFormat="1" applyBorder="1" applyAlignment="1">
      <alignment horizontal="left" vertical="center"/>
    </xf>
    <xf numFmtId="38" fontId="0" fillId="0" borderId="2" xfId="4" applyFont="1" applyBorder="1">
      <alignment vertical="center"/>
    </xf>
    <xf numFmtId="56" fontId="0" fillId="0" borderId="19" xfId="0" applyNumberFormat="1" applyBorder="1" applyAlignment="1">
      <alignment horizontal="center" vertical="center"/>
    </xf>
    <xf numFmtId="56" fontId="0" fillId="0" borderId="23" xfId="0" applyNumberFormat="1" applyBorder="1">
      <alignment vertical="center"/>
    </xf>
    <xf numFmtId="0" fontId="0" fillId="0" borderId="23" xfId="0" applyBorder="1">
      <alignment vertical="center"/>
    </xf>
    <xf numFmtId="56" fontId="0" fillId="0" borderId="26" xfId="0" applyNumberFormat="1" applyBorder="1" applyAlignment="1">
      <alignment horizontal="left" vertical="center"/>
    </xf>
    <xf numFmtId="56" fontId="0" fillId="0" borderId="22" xfId="0" applyNumberFormat="1" applyBorder="1">
      <alignment vertical="center"/>
    </xf>
    <xf numFmtId="38" fontId="0" fillId="0" borderId="22" xfId="4" applyFont="1" applyBorder="1">
      <alignment vertical="center"/>
    </xf>
    <xf numFmtId="38" fontId="0" fillId="0" borderId="17" xfId="4" applyFont="1" applyBorder="1">
      <alignment vertical="center"/>
    </xf>
    <xf numFmtId="38" fontId="35" fillId="0" borderId="4" xfId="4" applyFont="1" applyBorder="1">
      <alignment vertical="center"/>
    </xf>
    <xf numFmtId="38" fontId="35" fillId="0" borderId="22" xfId="4" applyFont="1" applyBorder="1">
      <alignment vertical="center"/>
    </xf>
    <xf numFmtId="38" fontId="35" fillId="0" borderId="17" xfId="4" applyFont="1" applyBorder="1">
      <alignment vertical="center"/>
    </xf>
    <xf numFmtId="0" fontId="0" fillId="0" borderId="18" xfId="0" applyBorder="1" applyAlignment="1">
      <alignment vertical="center" wrapText="1"/>
    </xf>
    <xf numFmtId="38" fontId="35" fillId="0" borderId="23" xfId="4" applyFont="1" applyBorder="1">
      <alignment vertical="center"/>
    </xf>
    <xf numFmtId="38" fontId="0" fillId="0" borderId="46" xfId="4" applyFont="1" applyBorder="1">
      <alignment vertical="center"/>
    </xf>
    <xf numFmtId="38" fontId="0" fillId="0" borderId="54" xfId="4" applyFont="1" applyBorder="1">
      <alignment vertical="center"/>
    </xf>
    <xf numFmtId="0" fontId="0" fillId="7" borderId="2" xfId="0" applyFill="1" applyBorder="1" applyAlignment="1">
      <alignment horizontal="center" vertical="center"/>
    </xf>
    <xf numFmtId="0" fontId="0" fillId="7" borderId="55" xfId="0" applyFill="1" applyBorder="1" applyAlignment="1">
      <alignment horizontal="center" vertical="center"/>
    </xf>
    <xf numFmtId="0" fontId="31" fillId="0" borderId="0" xfId="0" applyFont="1">
      <alignment vertical="center"/>
    </xf>
    <xf numFmtId="0" fontId="31" fillId="0" borderId="23" xfId="0" applyFont="1" applyBorder="1" applyAlignment="1">
      <alignment vertical="center" shrinkToFit="1"/>
    </xf>
    <xf numFmtId="38" fontId="31" fillId="0" borderId="23" xfId="0" applyNumberFormat="1" applyFont="1" applyBorder="1" applyAlignment="1">
      <alignment vertical="center" shrinkToFit="1"/>
    </xf>
    <xf numFmtId="38" fontId="31" fillId="0" borderId="18" xfId="0" applyNumberFormat="1" applyFont="1" applyBorder="1" applyAlignment="1">
      <alignment vertical="center" shrinkToFit="1"/>
    </xf>
    <xf numFmtId="0" fontId="31" fillId="0" borderId="0" xfId="0" applyFont="1" applyAlignment="1">
      <alignment vertical="center" shrinkToFit="1"/>
    </xf>
    <xf numFmtId="0" fontId="0" fillId="0" borderId="4" xfId="0" applyBorder="1" applyAlignment="1">
      <alignment vertical="center" wrapText="1"/>
    </xf>
    <xf numFmtId="0" fontId="0" fillId="0" borderId="46" xfId="0" applyBorder="1" applyAlignment="1">
      <alignment vertical="center" wrapText="1"/>
    </xf>
    <xf numFmtId="187" fontId="0" fillId="7" borderId="4" xfId="0" applyNumberFormat="1" applyFill="1" applyBorder="1" applyAlignment="1">
      <alignment horizontal="center" vertical="center"/>
    </xf>
    <xf numFmtId="187" fontId="0" fillId="7" borderId="2" xfId="0" applyNumberFormat="1" applyFill="1" applyBorder="1" applyAlignment="1">
      <alignment horizontal="center" vertical="center"/>
    </xf>
    <xf numFmtId="187" fontId="0" fillId="0" borderId="4" xfId="0" applyNumberFormat="1" applyBorder="1">
      <alignment vertical="center"/>
    </xf>
    <xf numFmtId="187" fontId="0" fillId="0" borderId="46" xfId="0" applyNumberFormat="1" applyBorder="1">
      <alignment vertical="center"/>
    </xf>
    <xf numFmtId="187" fontId="31" fillId="0" borderId="23" xfId="0" applyNumberFormat="1" applyFont="1" applyBorder="1" applyAlignment="1">
      <alignment vertical="center" shrinkToFit="1"/>
    </xf>
    <xf numFmtId="187" fontId="31" fillId="0" borderId="18" xfId="0" applyNumberFormat="1" applyFont="1" applyBorder="1" applyAlignment="1">
      <alignment vertical="center" shrinkToFit="1"/>
    </xf>
    <xf numFmtId="0" fontId="0" fillId="0" borderId="0" xfId="0" applyAlignment="1">
      <alignment vertical="center" wrapText="1"/>
    </xf>
    <xf numFmtId="187" fontId="31" fillId="0" borderId="59" xfId="0" applyNumberFormat="1" applyFont="1" applyBorder="1">
      <alignment vertical="center"/>
    </xf>
    <xf numFmtId="188" fontId="36" fillId="0" borderId="58" xfId="0" applyNumberFormat="1" applyFont="1" applyBorder="1">
      <alignment vertical="center"/>
    </xf>
    <xf numFmtId="0" fontId="31" fillId="7" borderId="62" xfId="0" applyFont="1" applyFill="1" applyBorder="1" applyAlignment="1">
      <alignment horizontal="center" vertical="center" shrinkToFit="1"/>
    </xf>
    <xf numFmtId="38" fontId="31" fillId="0" borderId="63" xfId="0" applyNumberFormat="1" applyFont="1" applyBorder="1" applyAlignment="1">
      <alignment vertical="center" shrinkToFit="1"/>
    </xf>
    <xf numFmtId="38" fontId="31" fillId="0" borderId="64" xfId="0" applyNumberFormat="1" applyFont="1" applyBorder="1" applyAlignment="1">
      <alignment vertical="center" shrinkToFit="1"/>
    </xf>
    <xf numFmtId="38" fontId="31" fillId="0" borderId="65" xfId="0" applyNumberFormat="1" applyFont="1" applyBorder="1" applyAlignment="1">
      <alignment vertical="center" shrinkToFit="1"/>
    </xf>
    <xf numFmtId="188" fontId="36" fillId="0" borderId="56" xfId="0" applyNumberFormat="1" applyFont="1" applyBorder="1">
      <alignment vertical="center"/>
    </xf>
    <xf numFmtId="188" fontId="36" fillId="0" borderId="57" xfId="0" applyNumberFormat="1" applyFont="1" applyBorder="1">
      <alignment vertical="center"/>
    </xf>
    <xf numFmtId="187" fontId="31" fillId="7" borderId="62" xfId="0" applyNumberFormat="1" applyFont="1" applyFill="1" applyBorder="1" applyAlignment="1">
      <alignment horizontal="center" vertical="center" shrinkToFit="1"/>
    </xf>
    <xf numFmtId="187" fontId="31" fillId="0" borderId="63" xfId="0" applyNumberFormat="1" applyFont="1" applyBorder="1" applyAlignment="1">
      <alignment vertical="center" shrinkToFit="1"/>
    </xf>
    <xf numFmtId="187" fontId="31" fillId="0" borderId="64" xfId="0" applyNumberFormat="1" applyFont="1" applyBorder="1" applyAlignment="1">
      <alignment vertical="center" shrinkToFit="1"/>
    </xf>
    <xf numFmtId="187" fontId="31" fillId="0" borderId="65" xfId="0" applyNumberFormat="1" applyFont="1" applyBorder="1" applyAlignment="1">
      <alignment vertical="center" shrinkToFit="1"/>
    </xf>
    <xf numFmtId="187" fontId="0" fillId="7" borderId="55" xfId="0" applyNumberFormat="1" applyFill="1" applyBorder="1" applyAlignment="1">
      <alignment horizontal="center" vertical="center"/>
    </xf>
    <xf numFmtId="10" fontId="0" fillId="0" borderId="56" xfId="0" applyNumberFormat="1" applyBorder="1">
      <alignment vertical="center"/>
    </xf>
    <xf numFmtId="10" fontId="0" fillId="0" borderId="58" xfId="0" applyNumberFormat="1" applyBorder="1">
      <alignment vertical="center"/>
    </xf>
    <xf numFmtId="10" fontId="0" fillId="0" borderId="57" xfId="0" applyNumberFormat="1" applyBorder="1">
      <alignment vertical="center"/>
    </xf>
    <xf numFmtId="38" fontId="31" fillId="0" borderId="60" xfId="0" applyNumberFormat="1" applyFont="1" applyBorder="1">
      <alignment vertical="center"/>
    </xf>
    <xf numFmtId="38" fontId="31" fillId="0" borderId="61" xfId="0" applyNumberFormat="1" applyFont="1" applyBorder="1">
      <alignment vertical="center"/>
    </xf>
    <xf numFmtId="0" fontId="37" fillId="0" borderId="0" xfId="1" applyFont="1">
      <alignment vertical="center"/>
    </xf>
    <xf numFmtId="40" fontId="0" fillId="0" borderId="0" xfId="4" applyNumberFormat="1" applyFont="1">
      <alignment vertical="center"/>
    </xf>
    <xf numFmtId="40" fontId="0" fillId="0" borderId="23" xfId="0" applyNumberFormat="1" applyBorder="1">
      <alignment vertical="center"/>
    </xf>
    <xf numFmtId="40" fontId="0" fillId="0" borderId="18" xfId="0" applyNumberFormat="1" applyBorder="1">
      <alignment vertical="center"/>
    </xf>
    <xf numFmtId="40" fontId="0" fillId="0" borderId="2" xfId="4" applyNumberFormat="1" applyFont="1" applyBorder="1">
      <alignment vertical="center"/>
    </xf>
    <xf numFmtId="40" fontId="35" fillId="0" borderId="23" xfId="4" applyNumberFormat="1" applyFont="1" applyBorder="1">
      <alignment vertical="center"/>
    </xf>
    <xf numFmtId="40" fontId="35" fillId="0" borderId="4" xfId="4" applyNumberFormat="1" applyFont="1" applyBorder="1">
      <alignment vertical="center"/>
    </xf>
    <xf numFmtId="40" fontId="0" fillId="0" borderId="22" xfId="4" applyNumberFormat="1" applyFont="1" applyBorder="1">
      <alignment vertical="center"/>
    </xf>
    <xf numFmtId="40" fontId="0" fillId="0" borderId="17" xfId="4" applyNumberFormat="1" applyFont="1" applyBorder="1">
      <alignment vertical="center"/>
    </xf>
    <xf numFmtId="40" fontId="35" fillId="0" borderId="22" xfId="4" applyNumberFormat="1" applyFont="1" applyBorder="1">
      <alignment vertical="center"/>
    </xf>
    <xf numFmtId="40" fontId="35" fillId="0" borderId="17" xfId="4" applyNumberFormat="1" applyFont="1" applyBorder="1">
      <alignment vertical="center"/>
    </xf>
    <xf numFmtId="185" fontId="38" fillId="0" borderId="4" xfId="0" applyNumberFormat="1" applyFont="1" applyBorder="1">
      <alignment vertical="center"/>
    </xf>
    <xf numFmtId="0" fontId="7" fillId="0" borderId="0" xfId="1" applyFont="1" applyAlignment="1">
      <alignment horizontal="center" vertical="center"/>
    </xf>
    <xf numFmtId="5" fontId="8" fillId="0" borderId="0" xfId="1" applyNumberFormat="1" applyFont="1" applyAlignment="1">
      <alignment horizontal="center" vertical="center"/>
    </xf>
    <xf numFmtId="0" fontId="8" fillId="0" borderId="0" xfId="1" applyFont="1" applyAlignment="1"/>
    <xf numFmtId="2" fontId="7" fillId="0" borderId="0" xfId="1" applyNumberFormat="1" applyFont="1" applyAlignment="1"/>
    <xf numFmtId="180" fontId="7" fillId="0" borderId="0" xfId="4" applyNumberFormat="1" applyFont="1" applyAlignment="1"/>
    <xf numFmtId="0" fontId="7" fillId="3" borderId="66" xfId="1" applyFont="1" applyFill="1" applyBorder="1" applyAlignment="1">
      <alignment horizontal="center" vertical="center"/>
    </xf>
    <xf numFmtId="0" fontId="7" fillId="3" borderId="67" xfId="1" applyFont="1" applyFill="1" applyBorder="1" applyAlignment="1">
      <alignment horizontal="center" vertical="center"/>
    </xf>
    <xf numFmtId="0" fontId="7" fillId="3" borderId="67" xfId="1" applyFont="1" applyFill="1" applyBorder="1" applyAlignment="1">
      <alignment horizontal="left" vertical="center"/>
    </xf>
    <xf numFmtId="0" fontId="7" fillId="3" borderId="68" xfId="1" applyFont="1" applyFill="1" applyBorder="1" applyAlignment="1">
      <alignment horizontal="center" vertical="center"/>
    </xf>
    <xf numFmtId="0" fontId="7" fillId="3" borderId="69" xfId="1" applyFont="1" applyFill="1" applyBorder="1" applyAlignment="1">
      <alignment horizontal="center" vertical="center"/>
    </xf>
    <xf numFmtId="177" fontId="7" fillId="2" borderId="10" xfId="1" applyNumberFormat="1" applyFont="1" applyFill="1" applyBorder="1">
      <alignment vertical="center"/>
    </xf>
    <xf numFmtId="0" fontId="7" fillId="0" borderId="11" xfId="1" applyFont="1" applyBorder="1" applyAlignment="1">
      <alignment horizontal="left" vertical="center"/>
    </xf>
    <xf numFmtId="189" fontId="7" fillId="0" borderId="11" xfId="1" applyNumberFormat="1" applyFont="1" applyBorder="1">
      <alignment vertical="center"/>
    </xf>
    <xf numFmtId="180" fontId="7" fillId="0" borderId="70" xfId="1" applyNumberFormat="1" applyFont="1" applyBorder="1">
      <alignment vertical="center"/>
    </xf>
    <xf numFmtId="180" fontId="7" fillId="0" borderId="71" xfId="1" applyNumberFormat="1" applyFont="1" applyBorder="1">
      <alignment vertical="center"/>
    </xf>
    <xf numFmtId="177" fontId="7" fillId="0" borderId="40" xfId="1" applyNumberFormat="1" applyFont="1" applyBorder="1">
      <alignment vertical="center"/>
    </xf>
    <xf numFmtId="178" fontId="7" fillId="0" borderId="72" xfId="1" applyNumberFormat="1" applyFont="1" applyBorder="1" applyAlignment="1">
      <alignment horizontal="center" vertical="center"/>
    </xf>
    <xf numFmtId="0" fontId="7" fillId="0" borderId="72" xfId="1" applyFont="1" applyBorder="1" applyAlignment="1">
      <alignment horizontal="left" vertical="center"/>
    </xf>
    <xf numFmtId="179" fontId="7" fillId="0" borderId="72" xfId="1" applyNumberFormat="1" applyFont="1" applyBorder="1">
      <alignment vertical="center"/>
    </xf>
    <xf numFmtId="184" fontId="7" fillId="0" borderId="72" xfId="1" applyNumberFormat="1" applyFont="1" applyBorder="1">
      <alignment vertical="center"/>
    </xf>
    <xf numFmtId="189" fontId="7" fillId="0" borderId="72" xfId="1" applyNumberFormat="1" applyFont="1" applyBorder="1">
      <alignment vertical="center"/>
    </xf>
    <xf numFmtId="180" fontId="7" fillId="0" borderId="73" xfId="1" applyNumberFormat="1" applyFont="1" applyBorder="1">
      <alignment vertical="center"/>
    </xf>
    <xf numFmtId="0" fontId="20" fillId="0" borderId="1" xfId="0" applyFont="1" applyBorder="1" applyAlignment="1">
      <alignment horizontal="center" vertical="center"/>
    </xf>
    <xf numFmtId="0" fontId="39" fillId="0" borderId="0" xfId="0" applyFont="1">
      <alignment vertical="center"/>
    </xf>
    <xf numFmtId="0" fontId="35" fillId="9" borderId="0" xfId="5" applyFill="1">
      <alignment vertical="center"/>
    </xf>
    <xf numFmtId="0" fontId="35" fillId="9" borderId="0" xfId="5" applyFill="1" applyAlignment="1">
      <alignment horizontal="center" vertical="center"/>
    </xf>
    <xf numFmtId="0" fontId="35" fillId="9" borderId="4" xfId="5" applyFill="1" applyBorder="1">
      <alignment vertical="center"/>
    </xf>
    <xf numFmtId="0" fontId="40" fillId="9" borderId="0" xfId="5" applyFont="1" applyFill="1" applyAlignment="1">
      <alignment horizontal="center" vertical="center"/>
    </xf>
    <xf numFmtId="0" fontId="40" fillId="9" borderId="0" xfId="5" applyFont="1" applyFill="1">
      <alignment vertical="center"/>
    </xf>
    <xf numFmtId="0" fontId="40" fillId="9" borderId="1" xfId="5" applyFont="1" applyFill="1" applyBorder="1" applyAlignment="1">
      <alignment horizontal="center" vertical="center"/>
    </xf>
    <xf numFmtId="177" fontId="35" fillId="9" borderId="74" xfId="5" applyNumberFormat="1" applyFill="1" applyBorder="1">
      <alignment vertical="center"/>
    </xf>
    <xf numFmtId="177" fontId="35" fillId="9" borderId="16" xfId="5" applyNumberFormat="1" applyFill="1" applyBorder="1">
      <alignment vertical="center"/>
    </xf>
    <xf numFmtId="177" fontId="35" fillId="9" borderId="75" xfId="5" applyNumberFormat="1" applyFill="1" applyBorder="1">
      <alignment vertical="center"/>
    </xf>
    <xf numFmtId="0" fontId="35" fillId="7" borderId="4" xfId="5" applyFill="1" applyBorder="1" applyAlignment="1">
      <alignment horizontal="center" vertical="center"/>
    </xf>
    <xf numFmtId="0" fontId="35" fillId="7" borderId="76" xfId="5" applyFill="1" applyBorder="1" applyAlignment="1">
      <alignment horizontal="center" vertical="center"/>
    </xf>
    <xf numFmtId="0" fontId="35" fillId="7" borderId="47" xfId="5" applyFill="1" applyBorder="1" applyAlignment="1">
      <alignment horizontal="center" vertical="center"/>
    </xf>
    <xf numFmtId="0" fontId="35" fillId="7" borderId="0" xfId="5" applyFill="1" applyAlignment="1">
      <alignment horizontal="center" vertical="center"/>
    </xf>
    <xf numFmtId="0" fontId="35" fillId="0" borderId="0" xfId="5" applyAlignment="1">
      <alignment horizontal="center" vertical="center"/>
    </xf>
    <xf numFmtId="0" fontId="35" fillId="7" borderId="2" xfId="5" applyFill="1" applyBorder="1" applyAlignment="1">
      <alignment horizontal="center" vertical="center"/>
    </xf>
    <xf numFmtId="0" fontId="35" fillId="9" borderId="6" xfId="5" applyFill="1" applyBorder="1" applyAlignment="1">
      <alignment horizontal="center" vertical="center"/>
    </xf>
    <xf numFmtId="0" fontId="35" fillId="9" borderId="7" xfId="5" applyFill="1" applyBorder="1" applyAlignment="1">
      <alignment horizontal="center" vertical="center"/>
    </xf>
    <xf numFmtId="0" fontId="35" fillId="9" borderId="37" xfId="5" applyFill="1" applyBorder="1" applyAlignment="1">
      <alignment horizontal="center" vertical="center"/>
    </xf>
    <xf numFmtId="0" fontId="35" fillId="9" borderId="4" xfId="5" applyFill="1" applyBorder="1" applyProtection="1">
      <alignment vertical="center"/>
      <protection locked="0"/>
    </xf>
    <xf numFmtId="0" fontId="35" fillId="9" borderId="76" xfId="5" applyFill="1" applyBorder="1" applyAlignment="1" applyProtection="1">
      <alignment horizontal="center" vertical="center"/>
      <protection locked="0"/>
    </xf>
    <xf numFmtId="0" fontId="35" fillId="9" borderId="47" xfId="5" applyFill="1" applyBorder="1" applyAlignment="1" applyProtection="1">
      <alignment horizontal="center" vertical="center"/>
      <protection locked="0"/>
    </xf>
    <xf numFmtId="0" fontId="35" fillId="9" borderId="4" xfId="5" applyFill="1" applyBorder="1" applyAlignment="1">
      <alignment horizontal="center" vertical="center"/>
    </xf>
    <xf numFmtId="0" fontId="35" fillId="9" borderId="77" xfId="5" applyFill="1" applyBorder="1" applyProtection="1">
      <alignment vertical="center"/>
      <protection locked="0"/>
    </xf>
    <xf numFmtId="0" fontId="35" fillId="9" borderId="78" xfId="5" applyFill="1" applyBorder="1" applyAlignment="1" applyProtection="1">
      <alignment horizontal="center" vertical="center"/>
      <protection locked="0"/>
    </xf>
    <xf numFmtId="0" fontId="35" fillId="9" borderId="79" xfId="5" applyFill="1" applyBorder="1" applyProtection="1">
      <alignment vertical="center"/>
      <protection locked="0"/>
    </xf>
    <xf numFmtId="0" fontId="35" fillId="9" borderId="77" xfId="5" applyFill="1" applyBorder="1" applyAlignment="1">
      <alignment horizontal="center" vertical="center"/>
    </xf>
    <xf numFmtId="38" fontId="0" fillId="9" borderId="77" xfId="6" applyFont="1" applyFill="1" applyBorder="1" applyProtection="1">
      <alignment vertical="center"/>
      <protection locked="0"/>
    </xf>
    <xf numFmtId="38" fontId="0" fillId="9" borderId="77" xfId="6" applyFont="1" applyFill="1" applyBorder="1">
      <alignment vertical="center"/>
    </xf>
    <xf numFmtId="0" fontId="35" fillId="9" borderId="8" xfId="5" applyFill="1" applyBorder="1" applyAlignment="1" applyProtection="1">
      <alignment horizontal="center" vertical="center"/>
      <protection locked="0"/>
    </xf>
    <xf numFmtId="0" fontId="35" fillId="9" borderId="9" xfId="5" applyFill="1" applyBorder="1" applyAlignment="1" applyProtection="1">
      <alignment horizontal="center" vertical="center"/>
      <protection locked="0"/>
    </xf>
    <xf numFmtId="0" fontId="35" fillId="9" borderId="80" xfId="5" applyFill="1" applyBorder="1" applyProtection="1">
      <alignment vertical="center"/>
      <protection locked="0"/>
    </xf>
    <xf numFmtId="0" fontId="35" fillId="9" borderId="81" xfId="5" applyFill="1" applyBorder="1" applyAlignment="1" applyProtection="1">
      <alignment horizontal="center" vertical="center"/>
      <protection locked="0"/>
    </xf>
    <xf numFmtId="0" fontId="35" fillId="9" borderId="82" xfId="5" applyFill="1" applyBorder="1" applyProtection="1">
      <alignment vertical="center"/>
      <protection locked="0"/>
    </xf>
    <xf numFmtId="0" fontId="35" fillId="9" borderId="80" xfId="5" applyFill="1" applyBorder="1" applyAlignment="1">
      <alignment horizontal="center" vertical="center"/>
    </xf>
    <xf numFmtId="38" fontId="0" fillId="9" borderId="80" xfId="6" applyFont="1" applyFill="1" applyBorder="1" applyProtection="1">
      <alignment vertical="center"/>
      <protection locked="0"/>
    </xf>
    <xf numFmtId="38" fontId="0" fillId="9" borderId="80" xfId="6" applyFont="1" applyFill="1" applyBorder="1">
      <alignment vertical="center"/>
    </xf>
    <xf numFmtId="0" fontId="35" fillId="9" borderId="70" xfId="5" applyFill="1" applyBorder="1" applyAlignment="1" applyProtection="1">
      <alignment horizontal="center" vertical="center"/>
      <protection locked="0"/>
    </xf>
    <xf numFmtId="0" fontId="35" fillId="9" borderId="10" xfId="5" applyFill="1" applyBorder="1" applyAlignment="1" applyProtection="1">
      <alignment horizontal="center" vertical="center"/>
      <protection locked="0"/>
    </xf>
    <xf numFmtId="0" fontId="35" fillId="9" borderId="11" xfId="5" applyFill="1" applyBorder="1" applyAlignment="1" applyProtection="1">
      <alignment horizontal="center" vertical="center"/>
      <protection locked="0"/>
    </xf>
    <xf numFmtId="0" fontId="35" fillId="9" borderId="83" xfId="5" applyFill="1" applyBorder="1" applyProtection="1">
      <alignment vertical="center"/>
      <protection locked="0"/>
    </xf>
    <xf numFmtId="0" fontId="35" fillId="9" borderId="84" xfId="5" applyFill="1" applyBorder="1" applyAlignment="1" applyProtection="1">
      <alignment horizontal="center" vertical="center"/>
      <protection locked="0"/>
    </xf>
    <xf numFmtId="0" fontId="35" fillId="9" borderId="36" xfId="5" applyFill="1" applyBorder="1" applyProtection="1">
      <alignment vertical="center"/>
      <protection locked="0"/>
    </xf>
    <xf numFmtId="0" fontId="35" fillId="9" borderId="83" xfId="5" applyFill="1" applyBorder="1" applyAlignment="1">
      <alignment horizontal="center" vertical="center"/>
    </xf>
    <xf numFmtId="38" fontId="0" fillId="9" borderId="83" xfId="6" applyFont="1" applyFill="1" applyBorder="1" applyProtection="1">
      <alignment vertical="center"/>
      <protection locked="0"/>
    </xf>
    <xf numFmtId="38" fontId="0" fillId="9" borderId="83" xfId="6" applyFont="1" applyFill="1" applyBorder="1">
      <alignment vertical="center"/>
    </xf>
    <xf numFmtId="0" fontId="35" fillId="9" borderId="40" xfId="5" applyFill="1" applyBorder="1" applyAlignment="1" applyProtection="1">
      <alignment horizontal="center" vertical="center"/>
      <protection locked="0"/>
    </xf>
    <xf numFmtId="0" fontId="35" fillId="9" borderId="72" xfId="5" applyFill="1" applyBorder="1" applyAlignment="1" applyProtection="1">
      <alignment horizontal="center" vertical="center"/>
      <protection locked="0"/>
    </xf>
    <xf numFmtId="0" fontId="35" fillId="9" borderId="73" xfId="5" applyFill="1" applyBorder="1" applyAlignment="1" applyProtection="1">
      <alignment horizontal="center" vertical="center"/>
      <protection locked="0"/>
    </xf>
    <xf numFmtId="0" fontId="41" fillId="9" borderId="0" xfId="5" applyFont="1" applyFill="1">
      <alignment vertical="center"/>
    </xf>
    <xf numFmtId="0" fontId="35" fillId="9" borderId="0" xfId="5" applyFill="1" applyAlignment="1">
      <alignment horizontal="left" vertical="center"/>
    </xf>
    <xf numFmtId="0" fontId="35" fillId="0" borderId="0" xfId="5">
      <alignment vertical="center"/>
    </xf>
    <xf numFmtId="0" fontId="42" fillId="0" borderId="0" xfId="5" applyFont="1">
      <alignment vertical="center"/>
    </xf>
    <xf numFmtId="38" fontId="35" fillId="9" borderId="0" xfId="6" applyFont="1" applyFill="1">
      <alignment vertical="center"/>
    </xf>
    <xf numFmtId="38" fontId="0" fillId="10" borderId="4" xfId="6" applyFont="1" applyFill="1" applyBorder="1">
      <alignment vertical="center"/>
    </xf>
    <xf numFmtId="0" fontId="35" fillId="10" borderId="4" xfId="5" applyFill="1" applyBorder="1" applyAlignment="1" applyProtection="1">
      <alignment vertical="center" shrinkToFit="1"/>
      <protection locked="0"/>
    </xf>
    <xf numFmtId="38" fontId="0" fillId="9" borderId="0" xfId="6" applyFont="1" applyFill="1">
      <alignment vertical="center"/>
    </xf>
    <xf numFmtId="0" fontId="35" fillId="9" borderId="0" xfId="5" applyFill="1" applyAlignment="1">
      <alignment vertical="center" shrinkToFit="1"/>
    </xf>
    <xf numFmtId="38" fontId="0" fillId="9" borderId="0" xfId="6" applyFont="1" applyFill="1" applyAlignment="1">
      <alignment vertical="center"/>
    </xf>
    <xf numFmtId="38" fontId="0" fillId="9" borderId="0" xfId="6" applyFont="1" applyFill="1" applyAlignment="1" applyProtection="1">
      <alignment horizontal="center" vertical="center" shrinkToFit="1"/>
      <protection locked="0"/>
    </xf>
    <xf numFmtId="38" fontId="0" fillId="9" borderId="0" xfId="6" applyFont="1" applyFill="1" applyAlignment="1">
      <alignment horizontal="center" vertical="center" shrinkToFit="1"/>
    </xf>
    <xf numFmtId="0" fontId="35" fillId="9" borderId="0" xfId="5" applyFill="1" applyAlignment="1">
      <alignment horizontal="center" vertical="center" shrinkToFit="1"/>
    </xf>
    <xf numFmtId="190" fontId="35" fillId="9" borderId="0" xfId="5" applyNumberFormat="1" applyFill="1" applyAlignment="1">
      <alignment horizontal="center" vertical="center" shrinkToFit="1"/>
    </xf>
    <xf numFmtId="6" fontId="0" fillId="9" borderId="0" xfId="7" applyFont="1" applyFill="1" applyAlignment="1">
      <alignment horizontal="center" vertical="center" shrinkToFit="1"/>
    </xf>
    <xf numFmtId="38" fontId="0" fillId="0" borderId="4" xfId="6" applyFont="1" applyFill="1" applyBorder="1">
      <alignment vertical="center"/>
    </xf>
    <xf numFmtId="0" fontId="35" fillId="0" borderId="4" xfId="5" applyBorder="1" applyAlignment="1" applyProtection="1">
      <alignment vertical="center" shrinkToFit="1"/>
      <protection locked="0"/>
    </xf>
    <xf numFmtId="38" fontId="35" fillId="9" borderId="0" xfId="6" applyFont="1" applyFill="1" applyAlignment="1" applyProtection="1">
      <alignment vertical="center" shrinkToFit="1"/>
      <protection locked="0"/>
    </xf>
    <xf numFmtId="0" fontId="31" fillId="9" borderId="0" xfId="5" applyFont="1" applyFill="1">
      <alignment vertical="center"/>
    </xf>
    <xf numFmtId="0" fontId="44" fillId="9" borderId="0" xfId="5" applyFont="1" applyFill="1">
      <alignment vertical="center"/>
    </xf>
    <xf numFmtId="191" fontId="42" fillId="0" borderId="0" xfId="5" applyNumberFormat="1" applyFont="1">
      <alignment vertical="center"/>
    </xf>
    <xf numFmtId="38" fontId="0" fillId="10" borderId="22" xfId="6" applyFont="1" applyFill="1" applyBorder="1">
      <alignment vertical="center"/>
    </xf>
    <xf numFmtId="0" fontId="35" fillId="10" borderId="22" xfId="5" applyFill="1" applyBorder="1" applyAlignment="1" applyProtection="1">
      <alignment vertical="center" shrinkToFit="1"/>
      <protection locked="0"/>
    </xf>
    <xf numFmtId="0" fontId="45" fillId="9" borderId="27" xfId="5" applyFont="1" applyFill="1" applyBorder="1" applyAlignment="1">
      <alignment vertical="center" textRotation="255"/>
    </xf>
    <xf numFmtId="38" fontId="0" fillId="9" borderId="27" xfId="6" applyFont="1" applyFill="1" applyBorder="1">
      <alignment vertical="center"/>
    </xf>
    <xf numFmtId="0" fontId="35" fillId="9" borderId="27" xfId="5" applyFill="1" applyBorder="1" applyAlignment="1" applyProtection="1">
      <alignment vertical="center" shrinkToFit="1"/>
      <protection locked="0"/>
    </xf>
    <xf numFmtId="0" fontId="42" fillId="0" borderId="0" xfId="5" applyFont="1" applyAlignment="1">
      <alignment horizontal="center" vertical="center"/>
    </xf>
    <xf numFmtId="38" fontId="0" fillId="12" borderId="4" xfId="6" applyFont="1" applyFill="1" applyBorder="1" applyAlignment="1">
      <alignment horizontal="center" vertical="center"/>
    </xf>
    <xf numFmtId="0" fontId="35" fillId="12" borderId="4" xfId="5" applyFill="1" applyBorder="1" applyAlignment="1">
      <alignment horizontal="center" vertical="center" shrinkToFit="1"/>
    </xf>
    <xf numFmtId="0" fontId="35" fillId="11" borderId="18" xfId="5" applyFill="1" applyBorder="1" applyAlignment="1">
      <alignment horizontal="center" vertical="center" shrinkToFit="1"/>
    </xf>
    <xf numFmtId="0" fontId="35" fillId="11" borderId="1" xfId="5" applyFill="1" applyBorder="1" applyAlignment="1">
      <alignment vertical="center" shrinkToFit="1"/>
    </xf>
    <xf numFmtId="0" fontId="35" fillId="11" borderId="19" xfId="5" applyFill="1" applyBorder="1" applyAlignment="1">
      <alignment horizontal="center" vertical="center" shrinkToFit="1"/>
    </xf>
    <xf numFmtId="0" fontId="35" fillId="0" borderId="0" xfId="5" applyAlignment="1">
      <alignment horizontal="center" vertical="center" shrinkToFit="1"/>
    </xf>
    <xf numFmtId="14" fontId="42" fillId="0" borderId="0" xfId="5" applyNumberFormat="1" applyFont="1">
      <alignment vertical="center"/>
    </xf>
    <xf numFmtId="0" fontId="35" fillId="0" borderId="0" xfId="5" applyProtection="1">
      <alignment vertical="center"/>
      <protection locked="0"/>
    </xf>
    <xf numFmtId="0" fontId="35" fillId="0" borderId="0" xfId="5" applyAlignment="1" applyProtection="1">
      <alignment horizontal="center" vertical="center"/>
      <protection locked="0"/>
    </xf>
    <xf numFmtId="38" fontId="35" fillId="0" borderId="0" xfId="6" applyFont="1" applyProtection="1">
      <alignment vertical="center"/>
      <protection locked="0"/>
    </xf>
    <xf numFmtId="192" fontId="35" fillId="0" borderId="0" xfId="5" applyNumberFormat="1" applyProtection="1">
      <alignment vertical="center"/>
      <protection locked="0"/>
    </xf>
    <xf numFmtId="38" fontId="0" fillId="0" borderId="0" xfId="6" applyFont="1" applyProtection="1">
      <alignment vertical="center"/>
      <protection locked="0"/>
    </xf>
    <xf numFmtId="0" fontId="35" fillId="0" borderId="0" xfId="5" applyAlignment="1" applyProtection="1">
      <alignment vertical="center" shrinkToFit="1"/>
      <protection locked="0"/>
    </xf>
    <xf numFmtId="38" fontId="35" fillId="0" borderId="0" xfId="6" applyFont="1" applyAlignment="1" applyProtection="1">
      <alignment horizontal="right" vertical="center" shrinkToFit="1"/>
      <protection locked="0"/>
    </xf>
    <xf numFmtId="38" fontId="0" fillId="0" borderId="0" xfId="6" applyFont="1" applyAlignment="1" applyProtection="1">
      <alignment horizontal="right" vertical="center" shrinkToFit="1"/>
      <protection locked="0"/>
    </xf>
    <xf numFmtId="0" fontId="35" fillId="0" borderId="0" xfId="5" applyAlignment="1" applyProtection="1">
      <alignment horizontal="center" vertical="center" shrinkToFit="1"/>
      <protection locked="0"/>
    </xf>
    <xf numFmtId="20" fontId="35" fillId="0" borderId="0" xfId="5" applyNumberFormat="1" applyAlignment="1" applyProtection="1">
      <alignment horizontal="center" vertical="center" shrinkToFit="1"/>
      <protection locked="0"/>
    </xf>
    <xf numFmtId="190" fontId="35" fillId="0" borderId="0" xfId="5" applyNumberFormat="1" applyAlignment="1" applyProtection="1">
      <alignment horizontal="center" vertical="center" shrinkToFit="1"/>
      <protection locked="0"/>
    </xf>
    <xf numFmtId="190" fontId="35" fillId="0" borderId="0" xfId="5" applyNumberFormat="1" applyAlignment="1">
      <alignment horizontal="center" vertical="center" shrinkToFit="1"/>
    </xf>
    <xf numFmtId="6" fontId="35" fillId="0" borderId="0" xfId="7" applyFont="1" applyAlignment="1">
      <alignment horizontal="center" vertical="center" shrinkToFit="1"/>
    </xf>
    <xf numFmtId="6" fontId="0" fillId="0" borderId="0" xfId="7" applyFont="1" applyAlignment="1" applyProtection="1">
      <alignment horizontal="center" vertical="center" shrinkToFit="1"/>
      <protection locked="0"/>
    </xf>
    <xf numFmtId="38" fontId="35" fillId="0" borderId="0" xfId="5" applyNumberFormat="1">
      <alignment vertical="center"/>
    </xf>
    <xf numFmtId="38" fontId="35" fillId="0" borderId="0" xfId="6" applyFont="1">
      <alignment vertical="center"/>
    </xf>
    <xf numFmtId="38" fontId="0" fillId="0" borderId="0" xfId="6" applyFont="1" applyAlignment="1">
      <alignment vertical="center" shrinkToFit="1"/>
    </xf>
    <xf numFmtId="38" fontId="35" fillId="0" borderId="0" xfId="6" applyFont="1" applyAlignment="1">
      <alignment vertical="center" shrinkToFit="1"/>
    </xf>
    <xf numFmtId="38" fontId="0" fillId="0" borderId="0" xfId="6" applyFont="1" applyAlignment="1">
      <alignment horizontal="center" vertical="center" shrinkToFit="1"/>
    </xf>
    <xf numFmtId="6" fontId="0" fillId="0" borderId="0" xfId="7" applyFont="1" applyAlignment="1">
      <alignment horizontal="center" vertical="center" shrinkToFit="1"/>
    </xf>
    <xf numFmtId="0" fontId="35" fillId="14" borderId="4" xfId="5" applyFill="1" applyBorder="1" applyAlignment="1">
      <alignment horizontal="center" vertical="center"/>
    </xf>
    <xf numFmtId="0" fontId="35" fillId="0" borderId="85" xfId="5" applyBorder="1">
      <alignment vertical="center"/>
    </xf>
    <xf numFmtId="0" fontId="35" fillId="0" borderId="85" xfId="5" applyBorder="1" applyAlignment="1">
      <alignment horizontal="center" vertical="center"/>
    </xf>
    <xf numFmtId="38" fontId="35" fillId="0" borderId="85" xfId="6" applyFont="1" applyBorder="1" applyAlignment="1">
      <alignment horizontal="right" vertical="center"/>
    </xf>
    <xf numFmtId="192" fontId="35" fillId="0" borderId="85" xfId="6" applyNumberFormat="1" applyFont="1" applyBorder="1">
      <alignment vertical="center"/>
    </xf>
    <xf numFmtId="38" fontId="35" fillId="0" borderId="85" xfId="6" applyFont="1" applyBorder="1">
      <alignment vertical="center"/>
    </xf>
    <xf numFmtId="0" fontId="35" fillId="0" borderId="77" xfId="5" applyBorder="1">
      <alignment vertical="center"/>
    </xf>
    <xf numFmtId="0" fontId="35" fillId="0" borderId="77" xfId="5" applyBorder="1" applyAlignment="1">
      <alignment horizontal="center" vertical="center"/>
    </xf>
    <xf numFmtId="38" fontId="35" fillId="0" borderId="80" xfId="6" applyFont="1" applyBorder="1" applyProtection="1">
      <alignment vertical="center"/>
    </xf>
    <xf numFmtId="38" fontId="35" fillId="0" borderId="77" xfId="6" applyFont="1" applyBorder="1" applyProtection="1">
      <alignment vertical="center"/>
    </xf>
    <xf numFmtId="0" fontId="35" fillId="0" borderId="80" xfId="5" applyBorder="1">
      <alignment vertical="center"/>
    </xf>
    <xf numFmtId="38" fontId="35" fillId="0" borderId="80" xfId="6" applyFont="1" applyBorder="1">
      <alignment vertical="center"/>
    </xf>
    <xf numFmtId="0" fontId="35" fillId="0" borderId="80" xfId="5" applyBorder="1" applyAlignment="1">
      <alignment horizontal="center" vertical="center"/>
    </xf>
    <xf numFmtId="0" fontId="35" fillId="0" borderId="83" xfId="5" applyBorder="1">
      <alignment vertical="center"/>
    </xf>
    <xf numFmtId="0" fontId="35" fillId="0" borderId="83" xfId="5" applyBorder="1" applyAlignment="1">
      <alignment horizontal="center" vertical="center"/>
    </xf>
    <xf numFmtId="38" fontId="35" fillId="0" borderId="83" xfId="6" applyFont="1" applyBorder="1" applyProtection="1">
      <alignment vertical="center"/>
    </xf>
    <xf numFmtId="38" fontId="35" fillId="11" borderId="4" xfId="6" applyFont="1" applyFill="1" applyBorder="1">
      <alignment vertical="center"/>
    </xf>
    <xf numFmtId="38" fontId="35" fillId="14" borderId="4" xfId="6" applyFont="1" applyFill="1" applyBorder="1" applyAlignment="1">
      <alignment horizontal="center" vertical="center"/>
    </xf>
    <xf numFmtId="38" fontId="35" fillId="0" borderId="77" xfId="6" applyFont="1" applyBorder="1" applyAlignment="1">
      <alignment horizontal="right" vertical="center"/>
    </xf>
    <xf numFmtId="38" fontId="35" fillId="0" borderId="77" xfId="6" applyFont="1" applyBorder="1">
      <alignment vertical="center"/>
    </xf>
    <xf numFmtId="0" fontId="35" fillId="0" borderId="86" xfId="5" applyBorder="1">
      <alignment vertical="center"/>
    </xf>
    <xf numFmtId="0" fontId="35" fillId="0" borderId="86" xfId="5" applyBorder="1" applyAlignment="1">
      <alignment horizontal="center" vertical="center"/>
    </xf>
    <xf numFmtId="38" fontId="35" fillId="0" borderId="86" xfId="6" applyFont="1" applyBorder="1" applyAlignment="1">
      <alignment horizontal="right" vertical="center"/>
    </xf>
    <xf numFmtId="192" fontId="35" fillId="0" borderId="24" xfId="6" applyNumberFormat="1" applyFont="1" applyBorder="1">
      <alignment vertical="center"/>
    </xf>
    <xf numFmtId="38" fontId="35" fillId="0" borderId="86" xfId="6" applyFont="1" applyBorder="1">
      <alignment vertical="center"/>
    </xf>
    <xf numFmtId="0" fontId="35" fillId="0" borderId="23" xfId="5" applyBorder="1">
      <alignment vertical="center"/>
    </xf>
    <xf numFmtId="0" fontId="35" fillId="0" borderId="23" xfId="5" applyBorder="1" applyAlignment="1">
      <alignment horizontal="center" vertical="center"/>
    </xf>
    <xf numFmtId="38" fontId="35" fillId="0" borderId="23" xfId="5" applyNumberFormat="1" applyBorder="1">
      <alignment vertical="center"/>
    </xf>
    <xf numFmtId="192" fontId="35" fillId="0" borderId="87" xfId="5" applyNumberFormat="1" applyBorder="1">
      <alignment vertical="center"/>
    </xf>
    <xf numFmtId="38" fontId="35" fillId="0" borderId="23" xfId="6" applyFont="1" applyBorder="1">
      <alignment vertical="center"/>
    </xf>
    <xf numFmtId="0" fontId="35" fillId="14" borderId="88" xfId="5" applyFill="1" applyBorder="1" applyAlignment="1">
      <alignment horizontal="center" vertical="center"/>
    </xf>
    <xf numFmtId="0" fontId="35" fillId="14" borderId="3" xfId="5" applyFill="1" applyBorder="1" applyAlignment="1">
      <alignment horizontal="center" vertical="center"/>
    </xf>
    <xf numFmtId="38" fontId="35" fillId="0" borderId="2" xfId="6" applyFont="1" applyBorder="1" applyAlignment="1">
      <alignment vertical="center"/>
    </xf>
    <xf numFmtId="38" fontId="35" fillId="0" borderId="89" xfId="6" applyFont="1" applyBorder="1">
      <alignment vertical="center"/>
    </xf>
    <xf numFmtId="0" fontId="35" fillId="0" borderId="24" xfId="5" applyBorder="1">
      <alignment vertical="center"/>
    </xf>
    <xf numFmtId="0" fontId="35" fillId="0" borderId="82" xfId="5" applyBorder="1">
      <alignment vertical="center"/>
    </xf>
    <xf numFmtId="0" fontId="35" fillId="14" borderId="2" xfId="5" applyFill="1" applyBorder="1" applyAlignment="1">
      <alignment horizontal="center" vertical="center"/>
    </xf>
    <xf numFmtId="0" fontId="35" fillId="0" borderId="77" xfId="5" applyBorder="1" applyAlignment="1">
      <alignment vertical="center" shrinkToFit="1"/>
    </xf>
    <xf numFmtId="0" fontId="35" fillId="9" borderId="77" xfId="5" applyFill="1" applyBorder="1">
      <alignment vertical="center"/>
    </xf>
    <xf numFmtId="0" fontId="35" fillId="0" borderId="80" xfId="5" applyBorder="1" applyAlignment="1">
      <alignment vertical="center" shrinkToFit="1"/>
    </xf>
    <xf numFmtId="0" fontId="35" fillId="9" borderId="80" xfId="5" applyFill="1" applyBorder="1">
      <alignment vertical="center"/>
    </xf>
    <xf numFmtId="0" fontId="35" fillId="0" borderId="86" xfId="5" applyBorder="1" applyAlignment="1">
      <alignment vertical="center" shrinkToFit="1"/>
    </xf>
    <xf numFmtId="0" fontId="35" fillId="9" borderId="93" xfId="5" applyFill="1" applyBorder="1">
      <alignment vertical="center"/>
    </xf>
    <xf numFmtId="38" fontId="35" fillId="0" borderId="83" xfId="6" applyFont="1" applyBorder="1">
      <alignment vertical="center"/>
    </xf>
    <xf numFmtId="0" fontId="35" fillId="9" borderId="87" xfId="5" applyFill="1" applyBorder="1">
      <alignment vertical="center"/>
    </xf>
    <xf numFmtId="38" fontId="35" fillId="9" borderId="4" xfId="5" applyNumberFormat="1" applyFill="1" applyBorder="1">
      <alignment vertical="center"/>
    </xf>
    <xf numFmtId="38" fontId="35" fillId="14" borderId="4" xfId="6" applyFont="1" applyFill="1" applyBorder="1">
      <alignment vertical="center"/>
    </xf>
    <xf numFmtId="194" fontId="35" fillId="9" borderId="0" xfId="5" applyNumberFormat="1" applyFill="1" applyAlignment="1">
      <alignment horizontal="center" vertical="center"/>
    </xf>
    <xf numFmtId="195" fontId="35" fillId="0" borderId="4" xfId="5" applyNumberFormat="1" applyBorder="1" applyAlignment="1">
      <alignment horizontal="center" vertical="center"/>
    </xf>
    <xf numFmtId="6" fontId="35" fillId="0" borderId="4" xfId="7" applyFont="1" applyBorder="1" applyAlignment="1">
      <alignment horizontal="center" vertical="center"/>
    </xf>
    <xf numFmtId="0" fontId="42" fillId="9" borderId="0" xfId="5" applyFont="1" applyFill="1">
      <alignment vertical="center"/>
    </xf>
    <xf numFmtId="0" fontId="42" fillId="9" borderId="0" xfId="5" applyFont="1" applyFill="1" applyAlignment="1">
      <alignment horizontal="center" vertical="center"/>
    </xf>
    <xf numFmtId="38" fontId="42" fillId="9" borderId="0" xfId="6" applyFont="1" applyFill="1">
      <alignment vertical="center"/>
    </xf>
    <xf numFmtId="0" fontId="42" fillId="9" borderId="0" xfId="5" applyFont="1" applyFill="1" applyAlignment="1">
      <alignment horizontal="center"/>
    </xf>
    <xf numFmtId="0" fontId="52" fillId="5" borderId="4" xfId="5" applyFont="1" applyFill="1" applyBorder="1" applyAlignment="1">
      <alignment horizontal="center" vertical="center"/>
    </xf>
    <xf numFmtId="38" fontId="52" fillId="5" borderId="2" xfId="6" applyFont="1" applyFill="1" applyBorder="1" applyAlignment="1">
      <alignment horizontal="center" vertical="center"/>
    </xf>
    <xf numFmtId="0" fontId="42" fillId="9" borderId="4" xfId="5" applyFont="1" applyFill="1" applyBorder="1">
      <alignment vertical="center"/>
    </xf>
    <xf numFmtId="0" fontId="42" fillId="9" borderId="4" xfId="5" applyFont="1" applyFill="1" applyBorder="1" applyAlignment="1">
      <alignment horizontal="center" vertical="center"/>
    </xf>
    <xf numFmtId="38" fontId="42" fillId="9" borderId="4" xfId="6" applyFont="1" applyFill="1" applyBorder="1">
      <alignment vertical="center"/>
    </xf>
    <xf numFmtId="38" fontId="42" fillId="9" borderId="2" xfId="6" applyFont="1" applyFill="1" applyBorder="1">
      <alignment vertical="center"/>
    </xf>
    <xf numFmtId="0" fontId="42" fillId="15" borderId="4" xfId="5" applyFont="1" applyFill="1" applyBorder="1">
      <alignment vertical="center"/>
    </xf>
    <xf numFmtId="0" fontId="42" fillId="15" borderId="4" xfId="5" applyFont="1" applyFill="1" applyBorder="1" applyAlignment="1">
      <alignment horizontal="center" vertical="center"/>
    </xf>
    <xf numFmtId="38" fontId="42" fillId="15" borderId="4" xfId="6" applyFont="1" applyFill="1" applyBorder="1">
      <alignment vertical="center"/>
    </xf>
    <xf numFmtId="38" fontId="42" fillId="15" borderId="2" xfId="6" applyFont="1" applyFill="1" applyBorder="1">
      <alignment vertical="center"/>
    </xf>
    <xf numFmtId="0" fontId="42" fillId="9" borderId="46" xfId="5" applyFont="1" applyFill="1" applyBorder="1">
      <alignment vertical="center"/>
    </xf>
    <xf numFmtId="0" fontId="42" fillId="9" borderId="46" xfId="5" applyFont="1" applyFill="1" applyBorder="1" applyAlignment="1">
      <alignment horizontal="center" vertical="center"/>
    </xf>
    <xf numFmtId="38" fontId="42" fillId="9" borderId="46" xfId="6" applyFont="1" applyFill="1" applyBorder="1">
      <alignment vertical="center"/>
    </xf>
    <xf numFmtId="38" fontId="42" fillId="9" borderId="54" xfId="6" applyFont="1" applyFill="1" applyBorder="1">
      <alignment vertical="center"/>
    </xf>
    <xf numFmtId="38" fontId="42" fillId="9" borderId="23" xfId="5" applyNumberFormat="1" applyFont="1" applyFill="1" applyBorder="1">
      <alignment vertical="center"/>
    </xf>
    <xf numFmtId="188" fontId="42" fillId="9" borderId="4" xfId="8" applyNumberFormat="1" applyFont="1" applyFill="1" applyBorder="1">
      <alignment vertical="center"/>
    </xf>
    <xf numFmtId="0" fontId="53" fillId="0" borderId="0" xfId="5" applyFont="1">
      <alignment vertical="center"/>
    </xf>
    <xf numFmtId="0" fontId="49" fillId="0" borderId="0" xfId="5" applyFont="1" applyAlignment="1"/>
    <xf numFmtId="0" fontId="35" fillId="0" borderId="5" xfId="5" applyBorder="1">
      <alignment vertical="center"/>
    </xf>
    <xf numFmtId="0" fontId="31" fillId="5" borderId="96" xfId="5" applyFont="1" applyFill="1" applyBorder="1" applyAlignment="1">
      <alignment horizontal="center" vertical="center"/>
    </xf>
    <xf numFmtId="0" fontId="31" fillId="5" borderId="97" xfId="5" applyFont="1" applyFill="1" applyBorder="1" applyAlignment="1">
      <alignment horizontal="center" vertical="center"/>
    </xf>
    <xf numFmtId="0" fontId="31" fillId="5" borderId="98" xfId="5" applyFont="1" applyFill="1" applyBorder="1" applyAlignment="1">
      <alignment horizontal="center" vertical="center"/>
    </xf>
    <xf numFmtId="0" fontId="31" fillId="5" borderId="99" xfId="5" applyFont="1" applyFill="1" applyBorder="1" applyAlignment="1">
      <alignment horizontal="center" vertical="center"/>
    </xf>
    <xf numFmtId="0" fontId="31" fillId="5" borderId="100" xfId="5" applyFont="1" applyFill="1" applyBorder="1" applyAlignment="1">
      <alignment horizontal="center" vertical="center"/>
    </xf>
    <xf numFmtId="0" fontId="35" fillId="5" borderId="97" xfId="5" applyFill="1" applyBorder="1" applyAlignment="1">
      <alignment horizontal="center" vertical="center" shrinkToFit="1"/>
    </xf>
    <xf numFmtId="0" fontId="35" fillId="5" borderId="101" xfId="5" applyFill="1" applyBorder="1" applyAlignment="1">
      <alignment horizontal="center" vertical="center" shrinkToFit="1"/>
    </xf>
    <xf numFmtId="0" fontId="31" fillId="5" borderId="100" xfId="5" applyFont="1" applyFill="1" applyBorder="1" applyAlignment="1">
      <alignment horizontal="center" vertical="center" shrinkToFit="1"/>
    </xf>
    <xf numFmtId="0" fontId="31" fillId="5" borderId="97" xfId="5" applyFont="1" applyFill="1" applyBorder="1" applyAlignment="1">
      <alignment horizontal="center" vertical="center" shrinkToFit="1"/>
    </xf>
    <xf numFmtId="0" fontId="31" fillId="5" borderId="98" xfId="5" applyFont="1" applyFill="1" applyBorder="1" applyAlignment="1">
      <alignment horizontal="center" vertical="center" shrinkToFit="1"/>
    </xf>
    <xf numFmtId="0" fontId="31" fillId="5" borderId="101" xfId="5" applyFont="1" applyFill="1" applyBorder="1" applyAlignment="1">
      <alignment horizontal="center" vertical="center" shrinkToFit="1"/>
    </xf>
    <xf numFmtId="196" fontId="35" fillId="0" borderId="102" xfId="5" applyNumberFormat="1" applyBorder="1">
      <alignment vertical="center"/>
    </xf>
    <xf numFmtId="38" fontId="35" fillId="0" borderId="90" xfId="6" applyFont="1" applyBorder="1">
      <alignment vertical="center"/>
    </xf>
    <xf numFmtId="38" fontId="35" fillId="0" borderId="103" xfId="6" applyFont="1" applyBorder="1">
      <alignment vertical="center"/>
    </xf>
    <xf numFmtId="195" fontId="35" fillId="0" borderId="82" xfId="6" applyNumberFormat="1" applyFont="1" applyBorder="1">
      <alignment vertical="center"/>
    </xf>
    <xf numFmtId="0" fontId="35" fillId="0" borderId="104" xfId="5" applyBorder="1">
      <alignment vertical="center"/>
    </xf>
    <xf numFmtId="38" fontId="0" fillId="0" borderId="82" xfId="6" applyFont="1" applyBorder="1">
      <alignment vertical="center"/>
    </xf>
    <xf numFmtId="38" fontId="0" fillId="0" borderId="80" xfId="6" applyFont="1" applyBorder="1">
      <alignment vertical="center"/>
    </xf>
    <xf numFmtId="38" fontId="0" fillId="0" borderId="90" xfId="6" applyFont="1" applyBorder="1">
      <alignment vertical="center"/>
    </xf>
    <xf numFmtId="38" fontId="0" fillId="0" borderId="103" xfId="6" applyFont="1" applyBorder="1">
      <alignment vertical="center"/>
    </xf>
    <xf numFmtId="188" fontId="0" fillId="0" borderId="82" xfId="8" applyNumberFormat="1" applyFont="1" applyBorder="1">
      <alignment vertical="center"/>
    </xf>
    <xf numFmtId="38" fontId="35" fillId="0" borderId="80" xfId="5" applyNumberFormat="1" applyBorder="1">
      <alignment vertical="center"/>
    </xf>
    <xf numFmtId="188" fontId="0" fillId="0" borderId="90" xfId="8" applyNumberFormat="1" applyFont="1" applyBorder="1">
      <alignment vertical="center"/>
    </xf>
    <xf numFmtId="38" fontId="35" fillId="0" borderId="105" xfId="5" applyNumberFormat="1" applyBorder="1">
      <alignment vertical="center"/>
    </xf>
    <xf numFmtId="196" fontId="35" fillId="15" borderId="102" xfId="5" applyNumberFormat="1" applyFill="1" applyBorder="1">
      <alignment vertical="center"/>
    </xf>
    <xf numFmtId="0" fontId="35" fillId="15" borderId="80" xfId="5" applyFill="1" applyBorder="1" applyAlignment="1">
      <alignment horizontal="center" vertical="center"/>
    </xf>
    <xf numFmtId="38" fontId="35" fillId="15" borderId="80" xfId="6" applyFont="1" applyFill="1" applyBorder="1">
      <alignment vertical="center"/>
    </xf>
    <xf numFmtId="38" fontId="35" fillId="15" borderId="90" xfId="6" applyFont="1" applyFill="1" applyBorder="1">
      <alignment vertical="center"/>
    </xf>
    <xf numFmtId="38" fontId="35" fillId="15" borderId="103" xfId="6" applyFont="1" applyFill="1" applyBorder="1">
      <alignment vertical="center"/>
    </xf>
    <xf numFmtId="195" fontId="35" fillId="15" borderId="82" xfId="6" applyNumberFormat="1" applyFont="1" applyFill="1" applyBorder="1">
      <alignment vertical="center"/>
    </xf>
    <xf numFmtId="0" fontId="35" fillId="15" borderId="80" xfId="5" applyFill="1" applyBorder="1">
      <alignment vertical="center"/>
    </xf>
    <xf numFmtId="0" fontId="35" fillId="15" borderId="105" xfId="5" applyFill="1" applyBorder="1">
      <alignment vertical="center"/>
    </xf>
    <xf numFmtId="38" fontId="0" fillId="15" borderId="82" xfId="6" applyFont="1" applyFill="1" applyBorder="1">
      <alignment vertical="center"/>
    </xf>
    <xf numFmtId="38" fontId="0" fillId="15" borderId="80" xfId="6" applyFont="1" applyFill="1" applyBorder="1">
      <alignment vertical="center"/>
    </xf>
    <xf numFmtId="38" fontId="0" fillId="15" borderId="90" xfId="6" applyFont="1" applyFill="1" applyBorder="1">
      <alignment vertical="center"/>
    </xf>
    <xf numFmtId="38" fontId="0" fillId="15" borderId="103" xfId="6" applyFont="1" applyFill="1" applyBorder="1">
      <alignment vertical="center"/>
    </xf>
    <xf numFmtId="188" fontId="0" fillId="15" borderId="82" xfId="8" applyNumberFormat="1" applyFont="1" applyFill="1" applyBorder="1">
      <alignment vertical="center"/>
    </xf>
    <xf numFmtId="38" fontId="35" fillId="15" borderId="80" xfId="5" applyNumberFormat="1" applyFill="1" applyBorder="1">
      <alignment vertical="center"/>
    </xf>
    <xf numFmtId="188" fontId="0" fillId="15" borderId="90" xfId="8" applyNumberFormat="1" applyFont="1" applyFill="1" applyBorder="1">
      <alignment vertical="center"/>
    </xf>
    <xf numFmtId="38" fontId="35" fillId="15" borderId="105" xfId="5" applyNumberFormat="1" applyFill="1" applyBorder="1">
      <alignment vertical="center"/>
    </xf>
    <xf numFmtId="0" fontId="35" fillId="0" borderId="105" xfId="5" applyBorder="1">
      <alignment vertical="center"/>
    </xf>
    <xf numFmtId="38" fontId="35" fillId="0" borderId="80" xfId="6" applyFont="1" applyFill="1" applyBorder="1">
      <alignment vertical="center"/>
    </xf>
    <xf numFmtId="38" fontId="35" fillId="0" borderId="90" xfId="6" applyFont="1" applyFill="1" applyBorder="1">
      <alignment vertical="center"/>
    </xf>
    <xf numFmtId="38" fontId="35" fillId="0" borderId="103" xfId="6" applyFont="1" applyFill="1" applyBorder="1">
      <alignment vertical="center"/>
    </xf>
    <xf numFmtId="195" fontId="35" fillId="0" borderId="82" xfId="6" applyNumberFormat="1" applyFont="1" applyFill="1" applyBorder="1">
      <alignment vertical="center"/>
    </xf>
    <xf numFmtId="38" fontId="0" fillId="0" borderId="82" xfId="6" applyFont="1" applyFill="1" applyBorder="1">
      <alignment vertical="center"/>
    </xf>
    <xf numFmtId="38" fontId="0" fillId="0" borderId="80" xfId="6" applyFont="1" applyFill="1" applyBorder="1">
      <alignment vertical="center"/>
    </xf>
    <xf numFmtId="38" fontId="0" fillId="0" borderId="90" xfId="6" applyFont="1" applyFill="1" applyBorder="1">
      <alignment vertical="center"/>
    </xf>
    <xf numFmtId="38" fontId="0" fillId="0" borderId="103" xfId="6" applyFont="1" applyFill="1" applyBorder="1">
      <alignment vertical="center"/>
    </xf>
    <xf numFmtId="188" fontId="0" fillId="0" borderId="82" xfId="8" applyNumberFormat="1" applyFont="1" applyFill="1" applyBorder="1">
      <alignment vertical="center"/>
    </xf>
    <xf numFmtId="188" fontId="0" fillId="0" borderId="90" xfId="8" applyNumberFormat="1" applyFont="1" applyFill="1" applyBorder="1">
      <alignment vertical="center"/>
    </xf>
    <xf numFmtId="38" fontId="35" fillId="9" borderId="80" xfId="6" applyFont="1" applyFill="1" applyBorder="1">
      <alignment vertical="center"/>
    </xf>
    <xf numFmtId="196" fontId="35" fillId="0" borderId="106" xfId="5" applyNumberFormat="1" applyBorder="1">
      <alignment vertical="center"/>
    </xf>
    <xf numFmtId="38" fontId="35" fillId="0" borderId="91" xfId="6" applyFont="1" applyBorder="1">
      <alignment vertical="center"/>
    </xf>
    <xf numFmtId="38" fontId="35" fillId="0" borderId="107" xfId="6" applyFont="1" applyBorder="1">
      <alignment vertical="center"/>
    </xf>
    <xf numFmtId="195" fontId="35" fillId="0" borderId="92" xfId="6" applyNumberFormat="1" applyFont="1" applyBorder="1">
      <alignment vertical="center"/>
    </xf>
    <xf numFmtId="0" fontId="35" fillId="0" borderId="108" xfId="5" applyBorder="1">
      <alignment vertical="center"/>
    </xf>
    <xf numFmtId="38" fontId="0" fillId="0" borderId="92" xfId="6" applyFont="1" applyBorder="1">
      <alignment vertical="center"/>
    </xf>
    <xf numFmtId="38" fontId="0" fillId="0" borderId="86" xfId="6" applyFont="1" applyBorder="1">
      <alignment vertical="center"/>
    </xf>
    <xf numFmtId="38" fontId="0" fillId="0" borderId="91" xfId="6" applyFont="1" applyBorder="1">
      <alignment vertical="center"/>
    </xf>
    <xf numFmtId="38" fontId="0" fillId="0" borderId="107" xfId="6" applyFont="1" applyBorder="1">
      <alignment vertical="center"/>
    </xf>
    <xf numFmtId="188" fontId="0" fillId="0" borderId="92" xfId="8" applyNumberFormat="1" applyFont="1" applyBorder="1">
      <alignment vertical="center"/>
    </xf>
    <xf numFmtId="38" fontId="35" fillId="0" borderId="86" xfId="5" applyNumberFormat="1" applyBorder="1">
      <alignment vertical="center"/>
    </xf>
    <xf numFmtId="188" fontId="0" fillId="0" borderId="91" xfId="8" applyNumberFormat="1" applyFont="1" applyBorder="1">
      <alignment vertical="center"/>
    </xf>
    <xf numFmtId="38" fontId="35" fillId="0" borderId="108" xfId="5" applyNumberFormat="1" applyBorder="1">
      <alignment vertical="center"/>
    </xf>
    <xf numFmtId="38" fontId="35" fillId="0" borderId="110" xfId="6" applyFont="1" applyBorder="1">
      <alignment vertical="center"/>
    </xf>
    <xf numFmtId="38" fontId="35" fillId="0" borderId="111" xfId="6" applyFont="1" applyBorder="1">
      <alignment vertical="center"/>
    </xf>
    <xf numFmtId="38" fontId="35" fillId="0" borderId="58" xfId="6" applyFont="1" applyBorder="1">
      <alignment vertical="center"/>
    </xf>
    <xf numFmtId="195" fontId="35" fillId="0" borderId="112" xfId="6" applyNumberFormat="1" applyFont="1" applyBorder="1">
      <alignment vertical="center"/>
    </xf>
    <xf numFmtId="0" fontId="35" fillId="0" borderId="110" xfId="5" applyBorder="1">
      <alignment vertical="center"/>
    </xf>
    <xf numFmtId="0" fontId="35" fillId="0" borderId="113" xfId="5" applyBorder="1">
      <alignment vertical="center"/>
    </xf>
    <xf numFmtId="38" fontId="35" fillId="0" borderId="112" xfId="6" applyFont="1" applyBorder="1">
      <alignment vertical="center"/>
    </xf>
    <xf numFmtId="188" fontId="0" fillId="0" borderId="112" xfId="8" applyNumberFormat="1" applyFont="1" applyBorder="1">
      <alignment vertical="center"/>
    </xf>
    <xf numFmtId="188" fontId="35" fillId="0" borderId="111" xfId="8" applyNumberFormat="1" applyFont="1" applyBorder="1">
      <alignment vertical="center"/>
    </xf>
    <xf numFmtId="38" fontId="35" fillId="0" borderId="113" xfId="6" applyFont="1" applyBorder="1">
      <alignment vertical="center"/>
    </xf>
    <xf numFmtId="38" fontId="35" fillId="0" borderId="60" xfId="5" applyNumberFormat="1" applyBorder="1">
      <alignment vertical="center"/>
    </xf>
    <xf numFmtId="38" fontId="35" fillId="0" borderId="114" xfId="5" applyNumberFormat="1" applyBorder="1">
      <alignment vertical="center"/>
    </xf>
    <xf numFmtId="38" fontId="35" fillId="0" borderId="115" xfId="5" applyNumberFormat="1" applyBorder="1">
      <alignment vertical="center"/>
    </xf>
    <xf numFmtId="197" fontId="0" fillId="0" borderId="59" xfId="6" applyNumberFormat="1" applyFont="1" applyBorder="1">
      <alignment vertical="center"/>
    </xf>
    <xf numFmtId="38" fontId="35" fillId="0" borderId="116" xfId="5" applyNumberFormat="1" applyBorder="1">
      <alignment vertical="center"/>
    </xf>
    <xf numFmtId="38" fontId="0" fillId="0" borderId="117" xfId="6" applyFont="1" applyBorder="1">
      <alignment vertical="center"/>
    </xf>
    <xf numFmtId="38" fontId="35" fillId="0" borderId="59" xfId="5" applyNumberFormat="1" applyBorder="1">
      <alignment vertical="center"/>
    </xf>
    <xf numFmtId="38" fontId="35" fillId="0" borderId="61" xfId="5" applyNumberFormat="1" applyBorder="1">
      <alignment vertical="center"/>
    </xf>
    <xf numFmtId="188" fontId="0" fillId="0" borderId="118" xfId="8" applyNumberFormat="1" applyFont="1" applyBorder="1">
      <alignment vertical="center"/>
    </xf>
    <xf numFmtId="188" fontId="35" fillId="0" borderId="60" xfId="8" applyNumberFormat="1" applyFont="1" applyBorder="1">
      <alignment vertical="center"/>
    </xf>
    <xf numFmtId="0" fontId="31" fillId="5" borderId="96" xfId="5" applyFont="1" applyFill="1" applyBorder="1" applyAlignment="1">
      <alignment horizontal="center" vertical="center" shrinkToFit="1"/>
    </xf>
    <xf numFmtId="0" fontId="31" fillId="5" borderId="97" xfId="5" applyFont="1" applyFill="1" applyBorder="1" applyAlignment="1">
      <alignment horizontal="center" vertical="center" wrapText="1"/>
    </xf>
    <xf numFmtId="0" fontId="31" fillId="5" borderId="119" xfId="5" applyFont="1" applyFill="1" applyBorder="1" applyAlignment="1">
      <alignment horizontal="center" vertical="center" wrapText="1"/>
    </xf>
    <xf numFmtId="0" fontId="31" fillId="5" borderId="120" xfId="5" applyFont="1" applyFill="1" applyBorder="1" applyAlignment="1">
      <alignment horizontal="center" vertical="center" wrapText="1"/>
    </xf>
    <xf numFmtId="14" fontId="35" fillId="0" borderId="102" xfId="5" applyNumberFormat="1" applyBorder="1">
      <alignment vertical="center"/>
    </xf>
    <xf numFmtId="38" fontId="0" fillId="0" borderId="121" xfId="6" applyFont="1" applyBorder="1">
      <alignment vertical="center"/>
    </xf>
    <xf numFmtId="38" fontId="0" fillId="0" borderId="122" xfId="6" applyFont="1" applyBorder="1">
      <alignment vertical="center"/>
    </xf>
    <xf numFmtId="14" fontId="35" fillId="15" borderId="102" xfId="5" applyNumberFormat="1" applyFill="1" applyBorder="1">
      <alignment vertical="center"/>
    </xf>
    <xf numFmtId="38" fontId="0" fillId="15" borderId="121" xfId="6" applyFont="1" applyFill="1" applyBorder="1">
      <alignment vertical="center"/>
    </xf>
    <xf numFmtId="38" fontId="0" fillId="15" borderId="122" xfId="6" applyFont="1" applyFill="1" applyBorder="1">
      <alignment vertical="center"/>
    </xf>
    <xf numFmtId="14" fontId="35" fillId="0" borderId="106" xfId="5" applyNumberFormat="1" applyBorder="1">
      <alignment vertical="center"/>
    </xf>
    <xf numFmtId="38" fontId="0" fillId="0" borderId="123" xfId="6" applyFont="1" applyBorder="1">
      <alignment vertical="center"/>
    </xf>
    <xf numFmtId="38" fontId="0" fillId="0" borderId="124" xfId="6" applyFont="1" applyBorder="1">
      <alignment vertical="center"/>
    </xf>
    <xf numFmtId="38" fontId="0" fillId="0" borderId="110" xfId="6" applyFont="1" applyBorder="1">
      <alignment vertical="center"/>
    </xf>
    <xf numFmtId="38" fontId="0" fillId="0" borderId="125" xfId="6" applyFont="1" applyBorder="1">
      <alignment vertical="center"/>
    </xf>
    <xf numFmtId="38" fontId="0" fillId="0" borderId="126" xfId="6" applyFont="1" applyBorder="1">
      <alignment vertical="center"/>
    </xf>
    <xf numFmtId="0" fontId="3" fillId="0" borderId="25" xfId="1" applyBorder="1" applyAlignment="1">
      <alignment horizontal="right" vertical="center"/>
    </xf>
    <xf numFmtId="183" fontId="3" fillId="0" borderId="0" xfId="1" applyNumberFormat="1">
      <alignment vertical="center"/>
    </xf>
    <xf numFmtId="0" fontId="25" fillId="0" borderId="0" xfId="1" applyFont="1">
      <alignment vertical="center"/>
    </xf>
    <xf numFmtId="0" fontId="55" fillId="0" borderId="0" xfId="1" applyFont="1">
      <alignment vertical="center"/>
    </xf>
    <xf numFmtId="0" fontId="56" fillId="0" borderId="0" xfId="1" applyFont="1">
      <alignment vertical="center"/>
    </xf>
    <xf numFmtId="0" fontId="26" fillId="0" borderId="0" xfId="1" applyFont="1">
      <alignment vertical="center"/>
    </xf>
    <xf numFmtId="0" fontId="26" fillId="6" borderId="0" xfId="1" applyFont="1" applyFill="1" applyAlignment="1">
      <alignment horizontal="center" vertical="center"/>
    </xf>
    <xf numFmtId="0" fontId="57" fillId="0" borderId="128" xfId="5" applyFont="1" applyBorder="1" applyAlignment="1">
      <alignment horizontal="center" vertical="center"/>
    </xf>
    <xf numFmtId="0" fontId="57" fillId="0" borderId="129" xfId="5" applyFont="1" applyBorder="1" applyAlignment="1">
      <alignment horizontal="center" vertical="center"/>
    </xf>
    <xf numFmtId="0" fontId="57" fillId="0" borderId="130" xfId="5" applyFont="1" applyBorder="1" applyAlignment="1">
      <alignment horizontal="center" vertical="center"/>
    </xf>
    <xf numFmtId="0" fontId="35" fillId="0" borderId="0" xfId="5" applyAlignment="1">
      <alignment vertical="top" wrapText="1"/>
    </xf>
    <xf numFmtId="0" fontId="57" fillId="0" borderId="131" xfId="5" applyFont="1" applyBorder="1" applyAlignment="1">
      <alignment horizontal="center" vertical="center"/>
    </xf>
    <xf numFmtId="0" fontId="57" fillId="0" borderId="132" xfId="5" applyFont="1" applyBorder="1" applyAlignment="1">
      <alignment horizontal="center" vertical="center"/>
    </xf>
    <xf numFmtId="1" fontId="57" fillId="0" borderId="132" xfId="5" applyNumberFormat="1" applyFont="1" applyBorder="1" applyAlignment="1">
      <alignment horizontal="center" vertical="center"/>
    </xf>
    <xf numFmtId="1" fontId="57" fillId="0" borderId="133" xfId="5" applyNumberFormat="1" applyFont="1" applyBorder="1" applyAlignment="1">
      <alignment horizontal="center" vertical="center"/>
    </xf>
    <xf numFmtId="0" fontId="57" fillId="0" borderId="134" xfId="5" applyFont="1" applyBorder="1" applyAlignment="1">
      <alignment horizontal="center" vertical="center"/>
    </xf>
    <xf numFmtId="0" fontId="57" fillId="0" borderId="135" xfId="5" applyFont="1" applyBorder="1" applyAlignment="1">
      <alignment horizontal="center" vertical="center"/>
    </xf>
    <xf numFmtId="0" fontId="57" fillId="0" borderId="136" xfId="5" applyFont="1" applyBorder="1" applyAlignment="1">
      <alignment horizontal="center" vertical="center"/>
    </xf>
    <xf numFmtId="14" fontId="35" fillId="0" borderId="0" xfId="5" applyNumberFormat="1">
      <alignment vertical="center"/>
    </xf>
    <xf numFmtId="17" fontId="0" fillId="0" borderId="4" xfId="0" applyNumberFormat="1" applyBorder="1">
      <alignment vertical="center"/>
    </xf>
    <xf numFmtId="17" fontId="0" fillId="0" borderId="23" xfId="0" applyNumberFormat="1" applyBorder="1">
      <alignment vertical="center"/>
    </xf>
    <xf numFmtId="17" fontId="0" fillId="0" borderId="46" xfId="0" applyNumberFormat="1" applyBorder="1">
      <alignment vertical="center"/>
    </xf>
    <xf numFmtId="0" fontId="0" fillId="0" borderId="46" xfId="0" applyBorder="1">
      <alignment vertical="center"/>
    </xf>
    <xf numFmtId="0" fontId="0" fillId="0" borderId="137" xfId="0" applyBorder="1">
      <alignment vertical="center"/>
    </xf>
    <xf numFmtId="38" fontId="0" fillId="0" borderId="23" xfId="0" applyNumberFormat="1" applyBorder="1">
      <alignment vertical="center"/>
    </xf>
    <xf numFmtId="38" fontId="0" fillId="0" borderId="46" xfId="0" applyNumberFormat="1" applyBorder="1">
      <alignment vertical="center"/>
    </xf>
    <xf numFmtId="38" fontId="0" fillId="0" borderId="4" xfId="0" applyNumberFormat="1" applyBorder="1">
      <alignment vertical="center"/>
    </xf>
    <xf numFmtId="0" fontId="3" fillId="0" borderId="0" xfId="1" applyProtection="1">
      <alignment vertical="center"/>
      <protection locked="0"/>
    </xf>
    <xf numFmtId="0" fontId="60" fillId="0" borderId="0" xfId="1" applyFont="1">
      <alignment vertical="center"/>
    </xf>
    <xf numFmtId="0" fontId="61" fillId="0" borderId="0" xfId="1" applyFont="1" applyAlignment="1">
      <alignment horizontal="left" vertical="center"/>
    </xf>
    <xf numFmtId="0" fontId="62" fillId="0" borderId="0" xfId="1" applyFont="1" applyAlignment="1" applyProtection="1">
      <alignment horizontal="center" wrapText="1"/>
      <protection locked="0"/>
    </xf>
    <xf numFmtId="0" fontId="26" fillId="0" borderId="0" xfId="1" applyFont="1" applyAlignment="1" applyProtection="1">
      <alignment horizontal="center" wrapText="1"/>
      <protection locked="0"/>
    </xf>
    <xf numFmtId="0" fontId="3" fillId="0" borderId="142" xfId="1" applyBorder="1">
      <alignment vertical="center"/>
    </xf>
    <xf numFmtId="0" fontId="65" fillId="16" borderId="144" xfId="1" applyFont="1" applyFill="1" applyBorder="1" applyAlignment="1">
      <alignment horizontal="center" vertical="center"/>
    </xf>
    <xf numFmtId="0" fontId="65" fillId="16" borderId="147" xfId="1" applyFont="1" applyFill="1" applyBorder="1" applyAlignment="1">
      <alignment horizontal="center" vertical="center"/>
    </xf>
    <xf numFmtId="14" fontId="24" fillId="0" borderId="150" xfId="1" applyNumberFormat="1" applyFont="1" applyBorder="1" applyProtection="1">
      <alignment vertical="center"/>
      <protection locked="0"/>
    </xf>
    <xf numFmtId="0" fontId="60" fillId="0" borderId="150" xfId="1" applyFont="1" applyBorder="1" applyProtection="1">
      <alignment vertical="center"/>
      <protection locked="0"/>
    </xf>
    <xf numFmtId="191" fontId="60" fillId="0" borderId="150" xfId="1" applyNumberFormat="1" applyFont="1" applyBorder="1" applyProtection="1">
      <alignment vertical="center"/>
      <protection locked="0"/>
    </xf>
    <xf numFmtId="14" fontId="24" fillId="17" borderId="153" xfId="1" applyNumberFormat="1" applyFont="1" applyFill="1" applyBorder="1" applyProtection="1">
      <alignment vertical="center"/>
      <protection locked="0"/>
    </xf>
    <xf numFmtId="0" fontId="60" fillId="17" borderId="153" xfId="1" applyFont="1" applyFill="1" applyBorder="1" applyProtection="1">
      <alignment vertical="center"/>
      <protection locked="0"/>
    </xf>
    <xf numFmtId="191" fontId="60" fillId="17" borderId="153" xfId="1" applyNumberFormat="1" applyFont="1" applyFill="1" applyBorder="1" applyProtection="1">
      <alignment vertical="center"/>
      <protection locked="0"/>
    </xf>
    <xf numFmtId="14" fontId="24" fillId="0" borderId="153" xfId="1" applyNumberFormat="1" applyFont="1" applyBorder="1" applyProtection="1">
      <alignment vertical="center"/>
      <protection locked="0"/>
    </xf>
    <xf numFmtId="0" fontId="60" fillId="0" borderId="153" xfId="1" applyFont="1" applyBorder="1" applyProtection="1">
      <alignment vertical="center"/>
      <protection locked="0"/>
    </xf>
    <xf numFmtId="191" fontId="60" fillId="0" borderId="153" xfId="1" applyNumberFormat="1" applyFont="1" applyBorder="1" applyProtection="1">
      <alignment vertical="center"/>
      <protection locked="0"/>
    </xf>
    <xf numFmtId="191" fontId="3" fillId="17" borderId="153" xfId="1" applyNumberFormat="1" applyFill="1" applyBorder="1" applyProtection="1">
      <alignment vertical="center"/>
      <protection locked="0"/>
    </xf>
    <xf numFmtId="191" fontId="3" fillId="0" borderId="153" xfId="1" applyNumberFormat="1" applyBorder="1" applyProtection="1">
      <alignment vertical="center"/>
      <protection locked="0"/>
    </xf>
    <xf numFmtId="14" fontId="3" fillId="17" borderId="153" xfId="1" applyNumberFormat="1" applyFill="1" applyBorder="1" applyProtection="1">
      <alignment vertical="center"/>
      <protection locked="0"/>
    </xf>
    <xf numFmtId="191" fontId="3" fillId="17" borderId="157" xfId="1" applyNumberFormat="1" applyFill="1" applyBorder="1" applyProtection="1">
      <alignment vertical="center"/>
      <protection locked="0"/>
    </xf>
    <xf numFmtId="0" fontId="23" fillId="0" borderId="0" xfId="1" applyFont="1">
      <alignment vertical="center"/>
    </xf>
    <xf numFmtId="0" fontId="24" fillId="0" borderId="0" xfId="1" applyFont="1">
      <alignment vertical="center"/>
    </xf>
    <xf numFmtId="3" fontId="10" fillId="0" borderId="0" xfId="0" applyNumberFormat="1" applyFont="1">
      <alignmen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192" fontId="0" fillId="0" borderId="0" xfId="0" applyNumberFormat="1" applyProtection="1">
      <alignment vertical="center"/>
      <protection locked="0"/>
    </xf>
    <xf numFmtId="0" fontId="0" fillId="0" borderId="0" xfId="0" applyAlignment="1" applyProtection="1">
      <alignment vertical="center" shrinkToFit="1"/>
      <protection locked="0"/>
    </xf>
    <xf numFmtId="0" fontId="0" fillId="0" borderId="0" xfId="0" applyAlignment="1" applyProtection="1">
      <alignment horizontal="center" vertical="center" shrinkToFit="1"/>
      <protection locked="0"/>
    </xf>
    <xf numFmtId="20" fontId="0" fillId="0" borderId="0" xfId="0" applyNumberFormat="1" applyAlignment="1" applyProtection="1">
      <alignment horizontal="center" vertical="center" shrinkToFit="1"/>
      <protection locked="0"/>
    </xf>
    <xf numFmtId="0" fontId="0" fillId="0" borderId="0" xfId="0" applyAlignment="1">
      <alignment horizontal="center" vertical="center" shrinkToFit="1"/>
    </xf>
    <xf numFmtId="190" fontId="0" fillId="0" borderId="0" xfId="0" applyNumberFormat="1" applyAlignment="1" applyProtection="1">
      <alignment horizontal="center" vertical="center" shrinkToFit="1"/>
      <protection locked="0"/>
    </xf>
    <xf numFmtId="0" fontId="0" fillId="0" borderId="1" xfId="0" applyBorder="1" applyAlignment="1" applyProtection="1">
      <alignment horizontal="center" vertical="center"/>
      <protection locked="0"/>
    </xf>
    <xf numFmtId="38" fontId="0" fillId="0" borderId="0" xfId="0" applyNumberFormat="1">
      <alignment vertical="center"/>
    </xf>
    <xf numFmtId="0" fontId="0" fillId="0" borderId="22" xfId="0" applyBorder="1" applyAlignment="1">
      <alignment vertical="center" wrapText="1"/>
    </xf>
    <xf numFmtId="46" fontId="0" fillId="0" borderId="0" xfId="0" applyNumberFormat="1" applyAlignment="1">
      <alignment horizontal="center" vertical="center" shrinkToFit="1"/>
    </xf>
    <xf numFmtId="20" fontId="35" fillId="0" borderId="0" xfId="5" applyNumberFormat="1" applyAlignment="1">
      <alignment horizontal="center" vertical="center" shrinkToFit="1"/>
    </xf>
    <xf numFmtId="20" fontId="0" fillId="0" borderId="0" xfId="0" applyNumberFormat="1" applyAlignment="1">
      <alignment horizontal="center" vertical="center" shrinkToFit="1"/>
    </xf>
    <xf numFmtId="22" fontId="35" fillId="0" borderId="0" xfId="5" applyNumberFormat="1">
      <alignment vertical="center"/>
    </xf>
    <xf numFmtId="22" fontId="35" fillId="9" borderId="0" xfId="5" applyNumberFormat="1" applyFill="1">
      <alignment vertical="center"/>
    </xf>
    <xf numFmtId="20" fontId="35" fillId="0" borderId="0" xfId="5" applyNumberFormat="1">
      <alignment vertical="center"/>
    </xf>
    <xf numFmtId="20" fontId="35" fillId="9" borderId="0" xfId="5" applyNumberFormat="1" applyFill="1">
      <alignment vertical="center"/>
    </xf>
    <xf numFmtId="46" fontId="35" fillId="0" borderId="0" xfId="5" applyNumberFormat="1">
      <alignment vertical="center"/>
    </xf>
    <xf numFmtId="46" fontId="35" fillId="9" borderId="0" xfId="5" applyNumberFormat="1" applyFill="1">
      <alignment vertical="center"/>
    </xf>
    <xf numFmtId="14" fontId="35" fillId="9" borderId="0" xfId="5" applyNumberFormat="1" applyFill="1">
      <alignment vertical="center"/>
    </xf>
    <xf numFmtId="46" fontId="35" fillId="0" borderId="0" xfId="5" applyNumberFormat="1" applyAlignment="1">
      <alignment horizontal="center" vertical="center" shrinkToFit="1"/>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137" xfId="0" applyBorder="1" applyAlignment="1">
      <alignment horizontal="center" vertical="center"/>
    </xf>
    <xf numFmtId="38" fontId="0" fillId="0" borderId="4" xfId="0" applyNumberFormat="1" applyBorder="1" applyAlignment="1">
      <alignment horizontal="center" vertical="center"/>
    </xf>
    <xf numFmtId="38" fontId="0" fillId="0" borderId="4" xfId="4" applyFont="1" applyBorder="1" applyAlignment="1">
      <alignment horizontal="center" vertical="center"/>
    </xf>
    <xf numFmtId="0" fontId="40" fillId="7" borderId="4" xfId="5" applyFont="1" applyFill="1" applyBorder="1" applyAlignment="1">
      <alignment horizontal="center" vertical="center"/>
    </xf>
    <xf numFmtId="0" fontId="40" fillId="9" borderId="2" xfId="5" applyFont="1" applyFill="1" applyBorder="1" applyAlignment="1" applyProtection="1">
      <alignment horizontal="right" vertical="center"/>
      <protection locked="0"/>
    </xf>
    <xf numFmtId="0" fontId="40" fillId="9" borderId="3" xfId="5" applyFont="1" applyFill="1" applyBorder="1" applyAlignment="1">
      <alignment horizontal="center" vertical="center"/>
    </xf>
    <xf numFmtId="0" fontId="35" fillId="7" borderId="4" xfId="5" applyFill="1" applyBorder="1" applyAlignment="1">
      <alignment horizontal="center" vertical="center"/>
    </xf>
    <xf numFmtId="0" fontId="40" fillId="9" borderId="1" xfId="5" applyFont="1" applyFill="1" applyBorder="1" applyAlignment="1">
      <alignment horizontal="center" vertical="center"/>
    </xf>
    <xf numFmtId="0" fontId="40" fillId="9" borderId="4" xfId="5" applyFont="1" applyFill="1" applyBorder="1" applyAlignment="1">
      <alignment horizontal="center" vertical="center"/>
    </xf>
    <xf numFmtId="0" fontId="40" fillId="9" borderId="0" xfId="5" applyFont="1" applyFill="1" applyAlignment="1">
      <alignment horizontal="center" vertical="center"/>
    </xf>
    <xf numFmtId="0" fontId="46" fillId="11" borderId="22" xfId="5" applyFont="1" applyFill="1" applyBorder="1" applyAlignment="1">
      <alignment horizontal="center" vertical="center"/>
    </xf>
    <xf numFmtId="0" fontId="46" fillId="11" borderId="23" xfId="5" applyFont="1" applyFill="1" applyBorder="1" applyAlignment="1">
      <alignment horizontal="center" vertical="center"/>
    </xf>
    <xf numFmtId="38" fontId="0" fillId="13" borderId="22" xfId="6" applyFont="1" applyFill="1" applyBorder="1" applyAlignment="1">
      <alignment horizontal="center" vertical="center" wrapText="1" shrinkToFit="1"/>
    </xf>
    <xf numFmtId="38" fontId="0" fillId="13" borderId="23" xfId="6" applyFont="1" applyFill="1" applyBorder="1" applyAlignment="1">
      <alignment horizontal="center" vertical="center" wrapText="1" shrinkToFit="1"/>
    </xf>
    <xf numFmtId="0" fontId="35" fillId="11" borderId="22" xfId="5" applyFill="1" applyBorder="1" applyAlignment="1">
      <alignment horizontal="center" vertical="center" wrapText="1" shrinkToFit="1"/>
    </xf>
    <xf numFmtId="0" fontId="35" fillId="11" borderId="23" xfId="5" applyFill="1" applyBorder="1" applyAlignment="1">
      <alignment horizontal="center" vertical="center" wrapText="1" shrinkToFit="1"/>
    </xf>
    <xf numFmtId="0" fontId="35" fillId="11" borderId="17" xfId="5" applyFill="1" applyBorder="1" applyAlignment="1">
      <alignment horizontal="center" vertical="center" shrinkToFit="1"/>
    </xf>
    <xf numFmtId="0" fontId="35" fillId="11" borderId="25" xfId="5" applyFill="1" applyBorder="1" applyAlignment="1">
      <alignment horizontal="center" vertical="center" shrinkToFit="1"/>
    </xf>
    <xf numFmtId="0" fontId="35" fillId="11" borderId="26" xfId="5" applyFill="1" applyBorder="1" applyAlignment="1">
      <alignment horizontal="center" vertical="center" shrinkToFit="1"/>
    </xf>
    <xf numFmtId="0" fontId="35" fillId="11" borderId="4" xfId="5" applyFill="1" applyBorder="1" applyAlignment="1">
      <alignment horizontal="center" vertical="center" wrapText="1" shrinkToFit="1"/>
    </xf>
    <xf numFmtId="0" fontId="35" fillId="11" borderId="4" xfId="5" applyFill="1" applyBorder="1" applyAlignment="1">
      <alignment horizontal="center" vertical="center" shrinkToFit="1"/>
    </xf>
    <xf numFmtId="6" fontId="0" fillId="11" borderId="22" xfId="7" applyFont="1" applyFill="1" applyBorder="1" applyAlignment="1">
      <alignment horizontal="center" vertical="center" wrapText="1" shrinkToFit="1"/>
    </xf>
    <xf numFmtId="6" fontId="0" fillId="11" borderId="23" xfId="7" applyFont="1" applyFill="1" applyBorder="1" applyAlignment="1">
      <alignment horizontal="center" vertical="center" wrapText="1" shrinkToFit="1"/>
    </xf>
    <xf numFmtId="0" fontId="35" fillId="11" borderId="4" xfId="5" applyFill="1" applyBorder="1" applyAlignment="1">
      <alignment horizontal="center" vertical="center"/>
    </xf>
    <xf numFmtId="0" fontId="43" fillId="10" borderId="22" xfId="5" applyFont="1" applyFill="1" applyBorder="1" applyAlignment="1">
      <alignment horizontal="center" vertical="center" textRotation="255"/>
    </xf>
    <xf numFmtId="0" fontId="43" fillId="10" borderId="24" xfId="5" applyFont="1" applyFill="1" applyBorder="1" applyAlignment="1">
      <alignment horizontal="center" vertical="center" textRotation="255"/>
    </xf>
    <xf numFmtId="0" fontId="35" fillId="11" borderId="22" xfId="5" applyFill="1" applyBorder="1" applyAlignment="1">
      <alignment horizontal="center" vertical="center"/>
    </xf>
    <xf numFmtId="0" fontId="35" fillId="11" borderId="23" xfId="5" applyFill="1" applyBorder="1" applyAlignment="1">
      <alignment horizontal="center" vertical="center"/>
    </xf>
    <xf numFmtId="38" fontId="35" fillId="11" borderId="4" xfId="6" applyFont="1" applyFill="1" applyBorder="1" applyAlignment="1">
      <alignment horizontal="center" vertical="center"/>
    </xf>
    <xf numFmtId="0" fontId="35" fillId="12" borderId="4" xfId="5" applyFill="1" applyBorder="1" applyAlignment="1">
      <alignment horizontal="center" vertical="center"/>
    </xf>
    <xf numFmtId="0" fontId="35" fillId="12" borderId="4" xfId="5" applyFill="1" applyBorder="1" applyAlignment="1">
      <alignment horizontal="center" vertical="center" shrinkToFit="1"/>
    </xf>
    <xf numFmtId="0" fontId="45" fillId="14" borderId="2" xfId="5" applyFont="1" applyFill="1" applyBorder="1" applyAlignment="1">
      <alignment horizontal="center" vertical="center" shrinkToFit="1"/>
    </xf>
    <xf numFmtId="0" fontId="45" fillId="14" borderId="27" xfId="5" applyFont="1" applyFill="1" applyBorder="1" applyAlignment="1">
      <alignment horizontal="center" vertical="center" shrinkToFit="1"/>
    </xf>
    <xf numFmtId="0" fontId="45" fillId="14" borderId="3" xfId="5" applyFont="1" applyFill="1" applyBorder="1" applyAlignment="1">
      <alignment horizontal="center" vertical="center" shrinkToFit="1"/>
    </xf>
    <xf numFmtId="0" fontId="45" fillId="14" borderId="4" xfId="5" applyFont="1" applyFill="1" applyBorder="1" applyAlignment="1">
      <alignment horizontal="center" vertical="center" shrinkToFit="1"/>
    </xf>
    <xf numFmtId="6" fontId="49" fillId="14" borderId="4" xfId="7" applyFont="1" applyFill="1" applyBorder="1" applyAlignment="1">
      <alignment horizontal="center" vertical="center"/>
    </xf>
    <xf numFmtId="6" fontId="45" fillId="0" borderId="2" xfId="7" applyFont="1" applyBorder="1" applyAlignment="1">
      <alignment horizontal="center" vertical="center"/>
    </xf>
    <xf numFmtId="6" fontId="45" fillId="0" borderId="27" xfId="7" applyFont="1" applyBorder="1" applyAlignment="1">
      <alignment horizontal="center" vertical="center"/>
    </xf>
    <xf numFmtId="6" fontId="45" fillId="0" borderId="3" xfId="7" applyFont="1" applyBorder="1" applyAlignment="1">
      <alignment horizontal="center" vertical="center"/>
    </xf>
    <xf numFmtId="6" fontId="45" fillId="0" borderId="4" xfId="7" applyFont="1" applyBorder="1" applyAlignment="1">
      <alignment horizontal="center" vertical="center"/>
    </xf>
    <xf numFmtId="6" fontId="35" fillId="0" borderId="2" xfId="7" applyFont="1" applyBorder="1" applyAlignment="1">
      <alignment horizontal="center" vertical="center"/>
    </xf>
    <xf numFmtId="6" fontId="35" fillId="0" borderId="27" xfId="7" applyFont="1" applyBorder="1" applyAlignment="1">
      <alignment horizontal="center" vertical="center"/>
    </xf>
    <xf numFmtId="6" fontId="35" fillId="0" borderId="3" xfId="7" applyFont="1" applyBorder="1" applyAlignment="1">
      <alignment horizontal="center" vertical="center"/>
    </xf>
    <xf numFmtId="6" fontId="35" fillId="0" borderId="4" xfId="7" applyFont="1" applyBorder="1" applyAlignment="1">
      <alignment horizontal="center" vertical="center"/>
    </xf>
    <xf numFmtId="0" fontId="35" fillId="14" borderId="2" xfId="5" applyFill="1" applyBorder="1" applyAlignment="1">
      <alignment horizontal="center" vertical="center"/>
    </xf>
    <xf numFmtId="0" fontId="35" fillId="14" borderId="27" xfId="5" applyFill="1" applyBorder="1" applyAlignment="1">
      <alignment horizontal="center" vertical="center"/>
    </xf>
    <xf numFmtId="0" fontId="35" fillId="14" borderId="3" xfId="5" applyFill="1" applyBorder="1" applyAlignment="1">
      <alignment horizontal="center" vertical="center"/>
    </xf>
    <xf numFmtId="0" fontId="35" fillId="14" borderId="4" xfId="5" applyFill="1" applyBorder="1" applyAlignment="1">
      <alignment horizontal="center" vertical="center"/>
    </xf>
    <xf numFmtId="0" fontId="35" fillId="0" borderId="18" xfId="5" applyBorder="1" applyAlignment="1">
      <alignment horizontal="center" vertical="center" shrinkToFit="1"/>
    </xf>
    <xf numFmtId="0" fontId="35" fillId="0" borderId="19" xfId="5" applyBorder="1" applyAlignment="1">
      <alignment horizontal="center" vertical="center" shrinkToFit="1"/>
    </xf>
    <xf numFmtId="38" fontId="0" fillId="0" borderId="23" xfId="6" applyFont="1" applyBorder="1" applyAlignment="1">
      <alignment horizontal="right" vertical="center"/>
    </xf>
    <xf numFmtId="0" fontId="35" fillId="9" borderId="94" xfId="5" applyFill="1" applyBorder="1" applyAlignment="1">
      <alignment horizontal="center" vertical="center"/>
    </xf>
    <xf numFmtId="0" fontId="35" fillId="9" borderId="95" xfId="5" applyFill="1" applyBorder="1" applyAlignment="1">
      <alignment horizontal="center" vertical="center"/>
    </xf>
    <xf numFmtId="0" fontId="35" fillId="0" borderId="4" xfId="5" applyBorder="1" applyAlignment="1">
      <alignment horizontal="center" vertical="center"/>
    </xf>
    <xf numFmtId="194" fontId="35" fillId="14" borderId="4" xfId="5" applyNumberFormat="1" applyFill="1" applyBorder="1" applyAlignment="1">
      <alignment horizontal="center" vertical="center"/>
    </xf>
    <xf numFmtId="194" fontId="35" fillId="11" borderId="4" xfId="5" applyNumberFormat="1" applyFill="1" applyBorder="1" applyAlignment="1">
      <alignment horizontal="center" vertical="center"/>
    </xf>
    <xf numFmtId="38" fontId="0" fillId="0" borderId="91" xfId="6" applyFont="1" applyBorder="1" applyAlignment="1">
      <alignment horizontal="right" vertical="center"/>
    </xf>
    <xf numFmtId="38" fontId="0" fillId="0" borderId="92" xfId="6" applyFont="1" applyBorder="1" applyAlignment="1">
      <alignment horizontal="right" vertical="center"/>
    </xf>
    <xf numFmtId="38" fontId="0" fillId="0" borderId="90" xfId="6" applyFont="1" applyBorder="1" applyAlignment="1">
      <alignment horizontal="right" vertical="center"/>
    </xf>
    <xf numFmtId="38" fontId="0" fillId="0" borderId="82" xfId="6" applyFont="1" applyBorder="1" applyAlignment="1">
      <alignment horizontal="right" vertical="center"/>
    </xf>
    <xf numFmtId="0" fontId="35" fillId="0" borderId="0" xfId="5" applyAlignment="1">
      <alignment horizontal="left" vertical="center" textRotation="90"/>
    </xf>
    <xf numFmtId="0" fontId="67" fillId="9" borderId="0" xfId="5" applyFont="1" applyFill="1">
      <alignment vertical="center"/>
    </xf>
    <xf numFmtId="193" fontId="48" fillId="9" borderId="0" xfId="5" applyNumberFormat="1" applyFont="1" applyFill="1" applyAlignment="1" applyProtection="1">
      <alignment horizontal="center" vertical="center"/>
      <protection locked="0"/>
    </xf>
    <xf numFmtId="193" fontId="48" fillId="9" borderId="1" xfId="5" applyNumberFormat="1" applyFont="1" applyFill="1" applyBorder="1" applyAlignment="1" applyProtection="1">
      <alignment horizontal="center" vertical="center"/>
      <protection locked="0"/>
    </xf>
    <xf numFmtId="0" fontId="48" fillId="9" borderId="0" xfId="5" applyFont="1" applyFill="1" applyAlignment="1" applyProtection="1">
      <alignment horizontal="center" vertical="center"/>
      <protection locked="0"/>
    </xf>
    <xf numFmtId="0" fontId="48" fillId="9" borderId="1" xfId="5" applyFont="1" applyFill="1" applyBorder="1" applyAlignment="1" applyProtection="1">
      <alignment horizontal="center" vertical="center"/>
      <protection locked="0"/>
    </xf>
    <xf numFmtId="38" fontId="35" fillId="0" borderId="4" xfId="6" applyFont="1" applyBorder="1" applyAlignment="1">
      <alignment horizontal="right" vertical="center"/>
    </xf>
    <xf numFmtId="38" fontId="0" fillId="0" borderId="77" xfId="6" applyFont="1" applyBorder="1" applyAlignment="1">
      <alignment horizontal="right" vertical="center"/>
    </xf>
    <xf numFmtId="0" fontId="50" fillId="9" borderId="1" xfId="5" applyFont="1" applyFill="1" applyBorder="1" applyAlignment="1">
      <alignment horizontal="center" vertical="center"/>
    </xf>
    <xf numFmtId="0" fontId="42" fillId="9" borderId="23" xfId="5" applyFont="1" applyFill="1" applyBorder="1" applyAlignment="1">
      <alignment horizontal="center" vertical="center"/>
    </xf>
    <xf numFmtId="0" fontId="42" fillId="9" borderId="2" xfId="5" applyFont="1" applyFill="1" applyBorder="1" applyAlignment="1">
      <alignment horizontal="center" vertical="center"/>
    </xf>
    <xf numFmtId="0" fontId="42" fillId="9" borderId="3" xfId="5" applyFont="1" applyFill="1" applyBorder="1" applyAlignment="1">
      <alignment horizontal="center" vertical="center"/>
    </xf>
    <xf numFmtId="0" fontId="53" fillId="0" borderId="0" xfId="5" applyFont="1" applyAlignment="1">
      <alignment horizontal="center" vertical="center"/>
    </xf>
    <xf numFmtId="0" fontId="49" fillId="0" borderId="0" xfId="5" applyFont="1" applyAlignment="1">
      <alignment horizontal="right" vertical="center"/>
    </xf>
    <xf numFmtId="0" fontId="49" fillId="0" borderId="5" xfId="5" applyFont="1" applyBorder="1" applyAlignment="1">
      <alignment horizontal="right" vertical="center"/>
    </xf>
    <xf numFmtId="14" fontId="35" fillId="0" borderId="109" xfId="5" applyNumberFormat="1" applyBorder="1" applyAlignment="1">
      <alignment horizontal="center" vertical="center"/>
    </xf>
    <xf numFmtId="14" fontId="35" fillId="0" borderId="110" xfId="5" applyNumberFormat="1" applyBorder="1" applyAlignment="1">
      <alignment horizontal="center" vertical="center"/>
    </xf>
    <xf numFmtId="14" fontId="35" fillId="0" borderId="59" xfId="5" applyNumberFormat="1" applyBorder="1" applyAlignment="1">
      <alignment horizontal="center" vertical="center"/>
    </xf>
    <xf numFmtId="14" fontId="35" fillId="0" borderId="60" xfId="5" applyNumberFormat="1" applyBorder="1" applyAlignment="1">
      <alignment horizontal="center" vertical="center"/>
    </xf>
    <xf numFmtId="0" fontId="3" fillId="0" borderId="0" xfId="1" applyAlignment="1">
      <alignment horizontal="center" vertical="center"/>
    </xf>
    <xf numFmtId="0" fontId="51" fillId="0" borderId="0" xfId="1" applyFont="1" applyAlignment="1">
      <alignment horizontal="left" vertical="center"/>
    </xf>
    <xf numFmtId="0" fontId="62" fillId="0" borderId="0" xfId="1" applyFont="1" applyAlignment="1" applyProtection="1">
      <alignment horizontal="center" wrapText="1"/>
      <protection locked="0"/>
    </xf>
    <xf numFmtId="0" fontId="62" fillId="0" borderId="45" xfId="1" applyFont="1" applyBorder="1" applyAlignment="1" applyProtection="1">
      <alignment horizontal="center" wrapText="1"/>
      <protection locked="0"/>
    </xf>
    <xf numFmtId="0" fontId="63" fillId="16" borderId="0" xfId="1" applyFont="1" applyFill="1" applyAlignment="1">
      <alignment horizontal="center" vertical="center"/>
    </xf>
    <xf numFmtId="198" fontId="64" fillId="0" borderId="138" xfId="1" applyNumberFormat="1" applyFont="1" applyBorder="1" applyAlignment="1">
      <alignment horizontal="right" vertical="center"/>
    </xf>
    <xf numFmtId="198" fontId="64" fillId="0" borderId="139" xfId="1" applyNumberFormat="1" applyFont="1" applyBorder="1" applyAlignment="1">
      <alignment horizontal="right" vertical="center"/>
    </xf>
    <xf numFmtId="198" fontId="64" fillId="0" borderId="140" xfId="1" applyNumberFormat="1" applyFont="1" applyBorder="1" applyAlignment="1">
      <alignment horizontal="right" vertical="center"/>
    </xf>
    <xf numFmtId="198" fontId="64" fillId="0" borderId="141" xfId="1" applyNumberFormat="1" applyFont="1" applyBorder="1" applyAlignment="1">
      <alignment horizontal="right" vertical="center"/>
    </xf>
    <xf numFmtId="198" fontId="64" fillId="0" borderId="142" xfId="1" applyNumberFormat="1" applyFont="1" applyBorder="1" applyAlignment="1">
      <alignment horizontal="right" vertical="center"/>
    </xf>
    <xf numFmtId="198" fontId="64" fillId="0" borderId="143" xfId="1" applyNumberFormat="1" applyFont="1" applyBorder="1" applyAlignment="1">
      <alignment horizontal="right" vertical="center"/>
    </xf>
    <xf numFmtId="0" fontId="65" fillId="16" borderId="145" xfId="1" applyFont="1" applyFill="1" applyBorder="1" applyAlignment="1">
      <alignment horizontal="center" vertical="center"/>
    </xf>
    <xf numFmtId="0" fontId="65" fillId="16" borderId="146" xfId="1" applyFont="1" applyFill="1" applyBorder="1" applyAlignment="1">
      <alignment horizontal="center" vertical="center"/>
    </xf>
    <xf numFmtId="0" fontId="65" fillId="16" borderId="148" xfId="1" applyFont="1" applyFill="1" applyBorder="1" applyAlignment="1">
      <alignment horizontal="center" vertical="center"/>
    </xf>
    <xf numFmtId="0" fontId="65" fillId="16" borderId="149" xfId="1" applyFont="1" applyFill="1" applyBorder="1" applyAlignment="1">
      <alignment horizontal="center" vertical="center"/>
    </xf>
    <xf numFmtId="0" fontId="60" fillId="0" borderId="151" xfId="1" applyFont="1" applyBorder="1" applyAlignment="1" applyProtection="1">
      <alignment horizontal="center" vertical="center"/>
      <protection locked="0"/>
    </xf>
    <xf numFmtId="0" fontId="60" fillId="0" borderId="152" xfId="1" applyFont="1" applyBorder="1" applyAlignment="1" applyProtection="1">
      <alignment horizontal="center" vertical="center"/>
      <protection locked="0"/>
    </xf>
    <xf numFmtId="3" fontId="60" fillId="0" borderId="151" xfId="1" applyNumberFormat="1" applyFont="1" applyBorder="1" applyAlignment="1" applyProtection="1">
      <alignment horizontal="right" vertical="center"/>
      <protection locked="0"/>
    </xf>
    <xf numFmtId="3" fontId="60" fillId="0" borderId="152" xfId="1" applyNumberFormat="1" applyFont="1" applyBorder="1" applyAlignment="1" applyProtection="1">
      <alignment horizontal="right" vertical="center"/>
      <protection locked="0"/>
    </xf>
    <xf numFmtId="3" fontId="60" fillId="0" borderId="138" xfId="1" applyNumberFormat="1" applyFont="1" applyBorder="1" applyAlignment="1">
      <alignment horizontal="right" vertical="center"/>
    </xf>
    <xf numFmtId="3" fontId="60" fillId="0" borderId="139" xfId="1" applyNumberFormat="1" applyFont="1" applyBorder="1" applyAlignment="1">
      <alignment horizontal="right" vertical="center"/>
    </xf>
    <xf numFmtId="3" fontId="60" fillId="0" borderId="140" xfId="1" applyNumberFormat="1" applyFont="1" applyBorder="1" applyAlignment="1">
      <alignment horizontal="right" vertical="center"/>
    </xf>
    <xf numFmtId="0" fontId="60" fillId="17" borderId="151" xfId="1" applyFont="1" applyFill="1" applyBorder="1" applyAlignment="1" applyProtection="1">
      <alignment horizontal="center" vertical="center"/>
      <protection locked="0"/>
    </xf>
    <xf numFmtId="0" fontId="60" fillId="17" borderId="152" xfId="1" applyFont="1" applyFill="1" applyBorder="1" applyAlignment="1" applyProtection="1">
      <alignment horizontal="center" vertical="center"/>
      <protection locked="0"/>
    </xf>
    <xf numFmtId="3" fontId="60" fillId="17" borderId="154" xfId="1" applyNumberFormat="1" applyFont="1" applyFill="1" applyBorder="1" applyAlignment="1" applyProtection="1">
      <alignment horizontal="right" vertical="center"/>
      <protection locked="0"/>
    </xf>
    <xf numFmtId="3" fontId="60" fillId="17" borderId="155" xfId="1" applyNumberFormat="1" applyFont="1" applyFill="1" applyBorder="1" applyAlignment="1" applyProtection="1">
      <alignment horizontal="right" vertical="center"/>
      <protection locked="0"/>
    </xf>
    <xf numFmtId="3" fontId="60" fillId="17" borderId="162" xfId="1" applyNumberFormat="1" applyFont="1" applyFill="1" applyBorder="1" applyAlignment="1">
      <alignment horizontal="right" vertical="center"/>
    </xf>
    <xf numFmtId="3" fontId="60" fillId="17" borderId="163" xfId="1" applyNumberFormat="1" applyFont="1" applyFill="1" applyBorder="1" applyAlignment="1">
      <alignment horizontal="right" vertical="center"/>
    </xf>
    <xf numFmtId="3" fontId="60" fillId="17" borderId="164" xfId="1" applyNumberFormat="1" applyFont="1" applyFill="1" applyBorder="1" applyAlignment="1">
      <alignment horizontal="right" vertical="center"/>
    </xf>
    <xf numFmtId="3" fontId="60" fillId="0" borderId="154" xfId="1" applyNumberFormat="1" applyFont="1" applyBorder="1" applyAlignment="1" applyProtection="1">
      <alignment horizontal="right" vertical="center"/>
      <protection locked="0"/>
    </xf>
    <xf numFmtId="3" fontId="60" fillId="0" borderId="155" xfId="1" applyNumberFormat="1" applyFont="1" applyBorder="1" applyAlignment="1" applyProtection="1">
      <alignment horizontal="right" vertical="center"/>
      <protection locked="0"/>
    </xf>
    <xf numFmtId="3" fontId="60" fillId="0" borderId="162" xfId="1" applyNumberFormat="1" applyFont="1" applyBorder="1" applyAlignment="1">
      <alignment horizontal="right" vertical="center"/>
    </xf>
    <xf numFmtId="3" fontId="60" fillId="0" borderId="163" xfId="1" applyNumberFormat="1" applyFont="1" applyBorder="1" applyAlignment="1">
      <alignment horizontal="right" vertical="center"/>
    </xf>
    <xf numFmtId="3" fontId="60" fillId="0" borderId="164" xfId="1" applyNumberFormat="1" applyFont="1" applyBorder="1" applyAlignment="1">
      <alignment horizontal="right" vertical="center"/>
    </xf>
    <xf numFmtId="3" fontId="60" fillId="0" borderId="165" xfId="1" applyNumberFormat="1" applyFont="1" applyBorder="1" applyAlignment="1">
      <alignment horizontal="right" vertical="center"/>
    </xf>
    <xf numFmtId="3" fontId="60" fillId="0" borderId="166" xfId="1" applyNumberFormat="1" applyFont="1" applyBorder="1" applyAlignment="1">
      <alignment horizontal="right" vertical="center"/>
    </xf>
    <xf numFmtId="3" fontId="60" fillId="0" borderId="167" xfId="1" applyNumberFormat="1" applyFont="1" applyBorder="1" applyAlignment="1">
      <alignment horizontal="right" vertical="center"/>
    </xf>
    <xf numFmtId="3" fontId="60" fillId="17" borderId="154" xfId="1" applyNumberFormat="1" applyFont="1" applyFill="1" applyBorder="1" applyAlignment="1">
      <alignment horizontal="right" vertical="center"/>
    </xf>
    <xf numFmtId="3" fontId="60" fillId="17" borderId="156" xfId="1" applyNumberFormat="1" applyFont="1" applyFill="1" applyBorder="1" applyAlignment="1">
      <alignment horizontal="right" vertical="center"/>
    </xf>
    <xf numFmtId="3" fontId="60" fillId="17" borderId="155" xfId="1" applyNumberFormat="1" applyFont="1" applyFill="1" applyBorder="1" applyAlignment="1">
      <alignment horizontal="right" vertical="center"/>
    </xf>
    <xf numFmtId="3" fontId="60" fillId="0" borderId="154" xfId="1" applyNumberFormat="1" applyFont="1" applyBorder="1" applyAlignment="1">
      <alignment horizontal="right" vertical="center"/>
    </xf>
    <xf numFmtId="3" fontId="60" fillId="0" borderId="156" xfId="1" applyNumberFormat="1" applyFont="1" applyBorder="1" applyAlignment="1">
      <alignment horizontal="right" vertical="center"/>
    </xf>
    <xf numFmtId="3" fontId="60" fillId="0" borderId="155" xfId="1" applyNumberFormat="1" applyFont="1" applyBorder="1" applyAlignment="1">
      <alignment horizontal="right" vertical="center"/>
    </xf>
    <xf numFmtId="0" fontId="65" fillId="16" borderId="161" xfId="1" applyFont="1" applyFill="1" applyBorder="1" applyAlignment="1">
      <alignment horizontal="center" vertical="center"/>
    </xf>
    <xf numFmtId="5" fontId="66" fillId="0" borderId="148" xfId="1" applyNumberFormat="1" applyFont="1" applyBorder="1" applyAlignment="1">
      <alignment horizontal="right" vertical="center"/>
    </xf>
    <xf numFmtId="5" fontId="66" fillId="0" borderId="149" xfId="1" applyNumberFormat="1" applyFont="1" applyBorder="1" applyAlignment="1">
      <alignment horizontal="right" vertical="center"/>
    </xf>
    <xf numFmtId="0" fontId="15" fillId="0" borderId="0" xfId="0" applyFont="1" applyAlignment="1">
      <alignment horizontal="center"/>
    </xf>
    <xf numFmtId="3" fontId="60" fillId="17" borderId="158" xfId="1" applyNumberFormat="1" applyFont="1" applyFill="1" applyBorder="1" applyAlignment="1" applyProtection="1">
      <alignment horizontal="right" vertical="center"/>
      <protection locked="0"/>
    </xf>
    <xf numFmtId="3" fontId="60" fillId="17" borderId="159" xfId="1" applyNumberFormat="1" applyFont="1" applyFill="1" applyBorder="1" applyAlignment="1" applyProtection="1">
      <alignment horizontal="right" vertical="center"/>
      <protection locked="0"/>
    </xf>
    <xf numFmtId="3" fontId="60" fillId="17" borderId="158" xfId="1" applyNumberFormat="1" applyFont="1" applyFill="1" applyBorder="1" applyAlignment="1">
      <alignment horizontal="right" vertical="center"/>
    </xf>
    <xf numFmtId="3" fontId="60" fillId="17" borderId="160" xfId="1" applyNumberFormat="1" applyFont="1" applyFill="1" applyBorder="1" applyAlignment="1">
      <alignment horizontal="right" vertical="center"/>
    </xf>
    <xf numFmtId="3" fontId="60" fillId="17" borderId="159" xfId="1" applyNumberFormat="1" applyFont="1" applyFill="1" applyBorder="1" applyAlignment="1">
      <alignment horizontal="right" vertical="center"/>
    </xf>
    <xf numFmtId="0" fontId="54" fillId="0" borderId="0" xfId="5" applyFont="1" applyAlignment="1">
      <alignment horizontal="center" vertical="center"/>
    </xf>
    <xf numFmtId="0" fontId="48" fillId="0" borderId="0" xfId="5" applyFont="1" applyAlignment="1">
      <alignment horizontal="right" vertical="center"/>
    </xf>
    <xf numFmtId="0" fontId="48" fillId="0" borderId="5" xfId="5" applyFont="1" applyBorder="1" applyAlignment="1">
      <alignment horizontal="right" vertical="center"/>
    </xf>
    <xf numFmtId="56" fontId="25" fillId="0" borderId="0" xfId="1" applyNumberFormat="1" applyFont="1" applyAlignment="1">
      <alignment horizontal="center" vertical="center"/>
    </xf>
    <xf numFmtId="0" fontId="26" fillId="6" borderId="0" xfId="1" applyFont="1" applyFill="1" applyAlignment="1">
      <alignment horizontal="center" vertical="center"/>
    </xf>
    <xf numFmtId="0" fontId="3" fillId="6" borderId="2" xfId="1" applyFill="1" applyBorder="1" applyAlignment="1">
      <alignment horizontal="center" vertical="center"/>
    </xf>
    <xf numFmtId="0" fontId="3" fillId="6" borderId="27" xfId="1" applyFill="1" applyBorder="1" applyAlignment="1">
      <alignment horizontal="center" vertical="center"/>
    </xf>
    <xf numFmtId="0" fontId="3" fillId="6" borderId="3" xfId="1" applyFill="1" applyBorder="1" applyAlignment="1">
      <alignment horizontal="center" vertical="center"/>
    </xf>
    <xf numFmtId="183" fontId="3" fillId="0" borderId="2" xfId="1" applyNumberFormat="1" applyBorder="1" applyAlignment="1">
      <alignment horizontal="right" vertical="center"/>
    </xf>
    <xf numFmtId="0" fontId="3" fillId="0" borderId="27" xfId="1" applyBorder="1" applyAlignment="1">
      <alignment horizontal="right" vertical="center"/>
    </xf>
    <xf numFmtId="181" fontId="3" fillId="0" borderId="2" xfId="1" applyNumberFormat="1" applyBorder="1" applyAlignment="1">
      <alignment horizontal="right" vertical="center"/>
    </xf>
    <xf numFmtId="181" fontId="3" fillId="0" borderId="27" xfId="1" applyNumberFormat="1" applyBorder="1" applyAlignment="1">
      <alignment horizontal="right" vertical="center"/>
    </xf>
    <xf numFmtId="183" fontId="3" fillId="0" borderId="2" xfId="1" applyNumberFormat="1" applyBorder="1">
      <alignment vertical="center"/>
    </xf>
    <xf numFmtId="0" fontId="3" fillId="0" borderId="27" xfId="1" applyBorder="1">
      <alignment vertical="center"/>
    </xf>
    <xf numFmtId="0" fontId="3" fillId="0" borderId="41" xfId="1" applyBorder="1" applyAlignment="1">
      <alignment horizontal="right" vertical="center" textRotation="255" indent="2"/>
    </xf>
    <xf numFmtId="0" fontId="3" fillId="0" borderId="36" xfId="1" applyBorder="1" applyAlignment="1">
      <alignment horizontal="right" vertical="center" textRotation="255" indent="2"/>
    </xf>
    <xf numFmtId="183" fontId="24" fillId="0" borderId="41" xfId="1" applyNumberFormat="1" applyFont="1" applyBorder="1" applyAlignment="1">
      <alignment horizontal="right" vertical="center" indent="1"/>
    </xf>
    <xf numFmtId="183" fontId="24" fillId="0" borderId="36" xfId="1" applyNumberFormat="1" applyFont="1" applyBorder="1" applyAlignment="1">
      <alignment horizontal="right" vertical="center" indent="1"/>
    </xf>
    <xf numFmtId="183" fontId="24" fillId="0" borderId="39" xfId="1" applyNumberFormat="1" applyFont="1" applyBorder="1" applyAlignment="1">
      <alignment horizontal="right" vertical="center" indent="1"/>
    </xf>
    <xf numFmtId="183" fontId="24" fillId="0" borderId="82" xfId="1" applyNumberFormat="1" applyFont="1" applyBorder="1" applyAlignment="1">
      <alignment horizontal="right" vertical="center" indent="1"/>
    </xf>
    <xf numFmtId="183" fontId="24" fillId="0" borderId="38" xfId="1" applyNumberFormat="1" applyFont="1" applyBorder="1" applyAlignment="1">
      <alignment horizontal="right" vertical="center" indent="1"/>
    </xf>
    <xf numFmtId="183" fontId="24" fillId="0" borderId="79" xfId="1" applyNumberFormat="1" applyFont="1" applyBorder="1" applyAlignment="1">
      <alignment horizontal="right" vertical="center" indent="1"/>
    </xf>
    <xf numFmtId="0" fontId="24" fillId="0" borderId="37" xfId="1" applyFont="1" applyBorder="1" applyAlignment="1">
      <alignment horizontal="center" vertical="center"/>
    </xf>
    <xf numFmtId="0" fontId="24" fillId="0" borderId="3" xfId="1" applyFont="1" applyBorder="1" applyAlignment="1">
      <alignment horizontal="center" vertical="center"/>
    </xf>
    <xf numFmtId="0" fontId="3" fillId="6" borderId="17" xfId="1" applyFill="1" applyBorder="1" applyAlignment="1">
      <alignment horizontal="center" vertical="center"/>
    </xf>
    <xf numFmtId="0" fontId="3" fillId="6" borderId="25" xfId="1" applyFill="1" applyBorder="1" applyAlignment="1">
      <alignment horizontal="center" vertical="center"/>
    </xf>
    <xf numFmtId="0" fontId="3" fillId="6" borderId="26" xfId="1" applyFill="1" applyBorder="1" applyAlignment="1">
      <alignment horizontal="center" vertical="center"/>
    </xf>
    <xf numFmtId="0" fontId="3" fillId="6" borderId="20" xfId="1" applyFill="1" applyBorder="1" applyAlignment="1">
      <alignment horizontal="center" vertical="center"/>
    </xf>
    <xf numFmtId="0" fontId="3" fillId="6" borderId="0" xfId="1" applyFill="1" applyAlignment="1">
      <alignment horizontal="center" vertical="center"/>
    </xf>
    <xf numFmtId="0" fontId="3" fillId="6" borderId="21" xfId="1" applyFill="1" applyBorder="1" applyAlignment="1">
      <alignment horizontal="center" vertical="center"/>
    </xf>
    <xf numFmtId="182" fontId="3" fillId="0" borderId="25" xfId="1" applyNumberFormat="1" applyBorder="1" applyAlignment="1">
      <alignment horizontal="right" vertical="center" indent="1"/>
    </xf>
    <xf numFmtId="182" fontId="3" fillId="0" borderId="26" xfId="1" applyNumberFormat="1" applyBorder="1" applyAlignment="1">
      <alignment horizontal="right" vertical="center" indent="1"/>
    </xf>
    <xf numFmtId="0" fontId="3" fillId="0" borderId="26" xfId="1" applyBorder="1" applyAlignment="1">
      <alignment horizontal="right" vertical="center" indent="1"/>
    </xf>
    <xf numFmtId="182" fontId="3" fillId="0" borderId="35" xfId="1" applyNumberFormat="1" applyBorder="1" applyAlignment="1">
      <alignment horizontal="right" vertical="center" indent="1"/>
    </xf>
    <xf numFmtId="182" fontId="3" fillId="0" borderId="36" xfId="1" applyNumberFormat="1" applyBorder="1" applyAlignment="1">
      <alignment horizontal="right" vertical="center" indent="1"/>
    </xf>
    <xf numFmtId="56" fontId="3" fillId="0" borderId="35" xfId="1" applyNumberFormat="1" applyBorder="1" applyAlignment="1">
      <alignment horizontal="right" vertical="center" indent="1"/>
    </xf>
    <xf numFmtId="0" fontId="3" fillId="0" borderId="36" xfId="1" applyBorder="1" applyAlignment="1">
      <alignment horizontal="right" vertical="center" indent="1"/>
    </xf>
    <xf numFmtId="0" fontId="22" fillId="6" borderId="2" xfId="1" applyFont="1" applyFill="1" applyBorder="1" applyAlignment="1">
      <alignment horizontal="center" vertical="center"/>
    </xf>
    <xf numFmtId="0" fontId="22" fillId="6" borderId="27" xfId="1" applyFont="1" applyFill="1" applyBorder="1" applyAlignment="1">
      <alignment horizontal="center" vertical="center"/>
    </xf>
    <xf numFmtId="0" fontId="22" fillId="6" borderId="3" xfId="1" applyFont="1" applyFill="1" applyBorder="1" applyAlignment="1">
      <alignment horizontal="center" vertical="center"/>
    </xf>
    <xf numFmtId="0" fontId="23" fillId="0" borderId="1" xfId="1" applyFont="1" applyBorder="1" applyAlignment="1">
      <alignment horizontal="center" vertical="center"/>
    </xf>
    <xf numFmtId="0" fontId="23" fillId="0" borderId="1" xfId="1" applyFont="1" applyBorder="1" applyAlignment="1">
      <alignment horizontal="left" vertical="center"/>
    </xf>
    <xf numFmtId="183" fontId="3" fillId="0" borderId="27" xfId="1" applyNumberFormat="1" applyBorder="1" applyAlignment="1">
      <alignment horizontal="right" vertical="center"/>
    </xf>
    <xf numFmtId="0" fontId="3" fillId="6" borderId="18" xfId="1" applyFill="1" applyBorder="1" applyAlignment="1">
      <alignment horizontal="center" vertical="center"/>
    </xf>
    <xf numFmtId="0" fontId="3" fillId="6" borderId="1" xfId="1" applyFill="1" applyBorder="1" applyAlignment="1">
      <alignment horizontal="center" vertical="center"/>
    </xf>
    <xf numFmtId="0" fontId="3" fillId="6" borderId="19" xfId="1" applyFill="1" applyBorder="1" applyAlignment="1">
      <alignment horizontal="center" vertical="center"/>
    </xf>
    <xf numFmtId="182" fontId="3" fillId="0" borderId="127" xfId="1" applyNumberFormat="1" applyBorder="1" applyAlignment="1">
      <alignment horizontal="right" vertical="center" indent="1"/>
    </xf>
    <xf numFmtId="182" fontId="3" fillId="0" borderId="79" xfId="1" applyNumberFormat="1" applyBorder="1" applyAlignment="1">
      <alignment horizontal="right" vertical="center" indent="1"/>
    </xf>
    <xf numFmtId="0" fontId="15" fillId="0" borderId="0" xfId="0" applyFont="1" applyAlignment="1">
      <alignment vertical="center" wrapText="1"/>
    </xf>
    <xf numFmtId="0" fontId="9" fillId="0" borderId="0" xfId="0" applyFont="1" applyAlignment="1">
      <alignment horizontal="center" vertical="center"/>
    </xf>
    <xf numFmtId="31" fontId="12" fillId="0" borderId="0" xfId="0" applyNumberFormat="1" applyFont="1" applyAlignment="1">
      <alignment horizontal="right" vertical="center"/>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7" fontId="14" fillId="0" borderId="22" xfId="0" applyNumberFormat="1" applyFont="1" applyBorder="1" applyAlignment="1">
      <alignment horizontal="center" vertical="center" wrapText="1"/>
    </xf>
    <xf numFmtId="7" fontId="14" fillId="0" borderId="23" xfId="0" applyNumberFormat="1" applyFont="1" applyBorder="1" applyAlignment="1">
      <alignment horizontal="center" vertical="center" wrapText="1"/>
    </xf>
    <xf numFmtId="0" fontId="25" fillId="0" borderId="0" xfId="1" applyFont="1" applyAlignment="1">
      <alignment horizontal="center" vertical="center"/>
    </xf>
    <xf numFmtId="176" fontId="3" fillId="0" borderId="25" xfId="1" applyNumberFormat="1" applyBorder="1" applyAlignment="1">
      <alignment horizontal="center" vertical="center"/>
    </xf>
    <xf numFmtId="179" fontId="7" fillId="0" borderId="11" xfId="1" applyNumberFormat="1" applyFont="1" applyBorder="1" applyAlignment="1">
      <alignment horizontal="center" vertical="center"/>
    </xf>
    <xf numFmtId="0" fontId="5" fillId="0" borderId="5" xfId="1" applyFont="1" applyBorder="1" applyAlignment="1">
      <alignment horizontal="center" vertical="center"/>
    </xf>
    <xf numFmtId="176" fontId="7" fillId="0" borderId="1" xfId="1" applyNumberFormat="1" applyFont="1" applyBorder="1" applyAlignment="1">
      <alignment horizontal="center" vertical="center"/>
    </xf>
    <xf numFmtId="0" fontId="7" fillId="4" borderId="1" xfId="1" applyFont="1" applyFill="1" applyBorder="1" applyAlignment="1">
      <alignment horizontal="center" vertical="center"/>
    </xf>
    <xf numFmtId="0" fontId="7" fillId="3" borderId="67" xfId="1" applyFont="1" applyFill="1" applyBorder="1" applyAlignment="1">
      <alignment horizontal="center" vertical="center"/>
    </xf>
    <xf numFmtId="179" fontId="7" fillId="0" borderId="72" xfId="1" applyNumberFormat="1" applyFont="1" applyBorder="1" applyAlignment="1">
      <alignment horizontal="center" vertical="center"/>
    </xf>
    <xf numFmtId="0" fontId="7" fillId="0" borderId="14" xfId="1" applyFont="1" applyBorder="1" applyAlignment="1">
      <alignment horizontal="right" vertical="center"/>
    </xf>
    <xf numFmtId="0" fontId="7" fillId="0" borderId="15" xfId="1" applyFont="1" applyBorder="1" applyAlignment="1">
      <alignment horizontal="right" vertical="center"/>
    </xf>
    <xf numFmtId="179" fontId="7" fillId="4" borderId="11" xfId="1" applyNumberFormat="1" applyFont="1" applyFill="1" applyBorder="1" applyAlignment="1">
      <alignment horizontal="center" vertical="center"/>
    </xf>
    <xf numFmtId="179" fontId="7" fillId="4" borderId="13" xfId="1" applyNumberFormat="1" applyFont="1" applyFill="1" applyBorder="1" applyAlignment="1">
      <alignment horizontal="center" vertical="center"/>
    </xf>
    <xf numFmtId="179" fontId="7" fillId="4" borderId="9" xfId="1" applyNumberFormat="1" applyFont="1" applyFill="1" applyBorder="1" applyAlignment="1">
      <alignment horizontal="center" vertical="center"/>
    </xf>
    <xf numFmtId="0" fontId="7" fillId="3" borderId="7" xfId="1" applyFont="1" applyFill="1" applyBorder="1" applyAlignment="1">
      <alignment horizontal="center" vertical="center"/>
    </xf>
  </cellXfs>
  <cellStyles count="9">
    <cellStyle name="パーセント 2" xfId="8"/>
    <cellStyle name="桁区切り" xfId="4" builtinId="6"/>
    <cellStyle name="桁区切り 2" xfId="2"/>
    <cellStyle name="桁区切り 3" xfId="6"/>
    <cellStyle name="通貨 2" xfId="7"/>
    <cellStyle name="標準" xfId="0" builtinId="0"/>
    <cellStyle name="標準 2" xfId="1"/>
    <cellStyle name="標準 3" xfId="3"/>
    <cellStyle name="標準 4" xfId="5"/>
  </cellStyles>
  <dxfs count="257">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color theme="4"/>
      </font>
    </dxf>
    <dxf>
      <font>
        <color rgb="FFFF0000"/>
      </font>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numFmt numFmtId="8" formatCode="#,##0.00;[Red]\-#,##0.00"/>
      <border diagonalUp="0" diagonalDown="0" outline="0">
        <left style="thin">
          <color indexed="64"/>
        </left>
        <right style="thin">
          <color indexed="64"/>
        </right>
        <top style="thin">
          <color indexed="64"/>
        </top>
        <bottom style="thin">
          <color indexed="64"/>
        </bottom>
      </border>
    </dxf>
    <dxf>
      <numFmt numFmtId="47" formatCode="m&quot;月&quot;d&quot;日&quot;"/>
      <border diagonalUp="0" diagonalDown="0">
        <left style="thin">
          <color indexed="64"/>
        </left>
        <right style="thin">
          <color indexed="64"/>
        </right>
        <top style="thin">
          <color indexed="64"/>
        </top>
        <bottom style="thin">
          <color indexed="64"/>
        </bottom>
        <vertical/>
        <horizontal/>
      </border>
    </dxf>
    <dxf>
      <numFmt numFmtId="47" formatCode="m&quot;月&quot;d&quot;日&quot;"/>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dxf>
    <dxf>
      <border outline="0">
        <bottom style="thin">
          <color indexed="64"/>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ＭＳ Ｐゴシック"/>
        <scheme val="minor"/>
      </font>
      <border diagonalUp="0" diagonalDown="0">
        <left style="thin">
          <color indexed="64"/>
        </left>
        <right style="thin">
          <color indexed="64"/>
        </right>
        <top style="thin">
          <color indexed="64"/>
        </top>
        <bottom style="thin">
          <color indexed="64"/>
        </bottom>
        <vertical/>
        <horizontal/>
      </border>
    </dxf>
    <dxf>
      <numFmt numFmtId="47" formatCode="m&quot;月&quot;d&quot;日&quot;"/>
      <border diagonalUp="0" diagonalDown="0">
        <left style="thin">
          <color indexed="64"/>
        </left>
        <right style="thin">
          <color indexed="64"/>
        </right>
        <top style="thin">
          <color indexed="64"/>
        </top>
        <bottom style="thin">
          <color indexed="64"/>
        </bottom>
        <vertical/>
        <horizontal/>
      </border>
    </dxf>
    <dxf>
      <numFmt numFmtId="47" formatCode="m&quot;月&quot;d&quot;日&quot;"/>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ＭＳ Ｐゴシック"/>
        <scheme val="minor"/>
      </font>
    </dxf>
    <dxf>
      <border outline="0">
        <bottom style="thin">
          <color indexed="64"/>
        </bottom>
      </border>
    </dxf>
    <dxf>
      <border diagonalUp="0" diagonalDown="0" outline="0">
        <left style="thin">
          <color indexed="64"/>
        </left>
        <right style="thin">
          <color indexed="64"/>
        </right>
        <top/>
        <bottom/>
      </border>
    </dxf>
    <dxf>
      <font>
        <color rgb="FF006100"/>
      </font>
      <fill>
        <patternFill>
          <bgColor rgb="FFC6EFCE"/>
        </patternFill>
      </fill>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ＭＳ Ｐゴシック"/>
        <scheme val="none"/>
      </font>
    </dxf>
    <dxf>
      <font>
        <b val="0"/>
        <i val="0"/>
        <strike val="0"/>
        <condense val="0"/>
        <extend val="0"/>
        <outline val="0"/>
        <shadow val="0"/>
        <u val="none"/>
        <vertAlign val="baseline"/>
        <sz val="11"/>
        <color theme="1"/>
        <name val="ＭＳ Ｐゴシック"/>
        <scheme val="none"/>
      </font>
    </dxf>
    <dxf>
      <font>
        <b val="0"/>
        <i val="0"/>
        <strike val="0"/>
        <condense val="0"/>
        <extend val="0"/>
        <outline val="0"/>
        <shadow val="0"/>
        <u val="none"/>
        <vertAlign val="baseline"/>
        <sz val="11"/>
        <color theme="1"/>
        <name val="ＭＳ Ｐゴシック"/>
        <scheme val="none"/>
      </font>
    </dxf>
    <dxf>
      <font>
        <b val="0"/>
        <i val="0"/>
        <strike val="0"/>
        <condense val="0"/>
        <extend val="0"/>
        <outline val="0"/>
        <shadow val="0"/>
        <u val="none"/>
        <vertAlign val="baseline"/>
        <sz val="11"/>
        <color theme="1"/>
        <name val="ＭＳ Ｐゴシック"/>
        <scheme val="none"/>
      </font>
    </dxf>
    <dxf>
      <font>
        <b/>
        <i val="0"/>
        <color rgb="FFFF0000"/>
      </font>
    </dxf>
    <dxf>
      <font>
        <b/>
        <i val="0"/>
        <color theme="8"/>
      </font>
    </dxf>
    <dxf>
      <font>
        <color theme="0"/>
      </font>
      <fill>
        <patternFill>
          <bgColor rgb="FFFF0000"/>
        </patternFill>
      </fill>
    </dxf>
    <dxf>
      <font>
        <color theme="0"/>
      </font>
      <fill>
        <patternFill>
          <bgColor rgb="FFFF0000"/>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bottom style="thin">
          <color auto="1"/>
        </bottom>
        <vertical/>
        <horizontal/>
      </border>
    </dxf>
    <dxf>
      <border>
        <left style="dotted">
          <color indexed="64"/>
        </left>
        <right style="thin">
          <color indexed="64"/>
        </right>
        <bottom style="thin">
          <color indexed="64"/>
        </bottom>
      </border>
    </dxf>
    <dxf>
      <border>
        <right style="dotted">
          <color indexed="64"/>
        </right>
        <bottom style="thin">
          <color indexed="64"/>
        </bottom>
      </border>
    </dxf>
    <dxf>
      <border>
        <left style="dotted">
          <color indexed="64"/>
        </left>
        <right style="thin">
          <color indexed="64"/>
        </right>
        <bottom style="thin">
          <color indexed="64"/>
        </bottom>
      </border>
    </dxf>
    <dxf>
      <border>
        <bottom style="thin">
          <color indexed="64"/>
        </bottom>
      </border>
    </dxf>
    <dxf>
      <border>
        <left style="thin">
          <color indexed="64"/>
        </left>
        <right style="dotted">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theme="0" tint="-0.24994659260841701"/>
        </patternFill>
      </fill>
    </dxf>
    <dxf>
      <font>
        <color rgb="FFFF0000"/>
      </font>
    </dxf>
    <dxf>
      <font>
        <color theme="0"/>
      </font>
      <fill>
        <patternFill>
          <bgColor rgb="FFFF0000"/>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2.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3.xml"/><Relationship Id="rId69"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月間業者別収益</a:t>
            </a:r>
          </a:p>
        </c:rich>
      </c:tx>
      <c:overlay val="0"/>
      <c:spPr>
        <a:noFill/>
        <a:ln>
          <a:noFill/>
        </a:ln>
        <a:effectLst/>
      </c:sp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売上集計表!$B$4</c:f>
              <c:strCache>
                <c:ptCount val="1"/>
                <c:pt idx="0">
                  <c:v>有限会社レストラン古潭荘 　　</c:v>
                </c:pt>
              </c:strCache>
            </c:strRef>
          </c:tx>
          <c:spPr>
            <a:solidFill>
              <a:schemeClr val="accent1"/>
            </a:solidFill>
            <a:ln>
              <a:noFill/>
            </a:ln>
            <a:effectLst/>
            <a:sp3d/>
          </c:spPr>
          <c:invertIfNegative val="0"/>
          <c:cat>
            <c:strRef>
              <c:f>売上集計表!$C$3:$N$3</c:f>
              <c:strCache>
                <c:ptCount val="12"/>
                <c:pt idx="0">
                  <c:v>1月</c:v>
                </c:pt>
                <c:pt idx="1">
                  <c:v>2月</c:v>
                </c:pt>
                <c:pt idx="2">
                  <c:v>3月</c:v>
                </c:pt>
                <c:pt idx="3">
                  <c:v>4月</c:v>
                </c:pt>
                <c:pt idx="4">
                  <c:v>5月</c:v>
                </c:pt>
                <c:pt idx="5">
                  <c:v>6月</c:v>
                </c:pt>
                <c:pt idx="6">
                  <c:v>7月</c:v>
                </c:pt>
                <c:pt idx="7">
                  <c:v>8月</c:v>
                </c:pt>
                <c:pt idx="8">
                  <c:v>9月</c:v>
                </c:pt>
                <c:pt idx="9">
                  <c:v>10月</c:v>
                </c:pt>
                <c:pt idx="10">
                  <c:v>11月</c:v>
                </c:pt>
                <c:pt idx="11">
                  <c:v>12月</c:v>
                </c:pt>
              </c:strCache>
            </c:strRef>
          </c:cat>
          <c:val>
            <c:numRef>
              <c:f>売上集計表!$C$4:$N$4</c:f>
              <c:numCache>
                <c:formatCode>#,##0_);[Red]\(#,##0\)</c:formatCode>
                <c:ptCount val="12"/>
                <c:pt idx="0">
                  <c:v>19250</c:v>
                </c:pt>
                <c:pt idx="1">
                  <c:v>761175</c:v>
                </c:pt>
                <c:pt idx="2">
                  <c:v>955400</c:v>
                </c:pt>
                <c:pt idx="3">
                  <c:v>959650</c:v>
                </c:pt>
                <c:pt idx="4">
                  <c:v>1100325</c:v>
                </c:pt>
                <c:pt idx="5">
                  <c:v>736100</c:v>
                </c:pt>
                <c:pt idx="6">
                  <c:v>818975</c:v>
                </c:pt>
                <c:pt idx="7">
                  <c:v>919275</c:v>
                </c:pt>
                <c:pt idx="8">
                  <c:v>778313</c:v>
                </c:pt>
                <c:pt idx="9">
                  <c:v>857938</c:v>
                </c:pt>
                <c:pt idx="11">
                  <c:v>1368063</c:v>
                </c:pt>
              </c:numCache>
            </c:numRef>
          </c:val>
          <c:extLst xmlns:c16r2="http://schemas.microsoft.com/office/drawing/2015/06/chart">
            <c:ext xmlns:c16="http://schemas.microsoft.com/office/drawing/2014/chart" uri="{C3380CC4-5D6E-409C-BE32-E72D297353CC}">
              <c16:uniqueId val="{00000000-56AF-4F0E-A698-0544EA09A558}"/>
            </c:ext>
          </c:extLst>
        </c:ser>
        <c:ser>
          <c:idx val="1"/>
          <c:order val="1"/>
          <c:tx>
            <c:strRef>
              <c:f>売上集計表!$B$5</c:f>
              <c:strCache>
                <c:ptCount val="1"/>
                <c:pt idx="0">
                  <c:v>株式会社札幌海鮮丸</c:v>
                </c:pt>
              </c:strCache>
            </c:strRef>
          </c:tx>
          <c:spPr>
            <a:solidFill>
              <a:schemeClr val="accent2"/>
            </a:solidFill>
            <a:ln>
              <a:noFill/>
            </a:ln>
            <a:effectLst/>
            <a:sp3d/>
          </c:spPr>
          <c:invertIfNegative val="0"/>
          <c:cat>
            <c:strRef>
              <c:f>売上集計表!$C$3:$N$3</c:f>
              <c:strCache>
                <c:ptCount val="12"/>
                <c:pt idx="0">
                  <c:v>1月</c:v>
                </c:pt>
                <c:pt idx="1">
                  <c:v>2月</c:v>
                </c:pt>
                <c:pt idx="2">
                  <c:v>3月</c:v>
                </c:pt>
                <c:pt idx="3">
                  <c:v>4月</c:v>
                </c:pt>
                <c:pt idx="4">
                  <c:v>5月</c:v>
                </c:pt>
                <c:pt idx="5">
                  <c:v>6月</c:v>
                </c:pt>
                <c:pt idx="6">
                  <c:v>7月</c:v>
                </c:pt>
                <c:pt idx="7">
                  <c:v>8月</c:v>
                </c:pt>
                <c:pt idx="8">
                  <c:v>9月</c:v>
                </c:pt>
                <c:pt idx="9">
                  <c:v>10月</c:v>
                </c:pt>
                <c:pt idx="10">
                  <c:v>11月</c:v>
                </c:pt>
                <c:pt idx="11">
                  <c:v>12月</c:v>
                </c:pt>
              </c:strCache>
            </c:strRef>
          </c:cat>
          <c:val>
            <c:numRef>
              <c:f>売上集計表!$C$5:$N$5</c:f>
              <c:numCache>
                <c:formatCode>#,##0_);[Red]\(#,##0\)</c:formatCode>
                <c:ptCount val="12"/>
                <c:pt idx="0">
                  <c:v>0</c:v>
                </c:pt>
                <c:pt idx="1">
                  <c:v>0</c:v>
                </c:pt>
                <c:pt idx="2">
                  <c:v>0</c:v>
                </c:pt>
                <c:pt idx="3">
                  <c:v>0</c:v>
                </c:pt>
                <c:pt idx="4">
                  <c:v>129599.99999999999</c:v>
                </c:pt>
                <c:pt idx="5">
                  <c:v>0</c:v>
                </c:pt>
                <c:pt idx="6">
                  <c:v>0</c:v>
                </c:pt>
                <c:pt idx="7">
                  <c:v>48600</c:v>
                </c:pt>
                <c:pt idx="8">
                  <c:v>27000</c:v>
                </c:pt>
                <c:pt idx="9">
                  <c:v>36450</c:v>
                </c:pt>
                <c:pt idx="11">
                  <c:v>0</c:v>
                </c:pt>
              </c:numCache>
            </c:numRef>
          </c:val>
          <c:extLst xmlns:c16r2="http://schemas.microsoft.com/office/drawing/2015/06/chart">
            <c:ext xmlns:c16="http://schemas.microsoft.com/office/drawing/2014/chart" uri="{C3380CC4-5D6E-409C-BE32-E72D297353CC}">
              <c16:uniqueId val="{00000001-56AF-4F0E-A698-0544EA09A558}"/>
            </c:ext>
          </c:extLst>
        </c:ser>
        <c:ser>
          <c:idx val="2"/>
          <c:order val="2"/>
          <c:tx>
            <c:strRef>
              <c:f>売上集計表!$B$7</c:f>
              <c:strCache>
                <c:ptCount val="1"/>
                <c:pt idx="0">
                  <c:v>株式会社SARUNOMA</c:v>
                </c:pt>
              </c:strCache>
            </c:strRef>
          </c:tx>
          <c:spPr>
            <a:solidFill>
              <a:schemeClr val="accent3"/>
            </a:solidFill>
            <a:ln>
              <a:noFill/>
            </a:ln>
            <a:effectLst/>
            <a:sp3d/>
          </c:spPr>
          <c:invertIfNegative val="0"/>
          <c:cat>
            <c:strRef>
              <c:f>売上集計表!$C$3:$N$3</c:f>
              <c:strCache>
                <c:ptCount val="12"/>
                <c:pt idx="0">
                  <c:v>1月</c:v>
                </c:pt>
                <c:pt idx="1">
                  <c:v>2月</c:v>
                </c:pt>
                <c:pt idx="2">
                  <c:v>3月</c:v>
                </c:pt>
                <c:pt idx="3">
                  <c:v>4月</c:v>
                </c:pt>
                <c:pt idx="4">
                  <c:v>5月</c:v>
                </c:pt>
                <c:pt idx="5">
                  <c:v>6月</c:v>
                </c:pt>
                <c:pt idx="6">
                  <c:v>7月</c:v>
                </c:pt>
                <c:pt idx="7">
                  <c:v>8月</c:v>
                </c:pt>
                <c:pt idx="8">
                  <c:v>9月</c:v>
                </c:pt>
                <c:pt idx="9">
                  <c:v>10月</c:v>
                </c:pt>
                <c:pt idx="10">
                  <c:v>11月</c:v>
                </c:pt>
                <c:pt idx="11">
                  <c:v>12月</c:v>
                </c:pt>
              </c:strCache>
            </c:strRef>
          </c:cat>
          <c:val>
            <c:numRef>
              <c:f>売上集計表!$C$7:$N$7</c:f>
              <c:numCache>
                <c:formatCode>#,##0_);[Red]\(#,##0\)</c:formatCode>
                <c:ptCount val="12"/>
                <c:pt idx="0">
                  <c:v>0</c:v>
                </c:pt>
                <c:pt idx="1">
                  <c:v>0</c:v>
                </c:pt>
                <c:pt idx="2">
                  <c:v>0</c:v>
                </c:pt>
                <c:pt idx="3">
                  <c:v>175050</c:v>
                </c:pt>
                <c:pt idx="4">
                  <c:v>601800</c:v>
                </c:pt>
                <c:pt idx="5">
                  <c:v>1000950</c:v>
                </c:pt>
                <c:pt idx="6">
                  <c:v>1097100</c:v>
                </c:pt>
                <c:pt idx="7">
                  <c:v>945000</c:v>
                </c:pt>
                <c:pt idx="8">
                  <c:v>904500</c:v>
                </c:pt>
                <c:pt idx="9">
                  <c:v>741150</c:v>
                </c:pt>
                <c:pt idx="11">
                  <c:v>0</c:v>
                </c:pt>
              </c:numCache>
            </c:numRef>
          </c:val>
          <c:extLst xmlns:c16r2="http://schemas.microsoft.com/office/drawing/2015/06/chart">
            <c:ext xmlns:c16="http://schemas.microsoft.com/office/drawing/2014/chart" uri="{C3380CC4-5D6E-409C-BE32-E72D297353CC}">
              <c16:uniqueId val="{00000002-56AF-4F0E-A698-0544EA09A558}"/>
            </c:ext>
          </c:extLst>
        </c:ser>
        <c:dLbls>
          <c:showLegendKey val="0"/>
          <c:showVal val="0"/>
          <c:showCatName val="0"/>
          <c:showSerName val="0"/>
          <c:showPercent val="0"/>
          <c:showBubbleSize val="0"/>
        </c:dLbls>
        <c:gapWidth val="150"/>
        <c:shape val="box"/>
        <c:axId val="214160128"/>
        <c:axId val="214161664"/>
        <c:axId val="0"/>
      </c:bar3DChart>
      <c:catAx>
        <c:axId val="214160128"/>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214161664"/>
        <c:crosses val="autoZero"/>
        <c:auto val="1"/>
        <c:lblAlgn val="ctr"/>
        <c:lblOffset val="100"/>
        <c:noMultiLvlLbl val="0"/>
      </c:catAx>
      <c:valAx>
        <c:axId val="214161664"/>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214160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スタッフ別総支給額グラフ</a:t>
            </a:r>
          </a:p>
        </c:rich>
      </c:tx>
      <c:overlay val="0"/>
      <c:spPr>
        <a:noFill/>
        <a:ln>
          <a:noFill/>
        </a:ln>
        <a:effectLst/>
      </c:spPr>
    </c:title>
    <c:autoTitleDeleted val="0"/>
    <c:plotArea>
      <c:layout/>
      <c:barChart>
        <c:barDir val="bar"/>
        <c:grouping val="clustered"/>
        <c:varyColors val="0"/>
        <c:ser>
          <c:idx val="0"/>
          <c:order val="0"/>
          <c:tx>
            <c:strRef>
              <c:f>売上集計表!$O$11</c:f>
              <c:strCache>
                <c:ptCount val="1"/>
                <c:pt idx="0">
                  <c:v>合計</c:v>
                </c:pt>
              </c:strCache>
            </c:strRef>
          </c:tx>
          <c:spPr>
            <a:solidFill>
              <a:schemeClr val="accent1"/>
            </a:solidFill>
            <a:ln>
              <a:noFill/>
            </a:ln>
            <a:effectLst/>
          </c:spPr>
          <c:invertIfNegative val="0"/>
          <c:cat>
            <c:strRef>
              <c:f>売上集計表!$B$12:$B$53</c:f>
              <c:strCache>
                <c:ptCount val="42"/>
                <c:pt idx="0">
                  <c:v>長尾</c:v>
                </c:pt>
                <c:pt idx="1">
                  <c:v>鈴木裕</c:v>
                </c:pt>
                <c:pt idx="2">
                  <c:v>林</c:v>
                </c:pt>
                <c:pt idx="3">
                  <c:v>武茂</c:v>
                </c:pt>
                <c:pt idx="4">
                  <c:v>神原</c:v>
                </c:pt>
                <c:pt idx="5">
                  <c:v>田村</c:v>
                </c:pt>
                <c:pt idx="6">
                  <c:v>浦辻</c:v>
                </c:pt>
                <c:pt idx="7">
                  <c:v>木村</c:v>
                </c:pt>
                <c:pt idx="8">
                  <c:v>広田</c:v>
                </c:pt>
                <c:pt idx="9">
                  <c:v>音田</c:v>
                </c:pt>
                <c:pt idx="10">
                  <c:v>住友</c:v>
                </c:pt>
                <c:pt idx="11">
                  <c:v>高橋</c:v>
                </c:pt>
                <c:pt idx="12">
                  <c:v>大屋</c:v>
                </c:pt>
                <c:pt idx="13">
                  <c:v>深田</c:v>
                </c:pt>
                <c:pt idx="14">
                  <c:v>高松</c:v>
                </c:pt>
                <c:pt idx="15">
                  <c:v>佐藤</c:v>
                </c:pt>
                <c:pt idx="16">
                  <c:v>片山</c:v>
                </c:pt>
                <c:pt idx="17">
                  <c:v>小沼</c:v>
                </c:pt>
                <c:pt idx="18">
                  <c:v>清水英</c:v>
                </c:pt>
                <c:pt idx="19">
                  <c:v>友廣</c:v>
                </c:pt>
                <c:pt idx="20">
                  <c:v>佐藤真</c:v>
                </c:pt>
                <c:pt idx="21">
                  <c:v>佐藤政</c:v>
                </c:pt>
                <c:pt idx="22">
                  <c:v>片山紗</c:v>
                </c:pt>
                <c:pt idx="23">
                  <c:v>石巻</c:v>
                </c:pt>
                <c:pt idx="24">
                  <c:v>仲川</c:v>
                </c:pt>
                <c:pt idx="25">
                  <c:v>今前田</c:v>
                </c:pt>
                <c:pt idx="26">
                  <c:v>扇</c:v>
                </c:pt>
                <c:pt idx="27">
                  <c:v>大場</c:v>
                </c:pt>
                <c:pt idx="28">
                  <c:v>佐藤洋</c:v>
                </c:pt>
                <c:pt idx="29">
                  <c:v>鈴木</c:v>
                </c:pt>
                <c:pt idx="30">
                  <c:v>後藤</c:v>
                </c:pt>
                <c:pt idx="31">
                  <c:v>駒井</c:v>
                </c:pt>
                <c:pt idx="32">
                  <c:v>若狭</c:v>
                </c:pt>
                <c:pt idx="33">
                  <c:v>加藤</c:v>
                </c:pt>
                <c:pt idx="34">
                  <c:v>米坂</c:v>
                </c:pt>
                <c:pt idx="35">
                  <c:v>板坂</c:v>
                </c:pt>
                <c:pt idx="36">
                  <c:v>日山</c:v>
                </c:pt>
                <c:pt idx="37">
                  <c:v>野崎</c:v>
                </c:pt>
                <c:pt idx="38">
                  <c:v>小林</c:v>
                </c:pt>
                <c:pt idx="39">
                  <c:v>谷口</c:v>
                </c:pt>
                <c:pt idx="40">
                  <c:v>清水</c:v>
                </c:pt>
                <c:pt idx="41">
                  <c:v>五十嵐</c:v>
                </c:pt>
              </c:strCache>
            </c:strRef>
          </c:cat>
          <c:val>
            <c:numRef>
              <c:f>売上集計表!$O$12:$O$53</c:f>
              <c:numCache>
                <c:formatCode>#,##0_ </c:formatCode>
                <c:ptCount val="42"/>
                <c:pt idx="0">
                  <c:v>93750</c:v>
                </c:pt>
                <c:pt idx="1">
                  <c:v>242550</c:v>
                </c:pt>
                <c:pt idx="2">
                  <c:v>108250</c:v>
                </c:pt>
                <c:pt idx="3">
                  <c:v>1024700</c:v>
                </c:pt>
                <c:pt idx="4">
                  <c:v>788750</c:v>
                </c:pt>
                <c:pt idx="5">
                  <c:v>17499.999999999996</c:v>
                </c:pt>
                <c:pt idx="6">
                  <c:v>1044500</c:v>
                </c:pt>
                <c:pt idx="7">
                  <c:v>231600</c:v>
                </c:pt>
                <c:pt idx="8">
                  <c:v>268300</c:v>
                </c:pt>
                <c:pt idx="9">
                  <c:v>144625</c:v>
                </c:pt>
                <c:pt idx="10">
                  <c:v>202975.5</c:v>
                </c:pt>
                <c:pt idx="11">
                  <c:v>307088.5</c:v>
                </c:pt>
                <c:pt idx="12">
                  <c:v>173664</c:v>
                </c:pt>
                <c:pt idx="13">
                  <c:v>100700</c:v>
                </c:pt>
                <c:pt idx="14">
                  <c:v>64500</c:v>
                </c:pt>
                <c:pt idx="15">
                  <c:v>165300.5</c:v>
                </c:pt>
                <c:pt idx="16">
                  <c:v>337250</c:v>
                </c:pt>
                <c:pt idx="17">
                  <c:v>581038.5</c:v>
                </c:pt>
                <c:pt idx="18">
                  <c:v>724725</c:v>
                </c:pt>
                <c:pt idx="19">
                  <c:v>282751.5</c:v>
                </c:pt>
                <c:pt idx="20">
                  <c:v>400763.5</c:v>
                </c:pt>
                <c:pt idx="21">
                  <c:v>168393.5</c:v>
                </c:pt>
                <c:pt idx="22">
                  <c:v>191801</c:v>
                </c:pt>
                <c:pt idx="23">
                  <c:v>258750</c:v>
                </c:pt>
                <c:pt idx="24">
                  <c:v>45425</c:v>
                </c:pt>
                <c:pt idx="25">
                  <c:v>575288.5</c:v>
                </c:pt>
                <c:pt idx="26">
                  <c:v>4888</c:v>
                </c:pt>
                <c:pt idx="27">
                  <c:v>136975</c:v>
                </c:pt>
                <c:pt idx="28">
                  <c:v>14375.000000000002</c:v>
                </c:pt>
                <c:pt idx="29">
                  <c:v>6000</c:v>
                </c:pt>
                <c:pt idx="30">
                  <c:v>9737.5</c:v>
                </c:pt>
                <c:pt idx="31">
                  <c:v>180263</c:v>
                </c:pt>
                <c:pt idx="32">
                  <c:v>9200</c:v>
                </c:pt>
                <c:pt idx="33">
                  <c:v>14399.999999999996</c:v>
                </c:pt>
                <c:pt idx="34">
                  <c:v>66126</c:v>
                </c:pt>
                <c:pt idx="40">
                  <c:v>101200</c:v>
                </c:pt>
                <c:pt idx="41">
                  <c:v>28025</c:v>
                </c:pt>
              </c:numCache>
            </c:numRef>
          </c:val>
          <c:extLst xmlns:c16r2="http://schemas.microsoft.com/office/drawing/2015/06/chart">
            <c:ext xmlns:c16="http://schemas.microsoft.com/office/drawing/2014/chart" uri="{C3380CC4-5D6E-409C-BE32-E72D297353CC}">
              <c16:uniqueId val="{00000000-6DE6-4B73-A1BB-7E8F0A49B664}"/>
            </c:ext>
          </c:extLst>
        </c:ser>
        <c:dLbls>
          <c:showLegendKey val="0"/>
          <c:showVal val="0"/>
          <c:showCatName val="0"/>
          <c:showSerName val="0"/>
          <c:showPercent val="0"/>
          <c:showBubbleSize val="0"/>
        </c:dLbls>
        <c:gapWidth val="182"/>
        <c:axId val="214309888"/>
        <c:axId val="214356736"/>
      </c:barChart>
      <c:catAx>
        <c:axId val="2143098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214356736"/>
        <c:crosses val="autoZero"/>
        <c:auto val="1"/>
        <c:lblAlgn val="ctr"/>
        <c:lblOffset val="100"/>
        <c:noMultiLvlLbl val="0"/>
      </c:catAx>
      <c:valAx>
        <c:axId val="214356736"/>
        <c:scaling>
          <c:orientation val="minMax"/>
        </c:scaling>
        <c:delete val="0"/>
        <c:axPos val="b"/>
        <c:majorGridlines>
          <c:spPr>
            <a:ln w="9525" cap="flat" cmpd="sng" algn="ctr">
              <a:solidFill>
                <a:schemeClr val="tx1">
                  <a:lumMod val="15000"/>
                  <a:lumOff val="85000"/>
                </a:schemeClr>
              </a:solidFill>
              <a:round/>
            </a:ln>
            <a:effectLst/>
          </c:spPr>
        </c:majorGridlines>
        <c:numFmt formatCode="#,##0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2143098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NULL"/><Relationship Id="rId1" Type="http://schemas.openxmlformats.org/officeDocument/2006/relationships/customXml" Target="../ink/ink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25</xdr:col>
      <xdr:colOff>342900</xdr:colOff>
      <xdr:row>8</xdr:row>
      <xdr:rowOff>47624</xdr:rowOff>
    </xdr:from>
    <xdr:to>
      <xdr:col>26</xdr:col>
      <xdr:colOff>609600</xdr:colOff>
      <xdr:row>14</xdr:row>
      <xdr:rowOff>114299</xdr:rowOff>
    </xdr:to>
    <xdr:sp macro="" textlink="">
      <xdr:nvSpPr>
        <xdr:cNvPr id="2" name="四角形吹き出し 1">
          <a:extLst>
            <a:ext uri="{FF2B5EF4-FFF2-40B4-BE49-F238E27FC236}">
              <a16:creationId xmlns="" xmlns:a16="http://schemas.microsoft.com/office/drawing/2014/main" id="{00000000-0008-0000-0900-000002000000}"/>
            </a:ext>
          </a:extLst>
        </xdr:cNvPr>
        <xdr:cNvSpPr/>
      </xdr:nvSpPr>
      <xdr:spPr>
        <a:xfrm>
          <a:off x="17116425" y="1419224"/>
          <a:ext cx="1114425" cy="1095375"/>
        </a:xfrm>
        <a:prstGeom prst="wedgeRectCallout">
          <a:avLst>
            <a:gd name="adj1" fmla="val 86004"/>
            <a:gd name="adj2" fmla="val 87171"/>
          </a:avLst>
        </a:prstGeom>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r>
            <a:rPr kumimoji="1" lang="en-US" altLang="ja-JP" sz="1400"/>
            <a:t>22</a:t>
          </a:r>
          <a:r>
            <a:rPr kumimoji="1" lang="ja-JP" altLang="en-US" sz="1400"/>
            <a:t>：</a:t>
          </a:r>
          <a:r>
            <a:rPr kumimoji="1" lang="en-US" altLang="ja-JP" sz="1400"/>
            <a:t>00</a:t>
          </a:r>
          <a:r>
            <a:rPr kumimoji="1" lang="ja-JP" altLang="en-US" sz="1100"/>
            <a:t>　と時間の間に：を入力して下さい。</a:t>
          </a:r>
          <a:endParaRPr kumimoji="1" lang="en-US" altLang="ja-JP" sz="1100"/>
        </a:p>
      </xdr:txBody>
    </xdr:sp>
    <xdr:clientData/>
  </xdr:twoCellAnchor>
  <xdr:twoCellAnchor>
    <xdr:from>
      <xdr:col>29</xdr:col>
      <xdr:colOff>342900</xdr:colOff>
      <xdr:row>7</xdr:row>
      <xdr:rowOff>47625</xdr:rowOff>
    </xdr:from>
    <xdr:to>
      <xdr:col>31</xdr:col>
      <xdr:colOff>466725</xdr:colOff>
      <xdr:row>13</xdr:row>
      <xdr:rowOff>114300</xdr:rowOff>
    </xdr:to>
    <xdr:sp macro="" textlink="">
      <xdr:nvSpPr>
        <xdr:cNvPr id="3" name="四角形吹き出し 2">
          <a:extLst>
            <a:ext uri="{FF2B5EF4-FFF2-40B4-BE49-F238E27FC236}">
              <a16:creationId xmlns="" xmlns:a16="http://schemas.microsoft.com/office/drawing/2014/main" id="{00000000-0008-0000-0900-000003000000}"/>
            </a:ext>
          </a:extLst>
        </xdr:cNvPr>
        <xdr:cNvSpPr/>
      </xdr:nvSpPr>
      <xdr:spPr>
        <a:xfrm>
          <a:off x="19554825" y="1247775"/>
          <a:ext cx="1114425" cy="1095375"/>
        </a:xfrm>
        <a:prstGeom prst="wedgeRectCallout">
          <a:avLst>
            <a:gd name="adj1" fmla="val -49893"/>
            <a:gd name="adj2" fmla="val 99345"/>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kumimoji="1" lang="en-US" altLang="ja-JP" sz="1400"/>
            <a:t>30</a:t>
          </a:r>
          <a:r>
            <a:rPr kumimoji="1" lang="ja-JP" altLang="en-US" sz="1400"/>
            <a:t>：</a:t>
          </a:r>
          <a:r>
            <a:rPr kumimoji="1" lang="en-US" altLang="ja-JP" sz="1400"/>
            <a:t>00</a:t>
          </a:r>
          <a:r>
            <a:rPr kumimoji="1" lang="ja-JP" altLang="en-US" sz="1100"/>
            <a:t>　の様に</a:t>
          </a:r>
          <a:r>
            <a:rPr kumimoji="1" lang="en-US" altLang="ja-JP" sz="1100"/>
            <a:t>24</a:t>
          </a:r>
          <a:r>
            <a:rPr kumimoji="1" lang="ja-JP" altLang="en-US" sz="1100"/>
            <a:t>時以降は</a:t>
          </a:r>
          <a:endParaRPr kumimoji="1" lang="en-US" altLang="ja-JP" sz="1100"/>
        </a:p>
        <a:p>
          <a:pPr algn="ctr"/>
          <a:r>
            <a:rPr kumimoji="1" lang="ja-JP" altLang="en-US" sz="1100"/>
            <a:t>入力して下さい。</a:t>
          </a:r>
          <a:endParaRPr kumimoji="1" lang="en-US" altLang="ja-JP" sz="1100"/>
        </a:p>
      </xdr:txBody>
    </xdr:sp>
    <xdr:clientData/>
  </xdr:twoCellAnchor>
  <xdr:twoCellAnchor>
    <xdr:from>
      <xdr:col>5</xdr:col>
      <xdr:colOff>9525</xdr:colOff>
      <xdr:row>0</xdr:row>
      <xdr:rowOff>142875</xdr:rowOff>
    </xdr:from>
    <xdr:to>
      <xdr:col>8</xdr:col>
      <xdr:colOff>19050</xdr:colOff>
      <xdr:row>13</xdr:row>
      <xdr:rowOff>76200</xdr:rowOff>
    </xdr:to>
    <xdr:sp macro="" textlink="">
      <xdr:nvSpPr>
        <xdr:cNvPr id="4" name="正方形/長方形 3">
          <a:extLst>
            <a:ext uri="{FF2B5EF4-FFF2-40B4-BE49-F238E27FC236}">
              <a16:creationId xmlns="" xmlns:a16="http://schemas.microsoft.com/office/drawing/2014/main" id="{00000000-0008-0000-0900-000004000000}"/>
            </a:ext>
          </a:extLst>
        </xdr:cNvPr>
        <xdr:cNvSpPr/>
      </xdr:nvSpPr>
      <xdr:spPr>
        <a:xfrm>
          <a:off x="3124200" y="142875"/>
          <a:ext cx="1000125" cy="2162175"/>
        </a:xfrm>
        <a:prstGeom prst="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rtlCol="0" anchor="ctr"/>
        <a:lstStyle/>
        <a:p>
          <a:pPr algn="ctr"/>
          <a:r>
            <a:rPr kumimoji="1" lang="ja-JP" altLang="en-US" sz="1400"/>
            <a:t>入力の後に</a:t>
          </a:r>
          <a:r>
            <a:rPr kumimoji="1" lang="ja-JP" altLang="en-US" sz="1800"/>
            <a:t>「</a:t>
          </a:r>
          <a:r>
            <a:rPr kumimoji="1" lang="en-US" altLang="ja-JP" sz="1800"/>
            <a:t>Tab</a:t>
          </a:r>
          <a:r>
            <a:rPr kumimoji="1" lang="ja-JP" altLang="en-US" sz="1800"/>
            <a:t>」</a:t>
          </a:r>
          <a:r>
            <a:rPr kumimoji="1" lang="ja-JP" altLang="en-US" sz="1400"/>
            <a:t>キーを押すと横に移動し便利です。</a:t>
          </a:r>
          <a:endParaRPr kumimoji="1" lang="en-US" altLang="ja-JP" sz="1400"/>
        </a:p>
        <a:p>
          <a:pPr algn="ctr"/>
          <a:endParaRPr kumimoji="1" lang="ja-JP" altLang="en-US" sz="1000"/>
        </a:p>
      </xdr:txBody>
    </xdr:sp>
    <xdr:clientData/>
  </xdr:twoCellAnchor>
  <xdr:twoCellAnchor editAs="oneCell">
    <xdr:from>
      <xdr:col>17</xdr:col>
      <xdr:colOff>439770</xdr:colOff>
      <xdr:row>80</xdr:row>
      <xdr:rowOff>32800</xdr:rowOff>
    </xdr:from>
    <xdr:to>
      <xdr:col>17</xdr:col>
      <xdr:colOff>439770</xdr:colOff>
      <xdr:row>80</xdr:row>
      <xdr:rowOff>33160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5" name="インク 4">
              <a:extLst>
                <a:ext uri="{FF2B5EF4-FFF2-40B4-BE49-F238E27FC236}">
                  <a16:creationId xmlns="" xmlns:a16="http://schemas.microsoft.com/office/drawing/2014/main" id="{00000000-0008-0000-0900-000005000000}"/>
                </a:ext>
              </a:extLst>
            </xdr14:cNvPr>
            <xdr14:cNvContentPartPr/>
          </xdr14:nvContentPartPr>
          <xdr14:nvPr macro=""/>
          <xdr14:xfrm>
            <a:off x="10034620" y="14745750"/>
            <a:ext cx="360" cy="360"/>
          </xdr14:xfrm>
        </xdr:contentPart>
      </mc:Choice>
      <mc:Fallback xmlns="">
        <xdr:pic>
          <xdr:nvPicPr>
            <xdr:cNvPr id="5" name="インク 4">
              <a:extLst>
                <a:ext uri="{FF2B5EF4-FFF2-40B4-BE49-F238E27FC236}">
                  <a16:creationId xmlns:a16="http://schemas.microsoft.com/office/drawing/2014/main" id="{0BF78EE5-80B3-5C5E-309B-976CE35B0A6F}"/>
                </a:ext>
              </a:extLst>
            </xdr:cNvPr>
            <xdr:cNvPicPr/>
          </xdr:nvPicPr>
          <xdr:blipFill>
            <a:blip xmlns:r="http://schemas.openxmlformats.org/officeDocument/2006/relationships" r:embed="rId2"/>
            <a:stretch>
              <a:fillRect/>
            </a:stretch>
          </xdr:blipFill>
          <xdr:spPr>
            <a:xfrm>
              <a:off x="10025980" y="14737110"/>
              <a:ext cx="18000" cy="18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952500</xdr:colOff>
      <xdr:row>1</xdr:row>
      <xdr:rowOff>57150</xdr:rowOff>
    </xdr:from>
    <xdr:to>
      <xdr:col>4</xdr:col>
      <xdr:colOff>9525</xdr:colOff>
      <xdr:row>3</xdr:row>
      <xdr:rowOff>180975</xdr:rowOff>
    </xdr:to>
    <xdr:pic>
      <xdr:nvPicPr>
        <xdr:cNvPr id="2" name="図 17">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57600" y="228600"/>
          <a:ext cx="7715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14</xdr:col>
          <xdr:colOff>180975</xdr:colOff>
          <xdr:row>8</xdr:row>
          <xdr:rowOff>133350</xdr:rowOff>
        </xdr:from>
        <xdr:to>
          <xdr:col>15</xdr:col>
          <xdr:colOff>895350</xdr:colOff>
          <xdr:row>11</xdr:row>
          <xdr:rowOff>38100</xdr:rowOff>
        </xdr:to>
        <xdr:sp macro="" textlink="">
          <xdr:nvSpPr>
            <xdr:cNvPr id="205827" name="Button 3" hidden="1">
              <a:extLst>
                <a:ext uri="{63B3BB69-23CF-44E3-9099-C40C66FF867C}">
                  <a14:compatExt spid="_x0000_s20582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代行</a:t>
              </a:r>
            </a:p>
            <a:p>
              <a:pPr algn="ctr" rtl="0">
                <a:defRPr sz="1000"/>
              </a:pPr>
              <a:r>
                <a:rPr lang="ja-JP" altLang="en-US" sz="1100" b="0" i="0" u="none" strike="noStrike" baseline="0">
                  <a:solidFill>
                    <a:srgbClr val="000000"/>
                  </a:solidFill>
                  <a:latin typeface="ＭＳ Ｐゴシック"/>
                  <a:ea typeface="ＭＳ Ｐゴシック"/>
                </a:rPr>
                <a:t>請求書 印刷</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Line 6">
          <a:extLst>
            <a:ext uri="{FF2B5EF4-FFF2-40B4-BE49-F238E27FC236}">
              <a16:creationId xmlns="" xmlns:a16="http://schemas.microsoft.com/office/drawing/2014/main" id="{00000000-0008-0000-0F00-000002000000}"/>
            </a:ext>
          </a:extLst>
        </xdr:cNvPr>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editAs="oneCell">
    <xdr:from>
      <xdr:col>5</xdr:col>
      <xdr:colOff>523876</xdr:colOff>
      <xdr:row>31</xdr:row>
      <xdr:rowOff>66675</xdr:rowOff>
    </xdr:from>
    <xdr:to>
      <xdr:col>7</xdr:col>
      <xdr:colOff>163930</xdr:colOff>
      <xdr:row>34</xdr:row>
      <xdr:rowOff>134775</xdr:rowOff>
    </xdr:to>
    <xdr:pic>
      <xdr:nvPicPr>
        <xdr:cNvPr id="3" name="図 4" descr="はんこ のコピー.jpg">
          <a:extLst>
            <a:ext uri="{FF2B5EF4-FFF2-40B4-BE49-F238E27FC236}">
              <a16:creationId xmlns="" xmlns:a16="http://schemas.microsoft.com/office/drawing/2014/main" id="{00000000-0008-0000-0F00-000003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43151" y="5962650"/>
          <a:ext cx="735429" cy="792000"/>
        </a:xfrm>
        <a:prstGeom prst="rect">
          <a:avLst/>
        </a:prstGeom>
        <a:noFill/>
        <a:ln w="9525">
          <a:noFill/>
          <a:miter lim="800000"/>
          <a:headEnd/>
          <a:tailEnd/>
        </a:ln>
      </xdr:spPr>
    </xdr:pic>
    <xdr:clientData/>
  </xdr:twoCellAnchor>
  <xdr:twoCellAnchor editAs="oneCell">
    <xdr:from>
      <xdr:col>13</xdr:col>
      <xdr:colOff>533400</xdr:colOff>
      <xdr:row>31</xdr:row>
      <xdr:rowOff>57150</xdr:rowOff>
    </xdr:from>
    <xdr:to>
      <xdr:col>15</xdr:col>
      <xdr:colOff>173454</xdr:colOff>
      <xdr:row>34</xdr:row>
      <xdr:rowOff>125250</xdr:rowOff>
    </xdr:to>
    <xdr:pic>
      <xdr:nvPicPr>
        <xdr:cNvPr id="4" name="図 4" descr="はんこ のコピー.jpg">
          <a:extLst>
            <a:ext uri="{FF2B5EF4-FFF2-40B4-BE49-F238E27FC236}">
              <a16:creationId xmlns="" xmlns:a16="http://schemas.microsoft.com/office/drawing/2014/main" id="{00000000-0008-0000-0F00-000004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67350" y="5953125"/>
          <a:ext cx="735429" cy="792000"/>
        </a:xfrm>
        <a:prstGeom prst="rect">
          <a:avLst/>
        </a:prstGeom>
        <a:noFill/>
        <a:ln w="9525">
          <a:noFill/>
          <a:miter lim="800000"/>
          <a:headEnd/>
          <a:tailEnd/>
        </a:ln>
      </xdr:spPr>
    </xdr:pic>
    <xdr:clientData/>
  </xdr:twoCellAnchor>
  <xdr:twoCellAnchor editAs="oneCell">
    <xdr:from>
      <xdr:col>21</xdr:col>
      <xdr:colOff>523875</xdr:colOff>
      <xdr:row>31</xdr:row>
      <xdr:rowOff>0</xdr:rowOff>
    </xdr:from>
    <xdr:to>
      <xdr:col>23</xdr:col>
      <xdr:colOff>163929</xdr:colOff>
      <xdr:row>34</xdr:row>
      <xdr:rowOff>68100</xdr:rowOff>
    </xdr:to>
    <xdr:pic>
      <xdr:nvPicPr>
        <xdr:cNvPr id="5" name="図 4" descr="はんこ のコピー.jpg">
          <a:extLst>
            <a:ext uri="{FF2B5EF4-FFF2-40B4-BE49-F238E27FC236}">
              <a16:creationId xmlns="" xmlns:a16="http://schemas.microsoft.com/office/drawing/2014/main" id="{00000000-0008-0000-0F00-000005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72500" y="5895975"/>
          <a:ext cx="735429" cy="792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Line 6">
          <a:extLst>
            <a:ext uri="{FF2B5EF4-FFF2-40B4-BE49-F238E27FC236}">
              <a16:creationId xmlns="" xmlns:a16="http://schemas.microsoft.com/office/drawing/2014/main" id="{00000000-0008-0000-1000-000002000000}"/>
            </a:ext>
          </a:extLst>
        </xdr:cNvPr>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editAs="oneCell">
    <xdr:from>
      <xdr:col>5</xdr:col>
      <xdr:colOff>495300</xdr:colOff>
      <xdr:row>31</xdr:row>
      <xdr:rowOff>0</xdr:rowOff>
    </xdr:from>
    <xdr:to>
      <xdr:col>7</xdr:col>
      <xdr:colOff>135354</xdr:colOff>
      <xdr:row>34</xdr:row>
      <xdr:rowOff>68100</xdr:rowOff>
    </xdr:to>
    <xdr:pic>
      <xdr:nvPicPr>
        <xdr:cNvPr id="3" name="図 4" descr="はんこ のコピー.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5895975"/>
          <a:ext cx="735429" cy="792000"/>
        </a:xfrm>
        <a:prstGeom prst="rect">
          <a:avLst/>
        </a:prstGeom>
        <a:noFill/>
        <a:ln w="9525">
          <a:noFill/>
          <a:miter lim="800000"/>
          <a:headEnd/>
          <a:tailEnd/>
        </a:ln>
      </xdr:spPr>
    </xdr:pic>
    <xdr:clientData/>
  </xdr:twoCellAnchor>
  <xdr:twoCellAnchor editAs="oneCell">
    <xdr:from>
      <xdr:col>13</xdr:col>
      <xdr:colOff>523875</xdr:colOff>
      <xdr:row>31</xdr:row>
      <xdr:rowOff>0</xdr:rowOff>
    </xdr:from>
    <xdr:to>
      <xdr:col>15</xdr:col>
      <xdr:colOff>163929</xdr:colOff>
      <xdr:row>34</xdr:row>
      <xdr:rowOff>68100</xdr:rowOff>
    </xdr:to>
    <xdr:pic>
      <xdr:nvPicPr>
        <xdr:cNvPr id="4" name="図 4" descr="はんこ のコピー.jpg">
          <a:extLst>
            <a:ext uri="{FF2B5EF4-FFF2-40B4-BE49-F238E27FC236}">
              <a16:creationId xmlns="" xmlns:a16="http://schemas.microsoft.com/office/drawing/2014/main" id="{00000000-0008-0000-1000-000004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5895975"/>
          <a:ext cx="735429" cy="792000"/>
        </a:xfrm>
        <a:prstGeom prst="rect">
          <a:avLst/>
        </a:prstGeom>
        <a:noFill/>
        <a:ln w="9525">
          <a:noFill/>
          <a:miter lim="800000"/>
          <a:headEnd/>
          <a:tailEnd/>
        </a:ln>
      </xdr:spPr>
    </xdr:pic>
    <xdr:clientData/>
  </xdr:twoCellAnchor>
  <xdr:twoCellAnchor editAs="oneCell">
    <xdr:from>
      <xdr:col>21</xdr:col>
      <xdr:colOff>504825</xdr:colOff>
      <xdr:row>31</xdr:row>
      <xdr:rowOff>0</xdr:rowOff>
    </xdr:from>
    <xdr:to>
      <xdr:col>23</xdr:col>
      <xdr:colOff>144879</xdr:colOff>
      <xdr:row>34</xdr:row>
      <xdr:rowOff>68100</xdr:rowOff>
    </xdr:to>
    <xdr:pic>
      <xdr:nvPicPr>
        <xdr:cNvPr id="5" name="図 4" descr="はんこ のコピー.jpg">
          <a:extLst>
            <a:ext uri="{FF2B5EF4-FFF2-40B4-BE49-F238E27FC236}">
              <a16:creationId xmlns="" xmlns:a16="http://schemas.microsoft.com/office/drawing/2014/main" id="{00000000-0008-0000-1000-000005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5895975"/>
          <a:ext cx="735429" cy="792000"/>
        </a:xfrm>
        <a:prstGeom prst="rect">
          <a:avLst/>
        </a:prstGeom>
        <a:noFill/>
        <a:ln w="9525">
          <a:noFill/>
          <a:miter lim="800000"/>
          <a:headEnd/>
          <a:tailEnd/>
        </a:ln>
      </xdr:spPr>
    </xdr:pic>
    <xdr:clientData/>
  </xdr:twoCellAnchor>
  <xdr:twoCellAnchor editAs="oneCell">
    <xdr:from>
      <xdr:col>5</xdr:col>
      <xdr:colOff>495300</xdr:colOff>
      <xdr:row>66</xdr:row>
      <xdr:rowOff>0</xdr:rowOff>
    </xdr:from>
    <xdr:to>
      <xdr:col>7</xdr:col>
      <xdr:colOff>135354</xdr:colOff>
      <xdr:row>69</xdr:row>
      <xdr:rowOff>68100</xdr:rowOff>
    </xdr:to>
    <xdr:pic>
      <xdr:nvPicPr>
        <xdr:cNvPr id="6" name="図 4" descr="はんこ のコピー.jpg">
          <a:extLst>
            <a:ext uri="{FF2B5EF4-FFF2-40B4-BE49-F238E27FC236}">
              <a16:creationId xmlns="" xmlns:a16="http://schemas.microsoft.com/office/drawing/2014/main" id="{00000000-0008-0000-1000-000006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12687300"/>
          <a:ext cx="735429" cy="792000"/>
        </a:xfrm>
        <a:prstGeom prst="rect">
          <a:avLst/>
        </a:prstGeom>
        <a:noFill/>
        <a:ln w="9525">
          <a:noFill/>
          <a:miter lim="800000"/>
          <a:headEnd/>
          <a:tailEnd/>
        </a:ln>
      </xdr:spPr>
    </xdr:pic>
    <xdr:clientData/>
  </xdr:twoCellAnchor>
  <xdr:twoCellAnchor editAs="oneCell">
    <xdr:from>
      <xdr:col>13</xdr:col>
      <xdr:colOff>523875</xdr:colOff>
      <xdr:row>66</xdr:row>
      <xdr:rowOff>0</xdr:rowOff>
    </xdr:from>
    <xdr:to>
      <xdr:col>15</xdr:col>
      <xdr:colOff>163929</xdr:colOff>
      <xdr:row>69</xdr:row>
      <xdr:rowOff>68100</xdr:rowOff>
    </xdr:to>
    <xdr:pic>
      <xdr:nvPicPr>
        <xdr:cNvPr id="7" name="図 4" descr="はんこ のコピー.jpg">
          <a:extLst>
            <a:ext uri="{FF2B5EF4-FFF2-40B4-BE49-F238E27FC236}">
              <a16:creationId xmlns="" xmlns:a16="http://schemas.microsoft.com/office/drawing/2014/main" id="{00000000-0008-0000-1000-000007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12687300"/>
          <a:ext cx="735429" cy="792000"/>
        </a:xfrm>
        <a:prstGeom prst="rect">
          <a:avLst/>
        </a:prstGeom>
        <a:noFill/>
        <a:ln w="9525">
          <a:noFill/>
          <a:miter lim="800000"/>
          <a:headEnd/>
          <a:tailEnd/>
        </a:ln>
      </xdr:spPr>
    </xdr:pic>
    <xdr:clientData/>
  </xdr:twoCellAnchor>
  <xdr:twoCellAnchor editAs="oneCell">
    <xdr:from>
      <xdr:col>21</xdr:col>
      <xdr:colOff>504825</xdr:colOff>
      <xdr:row>66</xdr:row>
      <xdr:rowOff>0</xdr:rowOff>
    </xdr:from>
    <xdr:to>
      <xdr:col>23</xdr:col>
      <xdr:colOff>144879</xdr:colOff>
      <xdr:row>69</xdr:row>
      <xdr:rowOff>68100</xdr:rowOff>
    </xdr:to>
    <xdr:pic>
      <xdr:nvPicPr>
        <xdr:cNvPr id="8" name="図 4" descr="はんこ のコピー.jpg">
          <a:extLst>
            <a:ext uri="{FF2B5EF4-FFF2-40B4-BE49-F238E27FC236}">
              <a16:creationId xmlns="" xmlns:a16="http://schemas.microsoft.com/office/drawing/2014/main" id="{00000000-0008-0000-1000-000008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12687300"/>
          <a:ext cx="735429" cy="792000"/>
        </a:xfrm>
        <a:prstGeom prst="rect">
          <a:avLst/>
        </a:prstGeom>
        <a:noFill/>
        <a:ln w="9525">
          <a:noFill/>
          <a:miter lim="800000"/>
          <a:headEnd/>
          <a:tailEnd/>
        </a:ln>
      </xdr:spPr>
    </xdr:pic>
    <xdr:clientData/>
  </xdr:twoCellAnchor>
  <xdr:twoCellAnchor editAs="oneCell">
    <xdr:from>
      <xdr:col>5</xdr:col>
      <xdr:colOff>495300</xdr:colOff>
      <xdr:row>101</xdr:row>
      <xdr:rowOff>0</xdr:rowOff>
    </xdr:from>
    <xdr:to>
      <xdr:col>7</xdr:col>
      <xdr:colOff>135354</xdr:colOff>
      <xdr:row>104</xdr:row>
      <xdr:rowOff>68100</xdr:rowOff>
    </xdr:to>
    <xdr:pic>
      <xdr:nvPicPr>
        <xdr:cNvPr id="9" name="図 4" descr="はんこ のコピー.jpg">
          <a:extLst>
            <a:ext uri="{FF2B5EF4-FFF2-40B4-BE49-F238E27FC236}">
              <a16:creationId xmlns="" xmlns:a16="http://schemas.microsoft.com/office/drawing/2014/main" id="{00000000-0008-0000-1000-000009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19478625"/>
          <a:ext cx="735429" cy="792000"/>
        </a:xfrm>
        <a:prstGeom prst="rect">
          <a:avLst/>
        </a:prstGeom>
        <a:noFill/>
        <a:ln w="9525">
          <a:noFill/>
          <a:miter lim="800000"/>
          <a:headEnd/>
          <a:tailEnd/>
        </a:ln>
      </xdr:spPr>
    </xdr:pic>
    <xdr:clientData/>
  </xdr:twoCellAnchor>
  <xdr:twoCellAnchor editAs="oneCell">
    <xdr:from>
      <xdr:col>13</xdr:col>
      <xdr:colOff>523875</xdr:colOff>
      <xdr:row>101</xdr:row>
      <xdr:rowOff>0</xdr:rowOff>
    </xdr:from>
    <xdr:to>
      <xdr:col>15</xdr:col>
      <xdr:colOff>163929</xdr:colOff>
      <xdr:row>104</xdr:row>
      <xdr:rowOff>68100</xdr:rowOff>
    </xdr:to>
    <xdr:pic>
      <xdr:nvPicPr>
        <xdr:cNvPr id="10" name="図 4" descr="はんこ のコピー.jpg">
          <a:extLst>
            <a:ext uri="{FF2B5EF4-FFF2-40B4-BE49-F238E27FC236}">
              <a16:creationId xmlns="" xmlns:a16="http://schemas.microsoft.com/office/drawing/2014/main" id="{00000000-0008-0000-1000-00000A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19478625"/>
          <a:ext cx="735429" cy="792000"/>
        </a:xfrm>
        <a:prstGeom prst="rect">
          <a:avLst/>
        </a:prstGeom>
        <a:noFill/>
        <a:ln w="9525">
          <a:noFill/>
          <a:miter lim="800000"/>
          <a:headEnd/>
          <a:tailEnd/>
        </a:ln>
      </xdr:spPr>
    </xdr:pic>
    <xdr:clientData/>
  </xdr:twoCellAnchor>
  <xdr:twoCellAnchor editAs="oneCell">
    <xdr:from>
      <xdr:col>21</xdr:col>
      <xdr:colOff>504825</xdr:colOff>
      <xdr:row>101</xdr:row>
      <xdr:rowOff>0</xdr:rowOff>
    </xdr:from>
    <xdr:to>
      <xdr:col>23</xdr:col>
      <xdr:colOff>144879</xdr:colOff>
      <xdr:row>104</xdr:row>
      <xdr:rowOff>68100</xdr:rowOff>
    </xdr:to>
    <xdr:pic>
      <xdr:nvPicPr>
        <xdr:cNvPr id="11" name="図 4" descr="はんこ のコピー.jpg">
          <a:extLst>
            <a:ext uri="{FF2B5EF4-FFF2-40B4-BE49-F238E27FC236}">
              <a16:creationId xmlns="" xmlns:a16="http://schemas.microsoft.com/office/drawing/2014/main" id="{00000000-0008-0000-1000-00000B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19478625"/>
          <a:ext cx="735429" cy="792000"/>
        </a:xfrm>
        <a:prstGeom prst="rect">
          <a:avLst/>
        </a:prstGeom>
        <a:noFill/>
        <a:ln w="9525">
          <a:noFill/>
          <a:miter lim="800000"/>
          <a:headEnd/>
          <a:tailEnd/>
        </a:ln>
      </xdr:spPr>
    </xdr:pic>
    <xdr:clientData/>
  </xdr:twoCellAnchor>
  <xdr:twoCellAnchor editAs="oneCell">
    <xdr:from>
      <xdr:col>5</xdr:col>
      <xdr:colOff>495300</xdr:colOff>
      <xdr:row>136</xdr:row>
      <xdr:rowOff>0</xdr:rowOff>
    </xdr:from>
    <xdr:to>
      <xdr:col>7</xdr:col>
      <xdr:colOff>135354</xdr:colOff>
      <xdr:row>139</xdr:row>
      <xdr:rowOff>68100</xdr:rowOff>
    </xdr:to>
    <xdr:pic>
      <xdr:nvPicPr>
        <xdr:cNvPr id="12" name="図 4" descr="はんこ のコピー.jpg">
          <a:extLst>
            <a:ext uri="{FF2B5EF4-FFF2-40B4-BE49-F238E27FC236}">
              <a16:creationId xmlns="" xmlns:a16="http://schemas.microsoft.com/office/drawing/2014/main" id="{00000000-0008-0000-1000-00000C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26269950"/>
          <a:ext cx="735429" cy="792000"/>
        </a:xfrm>
        <a:prstGeom prst="rect">
          <a:avLst/>
        </a:prstGeom>
        <a:noFill/>
        <a:ln w="9525">
          <a:noFill/>
          <a:miter lim="800000"/>
          <a:headEnd/>
          <a:tailEnd/>
        </a:ln>
      </xdr:spPr>
    </xdr:pic>
    <xdr:clientData/>
  </xdr:twoCellAnchor>
  <xdr:twoCellAnchor editAs="oneCell">
    <xdr:from>
      <xdr:col>13</xdr:col>
      <xdr:colOff>523875</xdr:colOff>
      <xdr:row>136</xdr:row>
      <xdr:rowOff>0</xdr:rowOff>
    </xdr:from>
    <xdr:to>
      <xdr:col>15</xdr:col>
      <xdr:colOff>163929</xdr:colOff>
      <xdr:row>139</xdr:row>
      <xdr:rowOff>68100</xdr:rowOff>
    </xdr:to>
    <xdr:pic>
      <xdr:nvPicPr>
        <xdr:cNvPr id="13" name="図 4" descr="はんこ のコピー.jpg">
          <a:extLst>
            <a:ext uri="{FF2B5EF4-FFF2-40B4-BE49-F238E27FC236}">
              <a16:creationId xmlns="" xmlns:a16="http://schemas.microsoft.com/office/drawing/2014/main" id="{00000000-0008-0000-1000-00000D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26269950"/>
          <a:ext cx="735429" cy="792000"/>
        </a:xfrm>
        <a:prstGeom prst="rect">
          <a:avLst/>
        </a:prstGeom>
        <a:noFill/>
        <a:ln w="9525">
          <a:noFill/>
          <a:miter lim="800000"/>
          <a:headEnd/>
          <a:tailEnd/>
        </a:ln>
      </xdr:spPr>
    </xdr:pic>
    <xdr:clientData/>
  </xdr:twoCellAnchor>
  <xdr:twoCellAnchor editAs="oneCell">
    <xdr:from>
      <xdr:col>21</xdr:col>
      <xdr:colOff>504825</xdr:colOff>
      <xdr:row>136</xdr:row>
      <xdr:rowOff>0</xdr:rowOff>
    </xdr:from>
    <xdr:to>
      <xdr:col>23</xdr:col>
      <xdr:colOff>144879</xdr:colOff>
      <xdr:row>139</xdr:row>
      <xdr:rowOff>68100</xdr:rowOff>
    </xdr:to>
    <xdr:pic>
      <xdr:nvPicPr>
        <xdr:cNvPr id="14" name="図 4" descr="はんこ のコピー.jpg">
          <a:extLst>
            <a:ext uri="{FF2B5EF4-FFF2-40B4-BE49-F238E27FC236}">
              <a16:creationId xmlns="" xmlns:a16="http://schemas.microsoft.com/office/drawing/2014/main" id="{00000000-0008-0000-1000-00000E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26269950"/>
          <a:ext cx="735429" cy="792000"/>
        </a:xfrm>
        <a:prstGeom prst="rect">
          <a:avLst/>
        </a:prstGeom>
        <a:noFill/>
        <a:ln w="9525">
          <a:noFill/>
          <a:miter lim="800000"/>
          <a:headEnd/>
          <a:tailEnd/>
        </a:ln>
      </xdr:spPr>
    </xdr:pic>
    <xdr:clientData/>
  </xdr:twoCellAnchor>
  <xdr:twoCellAnchor editAs="oneCell">
    <xdr:from>
      <xdr:col>5</xdr:col>
      <xdr:colOff>495300</xdr:colOff>
      <xdr:row>171</xdr:row>
      <xdr:rowOff>0</xdr:rowOff>
    </xdr:from>
    <xdr:to>
      <xdr:col>7</xdr:col>
      <xdr:colOff>135354</xdr:colOff>
      <xdr:row>174</xdr:row>
      <xdr:rowOff>68100</xdr:rowOff>
    </xdr:to>
    <xdr:pic>
      <xdr:nvPicPr>
        <xdr:cNvPr id="15" name="図 4" descr="はんこ のコピー.jpg">
          <a:extLst>
            <a:ext uri="{FF2B5EF4-FFF2-40B4-BE49-F238E27FC236}">
              <a16:creationId xmlns="" xmlns:a16="http://schemas.microsoft.com/office/drawing/2014/main" id="{00000000-0008-0000-1000-00000F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33061275"/>
          <a:ext cx="735429" cy="792000"/>
        </a:xfrm>
        <a:prstGeom prst="rect">
          <a:avLst/>
        </a:prstGeom>
        <a:noFill/>
        <a:ln w="9525">
          <a:noFill/>
          <a:miter lim="800000"/>
          <a:headEnd/>
          <a:tailEnd/>
        </a:ln>
      </xdr:spPr>
    </xdr:pic>
    <xdr:clientData/>
  </xdr:twoCellAnchor>
  <xdr:twoCellAnchor editAs="oneCell">
    <xdr:from>
      <xdr:col>13</xdr:col>
      <xdr:colOff>523875</xdr:colOff>
      <xdr:row>171</xdr:row>
      <xdr:rowOff>0</xdr:rowOff>
    </xdr:from>
    <xdr:to>
      <xdr:col>15</xdr:col>
      <xdr:colOff>163929</xdr:colOff>
      <xdr:row>174</xdr:row>
      <xdr:rowOff>68100</xdr:rowOff>
    </xdr:to>
    <xdr:pic>
      <xdr:nvPicPr>
        <xdr:cNvPr id="16" name="図 4" descr="はんこ のコピー.jpg">
          <a:extLst>
            <a:ext uri="{FF2B5EF4-FFF2-40B4-BE49-F238E27FC236}">
              <a16:creationId xmlns="" xmlns:a16="http://schemas.microsoft.com/office/drawing/2014/main" id="{00000000-0008-0000-1000-000010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33061275"/>
          <a:ext cx="735429" cy="792000"/>
        </a:xfrm>
        <a:prstGeom prst="rect">
          <a:avLst/>
        </a:prstGeom>
        <a:noFill/>
        <a:ln w="9525">
          <a:noFill/>
          <a:miter lim="800000"/>
          <a:headEnd/>
          <a:tailEnd/>
        </a:ln>
      </xdr:spPr>
    </xdr:pic>
    <xdr:clientData/>
  </xdr:twoCellAnchor>
  <xdr:twoCellAnchor editAs="oneCell">
    <xdr:from>
      <xdr:col>21</xdr:col>
      <xdr:colOff>504825</xdr:colOff>
      <xdr:row>171</xdr:row>
      <xdr:rowOff>0</xdr:rowOff>
    </xdr:from>
    <xdr:to>
      <xdr:col>23</xdr:col>
      <xdr:colOff>144879</xdr:colOff>
      <xdr:row>174</xdr:row>
      <xdr:rowOff>68100</xdr:rowOff>
    </xdr:to>
    <xdr:pic>
      <xdr:nvPicPr>
        <xdr:cNvPr id="17" name="図 4" descr="はんこ のコピー.jpg">
          <a:extLst>
            <a:ext uri="{FF2B5EF4-FFF2-40B4-BE49-F238E27FC236}">
              <a16:creationId xmlns="" xmlns:a16="http://schemas.microsoft.com/office/drawing/2014/main" id="{00000000-0008-0000-1000-000011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33061275"/>
          <a:ext cx="735429" cy="792000"/>
        </a:xfrm>
        <a:prstGeom prst="rect">
          <a:avLst/>
        </a:prstGeom>
        <a:noFill/>
        <a:ln w="9525">
          <a:noFill/>
          <a:miter lim="800000"/>
          <a:headEnd/>
          <a:tailEnd/>
        </a:ln>
      </xdr:spPr>
    </xdr:pic>
    <xdr:clientData/>
  </xdr:twoCellAnchor>
  <xdr:twoCellAnchor editAs="oneCell">
    <xdr:from>
      <xdr:col>5</xdr:col>
      <xdr:colOff>495300</xdr:colOff>
      <xdr:row>206</xdr:row>
      <xdr:rowOff>0</xdr:rowOff>
    </xdr:from>
    <xdr:to>
      <xdr:col>7</xdr:col>
      <xdr:colOff>135354</xdr:colOff>
      <xdr:row>209</xdr:row>
      <xdr:rowOff>68100</xdr:rowOff>
    </xdr:to>
    <xdr:pic>
      <xdr:nvPicPr>
        <xdr:cNvPr id="18" name="図 4" descr="はんこ のコピー.jpg">
          <a:extLst>
            <a:ext uri="{FF2B5EF4-FFF2-40B4-BE49-F238E27FC236}">
              <a16:creationId xmlns="" xmlns:a16="http://schemas.microsoft.com/office/drawing/2014/main" id="{00000000-0008-0000-1000-000012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39852600"/>
          <a:ext cx="735429" cy="792000"/>
        </a:xfrm>
        <a:prstGeom prst="rect">
          <a:avLst/>
        </a:prstGeom>
        <a:noFill/>
        <a:ln w="9525">
          <a:noFill/>
          <a:miter lim="800000"/>
          <a:headEnd/>
          <a:tailEnd/>
        </a:ln>
      </xdr:spPr>
    </xdr:pic>
    <xdr:clientData/>
  </xdr:twoCellAnchor>
  <xdr:twoCellAnchor editAs="oneCell">
    <xdr:from>
      <xdr:col>13</xdr:col>
      <xdr:colOff>523875</xdr:colOff>
      <xdr:row>206</xdr:row>
      <xdr:rowOff>0</xdr:rowOff>
    </xdr:from>
    <xdr:to>
      <xdr:col>15</xdr:col>
      <xdr:colOff>163929</xdr:colOff>
      <xdr:row>209</xdr:row>
      <xdr:rowOff>68100</xdr:rowOff>
    </xdr:to>
    <xdr:pic>
      <xdr:nvPicPr>
        <xdr:cNvPr id="19" name="図 4" descr="はんこ のコピー.jpg">
          <a:extLst>
            <a:ext uri="{FF2B5EF4-FFF2-40B4-BE49-F238E27FC236}">
              <a16:creationId xmlns="" xmlns:a16="http://schemas.microsoft.com/office/drawing/2014/main" id="{00000000-0008-0000-1000-000013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39852600"/>
          <a:ext cx="735429" cy="792000"/>
        </a:xfrm>
        <a:prstGeom prst="rect">
          <a:avLst/>
        </a:prstGeom>
        <a:noFill/>
        <a:ln w="9525">
          <a:noFill/>
          <a:miter lim="800000"/>
          <a:headEnd/>
          <a:tailEnd/>
        </a:ln>
      </xdr:spPr>
    </xdr:pic>
    <xdr:clientData/>
  </xdr:twoCellAnchor>
  <xdr:twoCellAnchor editAs="oneCell">
    <xdr:from>
      <xdr:col>21</xdr:col>
      <xdr:colOff>504825</xdr:colOff>
      <xdr:row>206</xdr:row>
      <xdr:rowOff>0</xdr:rowOff>
    </xdr:from>
    <xdr:to>
      <xdr:col>23</xdr:col>
      <xdr:colOff>144879</xdr:colOff>
      <xdr:row>209</xdr:row>
      <xdr:rowOff>68100</xdr:rowOff>
    </xdr:to>
    <xdr:pic>
      <xdr:nvPicPr>
        <xdr:cNvPr id="20" name="図 4" descr="はんこ のコピー.jpg">
          <a:extLst>
            <a:ext uri="{FF2B5EF4-FFF2-40B4-BE49-F238E27FC236}">
              <a16:creationId xmlns="" xmlns:a16="http://schemas.microsoft.com/office/drawing/2014/main" id="{00000000-0008-0000-1000-000014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39852600"/>
          <a:ext cx="735429" cy="792000"/>
        </a:xfrm>
        <a:prstGeom prst="rect">
          <a:avLst/>
        </a:prstGeom>
        <a:noFill/>
        <a:ln w="9525">
          <a:noFill/>
          <a:miter lim="800000"/>
          <a:headEnd/>
          <a:tailEnd/>
        </a:ln>
      </xdr:spPr>
    </xdr:pic>
    <xdr:clientData/>
  </xdr:twoCellAnchor>
  <xdr:twoCellAnchor editAs="oneCell">
    <xdr:from>
      <xdr:col>5</xdr:col>
      <xdr:colOff>495300</xdr:colOff>
      <xdr:row>241</xdr:row>
      <xdr:rowOff>0</xdr:rowOff>
    </xdr:from>
    <xdr:to>
      <xdr:col>7</xdr:col>
      <xdr:colOff>135354</xdr:colOff>
      <xdr:row>244</xdr:row>
      <xdr:rowOff>68100</xdr:rowOff>
    </xdr:to>
    <xdr:pic>
      <xdr:nvPicPr>
        <xdr:cNvPr id="21" name="図 4" descr="はんこ のコピー.jpg">
          <a:extLst>
            <a:ext uri="{FF2B5EF4-FFF2-40B4-BE49-F238E27FC236}">
              <a16:creationId xmlns="" xmlns:a16="http://schemas.microsoft.com/office/drawing/2014/main" id="{00000000-0008-0000-1000-000015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46643925"/>
          <a:ext cx="735429" cy="792000"/>
        </a:xfrm>
        <a:prstGeom prst="rect">
          <a:avLst/>
        </a:prstGeom>
        <a:noFill/>
        <a:ln w="9525">
          <a:noFill/>
          <a:miter lim="800000"/>
          <a:headEnd/>
          <a:tailEnd/>
        </a:ln>
      </xdr:spPr>
    </xdr:pic>
    <xdr:clientData/>
  </xdr:twoCellAnchor>
  <xdr:twoCellAnchor editAs="oneCell">
    <xdr:from>
      <xdr:col>13</xdr:col>
      <xdr:colOff>523875</xdr:colOff>
      <xdr:row>241</xdr:row>
      <xdr:rowOff>0</xdr:rowOff>
    </xdr:from>
    <xdr:to>
      <xdr:col>15</xdr:col>
      <xdr:colOff>163929</xdr:colOff>
      <xdr:row>244</xdr:row>
      <xdr:rowOff>68100</xdr:rowOff>
    </xdr:to>
    <xdr:pic>
      <xdr:nvPicPr>
        <xdr:cNvPr id="22" name="図 4" descr="はんこ のコピー.jpg">
          <a:extLst>
            <a:ext uri="{FF2B5EF4-FFF2-40B4-BE49-F238E27FC236}">
              <a16:creationId xmlns="" xmlns:a16="http://schemas.microsoft.com/office/drawing/2014/main" id="{00000000-0008-0000-1000-000016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46643925"/>
          <a:ext cx="735429" cy="792000"/>
        </a:xfrm>
        <a:prstGeom prst="rect">
          <a:avLst/>
        </a:prstGeom>
        <a:noFill/>
        <a:ln w="9525">
          <a:noFill/>
          <a:miter lim="800000"/>
          <a:headEnd/>
          <a:tailEnd/>
        </a:ln>
      </xdr:spPr>
    </xdr:pic>
    <xdr:clientData/>
  </xdr:twoCellAnchor>
  <xdr:twoCellAnchor editAs="oneCell">
    <xdr:from>
      <xdr:col>21</xdr:col>
      <xdr:colOff>504825</xdr:colOff>
      <xdr:row>241</xdr:row>
      <xdr:rowOff>0</xdr:rowOff>
    </xdr:from>
    <xdr:to>
      <xdr:col>23</xdr:col>
      <xdr:colOff>144879</xdr:colOff>
      <xdr:row>244</xdr:row>
      <xdr:rowOff>68100</xdr:rowOff>
    </xdr:to>
    <xdr:pic>
      <xdr:nvPicPr>
        <xdr:cNvPr id="23" name="図 4" descr="はんこ のコピー.jpg">
          <a:extLst>
            <a:ext uri="{FF2B5EF4-FFF2-40B4-BE49-F238E27FC236}">
              <a16:creationId xmlns="" xmlns:a16="http://schemas.microsoft.com/office/drawing/2014/main" id="{00000000-0008-0000-1000-000017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46643925"/>
          <a:ext cx="735429" cy="792000"/>
        </a:xfrm>
        <a:prstGeom prst="rect">
          <a:avLst/>
        </a:prstGeom>
        <a:noFill/>
        <a:ln w="9525">
          <a:noFill/>
          <a:miter lim="800000"/>
          <a:headEnd/>
          <a:tailEnd/>
        </a:ln>
      </xdr:spPr>
    </xdr:pic>
    <xdr:clientData/>
  </xdr:twoCellAnchor>
  <xdr:twoCellAnchor editAs="oneCell">
    <xdr:from>
      <xdr:col>5</xdr:col>
      <xdr:colOff>495300</xdr:colOff>
      <xdr:row>276</xdr:row>
      <xdr:rowOff>0</xdr:rowOff>
    </xdr:from>
    <xdr:to>
      <xdr:col>7</xdr:col>
      <xdr:colOff>135354</xdr:colOff>
      <xdr:row>279</xdr:row>
      <xdr:rowOff>68100</xdr:rowOff>
    </xdr:to>
    <xdr:pic>
      <xdr:nvPicPr>
        <xdr:cNvPr id="24" name="図 4" descr="はんこ のコピー.jpg">
          <a:extLst>
            <a:ext uri="{FF2B5EF4-FFF2-40B4-BE49-F238E27FC236}">
              <a16:creationId xmlns="" xmlns:a16="http://schemas.microsoft.com/office/drawing/2014/main" id="{00000000-0008-0000-1000-000018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53435250"/>
          <a:ext cx="735429" cy="792000"/>
        </a:xfrm>
        <a:prstGeom prst="rect">
          <a:avLst/>
        </a:prstGeom>
        <a:noFill/>
        <a:ln w="9525">
          <a:noFill/>
          <a:miter lim="800000"/>
          <a:headEnd/>
          <a:tailEnd/>
        </a:ln>
      </xdr:spPr>
    </xdr:pic>
    <xdr:clientData/>
  </xdr:twoCellAnchor>
  <xdr:twoCellAnchor editAs="oneCell">
    <xdr:from>
      <xdr:col>13</xdr:col>
      <xdr:colOff>523875</xdr:colOff>
      <xdr:row>276</xdr:row>
      <xdr:rowOff>0</xdr:rowOff>
    </xdr:from>
    <xdr:to>
      <xdr:col>15</xdr:col>
      <xdr:colOff>163929</xdr:colOff>
      <xdr:row>279</xdr:row>
      <xdr:rowOff>68100</xdr:rowOff>
    </xdr:to>
    <xdr:pic>
      <xdr:nvPicPr>
        <xdr:cNvPr id="25" name="図 4" descr="はんこ のコピー.jpg">
          <a:extLst>
            <a:ext uri="{FF2B5EF4-FFF2-40B4-BE49-F238E27FC236}">
              <a16:creationId xmlns="" xmlns:a16="http://schemas.microsoft.com/office/drawing/2014/main" id="{00000000-0008-0000-1000-000019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53435250"/>
          <a:ext cx="735429" cy="792000"/>
        </a:xfrm>
        <a:prstGeom prst="rect">
          <a:avLst/>
        </a:prstGeom>
        <a:noFill/>
        <a:ln w="9525">
          <a:noFill/>
          <a:miter lim="800000"/>
          <a:headEnd/>
          <a:tailEnd/>
        </a:ln>
      </xdr:spPr>
    </xdr:pic>
    <xdr:clientData/>
  </xdr:twoCellAnchor>
  <xdr:twoCellAnchor editAs="oneCell">
    <xdr:from>
      <xdr:col>21</xdr:col>
      <xdr:colOff>504825</xdr:colOff>
      <xdr:row>276</xdr:row>
      <xdr:rowOff>0</xdr:rowOff>
    </xdr:from>
    <xdr:to>
      <xdr:col>23</xdr:col>
      <xdr:colOff>144879</xdr:colOff>
      <xdr:row>279</xdr:row>
      <xdr:rowOff>68100</xdr:rowOff>
    </xdr:to>
    <xdr:pic>
      <xdr:nvPicPr>
        <xdr:cNvPr id="26" name="図 4" descr="はんこ のコピー.jpg">
          <a:extLst>
            <a:ext uri="{FF2B5EF4-FFF2-40B4-BE49-F238E27FC236}">
              <a16:creationId xmlns="" xmlns:a16="http://schemas.microsoft.com/office/drawing/2014/main" id="{00000000-0008-0000-1000-00001A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53435250"/>
          <a:ext cx="735429" cy="792000"/>
        </a:xfrm>
        <a:prstGeom prst="rect">
          <a:avLst/>
        </a:prstGeom>
        <a:noFill/>
        <a:ln w="9525">
          <a:noFill/>
          <a:miter lim="800000"/>
          <a:headEnd/>
          <a:tailEnd/>
        </a:ln>
      </xdr:spPr>
    </xdr:pic>
    <xdr:clientData/>
  </xdr:twoCellAnchor>
  <xdr:twoCellAnchor editAs="oneCell">
    <xdr:from>
      <xdr:col>5</xdr:col>
      <xdr:colOff>495300</xdr:colOff>
      <xdr:row>311</xdr:row>
      <xdr:rowOff>0</xdr:rowOff>
    </xdr:from>
    <xdr:to>
      <xdr:col>7</xdr:col>
      <xdr:colOff>135354</xdr:colOff>
      <xdr:row>314</xdr:row>
      <xdr:rowOff>68100</xdr:rowOff>
    </xdr:to>
    <xdr:pic>
      <xdr:nvPicPr>
        <xdr:cNvPr id="27" name="図 4" descr="はんこ のコピー.jpg">
          <a:extLst>
            <a:ext uri="{FF2B5EF4-FFF2-40B4-BE49-F238E27FC236}">
              <a16:creationId xmlns="" xmlns:a16="http://schemas.microsoft.com/office/drawing/2014/main" id="{00000000-0008-0000-1000-00001B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60226575"/>
          <a:ext cx="735429" cy="792000"/>
        </a:xfrm>
        <a:prstGeom prst="rect">
          <a:avLst/>
        </a:prstGeom>
        <a:noFill/>
        <a:ln w="9525">
          <a:noFill/>
          <a:miter lim="800000"/>
          <a:headEnd/>
          <a:tailEnd/>
        </a:ln>
      </xdr:spPr>
    </xdr:pic>
    <xdr:clientData/>
  </xdr:twoCellAnchor>
  <xdr:twoCellAnchor editAs="oneCell">
    <xdr:from>
      <xdr:col>13</xdr:col>
      <xdr:colOff>523875</xdr:colOff>
      <xdr:row>311</xdr:row>
      <xdr:rowOff>0</xdr:rowOff>
    </xdr:from>
    <xdr:to>
      <xdr:col>15</xdr:col>
      <xdr:colOff>163929</xdr:colOff>
      <xdr:row>314</xdr:row>
      <xdr:rowOff>68100</xdr:rowOff>
    </xdr:to>
    <xdr:pic>
      <xdr:nvPicPr>
        <xdr:cNvPr id="28" name="図 4" descr="はんこ のコピー.jpg">
          <a:extLst>
            <a:ext uri="{FF2B5EF4-FFF2-40B4-BE49-F238E27FC236}">
              <a16:creationId xmlns="" xmlns:a16="http://schemas.microsoft.com/office/drawing/2014/main" id="{00000000-0008-0000-1000-00001C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60226575"/>
          <a:ext cx="735429" cy="792000"/>
        </a:xfrm>
        <a:prstGeom prst="rect">
          <a:avLst/>
        </a:prstGeom>
        <a:noFill/>
        <a:ln w="9525">
          <a:noFill/>
          <a:miter lim="800000"/>
          <a:headEnd/>
          <a:tailEnd/>
        </a:ln>
      </xdr:spPr>
    </xdr:pic>
    <xdr:clientData/>
  </xdr:twoCellAnchor>
  <xdr:twoCellAnchor editAs="oneCell">
    <xdr:from>
      <xdr:col>21</xdr:col>
      <xdr:colOff>504825</xdr:colOff>
      <xdr:row>311</xdr:row>
      <xdr:rowOff>0</xdr:rowOff>
    </xdr:from>
    <xdr:to>
      <xdr:col>23</xdr:col>
      <xdr:colOff>144879</xdr:colOff>
      <xdr:row>314</xdr:row>
      <xdr:rowOff>68100</xdr:rowOff>
    </xdr:to>
    <xdr:pic>
      <xdr:nvPicPr>
        <xdr:cNvPr id="29" name="図 4" descr="はんこ のコピー.jpg">
          <a:extLst>
            <a:ext uri="{FF2B5EF4-FFF2-40B4-BE49-F238E27FC236}">
              <a16:creationId xmlns="" xmlns:a16="http://schemas.microsoft.com/office/drawing/2014/main" id="{00000000-0008-0000-1000-00001D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60226575"/>
          <a:ext cx="735429" cy="792000"/>
        </a:xfrm>
        <a:prstGeom prst="rect">
          <a:avLst/>
        </a:prstGeom>
        <a:noFill/>
        <a:ln w="9525">
          <a:noFill/>
          <a:miter lim="800000"/>
          <a:headEnd/>
          <a:tailEnd/>
        </a:ln>
      </xdr:spPr>
    </xdr:pic>
    <xdr:clientData/>
  </xdr:twoCellAnchor>
  <xdr:twoCellAnchor editAs="oneCell">
    <xdr:from>
      <xdr:col>5</xdr:col>
      <xdr:colOff>495300</xdr:colOff>
      <xdr:row>346</xdr:row>
      <xdr:rowOff>0</xdr:rowOff>
    </xdr:from>
    <xdr:to>
      <xdr:col>7</xdr:col>
      <xdr:colOff>135354</xdr:colOff>
      <xdr:row>349</xdr:row>
      <xdr:rowOff>68100</xdr:rowOff>
    </xdr:to>
    <xdr:pic>
      <xdr:nvPicPr>
        <xdr:cNvPr id="30" name="図 4" descr="はんこ のコピー.jpg">
          <a:extLst>
            <a:ext uri="{FF2B5EF4-FFF2-40B4-BE49-F238E27FC236}">
              <a16:creationId xmlns="" xmlns:a16="http://schemas.microsoft.com/office/drawing/2014/main" id="{00000000-0008-0000-1000-00001E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67017900"/>
          <a:ext cx="735429" cy="792000"/>
        </a:xfrm>
        <a:prstGeom prst="rect">
          <a:avLst/>
        </a:prstGeom>
        <a:noFill/>
        <a:ln w="9525">
          <a:noFill/>
          <a:miter lim="800000"/>
          <a:headEnd/>
          <a:tailEnd/>
        </a:ln>
      </xdr:spPr>
    </xdr:pic>
    <xdr:clientData/>
  </xdr:twoCellAnchor>
  <xdr:twoCellAnchor editAs="oneCell">
    <xdr:from>
      <xdr:col>13</xdr:col>
      <xdr:colOff>523875</xdr:colOff>
      <xdr:row>346</xdr:row>
      <xdr:rowOff>0</xdr:rowOff>
    </xdr:from>
    <xdr:to>
      <xdr:col>15</xdr:col>
      <xdr:colOff>163929</xdr:colOff>
      <xdr:row>349</xdr:row>
      <xdr:rowOff>68100</xdr:rowOff>
    </xdr:to>
    <xdr:pic>
      <xdr:nvPicPr>
        <xdr:cNvPr id="31" name="図 4" descr="はんこ のコピー.jpg">
          <a:extLst>
            <a:ext uri="{FF2B5EF4-FFF2-40B4-BE49-F238E27FC236}">
              <a16:creationId xmlns="" xmlns:a16="http://schemas.microsoft.com/office/drawing/2014/main" id="{00000000-0008-0000-1000-00001F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67017900"/>
          <a:ext cx="735429" cy="792000"/>
        </a:xfrm>
        <a:prstGeom prst="rect">
          <a:avLst/>
        </a:prstGeom>
        <a:noFill/>
        <a:ln w="9525">
          <a:noFill/>
          <a:miter lim="800000"/>
          <a:headEnd/>
          <a:tailEnd/>
        </a:ln>
      </xdr:spPr>
    </xdr:pic>
    <xdr:clientData/>
  </xdr:twoCellAnchor>
  <xdr:twoCellAnchor editAs="oneCell">
    <xdr:from>
      <xdr:col>21</xdr:col>
      <xdr:colOff>504825</xdr:colOff>
      <xdr:row>346</xdr:row>
      <xdr:rowOff>0</xdr:rowOff>
    </xdr:from>
    <xdr:to>
      <xdr:col>23</xdr:col>
      <xdr:colOff>144879</xdr:colOff>
      <xdr:row>349</xdr:row>
      <xdr:rowOff>68100</xdr:rowOff>
    </xdr:to>
    <xdr:pic>
      <xdr:nvPicPr>
        <xdr:cNvPr id="32" name="図 4" descr="はんこ のコピー.jpg">
          <a:extLst>
            <a:ext uri="{FF2B5EF4-FFF2-40B4-BE49-F238E27FC236}">
              <a16:creationId xmlns="" xmlns:a16="http://schemas.microsoft.com/office/drawing/2014/main" id="{00000000-0008-0000-1000-000020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67017900"/>
          <a:ext cx="735429" cy="792000"/>
        </a:xfrm>
        <a:prstGeom prst="rect">
          <a:avLst/>
        </a:prstGeom>
        <a:noFill/>
        <a:ln w="9525">
          <a:noFill/>
          <a:miter lim="800000"/>
          <a:headEnd/>
          <a:tailEnd/>
        </a:ln>
      </xdr:spPr>
    </xdr:pic>
    <xdr:clientData/>
  </xdr:twoCellAnchor>
  <xdr:twoCellAnchor editAs="oneCell">
    <xdr:from>
      <xdr:col>5</xdr:col>
      <xdr:colOff>495300</xdr:colOff>
      <xdr:row>381</xdr:row>
      <xdr:rowOff>0</xdr:rowOff>
    </xdr:from>
    <xdr:to>
      <xdr:col>7</xdr:col>
      <xdr:colOff>135354</xdr:colOff>
      <xdr:row>384</xdr:row>
      <xdr:rowOff>68100</xdr:rowOff>
    </xdr:to>
    <xdr:pic>
      <xdr:nvPicPr>
        <xdr:cNvPr id="33" name="図 4" descr="はんこ のコピー.jpg">
          <a:extLst>
            <a:ext uri="{FF2B5EF4-FFF2-40B4-BE49-F238E27FC236}">
              <a16:creationId xmlns="" xmlns:a16="http://schemas.microsoft.com/office/drawing/2014/main" id="{00000000-0008-0000-1000-000021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73809225"/>
          <a:ext cx="735429" cy="792000"/>
        </a:xfrm>
        <a:prstGeom prst="rect">
          <a:avLst/>
        </a:prstGeom>
        <a:noFill/>
        <a:ln w="9525">
          <a:noFill/>
          <a:miter lim="800000"/>
          <a:headEnd/>
          <a:tailEnd/>
        </a:ln>
      </xdr:spPr>
    </xdr:pic>
    <xdr:clientData/>
  </xdr:twoCellAnchor>
  <xdr:twoCellAnchor editAs="oneCell">
    <xdr:from>
      <xdr:col>13</xdr:col>
      <xdr:colOff>523875</xdr:colOff>
      <xdr:row>381</xdr:row>
      <xdr:rowOff>0</xdr:rowOff>
    </xdr:from>
    <xdr:to>
      <xdr:col>15</xdr:col>
      <xdr:colOff>163929</xdr:colOff>
      <xdr:row>384</xdr:row>
      <xdr:rowOff>68100</xdr:rowOff>
    </xdr:to>
    <xdr:pic>
      <xdr:nvPicPr>
        <xdr:cNvPr id="34" name="図 4" descr="はんこ のコピー.jpg">
          <a:extLst>
            <a:ext uri="{FF2B5EF4-FFF2-40B4-BE49-F238E27FC236}">
              <a16:creationId xmlns="" xmlns:a16="http://schemas.microsoft.com/office/drawing/2014/main" id="{00000000-0008-0000-1000-000022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73809225"/>
          <a:ext cx="735429" cy="792000"/>
        </a:xfrm>
        <a:prstGeom prst="rect">
          <a:avLst/>
        </a:prstGeom>
        <a:noFill/>
        <a:ln w="9525">
          <a:noFill/>
          <a:miter lim="800000"/>
          <a:headEnd/>
          <a:tailEnd/>
        </a:ln>
      </xdr:spPr>
    </xdr:pic>
    <xdr:clientData/>
  </xdr:twoCellAnchor>
  <xdr:twoCellAnchor editAs="oneCell">
    <xdr:from>
      <xdr:col>21</xdr:col>
      <xdr:colOff>504825</xdr:colOff>
      <xdr:row>381</xdr:row>
      <xdr:rowOff>0</xdr:rowOff>
    </xdr:from>
    <xdr:to>
      <xdr:col>23</xdr:col>
      <xdr:colOff>144879</xdr:colOff>
      <xdr:row>384</xdr:row>
      <xdr:rowOff>68100</xdr:rowOff>
    </xdr:to>
    <xdr:pic>
      <xdr:nvPicPr>
        <xdr:cNvPr id="35" name="図 4" descr="はんこ のコピー.jpg">
          <a:extLst>
            <a:ext uri="{FF2B5EF4-FFF2-40B4-BE49-F238E27FC236}">
              <a16:creationId xmlns="" xmlns:a16="http://schemas.microsoft.com/office/drawing/2014/main" id="{00000000-0008-0000-1000-000023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73809225"/>
          <a:ext cx="735429" cy="792000"/>
        </a:xfrm>
        <a:prstGeom prst="rect">
          <a:avLst/>
        </a:prstGeom>
        <a:noFill/>
        <a:ln w="9525">
          <a:noFill/>
          <a:miter lim="800000"/>
          <a:headEnd/>
          <a:tailEnd/>
        </a:ln>
      </xdr:spPr>
    </xdr:pic>
    <xdr:clientData/>
  </xdr:twoCellAnchor>
  <xdr:twoCellAnchor editAs="oneCell">
    <xdr:from>
      <xdr:col>5</xdr:col>
      <xdr:colOff>495300</xdr:colOff>
      <xdr:row>416</xdr:row>
      <xdr:rowOff>0</xdr:rowOff>
    </xdr:from>
    <xdr:to>
      <xdr:col>7</xdr:col>
      <xdr:colOff>135354</xdr:colOff>
      <xdr:row>419</xdr:row>
      <xdr:rowOff>68100</xdr:rowOff>
    </xdr:to>
    <xdr:pic>
      <xdr:nvPicPr>
        <xdr:cNvPr id="36" name="図 4" descr="はんこ のコピー.jpg">
          <a:extLst>
            <a:ext uri="{FF2B5EF4-FFF2-40B4-BE49-F238E27FC236}">
              <a16:creationId xmlns="" xmlns:a16="http://schemas.microsoft.com/office/drawing/2014/main" id="{00000000-0008-0000-1000-000024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80600550"/>
          <a:ext cx="735429" cy="792000"/>
        </a:xfrm>
        <a:prstGeom prst="rect">
          <a:avLst/>
        </a:prstGeom>
        <a:noFill/>
        <a:ln w="9525">
          <a:noFill/>
          <a:miter lim="800000"/>
          <a:headEnd/>
          <a:tailEnd/>
        </a:ln>
      </xdr:spPr>
    </xdr:pic>
    <xdr:clientData/>
  </xdr:twoCellAnchor>
  <xdr:twoCellAnchor editAs="oneCell">
    <xdr:from>
      <xdr:col>13</xdr:col>
      <xdr:colOff>523875</xdr:colOff>
      <xdr:row>416</xdr:row>
      <xdr:rowOff>0</xdr:rowOff>
    </xdr:from>
    <xdr:to>
      <xdr:col>15</xdr:col>
      <xdr:colOff>163929</xdr:colOff>
      <xdr:row>419</xdr:row>
      <xdr:rowOff>68100</xdr:rowOff>
    </xdr:to>
    <xdr:pic>
      <xdr:nvPicPr>
        <xdr:cNvPr id="37" name="図 4" descr="はんこ のコピー.jpg">
          <a:extLst>
            <a:ext uri="{FF2B5EF4-FFF2-40B4-BE49-F238E27FC236}">
              <a16:creationId xmlns="" xmlns:a16="http://schemas.microsoft.com/office/drawing/2014/main" id="{00000000-0008-0000-1000-000025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80600550"/>
          <a:ext cx="735429" cy="792000"/>
        </a:xfrm>
        <a:prstGeom prst="rect">
          <a:avLst/>
        </a:prstGeom>
        <a:noFill/>
        <a:ln w="9525">
          <a:noFill/>
          <a:miter lim="800000"/>
          <a:headEnd/>
          <a:tailEnd/>
        </a:ln>
      </xdr:spPr>
    </xdr:pic>
    <xdr:clientData/>
  </xdr:twoCellAnchor>
  <xdr:twoCellAnchor editAs="oneCell">
    <xdr:from>
      <xdr:col>21</xdr:col>
      <xdr:colOff>504825</xdr:colOff>
      <xdr:row>416</xdr:row>
      <xdr:rowOff>0</xdr:rowOff>
    </xdr:from>
    <xdr:to>
      <xdr:col>23</xdr:col>
      <xdr:colOff>144879</xdr:colOff>
      <xdr:row>419</xdr:row>
      <xdr:rowOff>68100</xdr:rowOff>
    </xdr:to>
    <xdr:pic>
      <xdr:nvPicPr>
        <xdr:cNvPr id="38" name="図 4" descr="はんこ のコピー.jpg">
          <a:extLst>
            <a:ext uri="{FF2B5EF4-FFF2-40B4-BE49-F238E27FC236}">
              <a16:creationId xmlns="" xmlns:a16="http://schemas.microsoft.com/office/drawing/2014/main" id="{00000000-0008-0000-1000-000026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80600550"/>
          <a:ext cx="735429" cy="792000"/>
        </a:xfrm>
        <a:prstGeom prst="rect">
          <a:avLst/>
        </a:prstGeom>
        <a:noFill/>
        <a:ln w="9525">
          <a:noFill/>
          <a:miter lim="800000"/>
          <a:headEnd/>
          <a:tailEnd/>
        </a:ln>
      </xdr:spPr>
    </xdr:pic>
    <xdr:clientData/>
  </xdr:twoCellAnchor>
  <xdr:oneCellAnchor>
    <xdr:from>
      <xdr:col>5</xdr:col>
      <xdr:colOff>495300</xdr:colOff>
      <xdr:row>451</xdr:row>
      <xdr:rowOff>0</xdr:rowOff>
    </xdr:from>
    <xdr:ext cx="735429" cy="792000"/>
    <xdr:pic>
      <xdr:nvPicPr>
        <xdr:cNvPr id="39" name="図 4" descr="はんこ のコピー.jpg">
          <a:extLst>
            <a:ext uri="{FF2B5EF4-FFF2-40B4-BE49-F238E27FC236}">
              <a16:creationId xmlns="" xmlns:a16="http://schemas.microsoft.com/office/drawing/2014/main" id="{00000000-0008-0000-1000-000027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87610950"/>
          <a:ext cx="735429" cy="792000"/>
        </a:xfrm>
        <a:prstGeom prst="rect">
          <a:avLst/>
        </a:prstGeom>
        <a:noFill/>
        <a:ln w="9525">
          <a:noFill/>
          <a:miter lim="800000"/>
          <a:headEnd/>
          <a:tailEnd/>
        </a:ln>
      </xdr:spPr>
    </xdr:pic>
    <xdr:clientData/>
  </xdr:oneCellAnchor>
  <xdr:oneCellAnchor>
    <xdr:from>
      <xdr:col>13</xdr:col>
      <xdr:colOff>523875</xdr:colOff>
      <xdr:row>451</xdr:row>
      <xdr:rowOff>0</xdr:rowOff>
    </xdr:from>
    <xdr:ext cx="735429" cy="792000"/>
    <xdr:pic>
      <xdr:nvPicPr>
        <xdr:cNvPr id="40" name="図 4" descr="はんこ のコピー.jpg">
          <a:extLst>
            <a:ext uri="{FF2B5EF4-FFF2-40B4-BE49-F238E27FC236}">
              <a16:creationId xmlns="" xmlns:a16="http://schemas.microsoft.com/office/drawing/2014/main" id="{00000000-0008-0000-1000-000028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87610950"/>
          <a:ext cx="735429" cy="792000"/>
        </a:xfrm>
        <a:prstGeom prst="rect">
          <a:avLst/>
        </a:prstGeom>
        <a:noFill/>
        <a:ln w="9525">
          <a:noFill/>
          <a:miter lim="800000"/>
          <a:headEnd/>
          <a:tailEnd/>
        </a:ln>
      </xdr:spPr>
    </xdr:pic>
    <xdr:clientData/>
  </xdr:oneCellAnchor>
  <xdr:oneCellAnchor>
    <xdr:from>
      <xdr:col>21</xdr:col>
      <xdr:colOff>504825</xdr:colOff>
      <xdr:row>451</xdr:row>
      <xdr:rowOff>0</xdr:rowOff>
    </xdr:from>
    <xdr:ext cx="735429" cy="792000"/>
    <xdr:pic>
      <xdr:nvPicPr>
        <xdr:cNvPr id="41" name="図 4" descr="はんこ のコピー.jpg">
          <a:extLst>
            <a:ext uri="{FF2B5EF4-FFF2-40B4-BE49-F238E27FC236}">
              <a16:creationId xmlns="" xmlns:a16="http://schemas.microsoft.com/office/drawing/2014/main" id="{00000000-0008-0000-1000-000029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87610950"/>
          <a:ext cx="735429" cy="792000"/>
        </a:xfrm>
        <a:prstGeom prst="rect">
          <a:avLst/>
        </a:prstGeom>
        <a:noFill/>
        <a:ln w="9525">
          <a:noFill/>
          <a:miter lim="800000"/>
          <a:headEnd/>
          <a:tailEnd/>
        </a:ln>
      </xdr:spPr>
    </xdr:pic>
    <xdr:clientData/>
  </xdr:oneCellAnchor>
  <xdr:oneCellAnchor>
    <xdr:from>
      <xdr:col>5</xdr:col>
      <xdr:colOff>495300</xdr:colOff>
      <xdr:row>486</xdr:row>
      <xdr:rowOff>0</xdr:rowOff>
    </xdr:from>
    <xdr:ext cx="735429" cy="792000"/>
    <xdr:pic>
      <xdr:nvPicPr>
        <xdr:cNvPr id="42" name="図 4" descr="はんこ のコピー.jpg">
          <a:extLst>
            <a:ext uri="{FF2B5EF4-FFF2-40B4-BE49-F238E27FC236}">
              <a16:creationId xmlns="" xmlns:a16="http://schemas.microsoft.com/office/drawing/2014/main" id="{00000000-0008-0000-1000-00002A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93564075"/>
          <a:ext cx="735429" cy="792000"/>
        </a:xfrm>
        <a:prstGeom prst="rect">
          <a:avLst/>
        </a:prstGeom>
        <a:noFill/>
        <a:ln w="9525">
          <a:noFill/>
          <a:miter lim="800000"/>
          <a:headEnd/>
          <a:tailEnd/>
        </a:ln>
      </xdr:spPr>
    </xdr:pic>
    <xdr:clientData/>
  </xdr:oneCellAnchor>
  <xdr:oneCellAnchor>
    <xdr:from>
      <xdr:col>13</xdr:col>
      <xdr:colOff>523875</xdr:colOff>
      <xdr:row>486</xdr:row>
      <xdr:rowOff>0</xdr:rowOff>
    </xdr:from>
    <xdr:ext cx="735429" cy="792000"/>
    <xdr:pic>
      <xdr:nvPicPr>
        <xdr:cNvPr id="43" name="図 4" descr="はんこ のコピー.jpg">
          <a:extLst>
            <a:ext uri="{FF2B5EF4-FFF2-40B4-BE49-F238E27FC236}">
              <a16:creationId xmlns="" xmlns:a16="http://schemas.microsoft.com/office/drawing/2014/main" id="{00000000-0008-0000-1000-00002B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93564075"/>
          <a:ext cx="735429" cy="792000"/>
        </a:xfrm>
        <a:prstGeom prst="rect">
          <a:avLst/>
        </a:prstGeom>
        <a:noFill/>
        <a:ln w="9525">
          <a:noFill/>
          <a:miter lim="800000"/>
          <a:headEnd/>
          <a:tailEnd/>
        </a:ln>
      </xdr:spPr>
    </xdr:pic>
    <xdr:clientData/>
  </xdr:oneCellAnchor>
  <xdr:oneCellAnchor>
    <xdr:from>
      <xdr:col>21</xdr:col>
      <xdr:colOff>504825</xdr:colOff>
      <xdr:row>486</xdr:row>
      <xdr:rowOff>0</xdr:rowOff>
    </xdr:from>
    <xdr:ext cx="735429" cy="792000"/>
    <xdr:pic>
      <xdr:nvPicPr>
        <xdr:cNvPr id="44" name="図 4" descr="はんこ のコピー.jpg">
          <a:extLst>
            <a:ext uri="{FF2B5EF4-FFF2-40B4-BE49-F238E27FC236}">
              <a16:creationId xmlns="" xmlns:a16="http://schemas.microsoft.com/office/drawing/2014/main" id="{00000000-0008-0000-1000-00002C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93564075"/>
          <a:ext cx="735429" cy="792000"/>
        </a:xfrm>
        <a:prstGeom prst="rect">
          <a:avLst/>
        </a:prstGeom>
        <a:noFill/>
        <a:ln w="9525">
          <a:noFill/>
          <a:miter lim="800000"/>
          <a:headEnd/>
          <a:tailEnd/>
        </a:ln>
      </xdr:spPr>
    </xdr:pic>
    <xdr:clientData/>
  </xdr:oneCellAnchor>
  <xdr:oneCellAnchor>
    <xdr:from>
      <xdr:col>5</xdr:col>
      <xdr:colOff>495300</xdr:colOff>
      <xdr:row>522</xdr:row>
      <xdr:rowOff>0</xdr:rowOff>
    </xdr:from>
    <xdr:ext cx="735429" cy="792000"/>
    <xdr:pic>
      <xdr:nvPicPr>
        <xdr:cNvPr id="45" name="図 4" descr="はんこ のコピー.jpg">
          <a:extLst>
            <a:ext uri="{FF2B5EF4-FFF2-40B4-BE49-F238E27FC236}">
              <a16:creationId xmlns="" xmlns:a16="http://schemas.microsoft.com/office/drawing/2014/main" id="{00000000-0008-0000-1000-00002D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99393375"/>
          <a:ext cx="735429" cy="792000"/>
        </a:xfrm>
        <a:prstGeom prst="rect">
          <a:avLst/>
        </a:prstGeom>
        <a:noFill/>
        <a:ln w="9525">
          <a:noFill/>
          <a:miter lim="800000"/>
          <a:headEnd/>
          <a:tailEnd/>
        </a:ln>
      </xdr:spPr>
    </xdr:pic>
    <xdr:clientData/>
  </xdr:oneCellAnchor>
  <xdr:oneCellAnchor>
    <xdr:from>
      <xdr:col>13</xdr:col>
      <xdr:colOff>523875</xdr:colOff>
      <xdr:row>522</xdr:row>
      <xdr:rowOff>0</xdr:rowOff>
    </xdr:from>
    <xdr:ext cx="735429" cy="792000"/>
    <xdr:pic>
      <xdr:nvPicPr>
        <xdr:cNvPr id="46" name="図 4" descr="はんこ のコピー.jpg">
          <a:extLst>
            <a:ext uri="{FF2B5EF4-FFF2-40B4-BE49-F238E27FC236}">
              <a16:creationId xmlns="" xmlns:a16="http://schemas.microsoft.com/office/drawing/2014/main" id="{00000000-0008-0000-1000-00002E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99393375"/>
          <a:ext cx="735429" cy="792000"/>
        </a:xfrm>
        <a:prstGeom prst="rect">
          <a:avLst/>
        </a:prstGeom>
        <a:noFill/>
        <a:ln w="9525">
          <a:noFill/>
          <a:miter lim="800000"/>
          <a:headEnd/>
          <a:tailEnd/>
        </a:ln>
      </xdr:spPr>
    </xdr:pic>
    <xdr:clientData/>
  </xdr:oneCellAnchor>
  <xdr:oneCellAnchor>
    <xdr:from>
      <xdr:col>21</xdr:col>
      <xdr:colOff>504825</xdr:colOff>
      <xdr:row>522</xdr:row>
      <xdr:rowOff>0</xdr:rowOff>
    </xdr:from>
    <xdr:ext cx="735429" cy="792000"/>
    <xdr:pic>
      <xdr:nvPicPr>
        <xdr:cNvPr id="47" name="図 4" descr="はんこ のコピー.jpg">
          <a:extLst>
            <a:ext uri="{FF2B5EF4-FFF2-40B4-BE49-F238E27FC236}">
              <a16:creationId xmlns="" xmlns:a16="http://schemas.microsoft.com/office/drawing/2014/main" id="{00000000-0008-0000-1000-00002F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99393375"/>
          <a:ext cx="735429" cy="792000"/>
        </a:xfrm>
        <a:prstGeom prst="rect">
          <a:avLst/>
        </a:prstGeom>
        <a:noFill/>
        <a:ln w="9525">
          <a:noFill/>
          <a:miter lim="800000"/>
          <a:headEnd/>
          <a:tailEnd/>
        </a:ln>
      </xdr:spPr>
    </xdr:pic>
    <xdr:clientData/>
  </xdr:oneCellAnchor>
  <xdr:oneCellAnchor>
    <xdr:from>
      <xdr:col>5</xdr:col>
      <xdr:colOff>495300</xdr:colOff>
      <xdr:row>557</xdr:row>
      <xdr:rowOff>0</xdr:rowOff>
    </xdr:from>
    <xdr:ext cx="735429" cy="792000"/>
    <xdr:pic>
      <xdr:nvPicPr>
        <xdr:cNvPr id="48" name="図 4" descr="はんこ のコピー.jpg">
          <a:extLst>
            <a:ext uri="{FF2B5EF4-FFF2-40B4-BE49-F238E27FC236}">
              <a16:creationId xmlns="" xmlns:a16="http://schemas.microsoft.com/office/drawing/2014/main" id="{00000000-0008-0000-1000-000030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105060750"/>
          <a:ext cx="735429" cy="792000"/>
        </a:xfrm>
        <a:prstGeom prst="rect">
          <a:avLst/>
        </a:prstGeom>
        <a:noFill/>
        <a:ln w="9525">
          <a:noFill/>
          <a:miter lim="800000"/>
          <a:headEnd/>
          <a:tailEnd/>
        </a:ln>
      </xdr:spPr>
    </xdr:pic>
    <xdr:clientData/>
  </xdr:oneCellAnchor>
  <xdr:oneCellAnchor>
    <xdr:from>
      <xdr:col>13</xdr:col>
      <xdr:colOff>523875</xdr:colOff>
      <xdr:row>557</xdr:row>
      <xdr:rowOff>0</xdr:rowOff>
    </xdr:from>
    <xdr:ext cx="735429" cy="792000"/>
    <xdr:pic>
      <xdr:nvPicPr>
        <xdr:cNvPr id="49" name="図 4" descr="はんこ のコピー.jpg">
          <a:extLst>
            <a:ext uri="{FF2B5EF4-FFF2-40B4-BE49-F238E27FC236}">
              <a16:creationId xmlns="" xmlns:a16="http://schemas.microsoft.com/office/drawing/2014/main" id="{00000000-0008-0000-1000-000031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105060750"/>
          <a:ext cx="735429" cy="792000"/>
        </a:xfrm>
        <a:prstGeom prst="rect">
          <a:avLst/>
        </a:prstGeom>
        <a:noFill/>
        <a:ln w="9525">
          <a:noFill/>
          <a:miter lim="800000"/>
          <a:headEnd/>
          <a:tailEnd/>
        </a:ln>
      </xdr:spPr>
    </xdr:pic>
    <xdr:clientData/>
  </xdr:oneCellAnchor>
  <xdr:oneCellAnchor>
    <xdr:from>
      <xdr:col>21</xdr:col>
      <xdr:colOff>504825</xdr:colOff>
      <xdr:row>557</xdr:row>
      <xdr:rowOff>0</xdr:rowOff>
    </xdr:from>
    <xdr:ext cx="735429" cy="792000"/>
    <xdr:pic>
      <xdr:nvPicPr>
        <xdr:cNvPr id="50" name="図 4" descr="はんこ のコピー.jpg">
          <a:extLst>
            <a:ext uri="{FF2B5EF4-FFF2-40B4-BE49-F238E27FC236}">
              <a16:creationId xmlns="" xmlns:a16="http://schemas.microsoft.com/office/drawing/2014/main" id="{00000000-0008-0000-1000-000032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105060750"/>
          <a:ext cx="735429" cy="792000"/>
        </a:xfrm>
        <a:prstGeom prst="rect">
          <a:avLst/>
        </a:prstGeom>
        <a:noFill/>
        <a:ln w="9525">
          <a:noFill/>
          <a:miter lim="800000"/>
          <a:headEnd/>
          <a:tailEnd/>
        </a:ln>
      </xdr:spPr>
    </xdr:pic>
    <xdr:clientData/>
  </xdr:oneCellAnchor>
  <xdr:oneCellAnchor>
    <xdr:from>
      <xdr:col>5</xdr:col>
      <xdr:colOff>495300</xdr:colOff>
      <xdr:row>592</xdr:row>
      <xdr:rowOff>0</xdr:rowOff>
    </xdr:from>
    <xdr:ext cx="735429" cy="792000"/>
    <xdr:pic>
      <xdr:nvPicPr>
        <xdr:cNvPr id="51" name="図 4" descr="はんこ のコピー.jpg">
          <a:extLst>
            <a:ext uri="{FF2B5EF4-FFF2-40B4-BE49-F238E27FC236}">
              <a16:creationId xmlns="" xmlns:a16="http://schemas.microsoft.com/office/drawing/2014/main" id="{00000000-0008-0000-1000-000033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2314575" y="110728125"/>
          <a:ext cx="735429" cy="792000"/>
        </a:xfrm>
        <a:prstGeom prst="rect">
          <a:avLst/>
        </a:prstGeom>
        <a:noFill/>
        <a:ln w="9525">
          <a:noFill/>
          <a:miter lim="800000"/>
          <a:headEnd/>
          <a:tailEnd/>
        </a:ln>
      </xdr:spPr>
    </xdr:pic>
    <xdr:clientData/>
  </xdr:oneCellAnchor>
  <xdr:oneCellAnchor>
    <xdr:from>
      <xdr:col>13</xdr:col>
      <xdr:colOff>523875</xdr:colOff>
      <xdr:row>592</xdr:row>
      <xdr:rowOff>0</xdr:rowOff>
    </xdr:from>
    <xdr:ext cx="735429" cy="792000"/>
    <xdr:pic>
      <xdr:nvPicPr>
        <xdr:cNvPr id="52" name="図 4" descr="はんこ のコピー.jpg">
          <a:extLst>
            <a:ext uri="{FF2B5EF4-FFF2-40B4-BE49-F238E27FC236}">
              <a16:creationId xmlns="" xmlns:a16="http://schemas.microsoft.com/office/drawing/2014/main" id="{00000000-0008-0000-1000-000034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5457825" y="110728125"/>
          <a:ext cx="735429" cy="792000"/>
        </a:xfrm>
        <a:prstGeom prst="rect">
          <a:avLst/>
        </a:prstGeom>
        <a:noFill/>
        <a:ln w="9525">
          <a:noFill/>
          <a:miter lim="800000"/>
          <a:headEnd/>
          <a:tailEnd/>
        </a:ln>
      </xdr:spPr>
    </xdr:pic>
    <xdr:clientData/>
  </xdr:oneCellAnchor>
  <xdr:oneCellAnchor>
    <xdr:from>
      <xdr:col>21</xdr:col>
      <xdr:colOff>504825</xdr:colOff>
      <xdr:row>592</xdr:row>
      <xdr:rowOff>0</xdr:rowOff>
    </xdr:from>
    <xdr:ext cx="735429" cy="792000"/>
    <xdr:pic>
      <xdr:nvPicPr>
        <xdr:cNvPr id="53" name="図 4" descr="はんこ のコピー.jpg">
          <a:extLst>
            <a:ext uri="{FF2B5EF4-FFF2-40B4-BE49-F238E27FC236}">
              <a16:creationId xmlns="" xmlns:a16="http://schemas.microsoft.com/office/drawing/2014/main" id="{00000000-0008-0000-1000-000035000000}"/>
            </a:ext>
          </a:extLst>
        </xdr:cNvPr>
        <xdr:cNvPicPr>
          <a:picLocks noChangeAspect="1"/>
        </xdr:cNvPicPr>
      </xdr:nvPicPr>
      <xdr:blipFill>
        <a:blip xmlns:r="http://schemas.openxmlformats.org/officeDocument/2006/relationships" r:embed="rId1" cstate="print"/>
        <a:srcRect t="15790" b="10526"/>
        <a:stretch>
          <a:fillRect/>
        </a:stretch>
      </xdr:blipFill>
      <xdr:spPr bwMode="auto">
        <a:xfrm>
          <a:off x="8553450" y="110728125"/>
          <a:ext cx="735429" cy="792000"/>
        </a:xfrm>
        <a:prstGeom prst="rect">
          <a:avLst/>
        </a:prstGeom>
        <a:noFill/>
        <a:ln w="9525">
          <a:noFill/>
          <a:miter lim="800000"/>
          <a:headEnd/>
          <a:tailEnd/>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142875</xdr:colOff>
      <xdr:row>7</xdr:row>
      <xdr:rowOff>19050</xdr:rowOff>
    </xdr:from>
    <xdr:to>
      <xdr:col>13</xdr:col>
      <xdr:colOff>526861</xdr:colOff>
      <xdr:row>41</xdr:row>
      <xdr:rowOff>63667</xdr:rowOff>
    </xdr:to>
    <xdr:pic>
      <xdr:nvPicPr>
        <xdr:cNvPr id="2" name="図 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828675" y="1219200"/>
          <a:ext cx="8613586" cy="5873917"/>
        </a:xfrm>
        <a:prstGeom prst="rect">
          <a:avLst/>
        </a:prstGeom>
      </xdr:spPr>
    </xdr:pic>
    <xdr:clientData/>
  </xdr:twoCellAnchor>
  <xdr:twoCellAnchor editAs="oneCell">
    <xdr:from>
      <xdr:col>8</xdr:col>
      <xdr:colOff>272415</xdr:colOff>
      <xdr:row>1</xdr:row>
      <xdr:rowOff>152400</xdr:rowOff>
    </xdr:from>
    <xdr:to>
      <xdr:col>21</xdr:col>
      <xdr:colOff>10610</xdr:colOff>
      <xdr:row>66</xdr:row>
      <xdr:rowOff>106295</xdr:rowOff>
    </xdr:to>
    <xdr:pic>
      <xdr:nvPicPr>
        <xdr:cNvPr id="3" name="図 2">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a:stretch>
          <a:fillRect/>
        </a:stretch>
      </xdr:blipFill>
      <xdr:spPr>
        <a:xfrm>
          <a:off x="5758815" y="323850"/>
          <a:ext cx="8653595" cy="1109814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438150</xdr:colOff>
      <xdr:row>1</xdr:row>
      <xdr:rowOff>19050</xdr:rowOff>
    </xdr:from>
    <xdr:to>
      <xdr:col>21</xdr:col>
      <xdr:colOff>133350</xdr:colOff>
      <xdr:row>27</xdr:row>
      <xdr:rowOff>114300</xdr:rowOff>
    </xdr:to>
    <xdr:sp macro="" textlink="">
      <xdr:nvSpPr>
        <xdr:cNvPr id="2" name="テキスト ボックス 1">
          <a:extLst>
            <a:ext uri="{FF2B5EF4-FFF2-40B4-BE49-F238E27FC236}">
              <a16:creationId xmlns="" xmlns:a16="http://schemas.microsoft.com/office/drawing/2014/main" id="{00000000-0008-0000-1200-000002000000}"/>
            </a:ext>
          </a:extLst>
        </xdr:cNvPr>
        <xdr:cNvSpPr txBox="1"/>
      </xdr:nvSpPr>
      <xdr:spPr>
        <a:xfrm>
          <a:off x="8991600" y="190500"/>
          <a:ext cx="3124200" cy="4800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マスタの更新について</a:t>
          </a:r>
          <a:r>
            <a:rPr kumimoji="1" lang="en-US" altLang="ja-JP" sz="1100"/>
            <a:t>&gt;</a:t>
          </a:r>
        </a:p>
        <a:p>
          <a:r>
            <a:rPr kumimoji="1" lang="ja-JP" altLang="en-US" sz="1100"/>
            <a:t>発注業者（店舗）、スタッフの追加については、下記の通り設定をお願いします。</a:t>
          </a:r>
          <a:endParaRPr kumimoji="1" lang="en-US" altLang="ja-JP" sz="1100"/>
        </a:p>
        <a:p>
          <a:endParaRPr kumimoji="1" lang="en-US" altLang="ja-JP" sz="1100"/>
        </a:p>
        <a:p>
          <a:r>
            <a:rPr kumimoji="1" lang="ja-JP" altLang="en-US" sz="1100"/>
            <a:t>①マスタシートの設定</a:t>
          </a:r>
          <a:endParaRPr kumimoji="1" lang="en-US" altLang="ja-JP" sz="1100"/>
        </a:p>
        <a:p>
          <a:r>
            <a:rPr kumimoji="1" lang="ja-JP" altLang="en-US" sz="1100"/>
            <a:t>・左上リスト（</a:t>
          </a:r>
          <a:r>
            <a:rPr kumimoji="1" lang="en-US" altLang="ja-JP" sz="1100"/>
            <a:t>B3</a:t>
          </a:r>
          <a:r>
            <a:rPr kumimoji="1" lang="ja-JP" altLang="en-US" sz="1100"/>
            <a:t>：</a:t>
          </a:r>
          <a:r>
            <a:rPr kumimoji="1" lang="en-US" altLang="ja-JP" sz="1100"/>
            <a:t>C19)</a:t>
          </a:r>
          <a:r>
            <a:rPr kumimoji="1" lang="ja-JP" altLang="en-US" sz="1100"/>
            <a:t>の会社名・店舗名を設定</a:t>
          </a:r>
          <a:endParaRPr kumimoji="1" lang="en-US" altLang="ja-JP" sz="1100"/>
        </a:p>
        <a:p>
          <a:r>
            <a:rPr kumimoji="1" lang="ja-JP" altLang="en-US" sz="1100"/>
            <a:t>・中列リスト（列</a:t>
          </a:r>
          <a:r>
            <a:rPr kumimoji="1" lang="en-US" altLang="ja-JP" sz="1100"/>
            <a:t>1</a:t>
          </a:r>
          <a:r>
            <a:rPr kumimoji="1" lang="ja-JP" altLang="en-US" sz="1100"/>
            <a:t>～列</a:t>
          </a:r>
          <a:r>
            <a:rPr kumimoji="1" lang="en-US" altLang="ja-JP" sz="1100"/>
            <a:t>4)</a:t>
          </a:r>
          <a:r>
            <a:rPr kumimoji="1" lang="ja-JP" altLang="en-US" sz="1100"/>
            <a:t>に会社名を追加（重複しないように）入力してください。</a:t>
          </a:r>
          <a:endParaRPr kumimoji="1" lang="en-US" altLang="ja-JP" sz="1100"/>
        </a:p>
        <a:p>
          <a:r>
            <a:rPr kumimoji="1" lang="ja-JP" altLang="en-US" sz="1100"/>
            <a:t>・スタッフを追加する場合は、中列（</a:t>
          </a:r>
          <a:r>
            <a:rPr kumimoji="1" lang="en-US" altLang="ja-JP" sz="1100"/>
            <a:t>E3:I37)</a:t>
          </a:r>
          <a:r>
            <a:rPr kumimoji="1" lang="ja-JP" altLang="en-US" sz="1100"/>
            <a:t>の予備</a:t>
          </a:r>
          <a:r>
            <a:rPr kumimoji="1" lang="en-US" altLang="ja-JP" sz="1100"/>
            <a:t>1</a:t>
          </a:r>
          <a:r>
            <a:rPr kumimoji="1" lang="ja-JP" altLang="en-US" sz="1100"/>
            <a:t>、予備</a:t>
          </a:r>
          <a:r>
            <a:rPr kumimoji="1" lang="en-US" altLang="ja-JP" sz="1100"/>
            <a:t>2</a:t>
          </a:r>
          <a:r>
            <a:rPr kumimoji="1" lang="ja-JP" altLang="en-US" sz="1100"/>
            <a:t>等にスタッフを設定してください。</a:t>
          </a:r>
          <a:endParaRPr kumimoji="1" lang="en-US" altLang="ja-JP" sz="1100"/>
        </a:p>
        <a:p>
          <a:endParaRPr kumimoji="1" lang="en-US" altLang="ja-JP" sz="1100"/>
        </a:p>
        <a:p>
          <a:r>
            <a:rPr kumimoji="1" lang="ja-JP" altLang="en-US" sz="1100"/>
            <a:t>②集計表の設定</a:t>
          </a:r>
          <a:endParaRPr kumimoji="1" lang="en-US" altLang="ja-JP" sz="1100"/>
        </a:p>
        <a:p>
          <a:r>
            <a:rPr kumimoji="1" lang="ja-JP" altLang="en-US" sz="1100"/>
            <a:t>・請求店舗集計の</a:t>
          </a:r>
          <a:r>
            <a:rPr kumimoji="1" lang="en-US" altLang="ja-JP" sz="1100"/>
            <a:t>AB</a:t>
          </a:r>
          <a:r>
            <a:rPr kumimoji="1" lang="ja-JP" altLang="en-US" sz="1100"/>
            <a:t>列</a:t>
          </a:r>
          <a:r>
            <a:rPr kumimoji="1" lang="en-US" altLang="ja-JP" sz="1100"/>
            <a:t>AC</a:t>
          </a:r>
          <a:r>
            <a:rPr kumimoji="1" lang="ja-JP" altLang="en-US" sz="1100"/>
            <a:t>列にスタッフ名を設定してください。</a:t>
          </a:r>
          <a:endParaRPr kumimoji="1" lang="en-US" altLang="ja-JP" sz="1100"/>
        </a:p>
        <a:p>
          <a:r>
            <a:rPr kumimoji="1" lang="ja-JP" altLang="en-US" sz="1100"/>
            <a:t>・支給額集計の</a:t>
          </a:r>
          <a:r>
            <a:rPr kumimoji="1" lang="en-US" altLang="ja-JP" sz="1100"/>
            <a:t>AA</a:t>
          </a:r>
          <a:r>
            <a:rPr kumimoji="1" lang="ja-JP" altLang="en-US" sz="1100"/>
            <a:t>列</a:t>
          </a:r>
          <a:r>
            <a:rPr kumimoji="1" lang="en-US" altLang="ja-JP" sz="1100"/>
            <a:t>AB</a:t>
          </a:r>
          <a:r>
            <a:rPr kumimoji="1" lang="ja-JP" altLang="en-US" sz="1100"/>
            <a:t>列にスタッフ名を設定してください。</a:t>
          </a:r>
          <a:endParaRPr kumimoji="1" lang="en-US" altLang="ja-JP" sz="1100"/>
        </a:p>
        <a:p>
          <a:endParaRPr kumimoji="1" lang="en-US" altLang="ja-JP" sz="1100"/>
        </a:p>
        <a:p>
          <a:r>
            <a:rPr kumimoji="1" lang="ja-JP" altLang="en-US" sz="1100"/>
            <a:t>③スタッフシートの設定</a:t>
          </a:r>
          <a:endParaRPr kumimoji="1" lang="en-US" altLang="ja-JP" sz="1100"/>
        </a:p>
        <a:p>
          <a:r>
            <a:rPr kumimoji="1" lang="ja-JP" altLang="en-US" sz="1100"/>
            <a:t>右端に予備</a:t>
          </a:r>
          <a:r>
            <a:rPr kumimoji="1" lang="en-US" altLang="ja-JP" sz="1100"/>
            <a:t>1</a:t>
          </a:r>
          <a:r>
            <a:rPr kumimoji="1" lang="ja-JP" altLang="en-US" sz="1100"/>
            <a:t>、予備</a:t>
          </a:r>
          <a:r>
            <a:rPr kumimoji="1" lang="en-US" altLang="ja-JP" sz="1100"/>
            <a:t>2</a:t>
          </a:r>
          <a:r>
            <a:rPr kumimoji="1" lang="ja-JP" altLang="en-US" sz="1100"/>
            <a:t>シートを作成していますので、シート名およびシート内</a:t>
          </a:r>
          <a:r>
            <a:rPr kumimoji="1" lang="en-US" altLang="ja-JP" sz="1100"/>
            <a:t>H6</a:t>
          </a:r>
          <a:r>
            <a:rPr kumimoji="1" lang="ja-JP" altLang="en-US" sz="1100"/>
            <a:t>列にスタッフ名を設定してください。</a:t>
          </a:r>
          <a:endParaRPr kumimoji="1" lang="en-US" altLang="ja-JP" sz="1100"/>
        </a:p>
        <a:p>
          <a:endParaRPr kumimoji="1" lang="en-US" altLang="ja-JP" sz="1100"/>
        </a:p>
        <a:p>
          <a:r>
            <a:rPr kumimoji="1" lang="ja-JP" altLang="en-US" sz="1100"/>
            <a:t>以上で設定は完了です。</a:t>
          </a:r>
          <a:endParaRPr kumimoji="1" lang="en-US" altLang="ja-JP" sz="1100"/>
        </a:p>
        <a:p>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280147</xdr:colOff>
      <xdr:row>0</xdr:row>
      <xdr:rowOff>174811</xdr:rowOff>
    </xdr:from>
    <xdr:to>
      <xdr:col>24</xdr:col>
      <xdr:colOff>616324</xdr:colOff>
      <xdr:row>8</xdr:row>
      <xdr:rowOff>179294</xdr:rowOff>
    </xdr:to>
    <xdr:graphicFrame macro="">
      <xdr:nvGraphicFramePr>
        <xdr:cNvPr id="2" name="グラフ 1">
          <a:extLst>
            <a:ext uri="{FF2B5EF4-FFF2-40B4-BE49-F238E27FC236}">
              <a16:creationId xmlns="" xmlns:a16="http://schemas.microsoft.com/office/drawing/2014/main" id="{00000000-0008-0000-1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347381</xdr:colOff>
      <xdr:row>10</xdr:row>
      <xdr:rowOff>44824</xdr:rowOff>
    </xdr:from>
    <xdr:to>
      <xdr:col>24</xdr:col>
      <xdr:colOff>605117</xdr:colOff>
      <xdr:row>54</xdr:row>
      <xdr:rowOff>56030</xdr:rowOff>
    </xdr:to>
    <xdr:graphicFrame macro="">
      <xdr:nvGraphicFramePr>
        <xdr:cNvPr id="4" name="グラフ 3">
          <a:extLst>
            <a:ext uri="{FF2B5EF4-FFF2-40B4-BE49-F238E27FC236}">
              <a16:creationId xmlns="" xmlns:a16="http://schemas.microsoft.com/office/drawing/2014/main" id="{00000000-0008-0000-1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1143000</xdr:colOff>
      <xdr:row>4</xdr:row>
      <xdr:rowOff>156883</xdr:rowOff>
    </xdr:from>
    <xdr:to>
      <xdr:col>2</xdr:col>
      <xdr:colOff>736257</xdr:colOff>
      <xdr:row>9</xdr:row>
      <xdr:rowOff>156882</xdr:rowOff>
    </xdr:to>
    <xdr:pic>
      <xdr:nvPicPr>
        <xdr:cNvPr id="2" name="図 1">
          <a:extLst>
            <a:ext uri="{FF2B5EF4-FFF2-40B4-BE49-F238E27FC236}">
              <a16:creationId xmlns="" xmlns:a16="http://schemas.microsoft.com/office/drawing/2014/main" id="{00000000-0008-0000-1400-000002000000}"/>
            </a:ext>
          </a:extLst>
        </xdr:cNvPr>
        <xdr:cNvPicPr>
          <a:picLocks noChangeAspect="1"/>
        </xdr:cNvPicPr>
      </xdr:nvPicPr>
      <xdr:blipFill rotWithShape="1">
        <a:blip xmlns:r="http://schemas.openxmlformats.org/officeDocument/2006/relationships" r:embed="rId1"/>
        <a:srcRect l="8944" t="13528" r="33292" b="5101"/>
        <a:stretch/>
      </xdr:blipFill>
      <xdr:spPr>
        <a:xfrm>
          <a:off x="3857625" y="1071283"/>
          <a:ext cx="1050582" cy="895349"/>
        </a:xfrm>
        <a:prstGeom prst="rect">
          <a:avLst/>
        </a:prstGeom>
      </xdr:spPr>
    </xdr:pic>
    <xdr:clientData/>
  </xdr:twoCellAnchor>
  <xdr:twoCellAnchor>
    <xdr:from>
      <xdr:col>0</xdr:col>
      <xdr:colOff>2207556</xdr:colOff>
      <xdr:row>1</xdr:row>
      <xdr:rowOff>145676</xdr:rowOff>
    </xdr:from>
    <xdr:to>
      <xdr:col>1</xdr:col>
      <xdr:colOff>123263</xdr:colOff>
      <xdr:row>2</xdr:row>
      <xdr:rowOff>212912</xdr:rowOff>
    </xdr:to>
    <xdr:sp macro="" textlink="">
      <xdr:nvSpPr>
        <xdr:cNvPr id="3" name="テキスト ボックス 2">
          <a:extLst>
            <a:ext uri="{FF2B5EF4-FFF2-40B4-BE49-F238E27FC236}">
              <a16:creationId xmlns="" xmlns:a16="http://schemas.microsoft.com/office/drawing/2014/main" id="{00000000-0008-0000-1400-000003000000}"/>
            </a:ext>
          </a:extLst>
        </xdr:cNvPr>
        <xdr:cNvSpPr txBox="1"/>
      </xdr:nvSpPr>
      <xdr:spPr>
        <a:xfrm>
          <a:off x="2207556" y="560294"/>
          <a:ext cx="627531" cy="246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500">
              <a:latin typeface="+mn-ea"/>
              <a:ea typeface="+mn-ea"/>
            </a:rPr>
            <a:t>御中</a:t>
          </a:r>
        </a:p>
      </xdr:txBody>
    </xdr:sp>
    <xdr:clientData/>
  </xdr:twoCellAnchor>
  <mc:AlternateContent xmlns:mc="http://schemas.openxmlformats.org/markup-compatibility/2006">
    <mc:Choice xmlns:a14="http://schemas.microsoft.com/office/drawing/2010/main" Requires="a14">
      <xdr:twoCellAnchor>
        <xdr:from>
          <xdr:col>5</xdr:col>
          <xdr:colOff>390525</xdr:colOff>
          <xdr:row>5</xdr:row>
          <xdr:rowOff>85725</xdr:rowOff>
        </xdr:from>
        <xdr:to>
          <xdr:col>7</xdr:col>
          <xdr:colOff>85725</xdr:colOff>
          <xdr:row>7</xdr:row>
          <xdr:rowOff>200025</xdr:rowOff>
        </xdr:to>
        <xdr:sp macro="" textlink="">
          <xdr:nvSpPr>
            <xdr:cNvPr id="32772" name="Button 4" hidden="1">
              <a:extLst>
                <a:ext uri="{63B3BB69-23CF-44E3-9099-C40C66FF867C}">
                  <a14:compatExt spid="_x0000_s3277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請求書印刷</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1143000</xdr:colOff>
      <xdr:row>4</xdr:row>
      <xdr:rowOff>156883</xdr:rowOff>
    </xdr:from>
    <xdr:to>
      <xdr:col>2</xdr:col>
      <xdr:colOff>736257</xdr:colOff>
      <xdr:row>9</xdr:row>
      <xdr:rowOff>156882</xdr:rowOff>
    </xdr:to>
    <xdr:pic>
      <xdr:nvPicPr>
        <xdr:cNvPr id="2" name="図 1">
          <a:extLst>
            <a:ext uri="{FF2B5EF4-FFF2-40B4-BE49-F238E27FC236}">
              <a16:creationId xmlns="" xmlns:a16="http://schemas.microsoft.com/office/drawing/2014/main" id="{00000000-0008-0000-1500-000002000000}"/>
            </a:ext>
          </a:extLst>
        </xdr:cNvPr>
        <xdr:cNvPicPr>
          <a:picLocks noChangeAspect="1"/>
        </xdr:cNvPicPr>
      </xdr:nvPicPr>
      <xdr:blipFill rotWithShape="1">
        <a:blip xmlns:r="http://schemas.openxmlformats.org/officeDocument/2006/relationships" r:embed="rId1"/>
        <a:srcRect l="8944" t="13528" r="33292" b="5101"/>
        <a:stretch/>
      </xdr:blipFill>
      <xdr:spPr>
        <a:xfrm>
          <a:off x="3857625" y="1071283"/>
          <a:ext cx="1050582" cy="895349"/>
        </a:xfrm>
        <a:prstGeom prst="rect">
          <a:avLst/>
        </a:prstGeom>
      </xdr:spPr>
    </xdr:pic>
    <xdr:clientData/>
  </xdr:twoCellAnchor>
  <xdr:twoCellAnchor>
    <xdr:from>
      <xdr:col>0</xdr:col>
      <xdr:colOff>2207556</xdr:colOff>
      <xdr:row>1</xdr:row>
      <xdr:rowOff>295354</xdr:rowOff>
    </xdr:from>
    <xdr:to>
      <xdr:col>1</xdr:col>
      <xdr:colOff>123263</xdr:colOff>
      <xdr:row>4</xdr:row>
      <xdr:rowOff>36019</xdr:rowOff>
    </xdr:to>
    <xdr:sp macro="" textlink="">
      <xdr:nvSpPr>
        <xdr:cNvPr id="3" name="テキスト ボックス 2">
          <a:extLst>
            <a:ext uri="{FF2B5EF4-FFF2-40B4-BE49-F238E27FC236}">
              <a16:creationId xmlns="" xmlns:a16="http://schemas.microsoft.com/office/drawing/2014/main" id="{00000000-0008-0000-1500-000003000000}"/>
            </a:ext>
          </a:extLst>
        </xdr:cNvPr>
        <xdr:cNvSpPr txBox="1"/>
      </xdr:nvSpPr>
      <xdr:spPr>
        <a:xfrm>
          <a:off x="2207556" y="703568"/>
          <a:ext cx="637136" cy="3802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500">
              <a:latin typeface="+mn-ea"/>
              <a:ea typeface="+mn-ea"/>
            </a:rPr>
            <a:t>御中</a:t>
          </a:r>
        </a:p>
      </xdr:txBody>
    </xdr:sp>
    <xdr:clientData/>
  </xdr:twoCellAnchor>
  <mc:AlternateContent xmlns:mc="http://schemas.openxmlformats.org/markup-compatibility/2006">
    <mc:Choice xmlns:a14="http://schemas.microsoft.com/office/drawing/2010/main" Requires="a14">
      <xdr:twoCellAnchor>
        <xdr:from>
          <xdr:col>5</xdr:col>
          <xdr:colOff>390525</xdr:colOff>
          <xdr:row>5</xdr:row>
          <xdr:rowOff>85725</xdr:rowOff>
        </xdr:from>
        <xdr:to>
          <xdr:col>7</xdr:col>
          <xdr:colOff>638175</xdr:colOff>
          <xdr:row>8</xdr:row>
          <xdr:rowOff>38100</xdr:rowOff>
        </xdr:to>
        <xdr:sp macro="" textlink="">
          <xdr:nvSpPr>
            <xdr:cNvPr id="108545" name="Button 1" hidden="1">
              <a:extLst>
                <a:ext uri="{63B3BB69-23CF-44E3-9099-C40C66FF867C}">
                  <a14:compatExt spid="_x0000_s10854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店舗別請求書印刷</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Line 6">
          <a:extLst>
            <a:ext uri="{FF2B5EF4-FFF2-40B4-BE49-F238E27FC236}">
              <a16:creationId xmlns="" xmlns:a16="http://schemas.microsoft.com/office/drawing/2014/main" id="{00000000-0008-0000-1600-000002000000}"/>
            </a:ext>
          </a:extLst>
        </xdr:cNvPr>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xdr:from>
          <xdr:col>28</xdr:col>
          <xdr:colOff>104775</xdr:colOff>
          <xdr:row>3</xdr:row>
          <xdr:rowOff>66675</xdr:rowOff>
        </xdr:from>
        <xdr:to>
          <xdr:col>30</xdr:col>
          <xdr:colOff>0</xdr:colOff>
          <xdr:row>6</xdr:row>
          <xdr:rowOff>66675</xdr:rowOff>
        </xdr:to>
        <xdr:sp macro="" textlink="">
          <xdr:nvSpPr>
            <xdr:cNvPr id="29697" name="Button 1" hidden="1">
              <a:extLst>
                <a:ext uri="{63B3BB69-23CF-44E3-9099-C40C66FF867C}">
                  <a14:compatExt spid="_x0000_s2969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明細書印刷</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9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900-000003000000}"/>
            </a:ext>
          </a:extLst>
        </xdr:cNvPr>
        <xdr:cNvCxnSpPr/>
      </xdr:nvCxnSpPr>
      <xdr:spPr>
        <a:xfrm>
          <a:off x="123825" y="276225"/>
          <a:ext cx="9527" cy="174307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900-000004000000}"/>
            </a:ext>
          </a:extLst>
        </xdr:cNvPr>
        <xdr:cNvCxnSpPr/>
      </xdr:nvCxnSpPr>
      <xdr:spPr>
        <a:xfrm>
          <a:off x="133350" y="201930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168088</xdr:colOff>
      <xdr:row>0</xdr:row>
      <xdr:rowOff>112059</xdr:rowOff>
    </xdr:from>
    <xdr:to>
      <xdr:col>24</xdr:col>
      <xdr:colOff>190500</xdr:colOff>
      <xdr:row>6</xdr:row>
      <xdr:rowOff>246530</xdr:rowOff>
    </xdr:to>
    <xdr:sp macro="" textlink="">
      <xdr:nvSpPr>
        <xdr:cNvPr id="5" name="テキスト ボックス 4">
          <a:extLst>
            <a:ext uri="{FF2B5EF4-FFF2-40B4-BE49-F238E27FC236}">
              <a16:creationId xmlns="" xmlns:a16="http://schemas.microsoft.com/office/drawing/2014/main" id="{00000000-0008-0000-1900-000005000000}"/>
            </a:ext>
          </a:extLst>
        </xdr:cNvPr>
        <xdr:cNvSpPr txBox="1"/>
      </xdr:nvSpPr>
      <xdr:spPr>
        <a:xfrm>
          <a:off x="8113059" y="112059"/>
          <a:ext cx="3440206" cy="13447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使い方</a:t>
          </a:r>
          <a:endParaRPr kumimoji="1" lang="en-US" altLang="ja-JP" sz="1100"/>
        </a:p>
        <a:p>
          <a:r>
            <a:rPr kumimoji="1" lang="ja-JP" altLang="en-US" sz="1100"/>
            <a:t>①氏名がリスト選択になっていますので、印刷したいスタッフの名前を選択してください。</a:t>
          </a:r>
          <a:endParaRPr kumimoji="1" lang="en-US" altLang="ja-JP" sz="1100"/>
        </a:p>
        <a:p>
          <a:r>
            <a:rPr kumimoji="1" lang="ja-JP" altLang="en-US" sz="1100"/>
            <a:t>②出勤店舗を選択し、印刷してください。</a:t>
          </a:r>
          <a:endParaRPr kumimoji="1" lang="en-US" altLang="ja-JP" sz="1100"/>
        </a:p>
        <a:p>
          <a:r>
            <a:rPr kumimoji="1" lang="ja-JP" altLang="en-US" sz="1100"/>
            <a:t>　</a:t>
          </a:r>
          <a:r>
            <a:rPr kumimoji="1" lang="en-US" altLang="ja-JP" sz="1100"/>
            <a:t>※</a:t>
          </a:r>
          <a:r>
            <a:rPr kumimoji="1" lang="ja-JP" altLang="en-US" sz="1100"/>
            <a:t>出勤店舗を選択しなければ一か月分をまとめて印刷できます。</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A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A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A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B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B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B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C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C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C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1</xdr:row>
      <xdr:rowOff>123825</xdr:rowOff>
    </xdr:from>
    <xdr:to>
      <xdr:col>0</xdr:col>
      <xdr:colOff>571500</xdr:colOff>
      <xdr:row>1</xdr:row>
      <xdr:rowOff>123825</xdr:rowOff>
    </xdr:to>
    <xdr:cxnSp macro="">
      <xdr:nvCxnSpPr>
        <xdr:cNvPr id="5" name="直線コネクタ 4">
          <a:extLst>
            <a:ext uri="{FF2B5EF4-FFF2-40B4-BE49-F238E27FC236}">
              <a16:creationId xmlns="" xmlns:a16="http://schemas.microsoft.com/office/drawing/2014/main" id="{00000000-0008-0000-1C00-000005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6" name="直線コネクタ 5">
          <a:extLst>
            <a:ext uri="{FF2B5EF4-FFF2-40B4-BE49-F238E27FC236}">
              <a16:creationId xmlns="" xmlns:a16="http://schemas.microsoft.com/office/drawing/2014/main" id="{00000000-0008-0000-1C00-000006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7" name="直線矢印コネクタ 6">
          <a:extLst>
            <a:ext uri="{FF2B5EF4-FFF2-40B4-BE49-F238E27FC236}">
              <a16:creationId xmlns="" xmlns:a16="http://schemas.microsoft.com/office/drawing/2014/main" id="{00000000-0008-0000-1C00-000007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D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D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D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E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E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E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1F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1F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1F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0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0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0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1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1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1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2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2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2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3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3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3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4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4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4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5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5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5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6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6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6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7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7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7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8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8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8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9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9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9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A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A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A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B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B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B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C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C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C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D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D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D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E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E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E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2F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2F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2F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0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0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0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1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1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1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2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2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2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7.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3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3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3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4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4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4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5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5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5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6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6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6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7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7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7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8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8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8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3.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9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9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9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4.xml><?xml version="1.0" encoding="utf-8"?>
<xdr:wsDr xmlns:xdr="http://schemas.openxmlformats.org/drawingml/2006/spreadsheetDrawing" xmlns:a="http://schemas.openxmlformats.org/drawingml/2006/main">
  <xdr:twoCellAnchor>
    <xdr:from>
      <xdr:col>0</xdr:col>
      <xdr:colOff>142875</xdr:colOff>
      <xdr:row>1</xdr:row>
      <xdr:rowOff>123825</xdr:rowOff>
    </xdr:from>
    <xdr:to>
      <xdr:col>0</xdr:col>
      <xdr:colOff>571500</xdr:colOff>
      <xdr:row>1</xdr:row>
      <xdr:rowOff>123825</xdr:rowOff>
    </xdr:to>
    <xdr:cxnSp macro="">
      <xdr:nvCxnSpPr>
        <xdr:cNvPr id="2" name="直線コネクタ 1">
          <a:extLst>
            <a:ext uri="{FF2B5EF4-FFF2-40B4-BE49-F238E27FC236}">
              <a16:creationId xmlns="" xmlns:a16="http://schemas.microsoft.com/office/drawing/2014/main" id="{00000000-0008-0000-3A00-000002000000}"/>
            </a:ext>
          </a:extLst>
        </xdr:cNvPr>
        <xdr:cNvCxnSpPr/>
      </xdr:nvCxnSpPr>
      <xdr:spPr>
        <a:xfrm flipH="1">
          <a:off x="142875" y="295275"/>
          <a:ext cx="428625" cy="0"/>
        </a:xfrm>
        <a:prstGeom prst="line">
          <a:avLst/>
        </a:prstGeom>
        <a:ln w="28575">
          <a:solidFill>
            <a:srgbClr val="FF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xdr:row>
      <xdr:rowOff>104775</xdr:rowOff>
    </xdr:from>
    <xdr:to>
      <xdr:col>0</xdr:col>
      <xdr:colOff>133352</xdr:colOff>
      <xdr:row>8</xdr:row>
      <xdr:rowOff>133350</xdr:rowOff>
    </xdr:to>
    <xdr:cxnSp macro="">
      <xdr:nvCxnSpPr>
        <xdr:cNvPr id="3" name="直線コネクタ 2">
          <a:extLst>
            <a:ext uri="{FF2B5EF4-FFF2-40B4-BE49-F238E27FC236}">
              <a16:creationId xmlns="" xmlns:a16="http://schemas.microsoft.com/office/drawing/2014/main" id="{00000000-0008-0000-3A00-000003000000}"/>
            </a:ext>
          </a:extLst>
        </xdr:cNvPr>
        <xdr:cNvCxnSpPr/>
      </xdr:nvCxnSpPr>
      <xdr:spPr>
        <a:xfrm>
          <a:off x="123825" y="276225"/>
          <a:ext cx="9527" cy="145732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8</xdr:row>
      <xdr:rowOff>133350</xdr:rowOff>
    </xdr:from>
    <xdr:to>
      <xdr:col>0</xdr:col>
      <xdr:colOff>571500</xdr:colOff>
      <xdr:row>8</xdr:row>
      <xdr:rowOff>142875</xdr:rowOff>
    </xdr:to>
    <xdr:cxnSp macro="">
      <xdr:nvCxnSpPr>
        <xdr:cNvPr id="4" name="直線矢印コネクタ 3">
          <a:extLst>
            <a:ext uri="{FF2B5EF4-FFF2-40B4-BE49-F238E27FC236}">
              <a16:creationId xmlns="" xmlns:a16="http://schemas.microsoft.com/office/drawing/2014/main" id="{00000000-0008-0000-3A00-000004000000}"/>
            </a:ext>
          </a:extLst>
        </xdr:cNvPr>
        <xdr:cNvCxnSpPr/>
      </xdr:nvCxnSpPr>
      <xdr:spPr>
        <a:xfrm>
          <a:off x="133350" y="1733550"/>
          <a:ext cx="438150"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ient\C$\Users\owner\Dropbox\ON\Long&#23450;&#38989;&#20195;&#34892;%20&#27096;%20&#22770;&#19978;&#31649;&#29702;&#34920;_&#21407;&#264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24505;&#26391;/Downloads/Long&#23450;&#38989;&#20195;&#34892;%20&#27096;%20&#22770;&#19978;&#31649;&#29702;&#34920;_r4.1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24505;&#26391;/Downloads/&#9733;&#35531;&#27714;&#26360;&#21450;&#12403;&#25903;&#32102;&#26126;&#32048;&#26360;&#65288;R4.8&#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登録"/>
      <sheetName val="売上入力"/>
      <sheetName val="日報印刷"/>
      <sheetName val="外注費集計"/>
      <sheetName val="売上一覧表"/>
      <sheetName val="売掛合計"/>
      <sheetName val="給料明細(固定)"/>
      <sheetName val="給料明細(月払)"/>
      <sheetName val="売上ｲﾝﾎﾟｰﾄ"/>
      <sheetName val="売掛ｲﾝﾎﾟｰﾄ"/>
      <sheetName val="人件費ｲﾝﾎﾟｰﾄ"/>
      <sheetName val="経費ｲﾝﾎﾟｰﾄ"/>
    </sheetNames>
    <sheetDataSet>
      <sheetData sheetId="0">
        <row r="4">
          <cell r="D4" t="str">
            <v>樋口</v>
          </cell>
        </row>
        <row r="5">
          <cell r="D5" t="str">
            <v>大谷</v>
          </cell>
        </row>
        <row r="6">
          <cell r="D6" t="str">
            <v>及川</v>
          </cell>
        </row>
        <row r="7">
          <cell r="D7" t="str">
            <v>渡邉</v>
          </cell>
        </row>
        <row r="8">
          <cell r="D8" t="str">
            <v>八重樫</v>
          </cell>
        </row>
        <row r="9">
          <cell r="D9" t="str">
            <v>菊地</v>
          </cell>
        </row>
        <row r="10">
          <cell r="D10" t="str">
            <v>中川</v>
          </cell>
        </row>
        <row r="11">
          <cell r="D11" t="str">
            <v>浦辻</v>
          </cell>
        </row>
        <row r="12">
          <cell r="D12" t="str">
            <v>相馬</v>
          </cell>
        </row>
        <row r="13">
          <cell r="D13" t="str">
            <v>武茂</v>
          </cell>
        </row>
        <row r="14">
          <cell r="D14" t="str">
            <v>澤田</v>
          </cell>
        </row>
        <row r="15">
          <cell r="D15" t="str">
            <v>小沼</v>
          </cell>
        </row>
        <row r="16">
          <cell r="D16" t="str">
            <v>林</v>
          </cell>
        </row>
        <row r="17">
          <cell r="D17" t="str">
            <v>金山</v>
          </cell>
        </row>
        <row r="18">
          <cell r="D18" t="str">
            <v>釣賀</v>
          </cell>
        </row>
        <row r="19">
          <cell r="D19" t="str">
            <v>木村</v>
          </cell>
        </row>
        <row r="20">
          <cell r="D20" t="str">
            <v>嶋</v>
          </cell>
          <cell r="K20">
            <v>2020</v>
          </cell>
        </row>
        <row r="21">
          <cell r="D21" t="str">
            <v>上島</v>
          </cell>
        </row>
        <row r="22">
          <cell r="D22" t="str">
            <v>堤</v>
          </cell>
          <cell r="K22">
            <v>8</v>
          </cell>
        </row>
        <row r="23">
          <cell r="D23" t="str">
            <v>梅本</v>
          </cell>
        </row>
        <row r="24">
          <cell r="D24" t="str">
            <v>細見</v>
          </cell>
        </row>
        <row r="25">
          <cell r="D25" t="str">
            <v>杉山</v>
          </cell>
        </row>
        <row r="26">
          <cell r="D26" t="str">
            <v>吉村</v>
          </cell>
        </row>
        <row r="27">
          <cell r="D27" t="str">
            <v>平田</v>
          </cell>
        </row>
        <row r="28">
          <cell r="D28" t="str">
            <v>相田</v>
          </cell>
        </row>
        <row r="29">
          <cell r="D29" t="str">
            <v>神原</v>
          </cell>
        </row>
        <row r="30">
          <cell r="D30" t="str">
            <v/>
          </cell>
        </row>
        <row r="31">
          <cell r="D31" t="str">
            <v>長尾</v>
          </cell>
        </row>
        <row r="32">
          <cell r="D32" t="str">
            <v/>
          </cell>
        </row>
        <row r="33">
          <cell r="D33" t="str">
            <v>山田</v>
          </cell>
        </row>
        <row r="34">
          <cell r="D34" t="str">
            <v>鈴木</v>
          </cell>
        </row>
        <row r="35">
          <cell r="D35" t="str">
            <v/>
          </cell>
        </row>
        <row r="36">
          <cell r="D36" t="str">
            <v>井越</v>
          </cell>
        </row>
        <row r="37">
          <cell r="D37" t="str">
            <v/>
          </cell>
        </row>
        <row r="38">
          <cell r="D38" t="str">
            <v/>
          </cell>
        </row>
        <row r="39">
          <cell r="D39" t="str">
            <v>中條</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登録"/>
      <sheetName val="売上入力"/>
      <sheetName val="日報印刷"/>
      <sheetName val="外注費集計"/>
      <sheetName val="売上一覧表"/>
      <sheetName val="売掛合計"/>
      <sheetName val="給料明細(固定)"/>
      <sheetName val="給料明細(月払)"/>
      <sheetName val="売上ｲﾝﾎﾟｰﾄ"/>
      <sheetName val="売掛ｲﾝﾎﾟｰﾄ"/>
      <sheetName val="人件費ｲﾝﾎﾟｰﾄ"/>
      <sheetName val="経費ｲﾝﾎﾟｰﾄ"/>
    </sheetNames>
    <sheetDataSet>
      <sheetData sheetId="0">
        <row r="2">
          <cell r="D2">
            <v>0</v>
          </cell>
          <cell r="E2">
            <v>0</v>
          </cell>
        </row>
        <row r="3">
          <cell r="D3" t="str">
            <v>略称</v>
          </cell>
          <cell r="E3">
            <v>0</v>
          </cell>
        </row>
        <row r="4">
          <cell r="A4">
            <v>7</v>
          </cell>
          <cell r="B4" t="str">
            <v>鈴木ま</v>
          </cell>
          <cell r="C4">
            <v>0</v>
          </cell>
          <cell r="D4" t="str">
            <v>鈴木ま</v>
          </cell>
          <cell r="E4">
            <v>7</v>
          </cell>
          <cell r="H4">
            <v>4</v>
          </cell>
          <cell r="I4" t="str">
            <v>長尾</v>
          </cell>
          <cell r="J4" t="str">
            <v>恵美子</v>
          </cell>
          <cell r="K4" t="str">
            <v>長尾</v>
          </cell>
          <cell r="L4">
            <v>250000</v>
          </cell>
          <cell r="M4">
            <v>10000</v>
          </cell>
          <cell r="N4" t="str">
            <v>○</v>
          </cell>
          <cell r="O4" t="str">
            <v>○</v>
          </cell>
          <cell r="P4" t="str">
            <v>休</v>
          </cell>
          <cell r="Q4" t="str">
            <v>○</v>
          </cell>
          <cell r="R4" t="str">
            <v>○</v>
          </cell>
          <cell r="S4" t="str">
            <v>○</v>
          </cell>
          <cell r="T4" t="str">
            <v>○</v>
          </cell>
          <cell r="U4" t="str">
            <v>○</v>
          </cell>
          <cell r="V4" t="str">
            <v>休</v>
          </cell>
          <cell r="W4" t="str">
            <v>○</v>
          </cell>
          <cell r="X4" t="str">
            <v>○</v>
          </cell>
          <cell r="Y4" t="str">
            <v>○</v>
          </cell>
          <cell r="Z4" t="str">
            <v>○</v>
          </cell>
          <cell r="AA4" t="str">
            <v>○</v>
          </cell>
          <cell r="AB4" t="str">
            <v>○</v>
          </cell>
          <cell r="AC4" t="str">
            <v>休</v>
          </cell>
          <cell r="AD4" t="str">
            <v>○</v>
          </cell>
          <cell r="AE4" t="str">
            <v>○</v>
          </cell>
          <cell r="AF4" t="str">
            <v>○</v>
          </cell>
          <cell r="AG4" t="str">
            <v>○</v>
          </cell>
          <cell r="AH4" t="str">
            <v>○</v>
          </cell>
          <cell r="AI4" t="str">
            <v>○</v>
          </cell>
          <cell r="AJ4" t="str">
            <v>○</v>
          </cell>
          <cell r="AK4" t="str">
            <v>休</v>
          </cell>
          <cell r="AL4" t="str">
            <v>○</v>
          </cell>
          <cell r="AM4" t="str">
            <v>○</v>
          </cell>
          <cell r="AN4" t="str">
            <v>○</v>
          </cell>
          <cell r="AO4" t="str">
            <v>○</v>
          </cell>
          <cell r="AP4" t="str">
            <v>○</v>
          </cell>
          <cell r="AQ4" t="str">
            <v>休</v>
          </cell>
          <cell r="AR4" t="str">
            <v>休</v>
          </cell>
        </row>
        <row r="5">
          <cell r="A5">
            <v>5</v>
          </cell>
          <cell r="B5" t="str">
            <v>稲毛田</v>
          </cell>
          <cell r="C5">
            <v>0</v>
          </cell>
          <cell r="D5" t="str">
            <v>稲毛田</v>
          </cell>
          <cell r="E5">
            <v>5</v>
          </cell>
          <cell r="H5">
            <v>0</v>
          </cell>
          <cell r="I5">
            <v>0</v>
          </cell>
          <cell r="J5">
            <v>0</v>
          </cell>
          <cell r="K5">
            <v>0</v>
          </cell>
          <cell r="L5">
            <v>0</v>
          </cell>
          <cell r="M5" t="e">
            <v>#DIV/0!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row>
        <row r="6">
          <cell r="A6">
            <v>20</v>
          </cell>
          <cell r="B6" t="str">
            <v>及川</v>
          </cell>
          <cell r="C6" t="str">
            <v>賢剛</v>
          </cell>
          <cell r="D6" t="str">
            <v>及川</v>
          </cell>
          <cell r="E6">
            <v>20</v>
          </cell>
          <cell r="H6">
            <v>0</v>
          </cell>
          <cell r="I6">
            <v>0</v>
          </cell>
          <cell r="J6">
            <v>0</v>
          </cell>
          <cell r="K6" t="str">
            <v/>
          </cell>
          <cell r="L6">
            <v>0</v>
          </cell>
          <cell r="M6" t="e">
            <v>#DIV/0!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row>
        <row r="7">
          <cell r="A7">
            <v>22</v>
          </cell>
          <cell r="B7" t="str">
            <v>渡邉</v>
          </cell>
          <cell r="C7" t="str">
            <v>孝之</v>
          </cell>
          <cell r="D7" t="str">
            <v>渡邉</v>
          </cell>
          <cell r="E7">
            <v>22</v>
          </cell>
          <cell r="H7">
            <v>0</v>
          </cell>
          <cell r="I7">
            <v>0</v>
          </cell>
          <cell r="J7">
            <v>0</v>
          </cell>
          <cell r="K7" t="str">
            <v/>
          </cell>
          <cell r="L7">
            <v>0</v>
          </cell>
          <cell r="M7" t="e">
            <v>#DIV/0!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row>
        <row r="8">
          <cell r="A8">
            <v>23</v>
          </cell>
          <cell r="B8" t="str">
            <v>八重樫</v>
          </cell>
          <cell r="C8" t="str">
            <v>隆</v>
          </cell>
          <cell r="D8" t="str">
            <v>八重樫</v>
          </cell>
          <cell r="E8">
            <v>23</v>
          </cell>
          <cell r="H8">
            <v>0</v>
          </cell>
          <cell r="I8">
            <v>0</v>
          </cell>
          <cell r="J8">
            <v>0</v>
          </cell>
          <cell r="K8" t="str">
            <v/>
          </cell>
          <cell r="L8">
            <v>0</v>
          </cell>
          <cell r="M8" t="e">
            <v>#DIV/0!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row>
        <row r="9">
          <cell r="A9">
            <v>25</v>
          </cell>
          <cell r="B9" t="str">
            <v>菊地</v>
          </cell>
          <cell r="C9" t="str">
            <v>浩司</v>
          </cell>
          <cell r="D9" t="str">
            <v>菊地</v>
          </cell>
          <cell r="E9">
            <v>25</v>
          </cell>
          <cell r="H9">
            <v>0</v>
          </cell>
          <cell r="I9">
            <v>0</v>
          </cell>
          <cell r="J9">
            <v>0</v>
          </cell>
          <cell r="K9" t="str">
            <v/>
          </cell>
          <cell r="L9">
            <v>0</v>
          </cell>
          <cell r="M9" t="e">
            <v>#DIV/0!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row>
        <row r="10">
          <cell r="A10">
            <v>28</v>
          </cell>
          <cell r="B10" t="str">
            <v>若濱</v>
          </cell>
          <cell r="C10">
            <v>0</v>
          </cell>
          <cell r="D10" t="str">
            <v>若濱</v>
          </cell>
          <cell r="E10">
            <v>28</v>
          </cell>
          <cell r="H10">
            <v>0</v>
          </cell>
          <cell r="I10">
            <v>0</v>
          </cell>
          <cell r="J10">
            <v>0</v>
          </cell>
          <cell r="K10" t="str">
            <v/>
          </cell>
          <cell r="L10">
            <v>0</v>
          </cell>
          <cell r="M10" t="e">
            <v>#DIV/0!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row>
        <row r="11">
          <cell r="A11">
            <v>29</v>
          </cell>
          <cell r="B11" t="str">
            <v>浦辻</v>
          </cell>
          <cell r="C11" t="str">
            <v>秀樹</v>
          </cell>
          <cell r="D11" t="str">
            <v>浦辻</v>
          </cell>
          <cell r="E11">
            <v>29</v>
          </cell>
          <cell r="H11">
            <v>0</v>
          </cell>
          <cell r="I11">
            <v>0</v>
          </cell>
          <cell r="J11">
            <v>0</v>
          </cell>
          <cell r="K11" t="str">
            <v/>
          </cell>
          <cell r="L11">
            <v>0</v>
          </cell>
          <cell r="M11" t="e">
            <v>#DIV/0!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row>
        <row r="12">
          <cell r="A12">
            <v>31</v>
          </cell>
          <cell r="B12" t="str">
            <v>相馬</v>
          </cell>
          <cell r="C12" t="str">
            <v>恭兵</v>
          </cell>
          <cell r="D12" t="str">
            <v>相馬</v>
          </cell>
          <cell r="E12">
            <v>31</v>
          </cell>
          <cell r="H12">
            <v>0</v>
          </cell>
          <cell r="I12">
            <v>0</v>
          </cell>
          <cell r="J12">
            <v>0</v>
          </cell>
          <cell r="K12" t="str">
            <v/>
          </cell>
          <cell r="L12">
            <v>0</v>
          </cell>
          <cell r="M12" t="e">
            <v>#DIV/0!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row>
        <row r="13">
          <cell r="A13">
            <v>36</v>
          </cell>
          <cell r="B13" t="str">
            <v>武茂</v>
          </cell>
          <cell r="C13">
            <v>0</v>
          </cell>
          <cell r="D13" t="str">
            <v>武茂</v>
          </cell>
          <cell r="E13">
            <v>36</v>
          </cell>
          <cell r="H13">
            <v>0</v>
          </cell>
          <cell r="I13">
            <v>0</v>
          </cell>
          <cell r="J13">
            <v>0</v>
          </cell>
          <cell r="K13" t="str">
            <v/>
          </cell>
          <cell r="L13">
            <v>0</v>
          </cell>
          <cell r="M13" t="e">
            <v>#DIV/0!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row>
        <row r="14">
          <cell r="A14">
            <v>40</v>
          </cell>
          <cell r="B14" t="str">
            <v>深田</v>
          </cell>
          <cell r="C14">
            <v>0</v>
          </cell>
          <cell r="D14" t="str">
            <v>深田</v>
          </cell>
          <cell r="E14">
            <v>40</v>
          </cell>
          <cell r="H14">
            <v>0</v>
          </cell>
          <cell r="I14">
            <v>0</v>
          </cell>
          <cell r="J14">
            <v>0</v>
          </cell>
          <cell r="K14" t="str">
            <v/>
          </cell>
          <cell r="L14">
            <v>0</v>
          </cell>
          <cell r="M14" t="e">
            <v>#DIV/0!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row>
        <row r="15">
          <cell r="A15">
            <v>41</v>
          </cell>
          <cell r="B15" t="str">
            <v>小沼</v>
          </cell>
          <cell r="C15" t="str">
            <v>英哲</v>
          </cell>
          <cell r="D15" t="str">
            <v>小沼</v>
          </cell>
          <cell r="E15">
            <v>41</v>
          </cell>
          <cell r="H15">
            <v>0</v>
          </cell>
          <cell r="I15">
            <v>0</v>
          </cell>
          <cell r="J15">
            <v>0</v>
          </cell>
          <cell r="K15" t="str">
            <v/>
          </cell>
          <cell r="L15">
            <v>0</v>
          </cell>
          <cell r="M15" t="e">
            <v>#DIV/0!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row>
        <row r="16">
          <cell r="A16">
            <v>42</v>
          </cell>
          <cell r="B16" t="str">
            <v>高橋</v>
          </cell>
          <cell r="C16" t="str">
            <v>容子</v>
          </cell>
          <cell r="D16" t="str">
            <v>高橋</v>
          </cell>
          <cell r="E16">
            <v>42</v>
          </cell>
        </row>
        <row r="17">
          <cell r="A17">
            <v>44</v>
          </cell>
          <cell r="B17" t="str">
            <v>石巻</v>
          </cell>
          <cell r="C17" t="str">
            <v>翔</v>
          </cell>
          <cell r="D17" t="str">
            <v>石巻</v>
          </cell>
          <cell r="E17">
            <v>44</v>
          </cell>
        </row>
        <row r="18">
          <cell r="A18">
            <v>47</v>
          </cell>
          <cell r="B18" t="str">
            <v>清水英</v>
          </cell>
          <cell r="C18">
            <v>0</v>
          </cell>
          <cell r="D18" t="str">
            <v>清水英</v>
          </cell>
          <cell r="E18">
            <v>47</v>
          </cell>
        </row>
        <row r="19">
          <cell r="A19">
            <v>48</v>
          </cell>
          <cell r="B19" t="str">
            <v>木村</v>
          </cell>
          <cell r="C19">
            <v>0</v>
          </cell>
          <cell r="D19" t="str">
            <v>木村</v>
          </cell>
          <cell r="E19">
            <v>48</v>
          </cell>
        </row>
        <row r="20">
          <cell r="A20">
            <v>50</v>
          </cell>
          <cell r="B20" t="str">
            <v>鈴木裕</v>
          </cell>
          <cell r="C20">
            <v>0</v>
          </cell>
          <cell r="D20" t="str">
            <v>鈴木裕</v>
          </cell>
          <cell r="E20">
            <v>50</v>
          </cell>
        </row>
        <row r="21">
          <cell r="A21">
            <v>53</v>
          </cell>
          <cell r="B21" t="str">
            <v>上島</v>
          </cell>
          <cell r="C21" t="str">
            <v>司</v>
          </cell>
          <cell r="D21" t="str">
            <v>上島</v>
          </cell>
          <cell r="E21">
            <v>53</v>
          </cell>
        </row>
        <row r="22">
          <cell r="A22">
            <v>54</v>
          </cell>
          <cell r="B22" t="str">
            <v>堤</v>
          </cell>
          <cell r="C22" t="str">
            <v>大輔</v>
          </cell>
          <cell r="D22" t="str">
            <v>堤</v>
          </cell>
          <cell r="E22">
            <v>54</v>
          </cell>
        </row>
        <row r="23">
          <cell r="A23">
            <v>55</v>
          </cell>
          <cell r="B23" t="str">
            <v>佐藤政</v>
          </cell>
          <cell r="C23">
            <v>0</v>
          </cell>
          <cell r="D23" t="str">
            <v>佐藤政</v>
          </cell>
          <cell r="E23">
            <v>55</v>
          </cell>
        </row>
        <row r="24">
          <cell r="A24">
            <v>56</v>
          </cell>
          <cell r="B24" t="str">
            <v>清水</v>
          </cell>
          <cell r="C24" t="str">
            <v>学武</v>
          </cell>
          <cell r="D24" t="str">
            <v>清水</v>
          </cell>
          <cell r="E24">
            <v>56</v>
          </cell>
        </row>
        <row r="25">
          <cell r="A25">
            <v>101</v>
          </cell>
          <cell r="B25" t="str">
            <v>杉山</v>
          </cell>
          <cell r="C25" t="str">
            <v>利明</v>
          </cell>
          <cell r="D25" t="str">
            <v>杉山</v>
          </cell>
          <cell r="E25">
            <v>101</v>
          </cell>
        </row>
        <row r="26">
          <cell r="A26">
            <v>102</v>
          </cell>
          <cell r="B26" t="str">
            <v>後藤</v>
          </cell>
          <cell r="C26">
            <v>0</v>
          </cell>
          <cell r="D26" t="str">
            <v>後藤</v>
          </cell>
          <cell r="E26">
            <v>102</v>
          </cell>
        </row>
        <row r="27">
          <cell r="A27">
            <v>103</v>
          </cell>
          <cell r="B27" t="str">
            <v>平田</v>
          </cell>
          <cell r="C27">
            <v>0</v>
          </cell>
          <cell r="D27" t="str">
            <v>平田</v>
          </cell>
          <cell r="E27">
            <v>103</v>
          </cell>
        </row>
        <row r="28">
          <cell r="A28">
            <v>104</v>
          </cell>
          <cell r="B28" t="str">
            <v>相田</v>
          </cell>
          <cell r="C28" t="str">
            <v>正貴</v>
          </cell>
          <cell r="D28" t="str">
            <v>相田</v>
          </cell>
          <cell r="E28">
            <v>104</v>
          </cell>
        </row>
        <row r="29">
          <cell r="A29">
            <v>105</v>
          </cell>
          <cell r="B29" t="str">
            <v>板倉</v>
          </cell>
          <cell r="C29">
            <v>0</v>
          </cell>
          <cell r="D29" t="str">
            <v>板倉</v>
          </cell>
          <cell r="E29">
            <v>105</v>
          </cell>
        </row>
        <row r="30">
          <cell r="A30">
            <v>106</v>
          </cell>
          <cell r="B30" t="str">
            <v>片山</v>
          </cell>
          <cell r="C30" t="str">
            <v>孝行</v>
          </cell>
          <cell r="D30" t="str">
            <v>片山</v>
          </cell>
          <cell r="E30">
            <v>106</v>
          </cell>
        </row>
        <row r="31">
          <cell r="A31">
            <v>4</v>
          </cell>
          <cell r="B31" t="str">
            <v>長尾</v>
          </cell>
          <cell r="C31" t="str">
            <v>恵美子</v>
          </cell>
          <cell r="D31" t="str">
            <v>長尾</v>
          </cell>
          <cell r="E31">
            <v>4</v>
          </cell>
        </row>
        <row r="32">
          <cell r="A32">
            <v>107</v>
          </cell>
          <cell r="B32" t="str">
            <v>廣田</v>
          </cell>
          <cell r="C32" t="str">
            <v>隼人</v>
          </cell>
          <cell r="D32" t="str">
            <v>廣田</v>
          </cell>
          <cell r="E32">
            <v>107</v>
          </cell>
        </row>
        <row r="33">
          <cell r="A33">
            <v>108</v>
          </cell>
          <cell r="B33" t="str">
            <v>庵</v>
          </cell>
          <cell r="C33">
            <v>0</v>
          </cell>
          <cell r="D33" t="str">
            <v>庵</v>
          </cell>
          <cell r="E33">
            <v>108</v>
          </cell>
        </row>
        <row r="34">
          <cell r="A34">
            <v>109</v>
          </cell>
          <cell r="B34" t="str">
            <v>鈴木</v>
          </cell>
          <cell r="C34" t="str">
            <v>三喜男</v>
          </cell>
          <cell r="D34" t="str">
            <v>鈴木</v>
          </cell>
          <cell r="E34">
            <v>109</v>
          </cell>
        </row>
        <row r="35">
          <cell r="A35">
            <v>110</v>
          </cell>
          <cell r="B35" t="str">
            <v>中嶋</v>
          </cell>
          <cell r="C35">
            <v>0</v>
          </cell>
          <cell r="D35" t="str">
            <v>中嶋</v>
          </cell>
          <cell r="E35">
            <v>110</v>
          </cell>
        </row>
        <row r="36">
          <cell r="A36">
            <v>111</v>
          </cell>
          <cell r="B36" t="str">
            <v>井越</v>
          </cell>
          <cell r="C36" t="str">
            <v>淳二</v>
          </cell>
          <cell r="D36" t="str">
            <v>井越</v>
          </cell>
          <cell r="E36">
            <v>111</v>
          </cell>
        </row>
        <row r="37">
          <cell r="A37">
            <v>112</v>
          </cell>
          <cell r="B37" t="str">
            <v>道上</v>
          </cell>
          <cell r="C37">
            <v>0</v>
          </cell>
          <cell r="D37" t="str">
            <v>道上</v>
          </cell>
          <cell r="E37">
            <v>112</v>
          </cell>
        </row>
        <row r="38">
          <cell r="A38">
            <v>113</v>
          </cell>
          <cell r="B38" t="str">
            <v>片山紗</v>
          </cell>
          <cell r="C38">
            <v>0</v>
          </cell>
          <cell r="D38" t="str">
            <v>片山紗</v>
          </cell>
          <cell r="E38">
            <v>113</v>
          </cell>
        </row>
        <row r="39">
          <cell r="A39">
            <v>114</v>
          </cell>
          <cell r="B39" t="str">
            <v>中條</v>
          </cell>
          <cell r="C39" t="str">
            <v>英二</v>
          </cell>
          <cell r="D39" t="str">
            <v>中條</v>
          </cell>
          <cell r="E39">
            <v>114</v>
          </cell>
        </row>
        <row r="40">
          <cell r="A40">
            <v>115</v>
          </cell>
          <cell r="B40" t="str">
            <v>山本</v>
          </cell>
          <cell r="C40" t="str">
            <v>貫太</v>
          </cell>
          <cell r="D40" t="str">
            <v>山本</v>
          </cell>
          <cell r="E40">
            <v>115</v>
          </cell>
        </row>
        <row r="41">
          <cell r="A41">
            <v>0</v>
          </cell>
          <cell r="B41">
            <v>0</v>
          </cell>
          <cell r="C41">
            <v>0</v>
          </cell>
          <cell r="D41" t="str">
            <v/>
          </cell>
          <cell r="E41">
            <v>0</v>
          </cell>
        </row>
        <row r="42">
          <cell r="A42">
            <v>0</v>
          </cell>
          <cell r="B42">
            <v>0</v>
          </cell>
          <cell r="C42">
            <v>0</v>
          </cell>
          <cell r="D42" t="str">
            <v/>
          </cell>
          <cell r="E42">
            <v>0</v>
          </cell>
        </row>
        <row r="43">
          <cell r="A43">
            <v>0</v>
          </cell>
          <cell r="B43">
            <v>0</v>
          </cell>
          <cell r="C43">
            <v>0</v>
          </cell>
          <cell r="D43" t="str">
            <v/>
          </cell>
          <cell r="E43">
            <v>0</v>
          </cell>
        </row>
        <row r="44">
          <cell r="A44">
            <v>0</v>
          </cell>
          <cell r="B44">
            <v>0</v>
          </cell>
          <cell r="C44">
            <v>0</v>
          </cell>
          <cell r="D44" t="str">
            <v/>
          </cell>
          <cell r="E44">
            <v>0</v>
          </cell>
        </row>
        <row r="45">
          <cell r="A45">
            <v>0</v>
          </cell>
          <cell r="B45">
            <v>0</v>
          </cell>
          <cell r="C45">
            <v>0</v>
          </cell>
          <cell r="D45" t="str">
            <v/>
          </cell>
          <cell r="E45">
            <v>0</v>
          </cell>
        </row>
        <row r="46">
          <cell r="A46">
            <v>0</v>
          </cell>
          <cell r="B46">
            <v>0</v>
          </cell>
          <cell r="C46">
            <v>0</v>
          </cell>
          <cell r="D46" t="str">
            <v/>
          </cell>
          <cell r="E46">
            <v>0</v>
          </cell>
        </row>
        <row r="47">
          <cell r="A47">
            <v>0</v>
          </cell>
          <cell r="B47">
            <v>0</v>
          </cell>
          <cell r="C47">
            <v>0</v>
          </cell>
          <cell r="D47" t="str">
            <v/>
          </cell>
          <cell r="E47">
            <v>0</v>
          </cell>
        </row>
        <row r="48">
          <cell r="A48">
            <v>0</v>
          </cell>
          <cell r="B48">
            <v>0</v>
          </cell>
          <cell r="C48">
            <v>0</v>
          </cell>
          <cell r="D48" t="str">
            <v/>
          </cell>
          <cell r="E48">
            <v>0</v>
          </cell>
        </row>
        <row r="49">
          <cell r="A49">
            <v>0</v>
          </cell>
          <cell r="B49">
            <v>0</v>
          </cell>
          <cell r="C49">
            <v>0</v>
          </cell>
          <cell r="D49" t="str">
            <v/>
          </cell>
          <cell r="E49">
            <v>0</v>
          </cell>
        </row>
        <row r="50">
          <cell r="A50">
            <v>999</v>
          </cell>
          <cell r="B50">
            <v>0</v>
          </cell>
          <cell r="C50">
            <v>0</v>
          </cell>
          <cell r="D50" t="str">
            <v/>
          </cell>
          <cell r="E50">
            <v>999</v>
          </cell>
        </row>
      </sheetData>
      <sheetData sheetId="1">
        <row r="1">
          <cell r="D1">
            <v>0</v>
          </cell>
          <cell r="E1">
            <v>0</v>
          </cell>
          <cell r="F1">
            <v>0</v>
          </cell>
          <cell r="G1">
            <v>0</v>
          </cell>
          <cell r="H1">
            <v>0</v>
          </cell>
          <cell r="I1" t="str">
            <v>鈴木ま</v>
          </cell>
          <cell r="J1" t="str">
            <v>日払</v>
          </cell>
          <cell r="K1">
            <v>0</v>
          </cell>
          <cell r="L1">
            <v>0</v>
          </cell>
          <cell r="M1" t="str">
            <v>買掛金一覧</v>
          </cell>
          <cell r="N1">
            <v>1</v>
          </cell>
          <cell r="O1" t="str">
            <v>栄町つぼ八</v>
          </cell>
          <cell r="P1">
            <v>0</v>
          </cell>
          <cell r="Q1">
            <v>0</v>
          </cell>
          <cell r="R1">
            <v>0</v>
          </cell>
          <cell r="S1">
            <v>0</v>
          </cell>
          <cell r="T1">
            <v>0</v>
          </cell>
          <cell r="U1">
            <v>0</v>
          </cell>
          <cell r="V1" t="str">
            <v>駐車場</v>
          </cell>
          <cell r="W1">
            <v>0</v>
          </cell>
          <cell r="X1">
            <v>0</v>
          </cell>
          <cell r="Y1">
            <v>0</v>
          </cell>
          <cell r="Z1">
            <v>0</v>
          </cell>
          <cell r="AA1">
            <v>0</v>
          </cell>
          <cell r="AB1">
            <v>0</v>
          </cell>
          <cell r="AC1">
            <v>0</v>
          </cell>
          <cell r="AD1">
            <v>0</v>
          </cell>
          <cell r="AE1">
            <v>0</v>
          </cell>
          <cell r="AF1">
            <v>0</v>
          </cell>
          <cell r="AG1">
            <v>0</v>
          </cell>
          <cell r="AH1">
            <v>0</v>
          </cell>
        </row>
        <row r="2">
          <cell r="D2">
            <v>0</v>
          </cell>
          <cell r="E2">
            <v>0</v>
          </cell>
          <cell r="F2">
            <v>0</v>
          </cell>
          <cell r="G2">
            <v>0</v>
          </cell>
          <cell r="H2">
            <v>0</v>
          </cell>
          <cell r="I2" t="str">
            <v>稲毛田</v>
          </cell>
          <cell r="J2" t="str">
            <v>月払</v>
          </cell>
          <cell r="K2">
            <v>0</v>
          </cell>
          <cell r="L2">
            <v>0</v>
          </cell>
          <cell r="M2">
            <v>0</v>
          </cell>
          <cell r="N2">
            <v>2</v>
          </cell>
          <cell r="O2" t="str">
            <v>元町GAJA</v>
          </cell>
          <cell r="P2">
            <v>0</v>
          </cell>
          <cell r="Q2">
            <v>0</v>
          </cell>
          <cell r="R2">
            <v>0</v>
          </cell>
          <cell r="S2">
            <v>0</v>
          </cell>
          <cell r="T2">
            <v>0</v>
          </cell>
          <cell r="U2">
            <v>0</v>
          </cell>
          <cell r="V2" t="str">
            <v>交通費</v>
          </cell>
          <cell r="W2">
            <v>0</v>
          </cell>
          <cell r="X2">
            <v>0</v>
          </cell>
          <cell r="Y2">
            <v>0</v>
          </cell>
          <cell r="Z2">
            <v>0</v>
          </cell>
          <cell r="AA2">
            <v>0</v>
          </cell>
          <cell r="AB2">
            <v>0</v>
          </cell>
          <cell r="AC2">
            <v>0</v>
          </cell>
          <cell r="AD2">
            <v>0</v>
          </cell>
          <cell r="AE2">
            <v>0</v>
          </cell>
          <cell r="AF2">
            <v>0</v>
          </cell>
          <cell r="AG2">
            <v>0</v>
          </cell>
          <cell r="AH2">
            <v>0</v>
          </cell>
        </row>
        <row r="3">
          <cell r="D3">
            <v>0</v>
          </cell>
          <cell r="E3">
            <v>0</v>
          </cell>
          <cell r="F3">
            <v>0</v>
          </cell>
          <cell r="G3">
            <v>0</v>
          </cell>
          <cell r="H3">
            <v>0</v>
          </cell>
          <cell r="I3" t="str">
            <v>及川</v>
          </cell>
          <cell r="J3">
            <v>0</v>
          </cell>
          <cell r="K3">
            <v>0</v>
          </cell>
          <cell r="L3">
            <v>0</v>
          </cell>
          <cell r="M3">
            <v>0</v>
          </cell>
          <cell r="N3">
            <v>3</v>
          </cell>
          <cell r="O3" t="str">
            <v>デマン</v>
          </cell>
          <cell r="P3">
            <v>0</v>
          </cell>
          <cell r="Q3">
            <v>0</v>
          </cell>
          <cell r="R3">
            <v>0</v>
          </cell>
          <cell r="S3">
            <v>0</v>
          </cell>
          <cell r="T3">
            <v>0</v>
          </cell>
          <cell r="U3">
            <v>0</v>
          </cell>
          <cell r="V3" t="str">
            <v>消耗品</v>
          </cell>
          <cell r="W3">
            <v>0</v>
          </cell>
          <cell r="X3">
            <v>0</v>
          </cell>
          <cell r="Y3">
            <v>0</v>
          </cell>
          <cell r="Z3">
            <v>0</v>
          </cell>
          <cell r="AA3">
            <v>0</v>
          </cell>
          <cell r="AB3">
            <v>0</v>
          </cell>
          <cell r="AC3">
            <v>0</v>
          </cell>
          <cell r="AD3">
            <v>0</v>
          </cell>
          <cell r="AE3">
            <v>0</v>
          </cell>
          <cell r="AF3">
            <v>0</v>
          </cell>
          <cell r="AG3">
            <v>0</v>
          </cell>
          <cell r="AH3">
            <v>0</v>
          </cell>
        </row>
        <row r="4">
          <cell r="D4">
            <v>0</v>
          </cell>
          <cell r="E4">
            <v>0</v>
          </cell>
          <cell r="F4">
            <v>0</v>
          </cell>
          <cell r="G4">
            <v>0</v>
          </cell>
          <cell r="H4">
            <v>0</v>
          </cell>
          <cell r="I4" t="str">
            <v>渡邉</v>
          </cell>
          <cell r="J4">
            <v>0</v>
          </cell>
          <cell r="K4">
            <v>0</v>
          </cell>
          <cell r="L4">
            <v>0</v>
          </cell>
          <cell r="M4">
            <v>0</v>
          </cell>
          <cell r="N4">
            <v>4</v>
          </cell>
          <cell r="O4" t="str">
            <v>リーベンホーム</v>
          </cell>
          <cell r="P4">
            <v>0</v>
          </cell>
          <cell r="Q4">
            <v>0</v>
          </cell>
          <cell r="R4">
            <v>0</v>
          </cell>
          <cell r="S4">
            <v>0</v>
          </cell>
          <cell r="T4">
            <v>0</v>
          </cell>
          <cell r="U4">
            <v>0</v>
          </cell>
          <cell r="V4" t="str">
            <v>車輌関連</v>
          </cell>
          <cell r="W4">
            <v>0</v>
          </cell>
          <cell r="X4">
            <v>0</v>
          </cell>
          <cell r="Y4">
            <v>0</v>
          </cell>
          <cell r="Z4">
            <v>0</v>
          </cell>
          <cell r="AA4">
            <v>0</v>
          </cell>
          <cell r="AB4">
            <v>0</v>
          </cell>
          <cell r="AC4">
            <v>0</v>
          </cell>
          <cell r="AD4">
            <v>0</v>
          </cell>
          <cell r="AE4">
            <v>0</v>
          </cell>
          <cell r="AF4">
            <v>0</v>
          </cell>
          <cell r="AG4">
            <v>0</v>
          </cell>
          <cell r="AH4">
            <v>0</v>
          </cell>
        </row>
        <row r="5">
          <cell r="D5">
            <v>0</v>
          </cell>
          <cell r="E5">
            <v>0</v>
          </cell>
          <cell r="F5">
            <v>0</v>
          </cell>
          <cell r="G5">
            <v>0</v>
          </cell>
          <cell r="H5">
            <v>0</v>
          </cell>
          <cell r="I5" t="str">
            <v>八重樫</v>
          </cell>
          <cell r="J5">
            <v>0</v>
          </cell>
          <cell r="K5">
            <v>0</v>
          </cell>
          <cell r="L5">
            <v>0</v>
          </cell>
          <cell r="M5">
            <v>0</v>
          </cell>
          <cell r="N5">
            <v>5</v>
          </cell>
          <cell r="O5" t="str">
            <v>山中様</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row>
        <row r="6">
          <cell r="D6">
            <v>0</v>
          </cell>
          <cell r="E6">
            <v>0</v>
          </cell>
          <cell r="F6">
            <v>0</v>
          </cell>
          <cell r="G6">
            <v>0</v>
          </cell>
          <cell r="H6">
            <v>0</v>
          </cell>
          <cell r="I6" t="str">
            <v>菊地</v>
          </cell>
          <cell r="J6">
            <v>0</v>
          </cell>
          <cell r="K6">
            <v>0</v>
          </cell>
          <cell r="L6">
            <v>0</v>
          </cell>
          <cell r="M6">
            <v>0</v>
          </cell>
          <cell r="N6">
            <v>6</v>
          </cell>
          <cell r="O6" t="str">
            <v>ＰａｙＰａｙ</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row>
        <row r="7">
          <cell r="D7">
            <v>0</v>
          </cell>
          <cell r="E7">
            <v>0</v>
          </cell>
          <cell r="F7">
            <v>0</v>
          </cell>
          <cell r="G7">
            <v>0</v>
          </cell>
          <cell r="H7">
            <v>0</v>
          </cell>
          <cell r="I7" t="str">
            <v>若濱</v>
          </cell>
          <cell r="J7">
            <v>0</v>
          </cell>
          <cell r="K7">
            <v>0</v>
          </cell>
          <cell r="L7">
            <v>0</v>
          </cell>
          <cell r="M7">
            <v>0</v>
          </cell>
          <cell r="N7">
            <v>7</v>
          </cell>
          <cell r="O7" t="str">
            <v>やまと建設工業</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row>
        <row r="8">
          <cell r="D8">
            <v>0</v>
          </cell>
          <cell r="E8">
            <v>0</v>
          </cell>
          <cell r="F8">
            <v>0</v>
          </cell>
          <cell r="G8">
            <v>0</v>
          </cell>
          <cell r="H8">
            <v>0</v>
          </cell>
          <cell r="I8" t="str">
            <v>浦辻</v>
          </cell>
          <cell r="J8">
            <v>0</v>
          </cell>
          <cell r="K8">
            <v>0</v>
          </cell>
          <cell r="L8">
            <v>0</v>
          </cell>
          <cell r="M8">
            <v>0</v>
          </cell>
          <cell r="N8">
            <v>8</v>
          </cell>
          <cell r="O8" t="str">
            <v>道央テック</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row>
        <row r="9">
          <cell r="D9">
            <v>0</v>
          </cell>
          <cell r="E9">
            <v>0</v>
          </cell>
          <cell r="F9">
            <v>0</v>
          </cell>
          <cell r="G9">
            <v>0</v>
          </cell>
          <cell r="H9">
            <v>0</v>
          </cell>
          <cell r="I9" t="str">
            <v>相馬</v>
          </cell>
          <cell r="J9">
            <v>0</v>
          </cell>
          <cell r="K9">
            <v>0</v>
          </cell>
          <cell r="L9">
            <v>0</v>
          </cell>
          <cell r="M9">
            <v>0</v>
          </cell>
          <cell r="N9">
            <v>9</v>
          </cell>
          <cell r="O9" t="str">
            <v>斉藤工業</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row>
        <row r="10">
          <cell r="D10">
            <v>0</v>
          </cell>
          <cell r="E10">
            <v>0</v>
          </cell>
          <cell r="F10">
            <v>0</v>
          </cell>
          <cell r="G10">
            <v>0</v>
          </cell>
          <cell r="H10">
            <v>0</v>
          </cell>
          <cell r="I10" t="str">
            <v>武茂</v>
          </cell>
          <cell r="J10">
            <v>0</v>
          </cell>
          <cell r="K10">
            <v>0</v>
          </cell>
          <cell r="L10">
            <v>0</v>
          </cell>
          <cell r="M10">
            <v>0</v>
          </cell>
          <cell r="N10">
            <v>10</v>
          </cell>
          <cell r="O10" t="str">
            <v>リューツー</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row>
        <row r="11">
          <cell r="D11">
            <v>0</v>
          </cell>
          <cell r="E11">
            <v>0</v>
          </cell>
          <cell r="F11">
            <v>0</v>
          </cell>
          <cell r="G11">
            <v>0</v>
          </cell>
          <cell r="H11">
            <v>0</v>
          </cell>
          <cell r="I11" t="str">
            <v>深田</v>
          </cell>
          <cell r="J11">
            <v>0</v>
          </cell>
          <cell r="K11">
            <v>0</v>
          </cell>
          <cell r="L11">
            <v>0</v>
          </cell>
          <cell r="M11">
            <v>0</v>
          </cell>
          <cell r="N11">
            <v>11</v>
          </cell>
          <cell r="O11" t="str">
            <v>建築舎</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row>
        <row r="12">
          <cell r="D12">
            <v>0</v>
          </cell>
          <cell r="E12">
            <v>0</v>
          </cell>
          <cell r="F12">
            <v>0</v>
          </cell>
          <cell r="G12">
            <v>0</v>
          </cell>
          <cell r="H12">
            <v>0</v>
          </cell>
          <cell r="I12" t="str">
            <v>小沼</v>
          </cell>
          <cell r="J12">
            <v>0</v>
          </cell>
          <cell r="K12">
            <v>0</v>
          </cell>
          <cell r="L12">
            <v>0</v>
          </cell>
          <cell r="M12">
            <v>0</v>
          </cell>
          <cell r="N12">
            <v>12</v>
          </cell>
          <cell r="O12" t="str">
            <v>熊谷工業</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row>
        <row r="13">
          <cell r="D13">
            <v>0</v>
          </cell>
          <cell r="E13">
            <v>0</v>
          </cell>
          <cell r="F13">
            <v>0</v>
          </cell>
          <cell r="G13">
            <v>0</v>
          </cell>
          <cell r="H13">
            <v>0</v>
          </cell>
          <cell r="I13" t="str">
            <v>高橋</v>
          </cell>
          <cell r="J13">
            <v>0</v>
          </cell>
          <cell r="K13">
            <v>0</v>
          </cell>
          <cell r="L13">
            <v>0</v>
          </cell>
          <cell r="M13">
            <v>0</v>
          </cell>
          <cell r="N13">
            <v>13</v>
          </cell>
          <cell r="O13" t="str">
            <v>建匠</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row>
        <row r="14">
          <cell r="D14">
            <v>0</v>
          </cell>
          <cell r="E14">
            <v>0</v>
          </cell>
          <cell r="F14">
            <v>0</v>
          </cell>
          <cell r="G14">
            <v>0</v>
          </cell>
          <cell r="H14">
            <v>0</v>
          </cell>
          <cell r="I14" t="str">
            <v>石巻</v>
          </cell>
          <cell r="J14">
            <v>0</v>
          </cell>
          <cell r="K14">
            <v>0</v>
          </cell>
          <cell r="L14">
            <v>0</v>
          </cell>
          <cell r="M14">
            <v>0</v>
          </cell>
          <cell r="N14">
            <v>14</v>
          </cell>
          <cell r="O14" t="str">
            <v>イーエムテクノ</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row>
        <row r="15">
          <cell r="D15">
            <v>0</v>
          </cell>
          <cell r="E15">
            <v>0</v>
          </cell>
          <cell r="F15">
            <v>0</v>
          </cell>
          <cell r="G15">
            <v>0</v>
          </cell>
          <cell r="H15">
            <v>0</v>
          </cell>
          <cell r="I15" t="str">
            <v>清水英</v>
          </cell>
          <cell r="J15">
            <v>0</v>
          </cell>
          <cell r="K15">
            <v>0</v>
          </cell>
          <cell r="L15">
            <v>0</v>
          </cell>
          <cell r="M15">
            <v>0</v>
          </cell>
          <cell r="N15">
            <v>15</v>
          </cell>
          <cell r="O15" t="str">
            <v>その他</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row>
        <row r="16">
          <cell r="D16">
            <v>0</v>
          </cell>
          <cell r="E16">
            <v>0</v>
          </cell>
          <cell r="F16">
            <v>0</v>
          </cell>
          <cell r="G16">
            <v>0</v>
          </cell>
          <cell r="H16">
            <v>0</v>
          </cell>
          <cell r="I16" t="str">
            <v>他</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row>
        <row r="17">
          <cell r="D17">
            <v>0</v>
          </cell>
          <cell r="E17">
            <v>0</v>
          </cell>
          <cell r="F17" t="str">
            <v>日付</v>
          </cell>
          <cell r="G17">
            <v>0</v>
          </cell>
          <cell r="H17">
            <v>0</v>
          </cell>
          <cell r="I17" t="str">
            <v>担当者</v>
          </cell>
          <cell r="J17" t="str">
            <v>支払区分</v>
          </cell>
          <cell r="K17" t="str">
            <v>売上金額</v>
          </cell>
          <cell r="L17" t="str">
            <v>本数</v>
          </cell>
          <cell r="M17" t="str">
            <v>走行距離</v>
          </cell>
          <cell r="N17" t="str">
            <v>内売掛金①</v>
          </cell>
          <cell r="O17">
            <v>0</v>
          </cell>
          <cell r="P17" t="str">
            <v>内売掛金②</v>
          </cell>
          <cell r="Q17">
            <v>0</v>
          </cell>
          <cell r="R17" t="str">
            <v>内売掛金③</v>
          </cell>
          <cell r="S17">
            <v>0</v>
          </cell>
          <cell r="T17" t="str">
            <v>内売掛金④</v>
          </cell>
          <cell r="U17">
            <v>0</v>
          </cell>
          <cell r="V17" t="str">
            <v>駐車場経費</v>
          </cell>
          <cell r="W17" t="str">
            <v>交通費経費</v>
          </cell>
          <cell r="X17" t="str">
            <v>車輌関連
経費</v>
          </cell>
          <cell r="Y17" t="str">
            <v>その他
営業経費</v>
          </cell>
          <cell r="Z17" t="str">
            <v>事務経費</v>
          </cell>
          <cell r="AA17" t="str">
            <v>時給単価</v>
          </cell>
          <cell r="AB17" t="str">
            <v>勤務時間</v>
          </cell>
          <cell r="AC17">
            <v>0</v>
          </cell>
          <cell r="AD17">
            <v>0</v>
          </cell>
          <cell r="AE17" t="str">
            <v>労働
時間</v>
          </cell>
          <cell r="AF17" t="str">
            <v>時間外労働</v>
          </cell>
          <cell r="AG17" t="str">
            <v>内深夜
時間</v>
          </cell>
          <cell r="AH17" t="str">
            <v>計算賃金</v>
          </cell>
        </row>
        <row r="18">
          <cell r="D18">
            <v>0</v>
          </cell>
          <cell r="E18">
            <v>0</v>
          </cell>
          <cell r="F18">
            <v>0</v>
          </cell>
          <cell r="G18">
            <v>0</v>
          </cell>
          <cell r="H18">
            <v>0</v>
          </cell>
          <cell r="I18">
            <v>0</v>
          </cell>
          <cell r="J18">
            <v>0</v>
          </cell>
          <cell r="K18">
            <v>0</v>
          </cell>
          <cell r="L18">
            <v>0</v>
          </cell>
          <cell r="M18">
            <v>0</v>
          </cell>
          <cell r="N18" t="str">
            <v>金額</v>
          </cell>
          <cell r="O18" t="str">
            <v>相手先</v>
          </cell>
          <cell r="P18" t="str">
            <v>金額</v>
          </cell>
          <cell r="Q18" t="str">
            <v>相手先</v>
          </cell>
          <cell r="R18" t="str">
            <v>金額</v>
          </cell>
          <cell r="S18" t="str">
            <v>相手先</v>
          </cell>
          <cell r="T18" t="str">
            <v>金額</v>
          </cell>
          <cell r="U18" t="str">
            <v>相手先</v>
          </cell>
          <cell r="V18">
            <v>0</v>
          </cell>
          <cell r="W18">
            <v>0</v>
          </cell>
          <cell r="X18">
            <v>0</v>
          </cell>
          <cell r="Y18">
            <v>0</v>
          </cell>
          <cell r="Z18">
            <v>0</v>
          </cell>
          <cell r="AA18">
            <v>0</v>
          </cell>
          <cell r="AB18" t="str">
            <v>始業</v>
          </cell>
          <cell r="AC18">
            <v>0</v>
          </cell>
          <cell r="AD18" t="str">
            <v>終業</v>
          </cell>
          <cell r="AE18">
            <v>0</v>
          </cell>
          <cell r="AF18">
            <v>0</v>
          </cell>
          <cell r="AG18">
            <v>0</v>
          </cell>
          <cell r="AH18">
            <v>0</v>
          </cell>
        </row>
        <row r="19">
          <cell r="D19" t="str">
            <v>44835-1</v>
          </cell>
          <cell r="E19">
            <v>1</v>
          </cell>
          <cell r="F19">
            <v>2022</v>
          </cell>
          <cell r="G19">
            <v>10</v>
          </cell>
          <cell r="H19">
            <v>1</v>
          </cell>
          <cell r="I19" t="str">
            <v>石巻</v>
          </cell>
          <cell r="J19" t="str">
            <v>日払</v>
          </cell>
          <cell r="K19">
            <v>25900</v>
          </cell>
          <cell r="L19">
            <v>6</v>
          </cell>
          <cell r="M19">
            <v>73.2</v>
          </cell>
          <cell r="N19">
            <v>0</v>
          </cell>
          <cell r="O19">
            <v>0</v>
          </cell>
          <cell r="P19">
            <v>0</v>
          </cell>
          <cell r="Q19">
            <v>0</v>
          </cell>
          <cell r="R19">
            <v>0</v>
          </cell>
          <cell r="S19">
            <v>0</v>
          </cell>
          <cell r="T19">
            <v>0</v>
          </cell>
          <cell r="U19">
            <v>0</v>
          </cell>
          <cell r="V19">
            <v>0</v>
          </cell>
          <cell r="W19">
            <v>0</v>
          </cell>
          <cell r="X19">
            <v>0</v>
          </cell>
          <cell r="Y19">
            <v>0</v>
          </cell>
          <cell r="Z19">
            <v>0</v>
          </cell>
          <cell r="AA19">
            <v>889</v>
          </cell>
          <cell r="AB19">
            <v>0.875</v>
          </cell>
          <cell r="AC19">
            <v>0</v>
          </cell>
          <cell r="AD19">
            <v>1.1979166666666667</v>
          </cell>
          <cell r="AE19">
            <v>0.32291666666666674</v>
          </cell>
          <cell r="AF19">
            <v>0</v>
          </cell>
          <cell r="AG19">
            <v>0.28125000000000011</v>
          </cell>
          <cell r="AH19">
            <v>8388.2500000000018</v>
          </cell>
        </row>
        <row r="20">
          <cell r="D20" t="str">
            <v>44835-2</v>
          </cell>
          <cell r="E20">
            <v>1</v>
          </cell>
          <cell r="F20">
            <v>2022</v>
          </cell>
          <cell r="G20">
            <v>10</v>
          </cell>
          <cell r="H20">
            <v>1</v>
          </cell>
          <cell r="I20" t="str">
            <v>清水英</v>
          </cell>
          <cell r="J20" t="str">
            <v>日払</v>
          </cell>
          <cell r="K20">
            <v>16200</v>
          </cell>
          <cell r="L20">
            <v>5</v>
          </cell>
          <cell r="M20">
            <v>41.1</v>
          </cell>
          <cell r="N20">
            <v>0</v>
          </cell>
          <cell r="O20">
            <v>0</v>
          </cell>
          <cell r="P20">
            <v>0</v>
          </cell>
          <cell r="Q20">
            <v>0</v>
          </cell>
          <cell r="R20">
            <v>0</v>
          </cell>
          <cell r="S20">
            <v>0</v>
          </cell>
          <cell r="T20">
            <v>0</v>
          </cell>
          <cell r="U20">
            <v>0</v>
          </cell>
          <cell r="V20">
            <v>0</v>
          </cell>
          <cell r="W20">
            <v>0</v>
          </cell>
          <cell r="X20">
            <v>0</v>
          </cell>
          <cell r="Y20">
            <v>0</v>
          </cell>
          <cell r="Z20">
            <v>0</v>
          </cell>
          <cell r="AA20">
            <v>889</v>
          </cell>
          <cell r="AB20">
            <v>0.85416666666666663</v>
          </cell>
          <cell r="AC20">
            <v>0</v>
          </cell>
          <cell r="AD20">
            <v>1.1041666666666667</v>
          </cell>
          <cell r="AE20">
            <v>0.25000000000000011</v>
          </cell>
          <cell r="AF20">
            <v>0</v>
          </cell>
          <cell r="AG20">
            <v>0.18750000000000011</v>
          </cell>
          <cell r="AH20">
            <v>6333.0000000000018</v>
          </cell>
        </row>
        <row r="21">
          <cell r="D21" t="str">
            <v>44835-3</v>
          </cell>
          <cell r="E21">
            <v>1</v>
          </cell>
          <cell r="F21">
            <v>2022</v>
          </cell>
          <cell r="G21">
            <v>10</v>
          </cell>
          <cell r="H21">
            <v>1</v>
          </cell>
          <cell r="I21" t="str">
            <v>武茂</v>
          </cell>
          <cell r="J21" t="str">
            <v>日払</v>
          </cell>
          <cell r="K21">
            <v>10200</v>
          </cell>
          <cell r="L21">
            <v>2</v>
          </cell>
          <cell r="M21">
            <v>33.799999999999997</v>
          </cell>
          <cell r="N21">
            <v>0</v>
          </cell>
          <cell r="O21">
            <v>0</v>
          </cell>
          <cell r="P21">
            <v>0</v>
          </cell>
          <cell r="Q21">
            <v>0</v>
          </cell>
          <cell r="R21">
            <v>0</v>
          </cell>
          <cell r="S21">
            <v>0</v>
          </cell>
          <cell r="T21">
            <v>0</v>
          </cell>
          <cell r="U21">
            <v>0</v>
          </cell>
          <cell r="V21">
            <v>0</v>
          </cell>
          <cell r="W21">
            <v>0</v>
          </cell>
          <cell r="X21">
            <v>0</v>
          </cell>
          <cell r="Y21">
            <v>0</v>
          </cell>
          <cell r="Z21">
            <v>0</v>
          </cell>
          <cell r="AA21">
            <v>889</v>
          </cell>
          <cell r="AB21">
            <v>0.85416666666666663</v>
          </cell>
          <cell r="AC21">
            <v>0</v>
          </cell>
          <cell r="AD21">
            <v>0.96875</v>
          </cell>
          <cell r="AE21">
            <v>0.11458333333333337</v>
          </cell>
          <cell r="AF21">
            <v>0</v>
          </cell>
          <cell r="AG21">
            <v>5.208333333333337E-2</v>
          </cell>
          <cell r="AH21">
            <v>2722.2500000000009</v>
          </cell>
        </row>
        <row r="22">
          <cell r="D22" t="str">
            <v>44835-4</v>
          </cell>
          <cell r="E22">
            <v>1</v>
          </cell>
          <cell r="F22">
            <v>2022</v>
          </cell>
          <cell r="G22">
            <v>10</v>
          </cell>
          <cell r="H22">
            <v>1</v>
          </cell>
          <cell r="I22" t="str">
            <v>後藤</v>
          </cell>
          <cell r="J22" t="str">
            <v>日払</v>
          </cell>
          <cell r="K22">
            <v>22300</v>
          </cell>
          <cell r="L22">
            <v>7</v>
          </cell>
          <cell r="M22">
            <v>21.5</v>
          </cell>
          <cell r="N22">
            <v>0</v>
          </cell>
          <cell r="O22">
            <v>0</v>
          </cell>
          <cell r="P22">
            <v>0</v>
          </cell>
          <cell r="Q22">
            <v>0</v>
          </cell>
          <cell r="R22">
            <v>0</v>
          </cell>
          <cell r="S22">
            <v>0</v>
          </cell>
          <cell r="T22">
            <v>0</v>
          </cell>
          <cell r="U22">
            <v>0</v>
          </cell>
          <cell r="V22">
            <v>100</v>
          </cell>
          <cell r="W22">
            <v>0</v>
          </cell>
          <cell r="X22">
            <v>0</v>
          </cell>
          <cell r="Y22">
            <v>0</v>
          </cell>
          <cell r="Z22">
            <v>0</v>
          </cell>
          <cell r="AA22">
            <v>889</v>
          </cell>
          <cell r="AB22">
            <v>0.83333333333333337</v>
          </cell>
          <cell r="AC22">
            <v>0</v>
          </cell>
          <cell r="AD22">
            <v>1.1527777777777779</v>
          </cell>
          <cell r="AE22">
            <v>0.31944444444444453</v>
          </cell>
          <cell r="AF22">
            <v>0</v>
          </cell>
          <cell r="AG22">
            <v>0.23611111111111127</v>
          </cell>
          <cell r="AH22">
            <v>8073.6666666666697</v>
          </cell>
        </row>
        <row r="23">
          <cell r="D23" t="str">
            <v>44835-5</v>
          </cell>
          <cell r="E23">
            <v>1</v>
          </cell>
          <cell r="F23">
            <v>2022</v>
          </cell>
          <cell r="G23">
            <v>10</v>
          </cell>
          <cell r="H23">
            <v>1</v>
          </cell>
          <cell r="I23" t="str">
            <v>若濱</v>
          </cell>
          <cell r="J23" t="str">
            <v>日払</v>
          </cell>
          <cell r="K23">
            <v>29200</v>
          </cell>
          <cell r="L23">
            <v>8</v>
          </cell>
          <cell r="M23">
            <v>73.5</v>
          </cell>
          <cell r="N23">
            <v>0</v>
          </cell>
          <cell r="O23">
            <v>0</v>
          </cell>
          <cell r="P23">
            <v>0</v>
          </cell>
          <cell r="Q23">
            <v>0</v>
          </cell>
          <cell r="R23">
            <v>0</v>
          </cell>
          <cell r="S23">
            <v>0</v>
          </cell>
          <cell r="T23">
            <v>0</v>
          </cell>
          <cell r="U23">
            <v>0</v>
          </cell>
          <cell r="V23">
            <v>100</v>
          </cell>
          <cell r="W23">
            <v>0</v>
          </cell>
          <cell r="X23">
            <v>0</v>
          </cell>
          <cell r="Y23">
            <v>0</v>
          </cell>
          <cell r="Z23">
            <v>0</v>
          </cell>
          <cell r="AA23">
            <v>889</v>
          </cell>
          <cell r="AB23">
            <v>0.83333333333333337</v>
          </cell>
          <cell r="AC23">
            <v>0</v>
          </cell>
          <cell r="AD23">
            <v>1.1666666666666667</v>
          </cell>
          <cell r="AE23">
            <v>0.33333333333333337</v>
          </cell>
          <cell r="AF23">
            <v>5.5511151231257827E-17</v>
          </cell>
          <cell r="AG23">
            <v>0.25000000000000011</v>
          </cell>
          <cell r="AH23">
            <v>8444.0000000000036</v>
          </cell>
        </row>
        <row r="24">
          <cell r="D24" t="str">
            <v>44835-6</v>
          </cell>
          <cell r="E24">
            <v>1</v>
          </cell>
          <cell r="F24">
            <v>2022</v>
          </cell>
          <cell r="G24">
            <v>10</v>
          </cell>
          <cell r="H24">
            <v>1</v>
          </cell>
          <cell r="I24" t="str">
            <v>鈴木</v>
          </cell>
          <cell r="J24" t="str">
            <v>日払</v>
          </cell>
          <cell r="K24">
            <v>29000</v>
          </cell>
          <cell r="L24">
            <v>7</v>
          </cell>
          <cell r="M24">
            <v>81.8</v>
          </cell>
          <cell r="N24">
            <v>2500</v>
          </cell>
          <cell r="O24" t="str">
            <v>ＰａｙＰａｙ</v>
          </cell>
          <cell r="P24">
            <v>0</v>
          </cell>
          <cell r="Q24">
            <v>0</v>
          </cell>
          <cell r="R24">
            <v>0</v>
          </cell>
          <cell r="S24">
            <v>0</v>
          </cell>
          <cell r="T24">
            <v>0</v>
          </cell>
          <cell r="U24">
            <v>0</v>
          </cell>
          <cell r="V24">
            <v>200</v>
          </cell>
          <cell r="W24">
            <v>0</v>
          </cell>
          <cell r="X24">
            <v>0</v>
          </cell>
          <cell r="Y24">
            <v>0</v>
          </cell>
          <cell r="Z24">
            <v>0</v>
          </cell>
          <cell r="AA24">
            <v>889</v>
          </cell>
          <cell r="AB24">
            <v>0.83333333333333337</v>
          </cell>
          <cell r="AC24">
            <v>0</v>
          </cell>
          <cell r="AD24">
            <v>1.1979166666666667</v>
          </cell>
          <cell r="AE24">
            <v>0.36458333333333337</v>
          </cell>
          <cell r="AF24">
            <v>3.1250000000000056E-2</v>
          </cell>
          <cell r="AG24">
            <v>0.28125000000000011</v>
          </cell>
          <cell r="AH24">
            <v>9944.0000000000036</v>
          </cell>
        </row>
        <row r="25">
          <cell r="D25" t="str">
            <v>44835-7</v>
          </cell>
          <cell r="E25">
            <v>1</v>
          </cell>
          <cell r="F25">
            <v>2022</v>
          </cell>
          <cell r="G25">
            <v>10</v>
          </cell>
          <cell r="H25">
            <v>1</v>
          </cell>
          <cell r="I25" t="str">
            <v>片山</v>
          </cell>
          <cell r="J25" t="str">
            <v>日払</v>
          </cell>
          <cell r="K25">
            <v>30500</v>
          </cell>
          <cell r="L25">
            <v>8</v>
          </cell>
          <cell r="M25">
            <v>87.7</v>
          </cell>
          <cell r="N25">
            <v>0</v>
          </cell>
          <cell r="O25">
            <v>0</v>
          </cell>
          <cell r="P25">
            <v>0</v>
          </cell>
          <cell r="Q25">
            <v>0</v>
          </cell>
          <cell r="R25">
            <v>0</v>
          </cell>
          <cell r="S25">
            <v>0</v>
          </cell>
          <cell r="T25">
            <v>0</v>
          </cell>
          <cell r="U25">
            <v>0</v>
          </cell>
          <cell r="V25">
            <v>600</v>
          </cell>
          <cell r="W25">
            <v>0</v>
          </cell>
          <cell r="X25">
            <v>0</v>
          </cell>
          <cell r="Y25">
            <v>0</v>
          </cell>
          <cell r="Z25">
            <v>0</v>
          </cell>
          <cell r="AA25">
            <v>889</v>
          </cell>
          <cell r="AB25">
            <v>0.85416666666666663</v>
          </cell>
          <cell r="AC25">
            <v>0</v>
          </cell>
          <cell r="AD25">
            <v>1.1875</v>
          </cell>
          <cell r="AE25">
            <v>0.33333333333333337</v>
          </cell>
          <cell r="AF25">
            <v>5.5511151231257827E-17</v>
          </cell>
          <cell r="AG25">
            <v>0.27083333333333337</v>
          </cell>
          <cell r="AH25">
            <v>8555.0000000000036</v>
          </cell>
        </row>
        <row r="26">
          <cell r="D26" t="str">
            <v>44835-8</v>
          </cell>
          <cell r="E26">
            <v>1</v>
          </cell>
          <cell r="F26">
            <v>2022</v>
          </cell>
          <cell r="G26">
            <v>10</v>
          </cell>
          <cell r="H26">
            <v>1</v>
          </cell>
          <cell r="I26" t="str">
            <v>長尾</v>
          </cell>
          <cell r="J26" t="str">
            <v>月払</v>
          </cell>
          <cell r="K26">
            <v>22900</v>
          </cell>
          <cell r="L26">
            <v>7</v>
          </cell>
          <cell r="M26">
            <v>50.1</v>
          </cell>
          <cell r="N26">
            <v>0</v>
          </cell>
          <cell r="O26">
            <v>0</v>
          </cell>
          <cell r="P26">
            <v>0</v>
          </cell>
          <cell r="Q26">
            <v>0</v>
          </cell>
          <cell r="R26">
            <v>0</v>
          </cell>
          <cell r="S26">
            <v>0</v>
          </cell>
          <cell r="T26">
            <v>0</v>
          </cell>
          <cell r="U26">
            <v>0</v>
          </cell>
          <cell r="V26">
            <v>0</v>
          </cell>
          <cell r="W26">
            <v>0</v>
          </cell>
          <cell r="X26">
            <v>0</v>
          </cell>
          <cell r="Y26">
            <v>0</v>
          </cell>
          <cell r="Z26">
            <v>0</v>
          </cell>
          <cell r="AA26">
            <v>889</v>
          </cell>
          <cell r="AB26">
            <v>0</v>
          </cell>
          <cell r="AC26">
            <v>0</v>
          </cell>
          <cell r="AD26">
            <v>0</v>
          </cell>
          <cell r="AE26">
            <v>0</v>
          </cell>
          <cell r="AF26">
            <v>0</v>
          </cell>
          <cell r="AG26">
            <v>0</v>
          </cell>
          <cell r="AH26">
            <v>0</v>
          </cell>
        </row>
        <row r="27">
          <cell r="D27" t="str">
            <v>44835-9</v>
          </cell>
          <cell r="E27">
            <v>1</v>
          </cell>
          <cell r="F27">
            <v>2022</v>
          </cell>
          <cell r="G27">
            <v>10</v>
          </cell>
          <cell r="H27">
            <v>1</v>
          </cell>
          <cell r="I27" t="str">
            <v>高橋</v>
          </cell>
          <cell r="J27" t="str">
            <v>日払</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889</v>
          </cell>
          <cell r="AB27">
            <v>0.875</v>
          </cell>
          <cell r="AC27">
            <v>0</v>
          </cell>
          <cell r="AD27">
            <v>1.0625</v>
          </cell>
          <cell r="AE27">
            <v>0.1875</v>
          </cell>
          <cell r="AF27">
            <v>0</v>
          </cell>
          <cell r="AG27">
            <v>0.14583333333333337</v>
          </cell>
          <cell r="AH27">
            <v>4000.5</v>
          </cell>
        </row>
        <row r="28">
          <cell r="D28" t="str">
            <v>44835-10</v>
          </cell>
          <cell r="E28">
            <v>1</v>
          </cell>
          <cell r="F28">
            <v>2022</v>
          </cell>
          <cell r="G28">
            <v>10</v>
          </cell>
          <cell r="H28">
            <v>1</v>
          </cell>
          <cell r="I28" t="str">
            <v>中條</v>
          </cell>
          <cell r="J28" t="str">
            <v>日払</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889</v>
          </cell>
          <cell r="AB28">
            <v>0.83333333333333337</v>
          </cell>
          <cell r="AC28">
            <v>0</v>
          </cell>
          <cell r="AD28">
            <v>1.1875</v>
          </cell>
          <cell r="AE28">
            <v>0.35416666666666663</v>
          </cell>
          <cell r="AF28">
            <v>2.0833333333333315E-2</v>
          </cell>
          <cell r="AG28">
            <v>0.27083333333333337</v>
          </cell>
          <cell r="AH28">
            <v>8001</v>
          </cell>
        </row>
        <row r="29">
          <cell r="D29" t="str">
            <v>44836-1</v>
          </cell>
          <cell r="E29">
            <v>2</v>
          </cell>
          <cell r="F29">
            <v>2022</v>
          </cell>
          <cell r="G29">
            <v>10</v>
          </cell>
          <cell r="H29">
            <v>2</v>
          </cell>
          <cell r="I29" t="str">
            <v>武茂</v>
          </cell>
          <cell r="J29" t="str">
            <v>日払</v>
          </cell>
          <cell r="K29">
            <v>10300</v>
          </cell>
          <cell r="L29">
            <v>2</v>
          </cell>
          <cell r="M29">
            <v>32.9</v>
          </cell>
          <cell r="N29">
            <v>0</v>
          </cell>
          <cell r="O29">
            <v>0</v>
          </cell>
          <cell r="P29">
            <v>0</v>
          </cell>
          <cell r="Q29">
            <v>0</v>
          </cell>
          <cell r="R29">
            <v>0</v>
          </cell>
          <cell r="S29">
            <v>0</v>
          </cell>
          <cell r="T29">
            <v>0</v>
          </cell>
          <cell r="U29">
            <v>0</v>
          </cell>
          <cell r="V29">
            <v>0</v>
          </cell>
          <cell r="W29">
            <v>0</v>
          </cell>
          <cell r="X29">
            <v>0</v>
          </cell>
          <cell r="Y29">
            <v>0</v>
          </cell>
          <cell r="Z29">
            <v>0</v>
          </cell>
          <cell r="AA29">
            <v>920</v>
          </cell>
          <cell r="AB29">
            <v>0.86111111111111116</v>
          </cell>
          <cell r="AC29">
            <v>0</v>
          </cell>
          <cell r="AD29">
            <v>1.0208333333333333</v>
          </cell>
          <cell r="AE29">
            <v>0.1597222222222221</v>
          </cell>
          <cell r="AF29">
            <v>0</v>
          </cell>
          <cell r="AG29">
            <v>0.10416666666666663</v>
          </cell>
          <cell r="AH29">
            <v>4101.6666666666642</v>
          </cell>
        </row>
        <row r="30">
          <cell r="D30" t="str">
            <v>44836-2</v>
          </cell>
          <cell r="E30">
            <v>2</v>
          </cell>
          <cell r="F30">
            <v>2022</v>
          </cell>
          <cell r="G30">
            <v>10</v>
          </cell>
          <cell r="H30">
            <v>2</v>
          </cell>
          <cell r="I30" t="str">
            <v>清水英</v>
          </cell>
          <cell r="J30" t="str">
            <v>日払</v>
          </cell>
          <cell r="K30">
            <v>8200</v>
          </cell>
          <cell r="L30">
            <v>2</v>
          </cell>
          <cell r="M30">
            <v>21.2</v>
          </cell>
          <cell r="N30">
            <v>0</v>
          </cell>
          <cell r="O30">
            <v>0</v>
          </cell>
          <cell r="P30">
            <v>0</v>
          </cell>
          <cell r="Q30">
            <v>0</v>
          </cell>
          <cell r="R30">
            <v>0</v>
          </cell>
          <cell r="S30">
            <v>0</v>
          </cell>
          <cell r="T30">
            <v>0</v>
          </cell>
          <cell r="U30">
            <v>0</v>
          </cell>
          <cell r="V30">
            <v>0</v>
          </cell>
          <cell r="W30">
            <v>0</v>
          </cell>
          <cell r="X30">
            <v>0</v>
          </cell>
          <cell r="Y30">
            <v>0</v>
          </cell>
          <cell r="Z30">
            <v>0</v>
          </cell>
          <cell r="AA30">
            <v>920</v>
          </cell>
          <cell r="AB30">
            <v>0.90625</v>
          </cell>
          <cell r="AC30">
            <v>0</v>
          </cell>
          <cell r="AD30">
            <v>1.0208333333333333</v>
          </cell>
          <cell r="AE30">
            <v>0.11458333333333326</v>
          </cell>
          <cell r="AF30">
            <v>0</v>
          </cell>
          <cell r="AG30">
            <v>0.10416666666666663</v>
          </cell>
          <cell r="AH30">
            <v>3104.9999999999982</v>
          </cell>
        </row>
        <row r="31">
          <cell r="D31" t="str">
            <v>44836-3</v>
          </cell>
          <cell r="E31">
            <v>2</v>
          </cell>
          <cell r="F31">
            <v>2022</v>
          </cell>
          <cell r="G31">
            <v>10</v>
          </cell>
          <cell r="H31">
            <v>2</v>
          </cell>
          <cell r="I31" t="str">
            <v>若濱</v>
          </cell>
          <cell r="J31" t="str">
            <v>日払</v>
          </cell>
          <cell r="K31">
            <v>9400</v>
          </cell>
          <cell r="L31">
            <v>3</v>
          </cell>
          <cell r="M31">
            <v>19.2</v>
          </cell>
          <cell r="N31">
            <v>0</v>
          </cell>
          <cell r="O31">
            <v>0</v>
          </cell>
          <cell r="P31">
            <v>0</v>
          </cell>
          <cell r="Q31">
            <v>0</v>
          </cell>
          <cell r="R31">
            <v>0</v>
          </cell>
          <cell r="S31">
            <v>0</v>
          </cell>
          <cell r="T31">
            <v>0</v>
          </cell>
          <cell r="U31">
            <v>0</v>
          </cell>
          <cell r="V31">
            <v>0</v>
          </cell>
          <cell r="W31">
            <v>0</v>
          </cell>
          <cell r="X31">
            <v>0</v>
          </cell>
          <cell r="Y31">
            <v>0</v>
          </cell>
          <cell r="Z31">
            <v>0</v>
          </cell>
          <cell r="AA31">
            <v>920</v>
          </cell>
          <cell r="AB31">
            <v>0.75</v>
          </cell>
          <cell r="AC31">
            <v>0</v>
          </cell>
          <cell r="AD31">
            <v>0.94791666666666663</v>
          </cell>
          <cell r="AE31">
            <v>0.19791666666666663</v>
          </cell>
          <cell r="AF31">
            <v>0</v>
          </cell>
          <cell r="AG31">
            <v>3.125E-2</v>
          </cell>
          <cell r="AH31">
            <v>4542.4999999999991</v>
          </cell>
        </row>
        <row r="32">
          <cell r="D32" t="str">
            <v>44836-4</v>
          </cell>
          <cell r="E32">
            <v>2</v>
          </cell>
          <cell r="F32">
            <v>2022</v>
          </cell>
          <cell r="G32">
            <v>10</v>
          </cell>
          <cell r="H32">
            <v>2</v>
          </cell>
          <cell r="I32" t="str">
            <v>深田</v>
          </cell>
          <cell r="J32" t="str">
            <v>日払</v>
          </cell>
          <cell r="K32">
            <v>13100</v>
          </cell>
          <cell r="L32">
            <v>4</v>
          </cell>
          <cell r="M32">
            <v>32.1</v>
          </cell>
          <cell r="N32">
            <v>5000</v>
          </cell>
          <cell r="O32" t="str">
            <v>ＰａｙＰａｙ</v>
          </cell>
          <cell r="P32">
            <v>0</v>
          </cell>
          <cell r="Q32">
            <v>0</v>
          </cell>
          <cell r="R32">
            <v>0</v>
          </cell>
          <cell r="S32">
            <v>0</v>
          </cell>
          <cell r="T32">
            <v>0</v>
          </cell>
          <cell r="U32">
            <v>0</v>
          </cell>
          <cell r="V32">
            <v>0</v>
          </cell>
          <cell r="W32">
            <v>0</v>
          </cell>
          <cell r="X32">
            <v>0</v>
          </cell>
          <cell r="Y32">
            <v>0</v>
          </cell>
          <cell r="Z32">
            <v>0</v>
          </cell>
          <cell r="AA32">
            <v>920</v>
          </cell>
          <cell r="AB32">
            <v>0.79166666666666663</v>
          </cell>
          <cell r="AC32">
            <v>0</v>
          </cell>
          <cell r="AD32">
            <v>1</v>
          </cell>
          <cell r="AE32">
            <v>0.20833333333333337</v>
          </cell>
          <cell r="AF32">
            <v>0</v>
          </cell>
          <cell r="AG32">
            <v>8.333333333333337E-2</v>
          </cell>
          <cell r="AH32">
            <v>5060.0000000000009</v>
          </cell>
        </row>
        <row r="33">
          <cell r="D33" t="str">
            <v>44836-5</v>
          </cell>
          <cell r="E33">
            <v>2</v>
          </cell>
          <cell r="F33">
            <v>2022</v>
          </cell>
          <cell r="G33">
            <v>10</v>
          </cell>
          <cell r="H33">
            <v>2</v>
          </cell>
          <cell r="I33" t="str">
            <v>片山</v>
          </cell>
          <cell r="J33" t="str">
            <v>日払</v>
          </cell>
          <cell r="K33">
            <v>11500</v>
          </cell>
          <cell r="L33">
            <v>3</v>
          </cell>
          <cell r="M33">
            <v>33.6</v>
          </cell>
          <cell r="N33">
            <v>0</v>
          </cell>
          <cell r="O33">
            <v>0</v>
          </cell>
          <cell r="P33">
            <v>0</v>
          </cell>
          <cell r="Q33">
            <v>0</v>
          </cell>
          <cell r="R33">
            <v>0</v>
          </cell>
          <cell r="S33">
            <v>0</v>
          </cell>
          <cell r="T33">
            <v>0</v>
          </cell>
          <cell r="U33">
            <v>0</v>
          </cell>
          <cell r="V33">
            <v>0</v>
          </cell>
          <cell r="W33">
            <v>0</v>
          </cell>
          <cell r="X33">
            <v>0</v>
          </cell>
          <cell r="Y33">
            <v>0</v>
          </cell>
          <cell r="Z33">
            <v>0</v>
          </cell>
          <cell r="AA33">
            <v>920</v>
          </cell>
          <cell r="AB33">
            <v>0.875</v>
          </cell>
          <cell r="AC33">
            <v>0</v>
          </cell>
          <cell r="AD33">
            <v>1</v>
          </cell>
          <cell r="AE33">
            <v>0.125</v>
          </cell>
          <cell r="AF33">
            <v>0</v>
          </cell>
          <cell r="AG33">
            <v>8.333333333333337E-2</v>
          </cell>
          <cell r="AH33">
            <v>3220</v>
          </cell>
        </row>
        <row r="34">
          <cell r="D34" t="str">
            <v>44836-6</v>
          </cell>
          <cell r="E34">
            <v>2</v>
          </cell>
          <cell r="F34">
            <v>2022</v>
          </cell>
          <cell r="G34">
            <v>10</v>
          </cell>
          <cell r="H34">
            <v>2</v>
          </cell>
          <cell r="I34" t="str">
            <v>庵</v>
          </cell>
          <cell r="J34" t="str">
            <v>日払</v>
          </cell>
          <cell r="K34">
            <v>16800</v>
          </cell>
          <cell r="L34">
            <v>5</v>
          </cell>
          <cell r="M34">
            <v>34.6</v>
          </cell>
          <cell r="N34">
            <v>0</v>
          </cell>
          <cell r="O34">
            <v>0</v>
          </cell>
          <cell r="P34">
            <v>0</v>
          </cell>
          <cell r="Q34">
            <v>0</v>
          </cell>
          <cell r="R34">
            <v>0</v>
          </cell>
          <cell r="S34">
            <v>0</v>
          </cell>
          <cell r="T34">
            <v>0</v>
          </cell>
          <cell r="U34">
            <v>0</v>
          </cell>
          <cell r="V34">
            <v>0</v>
          </cell>
          <cell r="W34">
            <v>0</v>
          </cell>
          <cell r="X34">
            <v>0</v>
          </cell>
          <cell r="Y34">
            <v>0</v>
          </cell>
          <cell r="Z34">
            <v>0</v>
          </cell>
          <cell r="AA34">
            <v>920</v>
          </cell>
          <cell r="AB34">
            <v>0.75</v>
          </cell>
          <cell r="AC34">
            <v>0</v>
          </cell>
          <cell r="AD34">
            <v>1.0416666666666667</v>
          </cell>
          <cell r="AE34">
            <v>0.29166666666666674</v>
          </cell>
          <cell r="AF34">
            <v>0</v>
          </cell>
          <cell r="AG34">
            <v>0.12500000000000011</v>
          </cell>
          <cell r="AH34">
            <v>7130.0000000000027</v>
          </cell>
        </row>
        <row r="35">
          <cell r="D35" t="str">
            <v>44836-7</v>
          </cell>
          <cell r="E35">
            <v>2</v>
          </cell>
          <cell r="F35">
            <v>2022</v>
          </cell>
          <cell r="G35">
            <v>10</v>
          </cell>
          <cell r="H35">
            <v>2</v>
          </cell>
          <cell r="I35" t="str">
            <v>杉山</v>
          </cell>
          <cell r="J35" t="str">
            <v>日払</v>
          </cell>
          <cell r="K35">
            <v>23300</v>
          </cell>
          <cell r="L35">
            <v>4</v>
          </cell>
          <cell r="M35">
            <v>72.400000000000006</v>
          </cell>
          <cell r="N35">
            <v>0</v>
          </cell>
          <cell r="O35">
            <v>0</v>
          </cell>
          <cell r="P35">
            <v>0</v>
          </cell>
          <cell r="Q35">
            <v>0</v>
          </cell>
          <cell r="R35">
            <v>0</v>
          </cell>
          <cell r="S35">
            <v>0</v>
          </cell>
          <cell r="T35">
            <v>0</v>
          </cell>
          <cell r="U35">
            <v>0</v>
          </cell>
          <cell r="V35">
            <v>0</v>
          </cell>
          <cell r="W35">
            <v>0</v>
          </cell>
          <cell r="X35">
            <v>0</v>
          </cell>
          <cell r="Y35">
            <v>0</v>
          </cell>
          <cell r="Z35">
            <v>0</v>
          </cell>
          <cell r="AA35">
            <v>920</v>
          </cell>
          <cell r="AB35">
            <v>0.79166666666666663</v>
          </cell>
          <cell r="AC35">
            <v>0</v>
          </cell>
          <cell r="AD35">
            <v>1.0416666666666667</v>
          </cell>
          <cell r="AE35">
            <v>0.25000000000000011</v>
          </cell>
          <cell r="AF35">
            <v>0</v>
          </cell>
          <cell r="AG35">
            <v>0.12500000000000011</v>
          </cell>
          <cell r="AH35">
            <v>6210.0000000000036</v>
          </cell>
        </row>
        <row r="36">
          <cell r="D36" t="str">
            <v>44836-8</v>
          </cell>
          <cell r="E36">
            <v>2</v>
          </cell>
          <cell r="F36">
            <v>2022</v>
          </cell>
          <cell r="G36">
            <v>10</v>
          </cell>
          <cell r="H36">
            <v>2</v>
          </cell>
          <cell r="I36" t="str">
            <v>長尾</v>
          </cell>
          <cell r="J36" t="str">
            <v>月払</v>
          </cell>
          <cell r="K36">
            <v>5000</v>
          </cell>
          <cell r="L36">
            <v>1</v>
          </cell>
          <cell r="M36">
            <v>15</v>
          </cell>
          <cell r="N36">
            <v>0</v>
          </cell>
          <cell r="O36">
            <v>0</v>
          </cell>
          <cell r="P36">
            <v>0</v>
          </cell>
          <cell r="Q36">
            <v>0</v>
          </cell>
          <cell r="R36">
            <v>0</v>
          </cell>
          <cell r="S36">
            <v>0</v>
          </cell>
          <cell r="T36">
            <v>0</v>
          </cell>
          <cell r="U36">
            <v>0</v>
          </cell>
          <cell r="V36">
            <v>0</v>
          </cell>
          <cell r="W36">
            <v>0</v>
          </cell>
          <cell r="X36">
            <v>0</v>
          </cell>
          <cell r="Y36">
            <v>0</v>
          </cell>
          <cell r="Z36">
            <v>0</v>
          </cell>
          <cell r="AA36">
            <v>920</v>
          </cell>
          <cell r="AB36">
            <v>0</v>
          </cell>
          <cell r="AC36">
            <v>0</v>
          </cell>
          <cell r="AD36">
            <v>0</v>
          </cell>
          <cell r="AE36">
            <v>0</v>
          </cell>
          <cell r="AF36">
            <v>0</v>
          </cell>
          <cell r="AG36">
            <v>0</v>
          </cell>
          <cell r="AH36">
            <v>0</v>
          </cell>
        </row>
        <row r="37">
          <cell r="D37" t="str">
            <v>44837-1</v>
          </cell>
          <cell r="E37">
            <v>3</v>
          </cell>
          <cell r="F37">
            <v>2022</v>
          </cell>
          <cell r="G37">
            <v>10</v>
          </cell>
          <cell r="H37">
            <v>3</v>
          </cell>
          <cell r="I37" t="str">
            <v>石巻</v>
          </cell>
          <cell r="J37" t="str">
            <v>日払</v>
          </cell>
          <cell r="K37">
            <v>16400</v>
          </cell>
          <cell r="L37">
            <v>5</v>
          </cell>
          <cell r="M37">
            <v>41.2</v>
          </cell>
          <cell r="N37">
            <v>3400</v>
          </cell>
          <cell r="O37" t="str">
            <v>ＰａｙＰａｙ</v>
          </cell>
          <cell r="P37">
            <v>0</v>
          </cell>
          <cell r="Q37">
            <v>0</v>
          </cell>
          <cell r="R37">
            <v>0</v>
          </cell>
          <cell r="S37">
            <v>0</v>
          </cell>
          <cell r="T37">
            <v>0</v>
          </cell>
          <cell r="U37">
            <v>0</v>
          </cell>
          <cell r="V37">
            <v>0</v>
          </cell>
          <cell r="W37">
            <v>0</v>
          </cell>
          <cell r="X37">
            <v>0</v>
          </cell>
          <cell r="Y37">
            <v>0</v>
          </cell>
          <cell r="Z37">
            <v>0</v>
          </cell>
          <cell r="AA37">
            <v>920</v>
          </cell>
          <cell r="AB37">
            <v>0.85416666666666663</v>
          </cell>
          <cell r="AC37">
            <v>0</v>
          </cell>
          <cell r="AD37">
            <v>1.1145833333333333</v>
          </cell>
          <cell r="AE37">
            <v>0.26041666666666663</v>
          </cell>
          <cell r="AF37">
            <v>0</v>
          </cell>
          <cell r="AG37">
            <v>0.19791666666666663</v>
          </cell>
          <cell r="AH37">
            <v>6842.4999999999991</v>
          </cell>
        </row>
        <row r="38">
          <cell r="D38" t="str">
            <v>44837-2</v>
          </cell>
          <cell r="E38">
            <v>3</v>
          </cell>
          <cell r="F38">
            <v>2022</v>
          </cell>
          <cell r="G38">
            <v>10</v>
          </cell>
          <cell r="H38">
            <v>3</v>
          </cell>
          <cell r="I38" t="str">
            <v>小沼</v>
          </cell>
          <cell r="J38" t="str">
            <v>日払</v>
          </cell>
          <cell r="K38">
            <v>11200</v>
          </cell>
          <cell r="L38">
            <v>4</v>
          </cell>
          <cell r="M38">
            <v>18</v>
          </cell>
          <cell r="N38">
            <v>2500</v>
          </cell>
          <cell r="O38" t="str">
            <v>建築舎</v>
          </cell>
          <cell r="P38">
            <v>2800</v>
          </cell>
          <cell r="Q38" t="str">
            <v>建築舎</v>
          </cell>
          <cell r="R38">
            <v>0</v>
          </cell>
          <cell r="S38">
            <v>0</v>
          </cell>
          <cell r="T38">
            <v>0</v>
          </cell>
          <cell r="U38">
            <v>0</v>
          </cell>
          <cell r="V38">
            <v>0</v>
          </cell>
          <cell r="W38">
            <v>0</v>
          </cell>
          <cell r="X38">
            <v>0</v>
          </cell>
          <cell r="Y38">
            <v>0</v>
          </cell>
          <cell r="Z38">
            <v>0</v>
          </cell>
          <cell r="AA38">
            <v>920</v>
          </cell>
          <cell r="AB38">
            <v>0.85416666666666663</v>
          </cell>
          <cell r="AC38">
            <v>0</v>
          </cell>
          <cell r="AD38">
            <v>1.1145833333333333</v>
          </cell>
          <cell r="AE38">
            <v>0.26041666666666663</v>
          </cell>
          <cell r="AF38">
            <v>0</v>
          </cell>
          <cell r="AG38">
            <v>0.19791666666666663</v>
          </cell>
          <cell r="AH38">
            <v>6842.4999999999991</v>
          </cell>
        </row>
        <row r="39">
          <cell r="D39" t="str">
            <v>44837-3</v>
          </cell>
          <cell r="E39">
            <v>3</v>
          </cell>
          <cell r="F39">
            <v>2022</v>
          </cell>
          <cell r="G39">
            <v>10</v>
          </cell>
          <cell r="H39">
            <v>3</v>
          </cell>
          <cell r="I39" t="str">
            <v>若濱</v>
          </cell>
          <cell r="J39" t="str">
            <v>日払</v>
          </cell>
          <cell r="K39">
            <v>17200</v>
          </cell>
          <cell r="L39">
            <v>6</v>
          </cell>
          <cell r="M39">
            <v>30.6</v>
          </cell>
          <cell r="N39">
            <v>2500</v>
          </cell>
          <cell r="O39" t="str">
            <v>ＰａｙＰａｙ</v>
          </cell>
          <cell r="P39">
            <v>0</v>
          </cell>
          <cell r="Q39">
            <v>0</v>
          </cell>
          <cell r="R39">
            <v>0</v>
          </cell>
          <cell r="S39">
            <v>0</v>
          </cell>
          <cell r="T39">
            <v>0</v>
          </cell>
          <cell r="U39">
            <v>0</v>
          </cell>
          <cell r="V39">
            <v>0</v>
          </cell>
          <cell r="W39">
            <v>0</v>
          </cell>
          <cell r="X39">
            <v>0</v>
          </cell>
          <cell r="Y39">
            <v>0</v>
          </cell>
          <cell r="Z39">
            <v>0</v>
          </cell>
          <cell r="AA39">
            <v>920</v>
          </cell>
          <cell r="AB39">
            <v>0.83333333333333337</v>
          </cell>
          <cell r="AC39">
            <v>0</v>
          </cell>
          <cell r="AD39">
            <v>1.1041666666666667</v>
          </cell>
          <cell r="AE39">
            <v>0.27083333333333337</v>
          </cell>
          <cell r="AF39">
            <v>0</v>
          </cell>
          <cell r="AG39">
            <v>0.18750000000000011</v>
          </cell>
          <cell r="AH39">
            <v>7015.0000000000018</v>
          </cell>
        </row>
        <row r="40">
          <cell r="D40" t="str">
            <v>44837-4</v>
          </cell>
          <cell r="E40">
            <v>3</v>
          </cell>
          <cell r="F40">
            <v>2022</v>
          </cell>
          <cell r="G40">
            <v>10</v>
          </cell>
          <cell r="H40">
            <v>3</v>
          </cell>
          <cell r="I40" t="str">
            <v>井越</v>
          </cell>
          <cell r="J40" t="str">
            <v>日払</v>
          </cell>
          <cell r="K40">
            <v>14600</v>
          </cell>
          <cell r="L40">
            <v>4</v>
          </cell>
          <cell r="M40">
            <v>37.200000000000003</v>
          </cell>
          <cell r="N40">
            <v>3400</v>
          </cell>
          <cell r="O40" t="str">
            <v>建築舎</v>
          </cell>
          <cell r="P40">
            <v>0</v>
          </cell>
          <cell r="Q40">
            <v>0</v>
          </cell>
          <cell r="R40">
            <v>0</v>
          </cell>
          <cell r="S40">
            <v>0</v>
          </cell>
          <cell r="T40">
            <v>0</v>
          </cell>
          <cell r="U40">
            <v>0</v>
          </cell>
          <cell r="V40">
            <v>600</v>
          </cell>
          <cell r="W40">
            <v>0</v>
          </cell>
          <cell r="X40">
            <v>0</v>
          </cell>
          <cell r="Y40">
            <v>0</v>
          </cell>
          <cell r="Z40">
            <v>0</v>
          </cell>
          <cell r="AA40">
            <v>920</v>
          </cell>
          <cell r="AB40">
            <v>0.875</v>
          </cell>
          <cell r="AC40">
            <v>0</v>
          </cell>
          <cell r="AD40">
            <v>1.1041666666666667</v>
          </cell>
          <cell r="AE40">
            <v>0.22916666666666674</v>
          </cell>
          <cell r="AF40">
            <v>0</v>
          </cell>
          <cell r="AG40">
            <v>0.18750000000000011</v>
          </cell>
          <cell r="AH40">
            <v>6095.0000000000027</v>
          </cell>
        </row>
        <row r="41">
          <cell r="D41" t="str">
            <v>44837-5</v>
          </cell>
          <cell r="E41">
            <v>3</v>
          </cell>
          <cell r="F41">
            <v>2022</v>
          </cell>
          <cell r="G41">
            <v>10</v>
          </cell>
          <cell r="H41">
            <v>3</v>
          </cell>
          <cell r="I41" t="str">
            <v>鈴木</v>
          </cell>
          <cell r="J41" t="str">
            <v>日払</v>
          </cell>
          <cell r="K41">
            <v>20300</v>
          </cell>
          <cell r="L41">
            <v>6</v>
          </cell>
          <cell r="M41">
            <v>44.5</v>
          </cell>
          <cell r="N41">
            <v>3100</v>
          </cell>
          <cell r="O41" t="str">
            <v>ＰａｙＰａｙ</v>
          </cell>
          <cell r="P41">
            <v>3600</v>
          </cell>
          <cell r="Q41" t="str">
            <v>熊谷工業</v>
          </cell>
          <cell r="R41">
            <v>0</v>
          </cell>
          <cell r="S41">
            <v>0</v>
          </cell>
          <cell r="T41">
            <v>0</v>
          </cell>
          <cell r="U41">
            <v>0</v>
          </cell>
          <cell r="V41">
            <v>0</v>
          </cell>
          <cell r="W41">
            <v>0</v>
          </cell>
          <cell r="X41">
            <v>0</v>
          </cell>
          <cell r="Y41">
            <v>0</v>
          </cell>
          <cell r="Z41">
            <v>0</v>
          </cell>
          <cell r="AA41">
            <v>920</v>
          </cell>
          <cell r="AB41">
            <v>0.83333333333333337</v>
          </cell>
          <cell r="AC41">
            <v>0</v>
          </cell>
          <cell r="AD41">
            <v>1.09375</v>
          </cell>
          <cell r="AE41">
            <v>0.26041666666666663</v>
          </cell>
          <cell r="AF41">
            <v>0</v>
          </cell>
          <cell r="AG41">
            <v>0.17708333333333337</v>
          </cell>
          <cell r="AH41">
            <v>6727.4999999999991</v>
          </cell>
        </row>
        <row r="42">
          <cell r="D42" t="str">
            <v>44837-6</v>
          </cell>
          <cell r="E42">
            <v>3</v>
          </cell>
          <cell r="F42">
            <v>2022</v>
          </cell>
          <cell r="G42">
            <v>10</v>
          </cell>
          <cell r="H42">
            <v>3</v>
          </cell>
          <cell r="I42" t="str">
            <v>清水英</v>
          </cell>
          <cell r="J42" t="str">
            <v>日払</v>
          </cell>
          <cell r="K42">
            <v>10000</v>
          </cell>
          <cell r="L42">
            <v>3</v>
          </cell>
          <cell r="M42">
            <v>26.7</v>
          </cell>
          <cell r="N42">
            <v>2500</v>
          </cell>
          <cell r="O42" t="str">
            <v>建匠</v>
          </cell>
          <cell r="P42">
            <v>0</v>
          </cell>
          <cell r="Q42">
            <v>0</v>
          </cell>
          <cell r="R42">
            <v>0</v>
          </cell>
          <cell r="S42">
            <v>0</v>
          </cell>
          <cell r="T42">
            <v>0</v>
          </cell>
          <cell r="U42">
            <v>0</v>
          </cell>
          <cell r="V42">
            <v>0</v>
          </cell>
          <cell r="W42">
            <v>0</v>
          </cell>
          <cell r="X42">
            <v>0</v>
          </cell>
          <cell r="Y42">
            <v>0</v>
          </cell>
          <cell r="Z42">
            <v>0</v>
          </cell>
          <cell r="AA42">
            <v>920</v>
          </cell>
          <cell r="AB42">
            <v>0.875</v>
          </cell>
          <cell r="AC42">
            <v>0</v>
          </cell>
          <cell r="AD42">
            <v>1.0625</v>
          </cell>
          <cell r="AE42">
            <v>0.1875</v>
          </cell>
          <cell r="AF42">
            <v>0</v>
          </cell>
          <cell r="AG42">
            <v>0.14583333333333337</v>
          </cell>
          <cell r="AH42">
            <v>4945</v>
          </cell>
        </row>
        <row r="43">
          <cell r="D43" t="str">
            <v>44837-7</v>
          </cell>
          <cell r="E43">
            <v>3</v>
          </cell>
          <cell r="F43">
            <v>2022</v>
          </cell>
          <cell r="G43">
            <v>10</v>
          </cell>
          <cell r="H43">
            <v>3</v>
          </cell>
          <cell r="I43" t="str">
            <v>深田</v>
          </cell>
          <cell r="J43" t="str">
            <v>日払</v>
          </cell>
          <cell r="K43">
            <v>3400</v>
          </cell>
          <cell r="L43">
            <v>1</v>
          </cell>
          <cell r="M43">
            <v>7.6</v>
          </cell>
          <cell r="N43">
            <v>0</v>
          </cell>
          <cell r="O43">
            <v>0</v>
          </cell>
          <cell r="P43">
            <v>0</v>
          </cell>
          <cell r="Q43">
            <v>0</v>
          </cell>
          <cell r="R43">
            <v>0</v>
          </cell>
          <cell r="S43">
            <v>0</v>
          </cell>
          <cell r="T43">
            <v>0</v>
          </cell>
          <cell r="U43">
            <v>0</v>
          </cell>
          <cell r="V43">
            <v>0</v>
          </cell>
          <cell r="W43">
            <v>0</v>
          </cell>
          <cell r="X43">
            <v>0</v>
          </cell>
          <cell r="Y43">
            <v>0</v>
          </cell>
          <cell r="Z43">
            <v>0</v>
          </cell>
          <cell r="AA43">
            <v>920</v>
          </cell>
          <cell r="AB43">
            <v>0.89583333333333337</v>
          </cell>
          <cell r="AC43">
            <v>0</v>
          </cell>
          <cell r="AD43">
            <v>0.97916666666666663</v>
          </cell>
          <cell r="AE43">
            <v>8.3333333333333259E-2</v>
          </cell>
          <cell r="AF43">
            <v>0</v>
          </cell>
          <cell r="AG43">
            <v>6.25E-2</v>
          </cell>
          <cell r="AH43">
            <v>2184.9999999999982</v>
          </cell>
        </row>
        <row r="44">
          <cell r="D44" t="str">
            <v>44837-8</v>
          </cell>
          <cell r="E44">
            <v>3</v>
          </cell>
          <cell r="F44">
            <v>2022</v>
          </cell>
          <cell r="G44">
            <v>10</v>
          </cell>
          <cell r="H44">
            <v>3</v>
          </cell>
          <cell r="I44" t="str">
            <v>相田</v>
          </cell>
          <cell r="J44" t="str">
            <v>日払</v>
          </cell>
          <cell r="K44">
            <v>10700</v>
          </cell>
          <cell r="L44">
            <v>2</v>
          </cell>
          <cell r="M44">
            <v>34.5</v>
          </cell>
          <cell r="N44">
            <v>0</v>
          </cell>
          <cell r="O44">
            <v>0</v>
          </cell>
          <cell r="P44">
            <v>0</v>
          </cell>
          <cell r="Q44">
            <v>0</v>
          </cell>
          <cell r="R44">
            <v>0</v>
          </cell>
          <cell r="S44">
            <v>0</v>
          </cell>
          <cell r="T44">
            <v>0</v>
          </cell>
          <cell r="U44">
            <v>0</v>
          </cell>
          <cell r="V44">
            <v>0</v>
          </cell>
          <cell r="W44">
            <v>0</v>
          </cell>
          <cell r="X44">
            <v>0</v>
          </cell>
          <cell r="Y44">
            <v>0</v>
          </cell>
          <cell r="Z44">
            <v>0</v>
          </cell>
          <cell r="AA44">
            <v>920</v>
          </cell>
          <cell r="AB44">
            <v>0.875</v>
          </cell>
          <cell r="AC44">
            <v>0</v>
          </cell>
          <cell r="AD44">
            <v>1.0763888888888888</v>
          </cell>
          <cell r="AE44">
            <v>0.20138888888888884</v>
          </cell>
          <cell r="AF44">
            <v>0</v>
          </cell>
          <cell r="AG44">
            <v>0.15972222222222221</v>
          </cell>
          <cell r="AH44">
            <v>5328.3333333333321</v>
          </cell>
        </row>
        <row r="45">
          <cell r="D45" t="str">
            <v>44837-9</v>
          </cell>
          <cell r="E45">
            <v>3</v>
          </cell>
          <cell r="F45">
            <v>2022</v>
          </cell>
          <cell r="G45">
            <v>10</v>
          </cell>
          <cell r="H45">
            <v>3</v>
          </cell>
          <cell r="I45" t="str">
            <v>高橋</v>
          </cell>
          <cell r="J45" t="str">
            <v>日払</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920</v>
          </cell>
          <cell r="AB45">
            <v>0.91666666666666663</v>
          </cell>
          <cell r="AC45">
            <v>0</v>
          </cell>
          <cell r="AD45">
            <v>0.98958333333333337</v>
          </cell>
          <cell r="AE45">
            <v>7.2916666666666741E-2</v>
          </cell>
          <cell r="AF45">
            <v>0</v>
          </cell>
          <cell r="AG45">
            <v>7.2916666666666741E-2</v>
          </cell>
          <cell r="AH45">
            <v>1610.0000000000016</v>
          </cell>
        </row>
        <row r="46">
          <cell r="D46" t="str">
            <v>44837-10</v>
          </cell>
          <cell r="E46">
            <v>3</v>
          </cell>
          <cell r="F46">
            <v>2022</v>
          </cell>
          <cell r="G46">
            <v>10</v>
          </cell>
          <cell r="H46">
            <v>3</v>
          </cell>
          <cell r="I46" t="str">
            <v>佐藤政</v>
          </cell>
          <cell r="J46" t="str">
            <v>月払</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920</v>
          </cell>
          <cell r="AB46">
            <v>0.83333333333333337</v>
          </cell>
          <cell r="AC46">
            <v>0</v>
          </cell>
          <cell r="AD46">
            <v>1.1041666666666667</v>
          </cell>
          <cell r="AE46">
            <v>0.27083333333333337</v>
          </cell>
          <cell r="AF46">
            <v>0</v>
          </cell>
          <cell r="AG46">
            <v>0.18750000000000011</v>
          </cell>
          <cell r="AH46">
            <v>5980.0000000000009</v>
          </cell>
        </row>
        <row r="47">
          <cell r="D47" t="str">
            <v>44838-1</v>
          </cell>
          <cell r="E47">
            <v>4</v>
          </cell>
          <cell r="F47">
            <v>2022</v>
          </cell>
          <cell r="G47">
            <v>10</v>
          </cell>
          <cell r="H47">
            <v>4</v>
          </cell>
          <cell r="I47" t="str">
            <v>清水英</v>
          </cell>
          <cell r="J47" t="str">
            <v>日払</v>
          </cell>
          <cell r="K47">
            <v>18200</v>
          </cell>
          <cell r="L47">
            <v>3</v>
          </cell>
          <cell r="M47">
            <v>66.599999999999994</v>
          </cell>
          <cell r="N47">
            <v>4900</v>
          </cell>
          <cell r="O47" t="str">
            <v>ＰａｙＰａｙ</v>
          </cell>
          <cell r="P47">
            <v>0</v>
          </cell>
          <cell r="Q47">
            <v>0</v>
          </cell>
          <cell r="R47">
            <v>0</v>
          </cell>
          <cell r="S47">
            <v>0</v>
          </cell>
          <cell r="T47">
            <v>0</v>
          </cell>
          <cell r="U47">
            <v>0</v>
          </cell>
          <cell r="V47">
            <v>0</v>
          </cell>
          <cell r="W47">
            <v>0</v>
          </cell>
          <cell r="X47">
            <v>0</v>
          </cell>
          <cell r="Y47">
            <v>0</v>
          </cell>
          <cell r="Z47">
            <v>0</v>
          </cell>
          <cell r="AA47">
            <v>920</v>
          </cell>
          <cell r="AB47">
            <v>0.88541666666666663</v>
          </cell>
          <cell r="AC47">
            <v>0</v>
          </cell>
          <cell r="AD47">
            <v>1.1041666666666667</v>
          </cell>
          <cell r="AE47">
            <v>0.21875000000000011</v>
          </cell>
          <cell r="AF47">
            <v>0</v>
          </cell>
          <cell r="AG47">
            <v>0.18750000000000011</v>
          </cell>
          <cell r="AH47">
            <v>5865.0000000000036</v>
          </cell>
        </row>
        <row r="48">
          <cell r="D48" t="str">
            <v>44838-2</v>
          </cell>
          <cell r="E48">
            <v>4</v>
          </cell>
          <cell r="F48">
            <v>2022</v>
          </cell>
          <cell r="G48">
            <v>10</v>
          </cell>
          <cell r="H48">
            <v>4</v>
          </cell>
          <cell r="I48" t="str">
            <v>木村</v>
          </cell>
          <cell r="J48" t="str">
            <v>日払</v>
          </cell>
          <cell r="K48">
            <v>10100</v>
          </cell>
          <cell r="L48">
            <v>3</v>
          </cell>
          <cell r="M48">
            <v>20.8</v>
          </cell>
          <cell r="N48">
            <v>0</v>
          </cell>
          <cell r="O48">
            <v>0</v>
          </cell>
          <cell r="P48">
            <v>0</v>
          </cell>
          <cell r="Q48">
            <v>0</v>
          </cell>
          <cell r="R48">
            <v>0</v>
          </cell>
          <cell r="S48">
            <v>0</v>
          </cell>
          <cell r="T48">
            <v>0</v>
          </cell>
          <cell r="U48">
            <v>0</v>
          </cell>
          <cell r="V48">
            <v>0</v>
          </cell>
          <cell r="W48">
            <v>0</v>
          </cell>
          <cell r="X48">
            <v>0</v>
          </cell>
          <cell r="Y48">
            <v>0</v>
          </cell>
          <cell r="Z48">
            <v>0</v>
          </cell>
          <cell r="AA48">
            <v>920</v>
          </cell>
          <cell r="AB48">
            <v>0.91666666666666663</v>
          </cell>
          <cell r="AC48">
            <v>0</v>
          </cell>
          <cell r="AD48">
            <v>1.03125</v>
          </cell>
          <cell r="AE48">
            <v>0.11458333333333337</v>
          </cell>
          <cell r="AF48">
            <v>0</v>
          </cell>
          <cell r="AG48">
            <v>0.11458333333333337</v>
          </cell>
          <cell r="AH48">
            <v>3162.5000000000009</v>
          </cell>
        </row>
        <row r="49">
          <cell r="D49" t="str">
            <v>44838-3</v>
          </cell>
          <cell r="E49">
            <v>4</v>
          </cell>
          <cell r="F49">
            <v>2022</v>
          </cell>
          <cell r="G49">
            <v>10</v>
          </cell>
          <cell r="H49">
            <v>4</v>
          </cell>
          <cell r="I49" t="str">
            <v>庵</v>
          </cell>
          <cell r="J49" t="str">
            <v>日払</v>
          </cell>
          <cell r="K49">
            <v>14600</v>
          </cell>
          <cell r="L49">
            <v>4</v>
          </cell>
          <cell r="M49">
            <v>32.4</v>
          </cell>
          <cell r="N49">
            <v>0</v>
          </cell>
          <cell r="O49">
            <v>0</v>
          </cell>
          <cell r="P49">
            <v>0</v>
          </cell>
          <cell r="Q49">
            <v>0</v>
          </cell>
          <cell r="R49">
            <v>0</v>
          </cell>
          <cell r="S49">
            <v>0</v>
          </cell>
          <cell r="T49">
            <v>0</v>
          </cell>
          <cell r="U49">
            <v>0</v>
          </cell>
          <cell r="V49">
            <v>0</v>
          </cell>
          <cell r="W49">
            <v>0</v>
          </cell>
          <cell r="X49">
            <v>0</v>
          </cell>
          <cell r="Y49">
            <v>0</v>
          </cell>
          <cell r="Z49">
            <v>0</v>
          </cell>
          <cell r="AA49">
            <v>920</v>
          </cell>
          <cell r="AB49">
            <v>0.85416666666666663</v>
          </cell>
          <cell r="AC49">
            <v>0</v>
          </cell>
          <cell r="AD49">
            <v>1.1180555555555556</v>
          </cell>
          <cell r="AE49">
            <v>0.26388888888888895</v>
          </cell>
          <cell r="AF49">
            <v>0</v>
          </cell>
          <cell r="AG49">
            <v>0.20138888888888895</v>
          </cell>
          <cell r="AH49">
            <v>6938.3333333333348</v>
          </cell>
        </row>
        <row r="50">
          <cell r="D50" t="str">
            <v>44838-4</v>
          </cell>
          <cell r="E50">
            <v>4</v>
          </cell>
          <cell r="F50">
            <v>2022</v>
          </cell>
          <cell r="G50">
            <v>10</v>
          </cell>
          <cell r="H50">
            <v>4</v>
          </cell>
          <cell r="I50" t="str">
            <v>小沼</v>
          </cell>
          <cell r="J50" t="str">
            <v>日払</v>
          </cell>
          <cell r="K50">
            <v>13600</v>
          </cell>
          <cell r="L50">
            <v>4</v>
          </cell>
          <cell r="M50">
            <v>29</v>
          </cell>
          <cell r="N50">
            <v>0</v>
          </cell>
          <cell r="O50">
            <v>0</v>
          </cell>
          <cell r="P50">
            <v>0</v>
          </cell>
          <cell r="Q50">
            <v>0</v>
          </cell>
          <cell r="R50">
            <v>0</v>
          </cell>
          <cell r="S50">
            <v>0</v>
          </cell>
          <cell r="T50">
            <v>0</v>
          </cell>
          <cell r="U50">
            <v>0</v>
          </cell>
          <cell r="V50">
            <v>0</v>
          </cell>
          <cell r="W50">
            <v>0</v>
          </cell>
          <cell r="X50">
            <v>0</v>
          </cell>
          <cell r="Y50">
            <v>0</v>
          </cell>
          <cell r="Z50">
            <v>0</v>
          </cell>
          <cell r="AA50">
            <v>920</v>
          </cell>
          <cell r="AB50">
            <v>0.875</v>
          </cell>
          <cell r="AC50">
            <v>0</v>
          </cell>
          <cell r="AD50">
            <v>1.0729166666666667</v>
          </cell>
          <cell r="AE50">
            <v>0.19791666666666674</v>
          </cell>
          <cell r="AF50">
            <v>0</v>
          </cell>
          <cell r="AG50">
            <v>0.15625000000000011</v>
          </cell>
          <cell r="AH50">
            <v>5232.5000000000027</v>
          </cell>
        </row>
        <row r="51">
          <cell r="D51" t="str">
            <v>44838-5</v>
          </cell>
          <cell r="E51">
            <v>4</v>
          </cell>
          <cell r="F51">
            <v>2022</v>
          </cell>
          <cell r="G51">
            <v>10</v>
          </cell>
          <cell r="H51">
            <v>4</v>
          </cell>
          <cell r="I51" t="str">
            <v>鈴木</v>
          </cell>
          <cell r="J51" t="str">
            <v>日払</v>
          </cell>
          <cell r="K51">
            <v>11100</v>
          </cell>
          <cell r="L51">
            <v>4</v>
          </cell>
          <cell r="M51">
            <v>19.8</v>
          </cell>
          <cell r="N51">
            <v>0</v>
          </cell>
          <cell r="O51">
            <v>0</v>
          </cell>
          <cell r="P51">
            <v>0</v>
          </cell>
          <cell r="Q51">
            <v>0</v>
          </cell>
          <cell r="R51">
            <v>0</v>
          </cell>
          <cell r="S51">
            <v>0</v>
          </cell>
          <cell r="T51">
            <v>0</v>
          </cell>
          <cell r="U51">
            <v>0</v>
          </cell>
          <cell r="V51">
            <v>300</v>
          </cell>
          <cell r="W51">
            <v>0</v>
          </cell>
          <cell r="X51">
            <v>0</v>
          </cell>
          <cell r="Y51">
            <v>0</v>
          </cell>
          <cell r="Z51">
            <v>0</v>
          </cell>
          <cell r="AA51">
            <v>920</v>
          </cell>
          <cell r="AB51">
            <v>0.83333333333333337</v>
          </cell>
          <cell r="AC51">
            <v>0</v>
          </cell>
          <cell r="AD51">
            <v>1.0729166666666667</v>
          </cell>
          <cell r="AE51">
            <v>0.23958333333333337</v>
          </cell>
          <cell r="AF51">
            <v>0</v>
          </cell>
          <cell r="AG51">
            <v>0.15625000000000011</v>
          </cell>
          <cell r="AH51">
            <v>6152.5000000000018</v>
          </cell>
        </row>
        <row r="52">
          <cell r="D52" t="str">
            <v>44838-6</v>
          </cell>
          <cell r="E52">
            <v>4</v>
          </cell>
          <cell r="F52">
            <v>2022</v>
          </cell>
          <cell r="G52">
            <v>10</v>
          </cell>
          <cell r="H52">
            <v>4</v>
          </cell>
          <cell r="I52" t="str">
            <v>後藤</v>
          </cell>
          <cell r="J52" t="str">
            <v>日払</v>
          </cell>
          <cell r="K52">
            <v>18700</v>
          </cell>
          <cell r="L52">
            <v>4</v>
          </cell>
          <cell r="M52">
            <v>55.8</v>
          </cell>
          <cell r="N52">
            <v>4400</v>
          </cell>
          <cell r="O52" t="str">
            <v>デマン</v>
          </cell>
          <cell r="P52">
            <v>0</v>
          </cell>
          <cell r="Q52">
            <v>0</v>
          </cell>
          <cell r="R52">
            <v>0</v>
          </cell>
          <cell r="S52">
            <v>0</v>
          </cell>
          <cell r="T52">
            <v>0</v>
          </cell>
          <cell r="U52">
            <v>0</v>
          </cell>
          <cell r="V52">
            <v>800</v>
          </cell>
          <cell r="W52">
            <v>0</v>
          </cell>
          <cell r="X52">
            <v>0</v>
          </cell>
          <cell r="Y52">
            <v>0</v>
          </cell>
          <cell r="Z52">
            <v>0</v>
          </cell>
          <cell r="AA52">
            <v>920</v>
          </cell>
          <cell r="AB52">
            <v>0.83333333333333337</v>
          </cell>
          <cell r="AC52">
            <v>0</v>
          </cell>
          <cell r="AD52">
            <v>1.03125</v>
          </cell>
          <cell r="AE52">
            <v>0.19791666666666663</v>
          </cell>
          <cell r="AF52">
            <v>0</v>
          </cell>
          <cell r="AG52">
            <v>0.11458333333333337</v>
          </cell>
          <cell r="AH52">
            <v>5002.4999999999991</v>
          </cell>
        </row>
        <row r="53">
          <cell r="D53" t="str">
            <v>44838-7</v>
          </cell>
          <cell r="E53">
            <v>4</v>
          </cell>
          <cell r="F53">
            <v>2022</v>
          </cell>
          <cell r="G53">
            <v>10</v>
          </cell>
          <cell r="H53">
            <v>4</v>
          </cell>
          <cell r="I53" t="str">
            <v>武茂</v>
          </cell>
          <cell r="J53" t="str">
            <v>日払</v>
          </cell>
          <cell r="K53">
            <v>10500</v>
          </cell>
          <cell r="L53">
            <v>3</v>
          </cell>
          <cell r="M53">
            <v>23.4</v>
          </cell>
          <cell r="N53">
            <v>4000</v>
          </cell>
          <cell r="O53" t="str">
            <v>イーエムテクノ</v>
          </cell>
          <cell r="P53">
            <v>0</v>
          </cell>
          <cell r="Q53">
            <v>0</v>
          </cell>
          <cell r="R53">
            <v>0</v>
          </cell>
          <cell r="S53">
            <v>0</v>
          </cell>
          <cell r="T53">
            <v>0</v>
          </cell>
          <cell r="U53">
            <v>0</v>
          </cell>
          <cell r="V53">
            <v>0</v>
          </cell>
          <cell r="W53">
            <v>0</v>
          </cell>
          <cell r="X53">
            <v>0</v>
          </cell>
          <cell r="Y53">
            <v>0</v>
          </cell>
          <cell r="Z53">
            <v>0</v>
          </cell>
          <cell r="AA53">
            <v>920</v>
          </cell>
          <cell r="AB53">
            <v>0.88541666666666663</v>
          </cell>
          <cell r="AC53">
            <v>0</v>
          </cell>
          <cell r="AD53">
            <v>1.0833333333333333</v>
          </cell>
          <cell r="AE53">
            <v>0.19791666666666663</v>
          </cell>
          <cell r="AF53">
            <v>0</v>
          </cell>
          <cell r="AG53">
            <v>0.16666666666666663</v>
          </cell>
          <cell r="AH53">
            <v>5289.9999999999991</v>
          </cell>
        </row>
        <row r="54">
          <cell r="D54" t="str">
            <v>44838-8</v>
          </cell>
          <cell r="E54">
            <v>4</v>
          </cell>
          <cell r="F54">
            <v>2022</v>
          </cell>
          <cell r="G54">
            <v>10</v>
          </cell>
          <cell r="H54">
            <v>4</v>
          </cell>
          <cell r="I54" t="str">
            <v>長尾</v>
          </cell>
          <cell r="J54" t="str">
            <v>月払</v>
          </cell>
          <cell r="K54">
            <v>18400</v>
          </cell>
          <cell r="L54">
            <v>5</v>
          </cell>
          <cell r="M54">
            <v>41.8</v>
          </cell>
          <cell r="N54">
            <v>0</v>
          </cell>
          <cell r="O54">
            <v>0</v>
          </cell>
          <cell r="P54">
            <v>0</v>
          </cell>
          <cell r="Q54">
            <v>0</v>
          </cell>
          <cell r="R54">
            <v>0</v>
          </cell>
          <cell r="S54">
            <v>0</v>
          </cell>
          <cell r="T54">
            <v>0</v>
          </cell>
          <cell r="U54">
            <v>0</v>
          </cell>
          <cell r="V54">
            <v>0</v>
          </cell>
          <cell r="W54">
            <v>0</v>
          </cell>
          <cell r="X54">
            <v>0</v>
          </cell>
          <cell r="Y54">
            <v>0</v>
          </cell>
          <cell r="Z54">
            <v>0</v>
          </cell>
          <cell r="AA54">
            <v>920</v>
          </cell>
          <cell r="AB54">
            <v>0</v>
          </cell>
          <cell r="AC54">
            <v>0</v>
          </cell>
          <cell r="AD54">
            <v>0</v>
          </cell>
          <cell r="AE54">
            <v>0</v>
          </cell>
          <cell r="AF54">
            <v>0</v>
          </cell>
          <cell r="AG54">
            <v>0</v>
          </cell>
          <cell r="AH54">
            <v>0</v>
          </cell>
        </row>
        <row r="55">
          <cell r="D55" t="str">
            <v>44838-9</v>
          </cell>
          <cell r="E55">
            <v>4</v>
          </cell>
          <cell r="F55">
            <v>2022</v>
          </cell>
          <cell r="G55">
            <v>10</v>
          </cell>
          <cell r="H55">
            <v>4</v>
          </cell>
          <cell r="I55" t="str">
            <v>廣田</v>
          </cell>
          <cell r="J55" t="str">
            <v>日払</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920</v>
          </cell>
          <cell r="AB55">
            <v>0.91666666666666663</v>
          </cell>
          <cell r="AC55">
            <v>0</v>
          </cell>
          <cell r="AD55">
            <v>1.1041666666666667</v>
          </cell>
          <cell r="AE55">
            <v>0.18750000000000011</v>
          </cell>
          <cell r="AF55">
            <v>0</v>
          </cell>
          <cell r="AG55">
            <v>0.18750000000000011</v>
          </cell>
          <cell r="AH55">
            <v>4140.0000000000027</v>
          </cell>
        </row>
        <row r="56">
          <cell r="D56" t="str">
            <v>44838-10</v>
          </cell>
          <cell r="E56">
            <v>4</v>
          </cell>
          <cell r="F56">
            <v>2022</v>
          </cell>
          <cell r="G56">
            <v>10</v>
          </cell>
          <cell r="H56">
            <v>4</v>
          </cell>
          <cell r="I56" t="str">
            <v>菊地</v>
          </cell>
          <cell r="J56" t="str">
            <v>日払</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920</v>
          </cell>
          <cell r="AB56">
            <v>0.85416666666666663</v>
          </cell>
          <cell r="AC56">
            <v>0</v>
          </cell>
          <cell r="AD56">
            <v>1.0520833333333333</v>
          </cell>
          <cell r="AE56">
            <v>0.19791666666666663</v>
          </cell>
          <cell r="AF56">
            <v>0</v>
          </cell>
          <cell r="AG56">
            <v>0.13541666666666663</v>
          </cell>
          <cell r="AH56">
            <v>4369.9999999999991</v>
          </cell>
        </row>
        <row r="57">
          <cell r="D57" t="str">
            <v>44839-1</v>
          </cell>
          <cell r="E57">
            <v>5</v>
          </cell>
          <cell r="F57">
            <v>2022</v>
          </cell>
          <cell r="G57">
            <v>10</v>
          </cell>
          <cell r="H57">
            <v>5</v>
          </cell>
          <cell r="I57" t="str">
            <v>八重樫</v>
          </cell>
          <cell r="J57" t="str">
            <v>日払</v>
          </cell>
          <cell r="K57">
            <v>15700</v>
          </cell>
          <cell r="L57">
            <v>4</v>
          </cell>
          <cell r="M57">
            <v>40.9</v>
          </cell>
          <cell r="N57">
            <v>0</v>
          </cell>
          <cell r="O57">
            <v>0</v>
          </cell>
          <cell r="P57">
            <v>0</v>
          </cell>
          <cell r="Q57">
            <v>0</v>
          </cell>
          <cell r="R57">
            <v>0</v>
          </cell>
          <cell r="S57">
            <v>0</v>
          </cell>
          <cell r="T57">
            <v>0</v>
          </cell>
          <cell r="U57">
            <v>0</v>
          </cell>
          <cell r="V57">
            <v>0</v>
          </cell>
          <cell r="W57">
            <v>0</v>
          </cell>
          <cell r="X57">
            <v>0</v>
          </cell>
          <cell r="Y57">
            <v>0</v>
          </cell>
          <cell r="Z57">
            <v>0</v>
          </cell>
          <cell r="AA57">
            <v>920</v>
          </cell>
          <cell r="AB57">
            <v>0.91666666666666663</v>
          </cell>
          <cell r="AC57">
            <v>0</v>
          </cell>
          <cell r="AD57">
            <v>1.1145833333333333</v>
          </cell>
          <cell r="AE57">
            <v>0.19791666666666663</v>
          </cell>
          <cell r="AF57">
            <v>0</v>
          </cell>
          <cell r="AG57">
            <v>0.19791666666666663</v>
          </cell>
          <cell r="AH57">
            <v>5462.4999999999991</v>
          </cell>
        </row>
        <row r="58">
          <cell r="D58" t="str">
            <v>44839-2</v>
          </cell>
          <cell r="E58">
            <v>5</v>
          </cell>
          <cell r="F58">
            <v>2022</v>
          </cell>
          <cell r="G58">
            <v>10</v>
          </cell>
          <cell r="H58">
            <v>5</v>
          </cell>
          <cell r="I58" t="str">
            <v>鈴木</v>
          </cell>
          <cell r="J58" t="str">
            <v>日払</v>
          </cell>
          <cell r="K58">
            <v>26800</v>
          </cell>
          <cell r="L58">
            <v>7</v>
          </cell>
          <cell r="M58">
            <v>56.2</v>
          </cell>
          <cell r="N58">
            <v>0</v>
          </cell>
          <cell r="O58">
            <v>0</v>
          </cell>
          <cell r="P58">
            <v>0</v>
          </cell>
          <cell r="Q58">
            <v>0</v>
          </cell>
          <cell r="R58">
            <v>0</v>
          </cell>
          <cell r="S58">
            <v>0</v>
          </cell>
          <cell r="T58">
            <v>0</v>
          </cell>
          <cell r="U58">
            <v>0</v>
          </cell>
          <cell r="V58">
            <v>1100</v>
          </cell>
          <cell r="W58">
            <v>0</v>
          </cell>
          <cell r="X58">
            <v>0</v>
          </cell>
          <cell r="Y58">
            <v>0</v>
          </cell>
          <cell r="Z58">
            <v>0</v>
          </cell>
          <cell r="AA58">
            <v>920</v>
          </cell>
          <cell r="AB58">
            <v>0.83333333333333337</v>
          </cell>
          <cell r="AC58">
            <v>0</v>
          </cell>
          <cell r="AD58">
            <v>1.1458333333333333</v>
          </cell>
          <cell r="AE58">
            <v>0.31249999999999989</v>
          </cell>
          <cell r="AF58">
            <v>0</v>
          </cell>
          <cell r="AG58">
            <v>0.22916666666666663</v>
          </cell>
          <cell r="AH58">
            <v>8164.9999999999973</v>
          </cell>
        </row>
        <row r="59">
          <cell r="D59" t="str">
            <v>44839-3</v>
          </cell>
          <cell r="E59">
            <v>5</v>
          </cell>
          <cell r="F59">
            <v>2022</v>
          </cell>
          <cell r="G59">
            <v>10</v>
          </cell>
          <cell r="H59">
            <v>5</v>
          </cell>
          <cell r="I59" t="str">
            <v>武茂</v>
          </cell>
          <cell r="J59" t="str">
            <v>日払</v>
          </cell>
          <cell r="K59">
            <v>13200</v>
          </cell>
          <cell r="L59">
            <v>4</v>
          </cell>
          <cell r="M59">
            <v>30.6</v>
          </cell>
          <cell r="N59">
            <v>0</v>
          </cell>
          <cell r="O59">
            <v>0</v>
          </cell>
          <cell r="P59">
            <v>0</v>
          </cell>
          <cell r="Q59">
            <v>0</v>
          </cell>
          <cell r="R59">
            <v>0</v>
          </cell>
          <cell r="S59">
            <v>0</v>
          </cell>
          <cell r="T59">
            <v>0</v>
          </cell>
          <cell r="U59">
            <v>0</v>
          </cell>
          <cell r="V59">
            <v>0</v>
          </cell>
          <cell r="W59">
            <v>0</v>
          </cell>
          <cell r="X59">
            <v>0</v>
          </cell>
          <cell r="Y59">
            <v>0</v>
          </cell>
          <cell r="Z59">
            <v>0</v>
          </cell>
          <cell r="AA59">
            <v>920</v>
          </cell>
          <cell r="AB59">
            <v>0.83333333333333337</v>
          </cell>
          <cell r="AC59">
            <v>0</v>
          </cell>
          <cell r="AD59">
            <v>1.0520833333333333</v>
          </cell>
          <cell r="AE59">
            <v>0.21874999999999989</v>
          </cell>
          <cell r="AF59">
            <v>0</v>
          </cell>
          <cell r="AG59">
            <v>0.13541666666666663</v>
          </cell>
          <cell r="AH59">
            <v>5577.4999999999973</v>
          </cell>
        </row>
        <row r="60">
          <cell r="D60" t="str">
            <v>44839-4</v>
          </cell>
          <cell r="E60">
            <v>5</v>
          </cell>
          <cell r="F60">
            <v>2022</v>
          </cell>
          <cell r="G60">
            <v>10</v>
          </cell>
          <cell r="H60">
            <v>5</v>
          </cell>
          <cell r="I60" t="str">
            <v>深田</v>
          </cell>
          <cell r="J60" t="str">
            <v>日払</v>
          </cell>
          <cell r="K60">
            <v>10000</v>
          </cell>
          <cell r="L60">
            <v>4</v>
          </cell>
          <cell r="M60">
            <v>16.5</v>
          </cell>
          <cell r="N60">
            <v>2500</v>
          </cell>
          <cell r="O60" t="str">
            <v>熊谷工業</v>
          </cell>
          <cell r="P60">
            <v>0</v>
          </cell>
          <cell r="Q60">
            <v>0</v>
          </cell>
          <cell r="R60">
            <v>0</v>
          </cell>
          <cell r="S60">
            <v>0</v>
          </cell>
          <cell r="T60">
            <v>0</v>
          </cell>
          <cell r="U60">
            <v>0</v>
          </cell>
          <cell r="V60">
            <v>0</v>
          </cell>
          <cell r="W60">
            <v>0</v>
          </cell>
          <cell r="X60">
            <v>0</v>
          </cell>
          <cell r="Y60">
            <v>0</v>
          </cell>
          <cell r="Z60">
            <v>0</v>
          </cell>
          <cell r="AA60">
            <v>920</v>
          </cell>
          <cell r="AB60">
            <v>0.83333333333333337</v>
          </cell>
          <cell r="AC60">
            <v>0</v>
          </cell>
          <cell r="AD60">
            <v>1.03125</v>
          </cell>
          <cell r="AE60">
            <v>0.19791666666666663</v>
          </cell>
          <cell r="AF60">
            <v>0</v>
          </cell>
          <cell r="AG60">
            <v>0.11458333333333337</v>
          </cell>
          <cell r="AH60">
            <v>5002.4999999999991</v>
          </cell>
        </row>
        <row r="61">
          <cell r="D61" t="str">
            <v>44839-5</v>
          </cell>
          <cell r="E61">
            <v>5</v>
          </cell>
          <cell r="F61">
            <v>2022</v>
          </cell>
          <cell r="G61">
            <v>10</v>
          </cell>
          <cell r="H61">
            <v>5</v>
          </cell>
          <cell r="I61" t="str">
            <v>井越</v>
          </cell>
          <cell r="J61" t="str">
            <v>日払</v>
          </cell>
          <cell r="K61">
            <v>21200</v>
          </cell>
          <cell r="L61">
            <v>6</v>
          </cell>
          <cell r="M61">
            <v>52.9</v>
          </cell>
          <cell r="N61">
            <v>600</v>
          </cell>
          <cell r="O61" t="str">
            <v>栄町つぼ八</v>
          </cell>
          <cell r="P61">
            <v>3100</v>
          </cell>
          <cell r="Q61" t="str">
            <v>ＰａｙＰａｙ</v>
          </cell>
          <cell r="R61">
            <v>0</v>
          </cell>
          <cell r="S61">
            <v>0</v>
          </cell>
          <cell r="T61">
            <v>0</v>
          </cell>
          <cell r="U61">
            <v>0</v>
          </cell>
          <cell r="V61">
            <v>0</v>
          </cell>
          <cell r="W61">
            <v>0</v>
          </cell>
          <cell r="X61">
            <v>0</v>
          </cell>
          <cell r="Y61">
            <v>0</v>
          </cell>
          <cell r="Z61">
            <v>0</v>
          </cell>
          <cell r="AA61">
            <v>920</v>
          </cell>
          <cell r="AB61">
            <v>0.875</v>
          </cell>
          <cell r="AC61">
            <v>0</v>
          </cell>
          <cell r="AD61">
            <v>1.0520833333333333</v>
          </cell>
          <cell r="AE61">
            <v>0.17708333333333326</v>
          </cell>
          <cell r="AF61">
            <v>0</v>
          </cell>
          <cell r="AG61">
            <v>0.13541666666666663</v>
          </cell>
          <cell r="AH61">
            <v>4657.4999999999982</v>
          </cell>
        </row>
        <row r="62">
          <cell r="D62" t="str">
            <v>44839-6</v>
          </cell>
          <cell r="E62">
            <v>5</v>
          </cell>
          <cell r="F62">
            <v>2022</v>
          </cell>
          <cell r="G62">
            <v>10</v>
          </cell>
          <cell r="H62">
            <v>5</v>
          </cell>
          <cell r="I62" t="str">
            <v>木村</v>
          </cell>
          <cell r="J62" t="str">
            <v>日払</v>
          </cell>
          <cell r="K62">
            <v>5400</v>
          </cell>
          <cell r="L62">
            <v>2</v>
          </cell>
          <cell r="M62">
            <v>7.4</v>
          </cell>
          <cell r="N62">
            <v>0</v>
          </cell>
          <cell r="O62">
            <v>0</v>
          </cell>
          <cell r="P62">
            <v>0</v>
          </cell>
          <cell r="Q62">
            <v>0</v>
          </cell>
          <cell r="R62">
            <v>0</v>
          </cell>
          <cell r="S62">
            <v>0</v>
          </cell>
          <cell r="T62">
            <v>0</v>
          </cell>
          <cell r="U62">
            <v>0</v>
          </cell>
          <cell r="V62">
            <v>300</v>
          </cell>
          <cell r="W62">
            <v>210</v>
          </cell>
          <cell r="X62">
            <v>0</v>
          </cell>
          <cell r="Y62">
            <v>0</v>
          </cell>
          <cell r="Z62">
            <v>0</v>
          </cell>
          <cell r="AA62">
            <v>920</v>
          </cell>
          <cell r="AB62">
            <v>0.91666666666666663</v>
          </cell>
          <cell r="AC62">
            <v>0</v>
          </cell>
          <cell r="AD62">
            <v>1.0416666666666667</v>
          </cell>
          <cell r="AE62">
            <v>0.12500000000000011</v>
          </cell>
          <cell r="AF62">
            <v>0</v>
          </cell>
          <cell r="AG62">
            <v>0.12500000000000011</v>
          </cell>
          <cell r="AH62">
            <v>3450.0000000000027</v>
          </cell>
        </row>
        <row r="63">
          <cell r="D63" t="str">
            <v>44839-7</v>
          </cell>
          <cell r="E63">
            <v>5</v>
          </cell>
          <cell r="F63">
            <v>2022</v>
          </cell>
          <cell r="G63">
            <v>10</v>
          </cell>
          <cell r="H63">
            <v>5</v>
          </cell>
          <cell r="I63" t="str">
            <v>小沼</v>
          </cell>
          <cell r="J63" t="str">
            <v>日払</v>
          </cell>
          <cell r="K63">
            <v>20100</v>
          </cell>
          <cell r="L63">
            <v>5</v>
          </cell>
          <cell r="M63">
            <v>55.2</v>
          </cell>
          <cell r="N63">
            <v>2500</v>
          </cell>
          <cell r="O63" t="str">
            <v>ＰａｙＰａｙ</v>
          </cell>
          <cell r="P63">
            <v>0</v>
          </cell>
          <cell r="Q63">
            <v>0</v>
          </cell>
          <cell r="R63">
            <v>0</v>
          </cell>
          <cell r="S63">
            <v>0</v>
          </cell>
          <cell r="T63">
            <v>0</v>
          </cell>
          <cell r="U63">
            <v>0</v>
          </cell>
          <cell r="V63">
            <v>0</v>
          </cell>
          <cell r="W63">
            <v>0</v>
          </cell>
          <cell r="X63">
            <v>0</v>
          </cell>
          <cell r="Y63">
            <v>0</v>
          </cell>
          <cell r="Z63">
            <v>0</v>
          </cell>
          <cell r="AA63">
            <v>920</v>
          </cell>
          <cell r="AB63">
            <v>0.84375</v>
          </cell>
          <cell r="AC63">
            <v>0</v>
          </cell>
          <cell r="AD63">
            <v>1.1041666666666667</v>
          </cell>
          <cell r="AE63">
            <v>0.26041666666666674</v>
          </cell>
          <cell r="AF63">
            <v>0</v>
          </cell>
          <cell r="AG63">
            <v>0.18750000000000011</v>
          </cell>
          <cell r="AH63">
            <v>6785.0000000000027</v>
          </cell>
        </row>
        <row r="64">
          <cell r="D64" t="str">
            <v>44839-8</v>
          </cell>
          <cell r="E64">
            <v>5</v>
          </cell>
          <cell r="F64">
            <v>2022</v>
          </cell>
          <cell r="G64">
            <v>10</v>
          </cell>
          <cell r="H64">
            <v>5</v>
          </cell>
          <cell r="I64" t="str">
            <v>杉山</v>
          </cell>
          <cell r="J64" t="str">
            <v>日払</v>
          </cell>
          <cell r="K64">
            <v>22600</v>
          </cell>
          <cell r="L64">
            <v>5</v>
          </cell>
          <cell r="M64">
            <v>64.400000000000006</v>
          </cell>
          <cell r="N64">
            <v>600</v>
          </cell>
          <cell r="O64" t="str">
            <v>栄町つぼ八</v>
          </cell>
          <cell r="P64">
            <v>0</v>
          </cell>
          <cell r="Q64">
            <v>0</v>
          </cell>
          <cell r="R64">
            <v>0</v>
          </cell>
          <cell r="S64">
            <v>0</v>
          </cell>
          <cell r="T64">
            <v>0</v>
          </cell>
          <cell r="U64">
            <v>0</v>
          </cell>
          <cell r="V64">
            <v>0</v>
          </cell>
          <cell r="W64">
            <v>0</v>
          </cell>
          <cell r="X64">
            <v>0</v>
          </cell>
          <cell r="Y64">
            <v>0</v>
          </cell>
          <cell r="Z64">
            <v>0</v>
          </cell>
          <cell r="AA64">
            <v>920</v>
          </cell>
          <cell r="AB64">
            <v>0.875</v>
          </cell>
          <cell r="AC64">
            <v>0</v>
          </cell>
          <cell r="AD64">
            <v>1.1527777777777779</v>
          </cell>
          <cell r="AE64">
            <v>0.2777777777777779</v>
          </cell>
          <cell r="AF64">
            <v>0</v>
          </cell>
          <cell r="AG64">
            <v>0.23611111111111127</v>
          </cell>
          <cell r="AH64">
            <v>7436.6666666666697</v>
          </cell>
        </row>
        <row r="65">
          <cell r="D65" t="str">
            <v>44839-9</v>
          </cell>
          <cell r="E65">
            <v>5</v>
          </cell>
          <cell r="F65">
            <v>2022</v>
          </cell>
          <cell r="G65">
            <v>10</v>
          </cell>
          <cell r="H65">
            <v>5</v>
          </cell>
          <cell r="I65" t="str">
            <v>石巻</v>
          </cell>
          <cell r="J65" t="str">
            <v>日払</v>
          </cell>
          <cell r="K65">
            <v>25200</v>
          </cell>
          <cell r="L65">
            <v>6</v>
          </cell>
          <cell r="M65">
            <v>77.7</v>
          </cell>
          <cell r="N65">
            <v>0</v>
          </cell>
          <cell r="O65">
            <v>0</v>
          </cell>
          <cell r="P65">
            <v>0</v>
          </cell>
          <cell r="Q65">
            <v>0</v>
          </cell>
          <cell r="R65">
            <v>0</v>
          </cell>
          <cell r="S65">
            <v>0</v>
          </cell>
          <cell r="T65">
            <v>0</v>
          </cell>
          <cell r="U65">
            <v>0</v>
          </cell>
          <cell r="V65">
            <v>0</v>
          </cell>
          <cell r="W65">
            <v>0</v>
          </cell>
          <cell r="X65">
            <v>0</v>
          </cell>
          <cell r="Y65">
            <v>0</v>
          </cell>
          <cell r="Z65">
            <v>0</v>
          </cell>
          <cell r="AA65">
            <v>920</v>
          </cell>
          <cell r="AB65">
            <v>0.84722222222222221</v>
          </cell>
          <cell r="AC65">
            <v>0</v>
          </cell>
          <cell r="AD65">
            <v>1.1666666666666667</v>
          </cell>
          <cell r="AE65">
            <v>0.31944444444444453</v>
          </cell>
          <cell r="AF65">
            <v>0</v>
          </cell>
          <cell r="AG65">
            <v>0.25000000000000011</v>
          </cell>
          <cell r="AH65">
            <v>8433.3333333333358</v>
          </cell>
        </row>
        <row r="66">
          <cell r="D66" t="str">
            <v>44839-10</v>
          </cell>
          <cell r="E66">
            <v>5</v>
          </cell>
          <cell r="F66">
            <v>2022</v>
          </cell>
          <cell r="G66">
            <v>10</v>
          </cell>
          <cell r="H66">
            <v>5</v>
          </cell>
          <cell r="I66" t="str">
            <v>及川</v>
          </cell>
          <cell r="J66" t="str">
            <v>日払</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920</v>
          </cell>
          <cell r="AB66">
            <v>0.83333333333333337</v>
          </cell>
          <cell r="AC66">
            <v>0</v>
          </cell>
          <cell r="AD66">
            <v>1.15625</v>
          </cell>
          <cell r="AE66">
            <v>0.32291666666666663</v>
          </cell>
          <cell r="AF66">
            <v>0</v>
          </cell>
          <cell r="AG66">
            <v>0.23958333333333337</v>
          </cell>
          <cell r="AH66">
            <v>7129.9999999999991</v>
          </cell>
        </row>
        <row r="67">
          <cell r="D67" t="str">
            <v>44839-11</v>
          </cell>
          <cell r="E67">
            <v>5</v>
          </cell>
          <cell r="F67">
            <v>2022</v>
          </cell>
          <cell r="G67">
            <v>10</v>
          </cell>
          <cell r="H67">
            <v>5</v>
          </cell>
          <cell r="I67" t="str">
            <v>廣田</v>
          </cell>
          <cell r="J67" t="str">
            <v>日払</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920</v>
          </cell>
          <cell r="AB67">
            <v>0.91666666666666663</v>
          </cell>
          <cell r="AC67">
            <v>0</v>
          </cell>
          <cell r="AD67">
            <v>1.1666666666666667</v>
          </cell>
          <cell r="AE67">
            <v>0.25000000000000011</v>
          </cell>
          <cell r="AF67">
            <v>0</v>
          </cell>
          <cell r="AG67">
            <v>0.25000000000000011</v>
          </cell>
          <cell r="AH67">
            <v>5520.0000000000027</v>
          </cell>
        </row>
        <row r="68">
          <cell r="D68" t="str">
            <v>44840-1</v>
          </cell>
          <cell r="E68">
            <v>6</v>
          </cell>
          <cell r="F68">
            <v>2022</v>
          </cell>
          <cell r="G68">
            <v>10</v>
          </cell>
          <cell r="H68">
            <v>6</v>
          </cell>
          <cell r="I68" t="str">
            <v>鈴木</v>
          </cell>
          <cell r="J68" t="str">
            <v>日払</v>
          </cell>
          <cell r="K68">
            <v>20700</v>
          </cell>
          <cell r="L68">
            <v>5</v>
          </cell>
          <cell r="M68">
            <v>56</v>
          </cell>
          <cell r="N68">
            <v>0</v>
          </cell>
          <cell r="O68">
            <v>0</v>
          </cell>
          <cell r="P68">
            <v>0</v>
          </cell>
          <cell r="Q68">
            <v>0</v>
          </cell>
          <cell r="R68">
            <v>0</v>
          </cell>
          <cell r="S68">
            <v>0</v>
          </cell>
          <cell r="T68">
            <v>0</v>
          </cell>
          <cell r="U68">
            <v>0</v>
          </cell>
          <cell r="V68">
            <v>0</v>
          </cell>
          <cell r="W68">
            <v>560</v>
          </cell>
          <cell r="X68">
            <v>0</v>
          </cell>
          <cell r="Y68">
            <v>0</v>
          </cell>
          <cell r="Z68">
            <v>0</v>
          </cell>
          <cell r="AA68">
            <v>920</v>
          </cell>
          <cell r="AB68">
            <v>0.8125</v>
          </cell>
          <cell r="AC68">
            <v>0</v>
          </cell>
          <cell r="AD68">
            <v>1.1145833333333333</v>
          </cell>
          <cell r="AE68">
            <v>0.30208333333333326</v>
          </cell>
          <cell r="AF68">
            <v>0</v>
          </cell>
          <cell r="AG68">
            <v>0.19791666666666663</v>
          </cell>
          <cell r="AH68">
            <v>7762.4999999999982</v>
          </cell>
        </row>
        <row r="69">
          <cell r="D69" t="str">
            <v>44840-2</v>
          </cell>
          <cell r="E69">
            <v>6</v>
          </cell>
          <cell r="F69">
            <v>2022</v>
          </cell>
          <cell r="G69">
            <v>10</v>
          </cell>
          <cell r="H69">
            <v>6</v>
          </cell>
          <cell r="I69" t="str">
            <v>武茂</v>
          </cell>
          <cell r="J69" t="str">
            <v>日払</v>
          </cell>
          <cell r="K69">
            <v>10000</v>
          </cell>
          <cell r="L69">
            <v>3</v>
          </cell>
          <cell r="M69">
            <v>20.9</v>
          </cell>
          <cell r="N69">
            <v>0</v>
          </cell>
          <cell r="O69">
            <v>0</v>
          </cell>
          <cell r="P69">
            <v>0</v>
          </cell>
          <cell r="Q69">
            <v>0</v>
          </cell>
          <cell r="R69">
            <v>0</v>
          </cell>
          <cell r="S69">
            <v>0</v>
          </cell>
          <cell r="T69">
            <v>0</v>
          </cell>
          <cell r="U69">
            <v>0</v>
          </cell>
          <cell r="V69">
            <v>0</v>
          </cell>
          <cell r="W69">
            <v>0</v>
          </cell>
          <cell r="X69">
            <v>0</v>
          </cell>
          <cell r="Y69">
            <v>0</v>
          </cell>
          <cell r="Z69">
            <v>0</v>
          </cell>
          <cell r="AA69">
            <v>920</v>
          </cell>
          <cell r="AB69">
            <v>0.875</v>
          </cell>
          <cell r="AC69">
            <v>0</v>
          </cell>
          <cell r="AD69">
            <v>0.98958333333333337</v>
          </cell>
          <cell r="AE69">
            <v>0.11458333333333337</v>
          </cell>
          <cell r="AF69">
            <v>0</v>
          </cell>
          <cell r="AG69">
            <v>7.2916666666666741E-2</v>
          </cell>
          <cell r="AH69">
            <v>2932.5000000000014</v>
          </cell>
        </row>
        <row r="70">
          <cell r="D70" t="str">
            <v>44840-3</v>
          </cell>
          <cell r="E70">
            <v>6</v>
          </cell>
          <cell r="F70">
            <v>2022</v>
          </cell>
          <cell r="G70">
            <v>10</v>
          </cell>
          <cell r="H70">
            <v>6</v>
          </cell>
          <cell r="I70" t="str">
            <v>後藤</v>
          </cell>
          <cell r="J70" t="str">
            <v>日払</v>
          </cell>
          <cell r="K70">
            <v>21000</v>
          </cell>
          <cell r="L70">
            <v>5</v>
          </cell>
          <cell r="M70">
            <v>61.8</v>
          </cell>
          <cell r="N70">
            <v>0</v>
          </cell>
          <cell r="O70">
            <v>0</v>
          </cell>
          <cell r="P70">
            <v>0</v>
          </cell>
          <cell r="Q70">
            <v>0</v>
          </cell>
          <cell r="R70">
            <v>0</v>
          </cell>
          <cell r="S70">
            <v>0</v>
          </cell>
          <cell r="T70">
            <v>0</v>
          </cell>
          <cell r="U70">
            <v>0</v>
          </cell>
          <cell r="V70">
            <v>0</v>
          </cell>
          <cell r="W70">
            <v>0</v>
          </cell>
          <cell r="X70">
            <v>0</v>
          </cell>
          <cell r="Y70">
            <v>0</v>
          </cell>
          <cell r="Z70">
            <v>0</v>
          </cell>
          <cell r="AA70">
            <v>920</v>
          </cell>
          <cell r="AB70">
            <v>0.83333333333333337</v>
          </cell>
          <cell r="AC70">
            <v>0</v>
          </cell>
          <cell r="AD70">
            <v>1.03125</v>
          </cell>
          <cell r="AE70">
            <v>0.19791666666666663</v>
          </cell>
          <cell r="AF70">
            <v>0</v>
          </cell>
          <cell r="AG70">
            <v>0.11458333333333337</v>
          </cell>
          <cell r="AH70">
            <v>5002.4999999999991</v>
          </cell>
        </row>
        <row r="71">
          <cell r="D71" t="str">
            <v>44840-4</v>
          </cell>
          <cell r="E71">
            <v>6</v>
          </cell>
          <cell r="F71">
            <v>2022</v>
          </cell>
          <cell r="G71">
            <v>10</v>
          </cell>
          <cell r="H71">
            <v>6</v>
          </cell>
          <cell r="I71" t="str">
            <v>鈴木裕</v>
          </cell>
          <cell r="J71" t="str">
            <v>日払</v>
          </cell>
          <cell r="K71">
            <v>13600</v>
          </cell>
          <cell r="L71">
            <v>4</v>
          </cell>
          <cell r="M71">
            <v>30.2</v>
          </cell>
          <cell r="N71">
            <v>0</v>
          </cell>
          <cell r="O71">
            <v>0</v>
          </cell>
          <cell r="P71">
            <v>0</v>
          </cell>
          <cell r="Q71">
            <v>0</v>
          </cell>
          <cell r="R71">
            <v>0</v>
          </cell>
          <cell r="S71">
            <v>0</v>
          </cell>
          <cell r="T71">
            <v>0</v>
          </cell>
          <cell r="U71">
            <v>0</v>
          </cell>
          <cell r="V71">
            <v>0</v>
          </cell>
          <cell r="W71">
            <v>0</v>
          </cell>
          <cell r="X71">
            <v>0</v>
          </cell>
          <cell r="Y71">
            <v>0</v>
          </cell>
          <cell r="Z71">
            <v>0</v>
          </cell>
          <cell r="AA71">
            <v>920</v>
          </cell>
          <cell r="AB71">
            <v>0.875</v>
          </cell>
          <cell r="AC71">
            <v>0</v>
          </cell>
          <cell r="AD71">
            <v>1.0694444444444444</v>
          </cell>
          <cell r="AE71">
            <v>0.19444444444444442</v>
          </cell>
          <cell r="AF71">
            <v>0</v>
          </cell>
          <cell r="AG71">
            <v>0.15277777777777779</v>
          </cell>
          <cell r="AH71">
            <v>5136.6666666666661</v>
          </cell>
        </row>
        <row r="72">
          <cell r="D72" t="str">
            <v>44840-5</v>
          </cell>
          <cell r="E72">
            <v>6</v>
          </cell>
          <cell r="F72">
            <v>2022</v>
          </cell>
          <cell r="G72">
            <v>10</v>
          </cell>
          <cell r="H72">
            <v>6</v>
          </cell>
          <cell r="I72" t="str">
            <v>清水英</v>
          </cell>
          <cell r="J72" t="str">
            <v>日払</v>
          </cell>
          <cell r="K72">
            <v>16000</v>
          </cell>
          <cell r="L72">
            <v>3</v>
          </cell>
          <cell r="M72">
            <v>50.5</v>
          </cell>
          <cell r="N72">
            <v>0</v>
          </cell>
          <cell r="O72">
            <v>0</v>
          </cell>
          <cell r="P72">
            <v>0</v>
          </cell>
          <cell r="Q72">
            <v>0</v>
          </cell>
          <cell r="R72">
            <v>0</v>
          </cell>
          <cell r="S72">
            <v>0</v>
          </cell>
          <cell r="T72">
            <v>0</v>
          </cell>
          <cell r="U72">
            <v>0</v>
          </cell>
          <cell r="V72">
            <v>0</v>
          </cell>
          <cell r="W72">
            <v>0</v>
          </cell>
          <cell r="X72">
            <v>0</v>
          </cell>
          <cell r="Y72">
            <v>0</v>
          </cell>
          <cell r="Z72">
            <v>0</v>
          </cell>
          <cell r="AA72">
            <v>920</v>
          </cell>
          <cell r="AB72">
            <v>0.875</v>
          </cell>
          <cell r="AC72">
            <v>0</v>
          </cell>
          <cell r="AD72">
            <v>1.0729166666666667</v>
          </cell>
          <cell r="AE72">
            <v>0.19791666666666674</v>
          </cell>
          <cell r="AF72">
            <v>0</v>
          </cell>
          <cell r="AG72">
            <v>0.15625000000000011</v>
          </cell>
          <cell r="AH72">
            <v>5232.5000000000027</v>
          </cell>
        </row>
        <row r="73">
          <cell r="D73" t="str">
            <v>44840-6</v>
          </cell>
          <cell r="E73">
            <v>6</v>
          </cell>
          <cell r="F73">
            <v>2022</v>
          </cell>
          <cell r="G73">
            <v>10</v>
          </cell>
          <cell r="H73">
            <v>6</v>
          </cell>
          <cell r="I73" t="str">
            <v>道上</v>
          </cell>
          <cell r="J73" t="str">
            <v>日払</v>
          </cell>
          <cell r="K73">
            <v>4400</v>
          </cell>
          <cell r="L73">
            <v>1</v>
          </cell>
          <cell r="M73">
            <v>14</v>
          </cell>
          <cell r="N73">
            <v>0</v>
          </cell>
          <cell r="O73">
            <v>0</v>
          </cell>
          <cell r="P73">
            <v>0</v>
          </cell>
          <cell r="Q73">
            <v>0</v>
          </cell>
          <cell r="R73">
            <v>0</v>
          </cell>
          <cell r="S73">
            <v>0</v>
          </cell>
          <cell r="T73">
            <v>0</v>
          </cell>
          <cell r="U73">
            <v>0</v>
          </cell>
          <cell r="V73">
            <v>0</v>
          </cell>
          <cell r="W73">
            <v>0</v>
          </cell>
          <cell r="X73">
            <v>0</v>
          </cell>
          <cell r="Y73">
            <v>0</v>
          </cell>
          <cell r="Z73">
            <v>0</v>
          </cell>
          <cell r="AA73">
            <v>920</v>
          </cell>
          <cell r="AB73">
            <v>0.89583333333333337</v>
          </cell>
          <cell r="AC73">
            <v>0</v>
          </cell>
          <cell r="AD73">
            <v>1.0729166666666667</v>
          </cell>
          <cell r="AE73">
            <v>0.17708333333333337</v>
          </cell>
          <cell r="AF73">
            <v>0</v>
          </cell>
          <cell r="AG73">
            <v>0.15625000000000011</v>
          </cell>
          <cell r="AH73">
            <v>4772.5000000000018</v>
          </cell>
        </row>
        <row r="74">
          <cell r="D74" t="str">
            <v>44840-7</v>
          </cell>
          <cell r="E74">
            <v>6</v>
          </cell>
          <cell r="F74">
            <v>2022</v>
          </cell>
          <cell r="G74">
            <v>10</v>
          </cell>
          <cell r="H74">
            <v>6</v>
          </cell>
          <cell r="I74" t="str">
            <v>石巻</v>
          </cell>
          <cell r="J74" t="str">
            <v>日払</v>
          </cell>
          <cell r="K74">
            <v>26200</v>
          </cell>
          <cell r="L74">
            <v>4</v>
          </cell>
          <cell r="M74">
            <v>90.8</v>
          </cell>
          <cell r="N74">
            <v>0</v>
          </cell>
          <cell r="O74">
            <v>0</v>
          </cell>
          <cell r="P74">
            <v>0</v>
          </cell>
          <cell r="Q74">
            <v>0</v>
          </cell>
          <cell r="R74">
            <v>0</v>
          </cell>
          <cell r="S74">
            <v>0</v>
          </cell>
          <cell r="T74">
            <v>0</v>
          </cell>
          <cell r="U74">
            <v>0</v>
          </cell>
          <cell r="V74">
            <v>300</v>
          </cell>
          <cell r="W74">
            <v>0</v>
          </cell>
          <cell r="X74">
            <v>0</v>
          </cell>
          <cell r="Y74">
            <v>0</v>
          </cell>
          <cell r="Z74">
            <v>0</v>
          </cell>
          <cell r="AA74">
            <v>920</v>
          </cell>
          <cell r="AB74">
            <v>0.85416666666666663</v>
          </cell>
          <cell r="AC74">
            <v>0</v>
          </cell>
          <cell r="AD74">
            <v>1.1041666666666667</v>
          </cell>
          <cell r="AE74">
            <v>0.25000000000000011</v>
          </cell>
          <cell r="AF74">
            <v>0</v>
          </cell>
          <cell r="AG74">
            <v>0.18750000000000011</v>
          </cell>
          <cell r="AH74">
            <v>6555.0000000000036</v>
          </cell>
        </row>
        <row r="75">
          <cell r="D75" t="str">
            <v>44840-8</v>
          </cell>
          <cell r="E75">
            <v>6</v>
          </cell>
          <cell r="F75">
            <v>2022</v>
          </cell>
          <cell r="G75">
            <v>10</v>
          </cell>
          <cell r="H75">
            <v>6</v>
          </cell>
          <cell r="I75" t="str">
            <v>杉山</v>
          </cell>
          <cell r="J75" t="str">
            <v>日払</v>
          </cell>
          <cell r="K75">
            <v>10600</v>
          </cell>
          <cell r="L75">
            <v>3</v>
          </cell>
          <cell r="M75">
            <v>27.2</v>
          </cell>
          <cell r="N75">
            <v>0</v>
          </cell>
          <cell r="O75">
            <v>0</v>
          </cell>
          <cell r="P75">
            <v>0</v>
          </cell>
          <cell r="Q75">
            <v>0</v>
          </cell>
          <cell r="R75">
            <v>0</v>
          </cell>
          <cell r="S75">
            <v>0</v>
          </cell>
          <cell r="T75">
            <v>0</v>
          </cell>
          <cell r="U75">
            <v>0</v>
          </cell>
          <cell r="V75">
            <v>0</v>
          </cell>
          <cell r="W75">
            <v>0</v>
          </cell>
          <cell r="X75">
            <v>0</v>
          </cell>
          <cell r="Y75">
            <v>0</v>
          </cell>
          <cell r="Z75">
            <v>0</v>
          </cell>
          <cell r="AA75">
            <v>920</v>
          </cell>
          <cell r="AB75">
            <v>0.91666666666666663</v>
          </cell>
          <cell r="AC75">
            <v>0</v>
          </cell>
          <cell r="AD75">
            <v>1.0833333333333333</v>
          </cell>
          <cell r="AE75">
            <v>0.16666666666666663</v>
          </cell>
          <cell r="AF75">
            <v>0</v>
          </cell>
          <cell r="AG75">
            <v>0.16666666666666663</v>
          </cell>
          <cell r="AH75">
            <v>4599.9999999999991</v>
          </cell>
        </row>
        <row r="76">
          <cell r="D76" t="str">
            <v>44840-9</v>
          </cell>
          <cell r="E76">
            <v>6</v>
          </cell>
          <cell r="F76">
            <v>2022</v>
          </cell>
          <cell r="G76">
            <v>10</v>
          </cell>
          <cell r="H76">
            <v>6</v>
          </cell>
          <cell r="I76" t="str">
            <v>木村</v>
          </cell>
          <cell r="J76" t="str">
            <v>日払</v>
          </cell>
          <cell r="K76">
            <v>10600</v>
          </cell>
          <cell r="L76">
            <v>3</v>
          </cell>
          <cell r="M76">
            <v>21</v>
          </cell>
          <cell r="N76">
            <v>0</v>
          </cell>
          <cell r="O76">
            <v>0</v>
          </cell>
          <cell r="P76">
            <v>0</v>
          </cell>
          <cell r="Q76">
            <v>0</v>
          </cell>
          <cell r="R76">
            <v>0</v>
          </cell>
          <cell r="S76">
            <v>0</v>
          </cell>
          <cell r="T76">
            <v>0</v>
          </cell>
          <cell r="U76">
            <v>0</v>
          </cell>
          <cell r="V76">
            <v>0</v>
          </cell>
          <cell r="W76">
            <v>0</v>
          </cell>
          <cell r="X76">
            <v>0</v>
          </cell>
          <cell r="Y76">
            <v>0</v>
          </cell>
          <cell r="Z76">
            <v>0</v>
          </cell>
          <cell r="AA76">
            <v>920</v>
          </cell>
          <cell r="AB76">
            <v>0.875</v>
          </cell>
          <cell r="AC76">
            <v>0</v>
          </cell>
          <cell r="AD76">
            <v>1.0833333333333333</v>
          </cell>
          <cell r="AE76">
            <v>0.20833333333333326</v>
          </cell>
          <cell r="AF76">
            <v>0</v>
          </cell>
          <cell r="AG76">
            <v>0.16666666666666663</v>
          </cell>
          <cell r="AH76">
            <v>5519.9999999999982</v>
          </cell>
        </row>
        <row r="77">
          <cell r="D77" t="str">
            <v>44840-10</v>
          </cell>
          <cell r="E77">
            <v>6</v>
          </cell>
          <cell r="F77">
            <v>2022</v>
          </cell>
          <cell r="G77">
            <v>10</v>
          </cell>
          <cell r="H77">
            <v>6</v>
          </cell>
          <cell r="I77" t="str">
            <v>及川</v>
          </cell>
          <cell r="J77" t="str">
            <v>日払</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920</v>
          </cell>
          <cell r="AB77">
            <v>0.83333333333333337</v>
          </cell>
          <cell r="AC77">
            <v>0</v>
          </cell>
          <cell r="AD77">
            <v>1.1041666666666667</v>
          </cell>
          <cell r="AE77">
            <v>0.27083333333333337</v>
          </cell>
          <cell r="AF77">
            <v>0</v>
          </cell>
          <cell r="AG77">
            <v>0.18750000000000011</v>
          </cell>
          <cell r="AH77">
            <v>5840.5</v>
          </cell>
        </row>
        <row r="78">
          <cell r="D78" t="str">
            <v>44840-11</v>
          </cell>
          <cell r="E78">
            <v>6</v>
          </cell>
          <cell r="F78">
            <v>2022</v>
          </cell>
          <cell r="G78">
            <v>10</v>
          </cell>
          <cell r="H78">
            <v>6</v>
          </cell>
          <cell r="I78" t="str">
            <v>板倉</v>
          </cell>
          <cell r="J78" t="str">
            <v>日払</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920</v>
          </cell>
          <cell r="AB78">
            <v>0.83333333333333337</v>
          </cell>
          <cell r="AC78">
            <v>0</v>
          </cell>
          <cell r="AD78">
            <v>1.09375</v>
          </cell>
          <cell r="AE78">
            <v>0.26041666666666663</v>
          </cell>
          <cell r="AF78">
            <v>0</v>
          </cell>
          <cell r="AG78">
            <v>0.17708333333333337</v>
          </cell>
          <cell r="AH78">
            <v>5618.2499999999991</v>
          </cell>
        </row>
        <row r="79">
          <cell r="D79" t="str">
            <v>44840-12</v>
          </cell>
          <cell r="E79">
            <v>6</v>
          </cell>
          <cell r="F79">
            <v>2022</v>
          </cell>
          <cell r="G79">
            <v>10</v>
          </cell>
          <cell r="H79">
            <v>6</v>
          </cell>
          <cell r="I79" t="str">
            <v>菊地</v>
          </cell>
          <cell r="J79" t="str">
            <v>日払</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920</v>
          </cell>
          <cell r="AB79">
            <v>0.85416666666666663</v>
          </cell>
          <cell r="AC79">
            <v>0</v>
          </cell>
          <cell r="AD79">
            <v>1.03125</v>
          </cell>
          <cell r="AE79">
            <v>0.17708333333333337</v>
          </cell>
          <cell r="AF79">
            <v>0</v>
          </cell>
          <cell r="AG79">
            <v>0.11458333333333337</v>
          </cell>
          <cell r="AH79">
            <v>3824.7500000000009</v>
          </cell>
        </row>
        <row r="80">
          <cell r="D80" t="str">
            <v>44841-1</v>
          </cell>
          <cell r="E80">
            <v>7</v>
          </cell>
          <cell r="F80">
            <v>2022</v>
          </cell>
          <cell r="G80">
            <v>10</v>
          </cell>
          <cell r="H80">
            <v>7</v>
          </cell>
          <cell r="I80" t="str">
            <v>鈴木</v>
          </cell>
          <cell r="J80" t="str">
            <v>日払</v>
          </cell>
          <cell r="K80">
            <v>22200</v>
          </cell>
          <cell r="L80">
            <v>6</v>
          </cell>
          <cell r="M80">
            <v>56.2</v>
          </cell>
          <cell r="N80">
            <v>0</v>
          </cell>
          <cell r="O80">
            <v>0</v>
          </cell>
          <cell r="P80">
            <v>0</v>
          </cell>
          <cell r="Q80">
            <v>0</v>
          </cell>
          <cell r="R80">
            <v>0</v>
          </cell>
          <cell r="S80">
            <v>0</v>
          </cell>
          <cell r="T80">
            <v>0</v>
          </cell>
          <cell r="U80">
            <v>0</v>
          </cell>
          <cell r="V80">
            <v>0</v>
          </cell>
          <cell r="W80">
            <v>0</v>
          </cell>
          <cell r="X80">
            <v>0</v>
          </cell>
          <cell r="Y80">
            <v>0</v>
          </cell>
          <cell r="Z80">
            <v>0</v>
          </cell>
          <cell r="AA80">
            <v>920</v>
          </cell>
          <cell r="AB80">
            <v>0.83333333333333337</v>
          </cell>
          <cell r="AC80">
            <v>0</v>
          </cell>
          <cell r="AD80">
            <v>1.125</v>
          </cell>
          <cell r="AE80">
            <v>0.29166666666666663</v>
          </cell>
          <cell r="AF80">
            <v>0</v>
          </cell>
          <cell r="AG80">
            <v>0.20833333333333337</v>
          </cell>
          <cell r="AH80">
            <v>7590</v>
          </cell>
        </row>
        <row r="81">
          <cell r="D81" t="str">
            <v>44841-2</v>
          </cell>
          <cell r="E81">
            <v>7</v>
          </cell>
          <cell r="F81">
            <v>2022</v>
          </cell>
          <cell r="G81">
            <v>10</v>
          </cell>
          <cell r="H81">
            <v>7</v>
          </cell>
          <cell r="I81" t="str">
            <v>片山</v>
          </cell>
          <cell r="J81" t="str">
            <v>日払</v>
          </cell>
          <cell r="K81">
            <v>13300</v>
          </cell>
          <cell r="L81">
            <v>4</v>
          </cell>
          <cell r="M81">
            <v>28.5</v>
          </cell>
          <cell r="N81">
            <v>3100</v>
          </cell>
          <cell r="O81" t="str">
            <v>ＰａｙＰａｙ</v>
          </cell>
          <cell r="P81">
            <v>3400</v>
          </cell>
          <cell r="Q81" t="str">
            <v>ＰａｙＰａｙ</v>
          </cell>
          <cell r="R81">
            <v>0</v>
          </cell>
          <cell r="S81">
            <v>0</v>
          </cell>
          <cell r="T81">
            <v>0</v>
          </cell>
          <cell r="U81">
            <v>0</v>
          </cell>
          <cell r="V81">
            <v>0</v>
          </cell>
          <cell r="W81">
            <v>0</v>
          </cell>
          <cell r="X81">
            <v>0</v>
          </cell>
          <cell r="Y81">
            <v>0</v>
          </cell>
          <cell r="Z81">
            <v>0</v>
          </cell>
          <cell r="AA81">
            <v>920</v>
          </cell>
          <cell r="AB81">
            <v>0.85416666666666663</v>
          </cell>
          <cell r="AC81">
            <v>0</v>
          </cell>
          <cell r="AD81">
            <v>1.1458333333333333</v>
          </cell>
          <cell r="AE81">
            <v>0.29166666666666663</v>
          </cell>
          <cell r="AF81">
            <v>0</v>
          </cell>
          <cell r="AG81">
            <v>0.22916666666666663</v>
          </cell>
          <cell r="AH81">
            <v>7705</v>
          </cell>
        </row>
        <row r="82">
          <cell r="D82" t="str">
            <v>44841-3</v>
          </cell>
          <cell r="E82">
            <v>7</v>
          </cell>
          <cell r="F82">
            <v>2022</v>
          </cell>
          <cell r="G82">
            <v>10</v>
          </cell>
          <cell r="H82">
            <v>7</v>
          </cell>
          <cell r="I82" t="str">
            <v>若濱</v>
          </cell>
          <cell r="J82" t="str">
            <v>日払</v>
          </cell>
          <cell r="K82">
            <v>11700</v>
          </cell>
          <cell r="L82">
            <v>3</v>
          </cell>
          <cell r="M82">
            <v>33.200000000000003</v>
          </cell>
          <cell r="N82">
            <v>0</v>
          </cell>
          <cell r="O82">
            <v>0</v>
          </cell>
          <cell r="P82">
            <v>0</v>
          </cell>
          <cell r="Q82">
            <v>0</v>
          </cell>
          <cell r="R82">
            <v>0</v>
          </cell>
          <cell r="S82">
            <v>0</v>
          </cell>
          <cell r="T82">
            <v>0</v>
          </cell>
          <cell r="U82">
            <v>0</v>
          </cell>
          <cell r="V82">
            <v>0</v>
          </cell>
          <cell r="W82">
            <v>0</v>
          </cell>
          <cell r="X82">
            <v>0</v>
          </cell>
          <cell r="Y82">
            <v>0</v>
          </cell>
          <cell r="Z82">
            <v>0</v>
          </cell>
          <cell r="AA82">
            <v>920</v>
          </cell>
          <cell r="AB82">
            <v>0.83333333333333337</v>
          </cell>
          <cell r="AC82">
            <v>0</v>
          </cell>
          <cell r="AD82">
            <v>1.0729166666666667</v>
          </cell>
          <cell r="AE82">
            <v>0.23958333333333337</v>
          </cell>
          <cell r="AF82">
            <v>0</v>
          </cell>
          <cell r="AG82">
            <v>0.15625000000000011</v>
          </cell>
          <cell r="AH82">
            <v>6152.5000000000018</v>
          </cell>
        </row>
        <row r="83">
          <cell r="D83" t="str">
            <v>44841-4</v>
          </cell>
          <cell r="E83">
            <v>7</v>
          </cell>
          <cell r="F83">
            <v>2022</v>
          </cell>
          <cell r="G83">
            <v>10</v>
          </cell>
          <cell r="H83">
            <v>7</v>
          </cell>
          <cell r="I83" t="str">
            <v>清水英</v>
          </cell>
          <cell r="J83" t="str">
            <v>日払</v>
          </cell>
          <cell r="K83">
            <v>11800</v>
          </cell>
          <cell r="L83">
            <v>4</v>
          </cell>
          <cell r="M83">
            <v>22.6</v>
          </cell>
          <cell r="N83">
            <v>0</v>
          </cell>
          <cell r="O83">
            <v>0</v>
          </cell>
          <cell r="P83">
            <v>0</v>
          </cell>
          <cell r="Q83">
            <v>0</v>
          </cell>
          <cell r="R83">
            <v>0</v>
          </cell>
          <cell r="S83">
            <v>0</v>
          </cell>
          <cell r="T83">
            <v>0</v>
          </cell>
          <cell r="U83">
            <v>0</v>
          </cell>
          <cell r="V83">
            <v>0</v>
          </cell>
          <cell r="W83">
            <v>0</v>
          </cell>
          <cell r="X83">
            <v>0</v>
          </cell>
          <cell r="Y83">
            <v>0</v>
          </cell>
          <cell r="Z83">
            <v>0</v>
          </cell>
          <cell r="AA83">
            <v>920</v>
          </cell>
          <cell r="AB83">
            <v>0.85416666666666663</v>
          </cell>
          <cell r="AC83">
            <v>0</v>
          </cell>
          <cell r="AD83">
            <v>1.0729166666666667</v>
          </cell>
          <cell r="AE83">
            <v>0.21875000000000011</v>
          </cell>
          <cell r="AF83">
            <v>0</v>
          </cell>
          <cell r="AG83">
            <v>0.15625000000000011</v>
          </cell>
          <cell r="AH83">
            <v>5692.5000000000036</v>
          </cell>
        </row>
        <row r="84">
          <cell r="D84" t="str">
            <v>44841-5</v>
          </cell>
          <cell r="E84">
            <v>7</v>
          </cell>
          <cell r="F84">
            <v>2022</v>
          </cell>
          <cell r="G84">
            <v>10</v>
          </cell>
          <cell r="H84">
            <v>7</v>
          </cell>
          <cell r="I84" t="str">
            <v>浦辻</v>
          </cell>
          <cell r="J84" t="str">
            <v>日払</v>
          </cell>
          <cell r="K84">
            <v>5900</v>
          </cell>
          <cell r="L84">
            <v>2</v>
          </cell>
          <cell r="M84">
            <v>10.6</v>
          </cell>
          <cell r="N84">
            <v>0</v>
          </cell>
          <cell r="O84">
            <v>0</v>
          </cell>
          <cell r="P84">
            <v>0</v>
          </cell>
          <cell r="Q84">
            <v>0</v>
          </cell>
          <cell r="R84">
            <v>0</v>
          </cell>
          <cell r="S84">
            <v>0</v>
          </cell>
          <cell r="T84">
            <v>0</v>
          </cell>
          <cell r="U84">
            <v>0</v>
          </cell>
          <cell r="V84">
            <v>0</v>
          </cell>
          <cell r="W84">
            <v>0</v>
          </cell>
          <cell r="X84">
            <v>0</v>
          </cell>
          <cell r="Y84">
            <v>0</v>
          </cell>
          <cell r="Z84">
            <v>0</v>
          </cell>
          <cell r="AA84">
            <v>920</v>
          </cell>
          <cell r="AB84">
            <v>0.875</v>
          </cell>
          <cell r="AC84">
            <v>0</v>
          </cell>
          <cell r="AD84">
            <v>1.0416666666666667</v>
          </cell>
          <cell r="AE84">
            <v>0.16666666666666674</v>
          </cell>
          <cell r="AF84">
            <v>0</v>
          </cell>
          <cell r="AG84">
            <v>0.12500000000000011</v>
          </cell>
          <cell r="AH84">
            <v>4370.0000000000027</v>
          </cell>
        </row>
        <row r="85">
          <cell r="D85" t="str">
            <v>44841-6</v>
          </cell>
          <cell r="E85">
            <v>7</v>
          </cell>
          <cell r="F85">
            <v>2022</v>
          </cell>
          <cell r="G85">
            <v>10</v>
          </cell>
          <cell r="H85">
            <v>7</v>
          </cell>
          <cell r="I85" t="str">
            <v>庵</v>
          </cell>
          <cell r="J85" t="str">
            <v>日払</v>
          </cell>
          <cell r="K85">
            <v>7000</v>
          </cell>
          <cell r="L85">
            <v>2</v>
          </cell>
          <cell r="M85">
            <v>18.7</v>
          </cell>
          <cell r="N85">
            <v>0</v>
          </cell>
          <cell r="O85">
            <v>0</v>
          </cell>
          <cell r="P85">
            <v>0</v>
          </cell>
          <cell r="Q85">
            <v>0</v>
          </cell>
          <cell r="R85">
            <v>0</v>
          </cell>
          <cell r="S85">
            <v>0</v>
          </cell>
          <cell r="T85">
            <v>0</v>
          </cell>
          <cell r="U85">
            <v>0</v>
          </cell>
          <cell r="V85">
            <v>0</v>
          </cell>
          <cell r="W85">
            <v>0</v>
          </cell>
          <cell r="X85">
            <v>0</v>
          </cell>
          <cell r="Y85">
            <v>0</v>
          </cell>
          <cell r="Z85">
            <v>0</v>
          </cell>
          <cell r="AA85">
            <v>920</v>
          </cell>
          <cell r="AB85">
            <v>0.83333333333333337</v>
          </cell>
          <cell r="AC85">
            <v>0</v>
          </cell>
          <cell r="AD85">
            <v>0.98958333333333337</v>
          </cell>
          <cell r="AE85">
            <v>0.15625</v>
          </cell>
          <cell r="AF85">
            <v>0</v>
          </cell>
          <cell r="AG85">
            <v>7.2916666666666741E-2</v>
          </cell>
          <cell r="AH85">
            <v>3852.5000000000005</v>
          </cell>
        </row>
        <row r="86">
          <cell r="D86" t="str">
            <v>44841-7</v>
          </cell>
          <cell r="E86">
            <v>7</v>
          </cell>
          <cell r="F86">
            <v>2022</v>
          </cell>
          <cell r="G86">
            <v>10</v>
          </cell>
          <cell r="H86">
            <v>7</v>
          </cell>
          <cell r="I86" t="str">
            <v>相田</v>
          </cell>
          <cell r="J86" t="str">
            <v>日払</v>
          </cell>
          <cell r="K86">
            <v>14000</v>
          </cell>
          <cell r="L86">
            <v>4</v>
          </cell>
          <cell r="M86">
            <v>36.700000000000003</v>
          </cell>
          <cell r="N86">
            <v>2500</v>
          </cell>
          <cell r="O86" t="str">
            <v>デマン</v>
          </cell>
          <cell r="P86">
            <v>0</v>
          </cell>
          <cell r="Q86">
            <v>0</v>
          </cell>
          <cell r="R86">
            <v>0</v>
          </cell>
          <cell r="S86">
            <v>0</v>
          </cell>
          <cell r="T86">
            <v>0</v>
          </cell>
          <cell r="U86">
            <v>0</v>
          </cell>
          <cell r="V86">
            <v>0</v>
          </cell>
          <cell r="W86">
            <v>0</v>
          </cell>
          <cell r="X86">
            <v>0</v>
          </cell>
          <cell r="Y86">
            <v>0</v>
          </cell>
          <cell r="Z86">
            <v>0</v>
          </cell>
          <cell r="AA86">
            <v>920</v>
          </cell>
          <cell r="AB86">
            <v>0.875</v>
          </cell>
          <cell r="AC86">
            <v>0</v>
          </cell>
          <cell r="AD86">
            <v>1.09375</v>
          </cell>
          <cell r="AE86">
            <v>0.21875</v>
          </cell>
          <cell r="AF86">
            <v>0</v>
          </cell>
          <cell r="AG86">
            <v>0.17708333333333337</v>
          </cell>
          <cell r="AH86">
            <v>5807.5</v>
          </cell>
        </row>
        <row r="87">
          <cell r="D87" t="str">
            <v>44841-8</v>
          </cell>
          <cell r="E87">
            <v>7</v>
          </cell>
          <cell r="F87">
            <v>2022</v>
          </cell>
          <cell r="G87">
            <v>10</v>
          </cell>
          <cell r="H87">
            <v>7</v>
          </cell>
          <cell r="I87" t="str">
            <v>石巻</v>
          </cell>
          <cell r="J87" t="str">
            <v>日払</v>
          </cell>
          <cell r="K87">
            <v>17000</v>
          </cell>
          <cell r="L87">
            <v>5</v>
          </cell>
          <cell r="M87">
            <v>38.799999999999997</v>
          </cell>
          <cell r="N87">
            <v>0</v>
          </cell>
          <cell r="O87">
            <v>0</v>
          </cell>
          <cell r="P87">
            <v>0</v>
          </cell>
          <cell r="Q87">
            <v>0</v>
          </cell>
          <cell r="R87">
            <v>0</v>
          </cell>
          <cell r="S87">
            <v>0</v>
          </cell>
          <cell r="T87">
            <v>0</v>
          </cell>
          <cell r="U87">
            <v>0</v>
          </cell>
          <cell r="V87">
            <v>0</v>
          </cell>
          <cell r="W87">
            <v>0</v>
          </cell>
          <cell r="X87">
            <v>0</v>
          </cell>
          <cell r="Y87">
            <v>0</v>
          </cell>
          <cell r="Z87">
            <v>0</v>
          </cell>
          <cell r="AA87">
            <v>920</v>
          </cell>
          <cell r="AB87">
            <v>0.91666666666666663</v>
          </cell>
          <cell r="AC87">
            <v>0</v>
          </cell>
          <cell r="AD87">
            <v>1.0902777777777779</v>
          </cell>
          <cell r="AE87">
            <v>0.17361111111111127</v>
          </cell>
          <cell r="AF87">
            <v>0</v>
          </cell>
          <cell r="AG87">
            <v>0.17361111111111127</v>
          </cell>
          <cell r="AH87">
            <v>4791.6666666666706</v>
          </cell>
        </row>
        <row r="88">
          <cell r="D88" t="str">
            <v>44841-9</v>
          </cell>
          <cell r="E88">
            <v>7</v>
          </cell>
          <cell r="F88">
            <v>2022</v>
          </cell>
          <cell r="G88">
            <v>10</v>
          </cell>
          <cell r="H88">
            <v>7</v>
          </cell>
          <cell r="I88" t="str">
            <v>井越</v>
          </cell>
          <cell r="J88" t="str">
            <v>日払</v>
          </cell>
          <cell r="K88">
            <v>8700</v>
          </cell>
          <cell r="L88">
            <v>3</v>
          </cell>
          <cell r="M88">
            <v>15.6</v>
          </cell>
          <cell r="N88">
            <v>2800</v>
          </cell>
          <cell r="O88" t="str">
            <v>ＰａｙＰａｙ</v>
          </cell>
          <cell r="P88">
            <v>0</v>
          </cell>
          <cell r="Q88">
            <v>0</v>
          </cell>
          <cell r="R88">
            <v>0</v>
          </cell>
          <cell r="S88">
            <v>0</v>
          </cell>
          <cell r="T88">
            <v>0</v>
          </cell>
          <cell r="U88">
            <v>0</v>
          </cell>
          <cell r="V88">
            <v>0</v>
          </cell>
          <cell r="W88">
            <v>0</v>
          </cell>
          <cell r="X88">
            <v>0</v>
          </cell>
          <cell r="Y88">
            <v>0</v>
          </cell>
          <cell r="Z88">
            <v>0</v>
          </cell>
          <cell r="AA88">
            <v>920</v>
          </cell>
          <cell r="AB88">
            <v>0.875</v>
          </cell>
          <cell r="AC88">
            <v>0</v>
          </cell>
          <cell r="AD88">
            <v>1.09375</v>
          </cell>
          <cell r="AE88">
            <v>0.21875</v>
          </cell>
          <cell r="AF88">
            <v>0</v>
          </cell>
          <cell r="AG88">
            <v>0.17708333333333337</v>
          </cell>
          <cell r="AH88">
            <v>5807.5</v>
          </cell>
        </row>
        <row r="89">
          <cell r="D89" t="str">
            <v>44841-10</v>
          </cell>
          <cell r="E89">
            <v>7</v>
          </cell>
          <cell r="F89">
            <v>2022</v>
          </cell>
          <cell r="G89">
            <v>10</v>
          </cell>
          <cell r="H89">
            <v>7</v>
          </cell>
          <cell r="I89" t="str">
            <v>小沼</v>
          </cell>
          <cell r="J89" t="str">
            <v>日払</v>
          </cell>
          <cell r="K89">
            <v>7200</v>
          </cell>
          <cell r="L89">
            <v>2</v>
          </cell>
          <cell r="M89">
            <v>19.2</v>
          </cell>
          <cell r="N89">
            <v>0</v>
          </cell>
          <cell r="O89">
            <v>0</v>
          </cell>
          <cell r="P89">
            <v>0</v>
          </cell>
          <cell r="Q89">
            <v>0</v>
          </cell>
          <cell r="R89">
            <v>0</v>
          </cell>
          <cell r="S89">
            <v>0</v>
          </cell>
          <cell r="T89">
            <v>0</v>
          </cell>
          <cell r="U89">
            <v>0</v>
          </cell>
          <cell r="V89">
            <v>0</v>
          </cell>
          <cell r="W89">
            <v>0</v>
          </cell>
          <cell r="X89">
            <v>0</v>
          </cell>
          <cell r="Y89">
            <v>0</v>
          </cell>
          <cell r="Z89">
            <v>0</v>
          </cell>
          <cell r="AA89">
            <v>920</v>
          </cell>
          <cell r="AB89">
            <v>0.91666666666666663</v>
          </cell>
          <cell r="AC89">
            <v>0</v>
          </cell>
          <cell r="AD89">
            <v>1.1458333333333333</v>
          </cell>
          <cell r="AE89">
            <v>0.22916666666666663</v>
          </cell>
          <cell r="AF89">
            <v>0</v>
          </cell>
          <cell r="AG89">
            <v>0.22916666666666663</v>
          </cell>
          <cell r="AH89">
            <v>6324.9999999999991</v>
          </cell>
        </row>
        <row r="90">
          <cell r="D90" t="str">
            <v>44841-11</v>
          </cell>
          <cell r="E90">
            <v>7</v>
          </cell>
          <cell r="F90">
            <v>2022</v>
          </cell>
          <cell r="G90">
            <v>10</v>
          </cell>
          <cell r="H90">
            <v>7</v>
          </cell>
          <cell r="I90" t="str">
            <v>武茂</v>
          </cell>
          <cell r="J90" t="str">
            <v>日払</v>
          </cell>
          <cell r="K90">
            <v>21400</v>
          </cell>
          <cell r="L90">
            <v>5</v>
          </cell>
          <cell r="M90">
            <v>64</v>
          </cell>
          <cell r="N90">
            <v>0</v>
          </cell>
          <cell r="O90">
            <v>0</v>
          </cell>
          <cell r="P90">
            <v>0</v>
          </cell>
          <cell r="Q90">
            <v>0</v>
          </cell>
          <cell r="R90">
            <v>0</v>
          </cell>
          <cell r="S90">
            <v>0</v>
          </cell>
          <cell r="T90">
            <v>0</v>
          </cell>
          <cell r="U90">
            <v>0</v>
          </cell>
          <cell r="V90">
            <v>0</v>
          </cell>
          <cell r="W90">
            <v>0</v>
          </cell>
          <cell r="X90">
            <v>0</v>
          </cell>
          <cell r="Y90">
            <v>0</v>
          </cell>
          <cell r="Z90">
            <v>0</v>
          </cell>
          <cell r="AA90">
            <v>920</v>
          </cell>
          <cell r="AB90">
            <v>0.86458333333333337</v>
          </cell>
          <cell r="AC90">
            <v>0</v>
          </cell>
          <cell r="AD90">
            <v>1.1354166666666667</v>
          </cell>
          <cell r="AE90">
            <v>0.27083333333333337</v>
          </cell>
          <cell r="AF90">
            <v>0</v>
          </cell>
          <cell r="AG90">
            <v>0.21875000000000011</v>
          </cell>
          <cell r="AH90">
            <v>7187.5000000000018</v>
          </cell>
        </row>
        <row r="91">
          <cell r="D91" t="str">
            <v>44841-12</v>
          </cell>
          <cell r="E91">
            <v>7</v>
          </cell>
          <cell r="F91">
            <v>2022</v>
          </cell>
          <cell r="G91">
            <v>10</v>
          </cell>
          <cell r="H91">
            <v>7</v>
          </cell>
          <cell r="I91" t="str">
            <v>八重樫</v>
          </cell>
          <cell r="J91" t="str">
            <v>日払</v>
          </cell>
          <cell r="K91">
            <v>24200</v>
          </cell>
          <cell r="L91">
            <v>6</v>
          </cell>
          <cell r="M91">
            <v>68.2</v>
          </cell>
          <cell r="N91">
            <v>0</v>
          </cell>
          <cell r="O91">
            <v>0</v>
          </cell>
          <cell r="P91">
            <v>0</v>
          </cell>
          <cell r="Q91">
            <v>0</v>
          </cell>
          <cell r="R91">
            <v>0</v>
          </cell>
          <cell r="S91">
            <v>0</v>
          </cell>
          <cell r="T91">
            <v>0</v>
          </cell>
          <cell r="U91">
            <v>0</v>
          </cell>
          <cell r="V91">
            <v>500</v>
          </cell>
          <cell r="W91">
            <v>0</v>
          </cell>
          <cell r="X91">
            <v>0</v>
          </cell>
          <cell r="Y91">
            <v>0</v>
          </cell>
          <cell r="Z91">
            <v>0</v>
          </cell>
          <cell r="AA91">
            <v>920</v>
          </cell>
          <cell r="AB91">
            <v>0.91666666666666663</v>
          </cell>
          <cell r="AC91">
            <v>0</v>
          </cell>
          <cell r="AD91">
            <v>1.1666666666666667</v>
          </cell>
          <cell r="AE91">
            <v>0.25000000000000011</v>
          </cell>
          <cell r="AF91">
            <v>0</v>
          </cell>
          <cell r="AG91">
            <v>0.25000000000000011</v>
          </cell>
          <cell r="AH91">
            <v>6900.0000000000036</v>
          </cell>
        </row>
        <row r="92">
          <cell r="D92" t="str">
            <v>44841-13</v>
          </cell>
          <cell r="E92">
            <v>7</v>
          </cell>
          <cell r="F92">
            <v>2022</v>
          </cell>
          <cell r="G92">
            <v>10</v>
          </cell>
          <cell r="H92">
            <v>7</v>
          </cell>
          <cell r="I92" t="str">
            <v>中嶋</v>
          </cell>
          <cell r="J92" t="str">
            <v>日払</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920</v>
          </cell>
          <cell r="AB92">
            <v>0.91666666666666663</v>
          </cell>
          <cell r="AC92">
            <v>0</v>
          </cell>
          <cell r="AD92">
            <v>1.1666666666666667</v>
          </cell>
          <cell r="AE92">
            <v>0.25000000000000011</v>
          </cell>
          <cell r="AF92">
            <v>0</v>
          </cell>
          <cell r="AG92">
            <v>0.25000000000000011</v>
          </cell>
          <cell r="AH92">
            <v>5520.0000000000027</v>
          </cell>
        </row>
        <row r="93">
          <cell r="D93" t="str">
            <v>44841-14</v>
          </cell>
          <cell r="E93">
            <v>7</v>
          </cell>
          <cell r="F93">
            <v>2022</v>
          </cell>
          <cell r="G93">
            <v>10</v>
          </cell>
          <cell r="H93">
            <v>7</v>
          </cell>
          <cell r="I93" t="str">
            <v>長尾</v>
          </cell>
          <cell r="J93" t="str">
            <v>月払</v>
          </cell>
          <cell r="K93">
            <v>30000</v>
          </cell>
          <cell r="L93">
            <v>7</v>
          </cell>
          <cell r="M93">
            <v>78.3</v>
          </cell>
          <cell r="N93">
            <v>600</v>
          </cell>
          <cell r="O93" t="str">
            <v>栄町つぼ八</v>
          </cell>
          <cell r="P93">
            <v>0</v>
          </cell>
          <cell r="Q93">
            <v>0</v>
          </cell>
          <cell r="R93">
            <v>0</v>
          </cell>
          <cell r="S93">
            <v>0</v>
          </cell>
          <cell r="T93">
            <v>0</v>
          </cell>
          <cell r="U93">
            <v>0</v>
          </cell>
          <cell r="V93">
            <v>0</v>
          </cell>
          <cell r="W93">
            <v>0</v>
          </cell>
          <cell r="X93">
            <v>0</v>
          </cell>
          <cell r="Y93">
            <v>0</v>
          </cell>
          <cell r="Z93">
            <v>0</v>
          </cell>
          <cell r="AA93">
            <v>920</v>
          </cell>
          <cell r="AB93">
            <v>0</v>
          </cell>
          <cell r="AC93">
            <v>0</v>
          </cell>
          <cell r="AD93">
            <v>0</v>
          </cell>
          <cell r="AE93">
            <v>0</v>
          </cell>
          <cell r="AF93">
            <v>0</v>
          </cell>
          <cell r="AG93">
            <v>0</v>
          </cell>
          <cell r="AH93">
            <v>0</v>
          </cell>
        </row>
        <row r="94">
          <cell r="D94" t="str">
            <v>44841-15</v>
          </cell>
          <cell r="E94">
            <v>7</v>
          </cell>
          <cell r="F94">
            <v>2022</v>
          </cell>
          <cell r="G94">
            <v>10</v>
          </cell>
          <cell r="H94">
            <v>7</v>
          </cell>
          <cell r="I94" t="str">
            <v>板倉</v>
          </cell>
          <cell r="J94" t="str">
            <v>日払</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920</v>
          </cell>
          <cell r="AB94">
            <v>0.83333333333333337</v>
          </cell>
          <cell r="AC94">
            <v>0</v>
          </cell>
          <cell r="AD94">
            <v>1.15625</v>
          </cell>
          <cell r="AE94">
            <v>0.32291666666666663</v>
          </cell>
          <cell r="AF94">
            <v>0</v>
          </cell>
          <cell r="AG94">
            <v>0.23958333333333337</v>
          </cell>
          <cell r="AH94">
            <v>7129.9999999999991</v>
          </cell>
        </row>
        <row r="95">
          <cell r="D95" t="str">
            <v>44841-16</v>
          </cell>
          <cell r="E95">
            <v>7</v>
          </cell>
          <cell r="F95">
            <v>2022</v>
          </cell>
          <cell r="G95">
            <v>10</v>
          </cell>
          <cell r="H95">
            <v>7</v>
          </cell>
          <cell r="I95" t="str">
            <v>堤</v>
          </cell>
          <cell r="J95" t="str">
            <v>日払</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920</v>
          </cell>
          <cell r="AB95">
            <v>0.875</v>
          </cell>
          <cell r="AC95">
            <v>0</v>
          </cell>
          <cell r="AD95">
            <v>1.1458333333333333</v>
          </cell>
          <cell r="AE95">
            <v>0.27083333333333326</v>
          </cell>
          <cell r="AF95">
            <v>0</v>
          </cell>
          <cell r="AG95">
            <v>0.22916666666666663</v>
          </cell>
          <cell r="AH95">
            <v>5979.9999999999982</v>
          </cell>
        </row>
        <row r="96">
          <cell r="D96" t="str">
            <v>44841-17</v>
          </cell>
          <cell r="E96">
            <v>7</v>
          </cell>
          <cell r="F96">
            <v>2022</v>
          </cell>
          <cell r="G96">
            <v>10</v>
          </cell>
          <cell r="H96">
            <v>7</v>
          </cell>
          <cell r="I96" t="str">
            <v>高橋</v>
          </cell>
          <cell r="J96" t="str">
            <v>日払</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920</v>
          </cell>
          <cell r="AB96">
            <v>0.91666666666666663</v>
          </cell>
          <cell r="AC96">
            <v>0</v>
          </cell>
          <cell r="AD96">
            <v>1.09375</v>
          </cell>
          <cell r="AE96">
            <v>0.17708333333333337</v>
          </cell>
          <cell r="AF96">
            <v>0</v>
          </cell>
          <cell r="AG96">
            <v>0.17708333333333337</v>
          </cell>
          <cell r="AH96">
            <v>3910.0000000000009</v>
          </cell>
        </row>
        <row r="97">
          <cell r="D97" t="str">
            <v>44842-1</v>
          </cell>
          <cell r="E97">
            <v>8</v>
          </cell>
          <cell r="F97">
            <v>2022</v>
          </cell>
          <cell r="G97">
            <v>10</v>
          </cell>
          <cell r="H97">
            <v>8</v>
          </cell>
          <cell r="I97" t="str">
            <v>武茂</v>
          </cell>
          <cell r="J97" t="str">
            <v>日払</v>
          </cell>
          <cell r="K97">
            <v>4000</v>
          </cell>
          <cell r="L97">
            <v>1</v>
          </cell>
          <cell r="M97">
            <v>8.1999999999999993</v>
          </cell>
          <cell r="N97">
            <v>0</v>
          </cell>
          <cell r="O97">
            <v>0</v>
          </cell>
          <cell r="P97">
            <v>0</v>
          </cell>
          <cell r="Q97">
            <v>0</v>
          </cell>
          <cell r="R97">
            <v>0</v>
          </cell>
          <cell r="S97">
            <v>0</v>
          </cell>
          <cell r="T97">
            <v>0</v>
          </cell>
          <cell r="U97">
            <v>0</v>
          </cell>
          <cell r="V97">
            <v>0</v>
          </cell>
          <cell r="W97">
            <v>0</v>
          </cell>
          <cell r="X97">
            <v>0</v>
          </cell>
          <cell r="Y97">
            <v>0</v>
          </cell>
          <cell r="Z97">
            <v>0</v>
          </cell>
          <cell r="AA97">
            <v>920</v>
          </cell>
          <cell r="AB97">
            <v>0.89583333333333337</v>
          </cell>
          <cell r="AC97">
            <v>0</v>
          </cell>
          <cell r="AD97">
            <v>1</v>
          </cell>
          <cell r="AE97">
            <v>0.10416666666666663</v>
          </cell>
          <cell r="AF97">
            <v>0</v>
          </cell>
          <cell r="AG97">
            <v>8.333333333333337E-2</v>
          </cell>
          <cell r="AH97">
            <v>2759.9999999999991</v>
          </cell>
        </row>
        <row r="98">
          <cell r="D98" t="str">
            <v>44842-2</v>
          </cell>
          <cell r="E98">
            <v>8</v>
          </cell>
          <cell r="F98">
            <v>2022</v>
          </cell>
          <cell r="G98">
            <v>10</v>
          </cell>
          <cell r="H98">
            <v>8</v>
          </cell>
          <cell r="I98" t="str">
            <v>清水学</v>
          </cell>
          <cell r="J98" t="str">
            <v>日払</v>
          </cell>
          <cell r="K98">
            <v>17700</v>
          </cell>
          <cell r="L98">
            <v>5</v>
          </cell>
          <cell r="M98">
            <v>42.4</v>
          </cell>
          <cell r="N98">
            <v>0</v>
          </cell>
          <cell r="O98">
            <v>0</v>
          </cell>
          <cell r="P98">
            <v>0</v>
          </cell>
          <cell r="Q98">
            <v>0</v>
          </cell>
          <cell r="R98">
            <v>0</v>
          </cell>
          <cell r="S98">
            <v>0</v>
          </cell>
          <cell r="T98">
            <v>0</v>
          </cell>
          <cell r="U98">
            <v>0</v>
          </cell>
          <cell r="V98">
            <v>0</v>
          </cell>
          <cell r="W98">
            <v>0</v>
          </cell>
          <cell r="X98">
            <v>0</v>
          </cell>
          <cell r="Y98">
            <v>0</v>
          </cell>
          <cell r="Z98">
            <v>0</v>
          </cell>
          <cell r="AA98">
            <v>920</v>
          </cell>
          <cell r="AB98">
            <v>0.83333333333333337</v>
          </cell>
          <cell r="AC98">
            <v>0</v>
          </cell>
          <cell r="AD98">
            <v>1.03125</v>
          </cell>
          <cell r="AE98">
            <v>0.19791666666666663</v>
          </cell>
          <cell r="AF98">
            <v>0</v>
          </cell>
          <cell r="AG98">
            <v>0.11458333333333337</v>
          </cell>
          <cell r="AH98">
            <v>5002.4999999999991</v>
          </cell>
        </row>
        <row r="99">
          <cell r="D99" t="str">
            <v>44842-3</v>
          </cell>
          <cell r="E99">
            <v>8</v>
          </cell>
          <cell r="F99">
            <v>2022</v>
          </cell>
          <cell r="G99">
            <v>10</v>
          </cell>
          <cell r="H99">
            <v>8</v>
          </cell>
          <cell r="I99" t="str">
            <v>石巻</v>
          </cell>
          <cell r="J99" t="str">
            <v>日払</v>
          </cell>
          <cell r="K99">
            <v>19100</v>
          </cell>
          <cell r="L99">
            <v>4</v>
          </cell>
          <cell r="M99">
            <v>47.5</v>
          </cell>
          <cell r="N99">
            <v>5700</v>
          </cell>
          <cell r="O99" t="str">
            <v>熊谷工業</v>
          </cell>
          <cell r="P99">
            <v>0</v>
          </cell>
          <cell r="Q99">
            <v>0</v>
          </cell>
          <cell r="R99">
            <v>0</v>
          </cell>
          <cell r="S99">
            <v>0</v>
          </cell>
          <cell r="T99">
            <v>0</v>
          </cell>
          <cell r="U99">
            <v>0</v>
          </cell>
          <cell r="V99">
            <v>0</v>
          </cell>
          <cell r="W99">
            <v>0</v>
          </cell>
          <cell r="X99">
            <v>0</v>
          </cell>
          <cell r="Y99">
            <v>0</v>
          </cell>
          <cell r="Z99">
            <v>0</v>
          </cell>
          <cell r="AA99">
            <v>920</v>
          </cell>
          <cell r="AB99">
            <v>0.84375</v>
          </cell>
          <cell r="AC99">
            <v>0</v>
          </cell>
          <cell r="AD99">
            <v>1.1597222222222221</v>
          </cell>
          <cell r="AE99">
            <v>0.3159722222222221</v>
          </cell>
          <cell r="AF99">
            <v>0</v>
          </cell>
          <cell r="AG99">
            <v>0.24305555555555547</v>
          </cell>
          <cell r="AH99">
            <v>8318.3333333333303</v>
          </cell>
        </row>
        <row r="100">
          <cell r="D100" t="str">
            <v>44842-4</v>
          </cell>
          <cell r="E100">
            <v>8</v>
          </cell>
          <cell r="F100">
            <v>2022</v>
          </cell>
          <cell r="G100">
            <v>10</v>
          </cell>
          <cell r="H100">
            <v>8</v>
          </cell>
          <cell r="I100" t="str">
            <v>杉山</v>
          </cell>
          <cell r="J100" t="str">
            <v>日払</v>
          </cell>
          <cell r="K100">
            <v>29800</v>
          </cell>
          <cell r="L100">
            <v>7</v>
          </cell>
          <cell r="M100">
            <v>85.5</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920</v>
          </cell>
          <cell r="AB100">
            <v>0.875</v>
          </cell>
          <cell r="AC100">
            <v>0</v>
          </cell>
          <cell r="AD100">
            <v>1.1875</v>
          </cell>
          <cell r="AE100">
            <v>0.3125</v>
          </cell>
          <cell r="AF100">
            <v>0</v>
          </cell>
          <cell r="AG100">
            <v>0.27083333333333337</v>
          </cell>
          <cell r="AH100">
            <v>8395</v>
          </cell>
        </row>
        <row r="101">
          <cell r="D101" t="str">
            <v>44842-5</v>
          </cell>
          <cell r="E101">
            <v>8</v>
          </cell>
          <cell r="F101">
            <v>2022</v>
          </cell>
          <cell r="G101">
            <v>10</v>
          </cell>
          <cell r="H101">
            <v>8</v>
          </cell>
          <cell r="I101" t="str">
            <v>鈴木</v>
          </cell>
          <cell r="J101" t="str">
            <v>日払</v>
          </cell>
          <cell r="K101">
            <v>31300</v>
          </cell>
          <cell r="L101">
            <v>8</v>
          </cell>
          <cell r="M101">
            <v>82.3</v>
          </cell>
          <cell r="N101">
            <v>6200</v>
          </cell>
          <cell r="O101" t="str">
            <v>ＰａｙＰａｙ</v>
          </cell>
          <cell r="P101">
            <v>0</v>
          </cell>
          <cell r="Q101">
            <v>0</v>
          </cell>
          <cell r="R101">
            <v>0</v>
          </cell>
          <cell r="S101">
            <v>0</v>
          </cell>
          <cell r="T101">
            <v>0</v>
          </cell>
          <cell r="U101">
            <v>0</v>
          </cell>
          <cell r="V101">
            <v>0</v>
          </cell>
          <cell r="W101">
            <v>0</v>
          </cell>
          <cell r="X101">
            <v>0</v>
          </cell>
          <cell r="Y101">
            <v>0</v>
          </cell>
          <cell r="Z101">
            <v>0</v>
          </cell>
          <cell r="AA101">
            <v>920</v>
          </cell>
          <cell r="AB101">
            <v>0.83333333333333337</v>
          </cell>
          <cell r="AC101">
            <v>0</v>
          </cell>
          <cell r="AD101">
            <v>1.1944444444444444</v>
          </cell>
          <cell r="AE101">
            <v>0.36111111111111105</v>
          </cell>
          <cell r="AF101">
            <v>2.7777777777777735E-2</v>
          </cell>
          <cell r="AG101">
            <v>0.27777777777777779</v>
          </cell>
          <cell r="AH101">
            <v>10119.999999999998</v>
          </cell>
        </row>
        <row r="102">
          <cell r="D102" t="str">
            <v>44842-6</v>
          </cell>
          <cell r="E102">
            <v>8</v>
          </cell>
          <cell r="F102">
            <v>2022</v>
          </cell>
          <cell r="G102">
            <v>10</v>
          </cell>
          <cell r="H102">
            <v>8</v>
          </cell>
          <cell r="I102" t="str">
            <v>後藤</v>
          </cell>
          <cell r="J102" t="str">
            <v>日払</v>
          </cell>
          <cell r="K102">
            <v>5300</v>
          </cell>
          <cell r="L102">
            <v>2</v>
          </cell>
          <cell r="M102">
            <v>6.8</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920</v>
          </cell>
          <cell r="AB102">
            <v>0.83333333333333337</v>
          </cell>
          <cell r="AC102">
            <v>0</v>
          </cell>
          <cell r="AD102">
            <v>0.98958333333333337</v>
          </cell>
          <cell r="AE102">
            <v>0.15625</v>
          </cell>
          <cell r="AF102">
            <v>0</v>
          </cell>
          <cell r="AG102">
            <v>7.2916666666666741E-2</v>
          </cell>
          <cell r="AH102">
            <v>3852.5000000000005</v>
          </cell>
        </row>
        <row r="103">
          <cell r="D103" t="str">
            <v>44842-7</v>
          </cell>
          <cell r="E103">
            <v>8</v>
          </cell>
          <cell r="F103">
            <v>2022</v>
          </cell>
          <cell r="G103">
            <v>10</v>
          </cell>
          <cell r="H103">
            <v>8</v>
          </cell>
          <cell r="I103" t="str">
            <v>清水英</v>
          </cell>
          <cell r="J103" t="str">
            <v>日払</v>
          </cell>
          <cell r="K103">
            <v>7800</v>
          </cell>
          <cell r="L103">
            <v>1</v>
          </cell>
          <cell r="M103">
            <v>27.8</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920</v>
          </cell>
          <cell r="AB103">
            <v>0.85416666666666663</v>
          </cell>
          <cell r="AC103">
            <v>0</v>
          </cell>
          <cell r="AD103">
            <v>0.98611111111111116</v>
          </cell>
          <cell r="AE103">
            <v>0.13194444444444453</v>
          </cell>
          <cell r="AF103">
            <v>0</v>
          </cell>
          <cell r="AG103">
            <v>6.9444444444444531E-2</v>
          </cell>
          <cell r="AH103">
            <v>3296.6666666666692</v>
          </cell>
        </row>
        <row r="104">
          <cell r="D104" t="str">
            <v>44842-8</v>
          </cell>
          <cell r="E104">
            <v>8</v>
          </cell>
          <cell r="F104">
            <v>2022</v>
          </cell>
          <cell r="G104">
            <v>10</v>
          </cell>
          <cell r="H104">
            <v>8</v>
          </cell>
          <cell r="I104" t="str">
            <v>鈴木裕</v>
          </cell>
          <cell r="J104" t="str">
            <v>日払</v>
          </cell>
          <cell r="K104">
            <v>24900</v>
          </cell>
          <cell r="L104">
            <v>7</v>
          </cell>
          <cell r="M104">
            <v>48.3</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920</v>
          </cell>
          <cell r="AB104">
            <v>0.875</v>
          </cell>
          <cell r="AC104">
            <v>0</v>
          </cell>
          <cell r="AD104">
            <v>1.1979166666666667</v>
          </cell>
          <cell r="AE104">
            <v>0.32291666666666674</v>
          </cell>
          <cell r="AF104">
            <v>0</v>
          </cell>
          <cell r="AG104">
            <v>0.28125000000000011</v>
          </cell>
          <cell r="AH104">
            <v>8682.5000000000018</v>
          </cell>
        </row>
        <row r="105">
          <cell r="D105" t="str">
            <v>44842-9</v>
          </cell>
          <cell r="E105">
            <v>8</v>
          </cell>
          <cell r="F105">
            <v>2022</v>
          </cell>
          <cell r="G105">
            <v>10</v>
          </cell>
          <cell r="H105">
            <v>8</v>
          </cell>
          <cell r="I105" t="str">
            <v>長尾</v>
          </cell>
          <cell r="J105" t="str">
            <v>月払</v>
          </cell>
          <cell r="K105">
            <v>22600</v>
          </cell>
          <cell r="L105">
            <v>6</v>
          </cell>
          <cell r="M105">
            <v>55.8</v>
          </cell>
          <cell r="N105">
            <v>0</v>
          </cell>
          <cell r="O105">
            <v>0</v>
          </cell>
          <cell r="P105">
            <v>0</v>
          </cell>
          <cell r="Q105">
            <v>0</v>
          </cell>
          <cell r="R105">
            <v>0</v>
          </cell>
          <cell r="S105">
            <v>0</v>
          </cell>
          <cell r="T105">
            <v>0</v>
          </cell>
          <cell r="U105">
            <v>0</v>
          </cell>
          <cell r="V105">
            <v>100</v>
          </cell>
          <cell r="W105">
            <v>320</v>
          </cell>
          <cell r="X105">
            <v>0</v>
          </cell>
          <cell r="Y105">
            <v>0</v>
          </cell>
          <cell r="Z105">
            <v>0</v>
          </cell>
          <cell r="AA105">
            <v>920</v>
          </cell>
          <cell r="AB105">
            <v>0</v>
          </cell>
          <cell r="AC105">
            <v>0</v>
          </cell>
          <cell r="AD105">
            <v>0</v>
          </cell>
          <cell r="AE105">
            <v>0</v>
          </cell>
          <cell r="AF105">
            <v>0</v>
          </cell>
          <cell r="AG105">
            <v>0</v>
          </cell>
          <cell r="AH105">
            <v>0</v>
          </cell>
        </row>
        <row r="106">
          <cell r="D106" t="str">
            <v>44842-10</v>
          </cell>
          <cell r="E106">
            <v>8</v>
          </cell>
          <cell r="F106">
            <v>2022</v>
          </cell>
          <cell r="G106">
            <v>10</v>
          </cell>
          <cell r="H106">
            <v>8</v>
          </cell>
          <cell r="I106" t="str">
            <v>中條</v>
          </cell>
          <cell r="J106" t="str">
            <v>日払</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920</v>
          </cell>
          <cell r="AB106">
            <v>0.83333333333333337</v>
          </cell>
          <cell r="AC106">
            <v>0</v>
          </cell>
          <cell r="AD106">
            <v>1.1875</v>
          </cell>
          <cell r="AE106">
            <v>0.35416666666666663</v>
          </cell>
          <cell r="AF106">
            <v>2.0833333333333315E-2</v>
          </cell>
          <cell r="AG106">
            <v>0.27083333333333337</v>
          </cell>
          <cell r="AH106">
            <v>8279.9999999999982</v>
          </cell>
        </row>
        <row r="107">
          <cell r="D107" t="str">
            <v>44842-11</v>
          </cell>
          <cell r="E107">
            <v>8</v>
          </cell>
          <cell r="F107">
            <v>2022</v>
          </cell>
          <cell r="G107">
            <v>10</v>
          </cell>
          <cell r="H107">
            <v>8</v>
          </cell>
          <cell r="I107" t="str">
            <v>鈴木麻</v>
          </cell>
          <cell r="J107" t="str">
            <v>日払</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920</v>
          </cell>
          <cell r="AB107">
            <v>0.875</v>
          </cell>
          <cell r="AC107">
            <v>0</v>
          </cell>
          <cell r="AD107">
            <v>1.1666666666666667</v>
          </cell>
          <cell r="AE107">
            <v>0.29166666666666674</v>
          </cell>
          <cell r="AF107">
            <v>0</v>
          </cell>
          <cell r="AG107">
            <v>0.25000000000000011</v>
          </cell>
          <cell r="AH107">
            <v>6440.0000000000018</v>
          </cell>
        </row>
        <row r="108">
          <cell r="D108" t="str">
            <v>44842-12</v>
          </cell>
          <cell r="E108">
            <v>8</v>
          </cell>
          <cell r="F108">
            <v>2022</v>
          </cell>
          <cell r="G108">
            <v>10</v>
          </cell>
          <cell r="H108">
            <v>8</v>
          </cell>
          <cell r="I108" t="str">
            <v>板倉</v>
          </cell>
          <cell r="J108" t="str">
            <v>日払</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920</v>
          </cell>
          <cell r="AB108">
            <v>0.83333333333333337</v>
          </cell>
          <cell r="AC108">
            <v>0</v>
          </cell>
          <cell r="AD108">
            <v>1.1666666666666667</v>
          </cell>
          <cell r="AE108">
            <v>0.33333333333333337</v>
          </cell>
          <cell r="AF108">
            <v>5.5511151231257827E-17</v>
          </cell>
          <cell r="AG108">
            <v>0.25000000000000011</v>
          </cell>
          <cell r="AH108">
            <v>7360.0000000000018</v>
          </cell>
        </row>
        <row r="109">
          <cell r="D109" t="str">
            <v>44843-1</v>
          </cell>
          <cell r="E109">
            <v>9</v>
          </cell>
          <cell r="F109">
            <v>2022</v>
          </cell>
          <cell r="G109">
            <v>10</v>
          </cell>
          <cell r="H109">
            <v>9</v>
          </cell>
          <cell r="I109" t="str">
            <v>小沼</v>
          </cell>
          <cell r="J109" t="str">
            <v>日払</v>
          </cell>
          <cell r="K109">
            <v>25900</v>
          </cell>
          <cell r="L109">
            <v>6</v>
          </cell>
          <cell r="M109">
            <v>69.2</v>
          </cell>
          <cell r="N109">
            <v>3600</v>
          </cell>
          <cell r="O109" t="str">
            <v>ＰａｙＰａｙ</v>
          </cell>
          <cell r="P109">
            <v>8000</v>
          </cell>
          <cell r="Q109" t="str">
            <v>ＰａｙＰａｙ</v>
          </cell>
          <cell r="R109">
            <v>0</v>
          </cell>
          <cell r="S109">
            <v>0</v>
          </cell>
          <cell r="T109">
            <v>0</v>
          </cell>
          <cell r="U109">
            <v>0</v>
          </cell>
          <cell r="V109">
            <v>0</v>
          </cell>
          <cell r="W109">
            <v>0</v>
          </cell>
          <cell r="X109">
            <v>0</v>
          </cell>
          <cell r="Y109">
            <v>0</v>
          </cell>
          <cell r="Z109">
            <v>0</v>
          </cell>
          <cell r="AA109">
            <v>920</v>
          </cell>
          <cell r="AB109">
            <v>0.77083333333333337</v>
          </cell>
          <cell r="AC109">
            <v>0</v>
          </cell>
          <cell r="AD109">
            <v>1.0625</v>
          </cell>
          <cell r="AE109">
            <v>0.29166666666666663</v>
          </cell>
          <cell r="AF109">
            <v>0</v>
          </cell>
          <cell r="AG109">
            <v>0.14583333333333337</v>
          </cell>
          <cell r="AH109">
            <v>7245</v>
          </cell>
        </row>
        <row r="110">
          <cell r="D110" t="str">
            <v>44843-2</v>
          </cell>
          <cell r="E110">
            <v>9</v>
          </cell>
          <cell r="F110">
            <v>2022</v>
          </cell>
          <cell r="G110">
            <v>10</v>
          </cell>
          <cell r="H110">
            <v>9</v>
          </cell>
          <cell r="I110" t="str">
            <v>若濱</v>
          </cell>
          <cell r="J110" t="str">
            <v>日払</v>
          </cell>
          <cell r="K110">
            <v>13400</v>
          </cell>
          <cell r="L110">
            <v>5</v>
          </cell>
          <cell r="M110">
            <v>26.7</v>
          </cell>
          <cell r="N110">
            <v>600</v>
          </cell>
          <cell r="O110" t="str">
            <v>元町GAJA</v>
          </cell>
          <cell r="P110">
            <v>0</v>
          </cell>
          <cell r="Q110">
            <v>0</v>
          </cell>
          <cell r="R110">
            <v>0</v>
          </cell>
          <cell r="S110">
            <v>0</v>
          </cell>
          <cell r="T110">
            <v>0</v>
          </cell>
          <cell r="U110">
            <v>0</v>
          </cell>
          <cell r="V110">
            <v>0</v>
          </cell>
          <cell r="W110">
            <v>0</v>
          </cell>
          <cell r="X110">
            <v>0</v>
          </cell>
          <cell r="Y110">
            <v>0</v>
          </cell>
          <cell r="Z110">
            <v>0</v>
          </cell>
          <cell r="AA110">
            <v>920</v>
          </cell>
          <cell r="AB110">
            <v>0.75</v>
          </cell>
          <cell r="AC110">
            <v>0</v>
          </cell>
          <cell r="AD110">
            <v>0.95833333333333337</v>
          </cell>
          <cell r="AE110">
            <v>0.20833333333333337</v>
          </cell>
          <cell r="AF110">
            <v>0</v>
          </cell>
          <cell r="AG110">
            <v>4.1666666666666741E-2</v>
          </cell>
          <cell r="AH110">
            <v>4830.0000000000009</v>
          </cell>
        </row>
        <row r="111">
          <cell r="D111" t="str">
            <v>44843-3</v>
          </cell>
          <cell r="E111">
            <v>9</v>
          </cell>
          <cell r="F111">
            <v>2022</v>
          </cell>
          <cell r="G111">
            <v>10</v>
          </cell>
          <cell r="H111">
            <v>9</v>
          </cell>
          <cell r="I111" t="str">
            <v>深田</v>
          </cell>
          <cell r="J111" t="str">
            <v>日払</v>
          </cell>
          <cell r="K111">
            <v>14300</v>
          </cell>
          <cell r="L111">
            <v>4</v>
          </cell>
          <cell r="M111">
            <v>33.799999999999997</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920</v>
          </cell>
          <cell r="AB111">
            <v>0.79166666666666663</v>
          </cell>
          <cell r="AC111">
            <v>0</v>
          </cell>
          <cell r="AD111">
            <v>0.98958333333333337</v>
          </cell>
          <cell r="AE111">
            <v>0.19791666666666674</v>
          </cell>
          <cell r="AF111">
            <v>0</v>
          </cell>
          <cell r="AG111">
            <v>7.2916666666666741E-2</v>
          </cell>
          <cell r="AH111">
            <v>4772.5000000000018</v>
          </cell>
        </row>
        <row r="112">
          <cell r="D112" t="str">
            <v>44843-4</v>
          </cell>
          <cell r="E112">
            <v>9</v>
          </cell>
          <cell r="F112">
            <v>2022</v>
          </cell>
          <cell r="G112">
            <v>10</v>
          </cell>
          <cell r="H112">
            <v>9</v>
          </cell>
          <cell r="I112" t="str">
            <v>清水英</v>
          </cell>
          <cell r="J112" t="str">
            <v>日払</v>
          </cell>
          <cell r="K112">
            <v>9700</v>
          </cell>
          <cell r="L112">
            <v>3</v>
          </cell>
          <cell r="M112">
            <v>19</v>
          </cell>
          <cell r="N112">
            <v>0</v>
          </cell>
          <cell r="O112">
            <v>0</v>
          </cell>
          <cell r="P112">
            <v>0</v>
          </cell>
          <cell r="Q112">
            <v>0</v>
          </cell>
          <cell r="R112">
            <v>0</v>
          </cell>
          <cell r="S112">
            <v>0</v>
          </cell>
          <cell r="T112">
            <v>0</v>
          </cell>
          <cell r="U112">
            <v>0</v>
          </cell>
          <cell r="V112">
            <v>300</v>
          </cell>
          <cell r="W112">
            <v>320</v>
          </cell>
          <cell r="X112">
            <v>0</v>
          </cell>
          <cell r="Y112">
            <v>0</v>
          </cell>
          <cell r="Z112">
            <v>0</v>
          </cell>
          <cell r="AA112">
            <v>920</v>
          </cell>
          <cell r="AB112">
            <v>0.89583333333333337</v>
          </cell>
          <cell r="AC112">
            <v>0</v>
          </cell>
          <cell r="AD112">
            <v>1.0520833333333333</v>
          </cell>
          <cell r="AE112">
            <v>0.15624999999999989</v>
          </cell>
          <cell r="AF112">
            <v>0</v>
          </cell>
          <cell r="AG112">
            <v>0.13541666666666663</v>
          </cell>
          <cell r="AH112">
            <v>4197.4999999999973</v>
          </cell>
        </row>
        <row r="113">
          <cell r="D113" t="str">
            <v>44843-5</v>
          </cell>
          <cell r="E113">
            <v>9</v>
          </cell>
          <cell r="F113">
            <v>2022</v>
          </cell>
          <cell r="G113">
            <v>10</v>
          </cell>
          <cell r="H113">
            <v>9</v>
          </cell>
          <cell r="I113" t="str">
            <v>杉山</v>
          </cell>
          <cell r="J113" t="str">
            <v>日払</v>
          </cell>
          <cell r="K113">
            <v>15500</v>
          </cell>
          <cell r="L113">
            <v>5</v>
          </cell>
          <cell r="M113">
            <v>30.8</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920</v>
          </cell>
          <cell r="AB113">
            <v>0.80208333333333337</v>
          </cell>
          <cell r="AC113">
            <v>0</v>
          </cell>
          <cell r="AD113">
            <v>1.0520833333333333</v>
          </cell>
          <cell r="AE113">
            <v>0.24999999999999989</v>
          </cell>
          <cell r="AF113">
            <v>0</v>
          </cell>
          <cell r="AG113">
            <v>0.13541666666666663</v>
          </cell>
          <cell r="AH113">
            <v>6267.4999999999973</v>
          </cell>
        </row>
        <row r="114">
          <cell r="D114" t="str">
            <v>44843-6</v>
          </cell>
          <cell r="E114">
            <v>9</v>
          </cell>
          <cell r="F114">
            <v>2022</v>
          </cell>
          <cell r="G114">
            <v>10</v>
          </cell>
          <cell r="H114">
            <v>9</v>
          </cell>
          <cell r="I114" t="str">
            <v>庵</v>
          </cell>
          <cell r="J114" t="str">
            <v>日払</v>
          </cell>
          <cell r="K114">
            <v>34400</v>
          </cell>
          <cell r="L114">
            <v>8</v>
          </cell>
          <cell r="M114">
            <v>92.3</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920</v>
          </cell>
          <cell r="AB114">
            <v>0.75</v>
          </cell>
          <cell r="AC114">
            <v>0</v>
          </cell>
          <cell r="AD114">
            <v>1.0520833333333333</v>
          </cell>
          <cell r="AE114">
            <v>0.30208333333333326</v>
          </cell>
          <cell r="AF114">
            <v>0</v>
          </cell>
          <cell r="AG114">
            <v>0.13541666666666663</v>
          </cell>
          <cell r="AH114">
            <v>7417.4999999999982</v>
          </cell>
        </row>
        <row r="115">
          <cell r="D115" t="str">
            <v>44843-7</v>
          </cell>
          <cell r="E115">
            <v>9</v>
          </cell>
          <cell r="F115">
            <v>2022</v>
          </cell>
          <cell r="G115">
            <v>10</v>
          </cell>
          <cell r="H115">
            <v>9</v>
          </cell>
          <cell r="I115" t="str">
            <v>武茂</v>
          </cell>
          <cell r="J115" t="str">
            <v>日払</v>
          </cell>
          <cell r="K115">
            <v>4300</v>
          </cell>
          <cell r="L115">
            <v>1</v>
          </cell>
          <cell r="M115">
            <v>9.6</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920</v>
          </cell>
          <cell r="AB115">
            <v>0.86458333333333337</v>
          </cell>
          <cell r="AC115">
            <v>0</v>
          </cell>
          <cell r="AD115">
            <v>0.98958333333333337</v>
          </cell>
          <cell r="AE115">
            <v>0.125</v>
          </cell>
          <cell r="AF115">
            <v>0</v>
          </cell>
          <cell r="AG115">
            <v>7.2916666666666741E-2</v>
          </cell>
          <cell r="AH115">
            <v>3162.5000000000005</v>
          </cell>
        </row>
        <row r="116">
          <cell r="D116" t="str">
            <v>44843-8</v>
          </cell>
          <cell r="E116">
            <v>9</v>
          </cell>
          <cell r="F116">
            <v>2022</v>
          </cell>
          <cell r="G116">
            <v>10</v>
          </cell>
          <cell r="H116">
            <v>9</v>
          </cell>
          <cell r="I116" t="str">
            <v>高橋</v>
          </cell>
          <cell r="J116" t="str">
            <v>日払</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920</v>
          </cell>
          <cell r="AB116">
            <v>0.75</v>
          </cell>
          <cell r="AC116">
            <v>0</v>
          </cell>
          <cell r="AD116">
            <v>1.0520833333333333</v>
          </cell>
          <cell r="AE116">
            <v>0.30208333333333326</v>
          </cell>
          <cell r="AF116">
            <v>0</v>
          </cell>
          <cell r="AG116">
            <v>0.13541666666666663</v>
          </cell>
          <cell r="AH116">
            <v>6669.9999999999982</v>
          </cell>
        </row>
        <row r="117">
          <cell r="D117" t="str">
            <v>44844-1</v>
          </cell>
          <cell r="E117">
            <v>10</v>
          </cell>
          <cell r="F117">
            <v>2022</v>
          </cell>
          <cell r="G117">
            <v>10</v>
          </cell>
          <cell r="H117">
            <v>10</v>
          </cell>
          <cell r="I117" t="str">
            <v>杉山</v>
          </cell>
          <cell r="J117" t="str">
            <v>日払</v>
          </cell>
          <cell r="K117">
            <v>10400</v>
          </cell>
          <cell r="L117">
            <v>3</v>
          </cell>
          <cell r="M117">
            <v>21.6</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920</v>
          </cell>
          <cell r="AB117">
            <v>0.79166666666666663</v>
          </cell>
          <cell r="AC117">
            <v>0</v>
          </cell>
          <cell r="AD117">
            <v>0.94791666666666663</v>
          </cell>
          <cell r="AE117">
            <v>0.15625</v>
          </cell>
          <cell r="AF117">
            <v>0</v>
          </cell>
          <cell r="AG117">
            <v>3.125E-2</v>
          </cell>
          <cell r="AH117">
            <v>3622.5</v>
          </cell>
        </row>
        <row r="118">
          <cell r="D118" t="str">
            <v>44844-2</v>
          </cell>
          <cell r="E118">
            <v>10</v>
          </cell>
          <cell r="F118">
            <v>2022</v>
          </cell>
          <cell r="G118">
            <v>10</v>
          </cell>
          <cell r="H118">
            <v>10</v>
          </cell>
          <cell r="I118" t="str">
            <v>小沼</v>
          </cell>
          <cell r="J118" t="str">
            <v>日払</v>
          </cell>
          <cell r="K118">
            <v>11200</v>
          </cell>
          <cell r="L118">
            <v>4</v>
          </cell>
          <cell r="M118">
            <v>17.399999999999999</v>
          </cell>
          <cell r="N118">
            <v>0</v>
          </cell>
          <cell r="O118">
            <v>0</v>
          </cell>
          <cell r="P118">
            <v>0</v>
          </cell>
          <cell r="Q118">
            <v>0</v>
          </cell>
          <cell r="R118">
            <v>0</v>
          </cell>
          <cell r="S118">
            <v>0</v>
          </cell>
          <cell r="T118">
            <v>0</v>
          </cell>
          <cell r="U118">
            <v>0</v>
          </cell>
          <cell r="V118">
            <v>0</v>
          </cell>
          <cell r="W118">
            <v>220</v>
          </cell>
          <cell r="X118">
            <v>0</v>
          </cell>
          <cell r="Y118">
            <v>0</v>
          </cell>
          <cell r="Z118">
            <v>0</v>
          </cell>
          <cell r="AA118">
            <v>920</v>
          </cell>
          <cell r="AB118">
            <v>0.77083333333333337</v>
          </cell>
          <cell r="AC118">
            <v>0</v>
          </cell>
          <cell r="AD118">
            <v>1.0138888888888888</v>
          </cell>
          <cell r="AE118">
            <v>0.24305555555555547</v>
          </cell>
          <cell r="AF118">
            <v>0</v>
          </cell>
          <cell r="AG118">
            <v>9.722222222222221E-2</v>
          </cell>
          <cell r="AH118">
            <v>5903.3333333333303</v>
          </cell>
        </row>
        <row r="119">
          <cell r="D119" t="str">
            <v>44844-3</v>
          </cell>
          <cell r="E119">
            <v>10</v>
          </cell>
          <cell r="F119">
            <v>2022</v>
          </cell>
          <cell r="G119">
            <v>10</v>
          </cell>
          <cell r="H119">
            <v>10</v>
          </cell>
          <cell r="I119" t="str">
            <v>鈴木</v>
          </cell>
          <cell r="J119" t="str">
            <v>日払</v>
          </cell>
          <cell r="K119">
            <v>10600</v>
          </cell>
          <cell r="L119">
            <v>4</v>
          </cell>
          <cell r="M119">
            <v>19.899999999999999</v>
          </cell>
          <cell r="N119">
            <v>600</v>
          </cell>
          <cell r="O119" t="str">
            <v>元町GAJA</v>
          </cell>
          <cell r="P119">
            <v>0</v>
          </cell>
          <cell r="Q119">
            <v>0</v>
          </cell>
          <cell r="R119">
            <v>0</v>
          </cell>
          <cell r="S119">
            <v>0</v>
          </cell>
          <cell r="T119">
            <v>0</v>
          </cell>
          <cell r="U119">
            <v>0</v>
          </cell>
          <cell r="V119">
            <v>0</v>
          </cell>
          <cell r="W119">
            <v>0</v>
          </cell>
          <cell r="X119">
            <v>0</v>
          </cell>
          <cell r="Y119">
            <v>0</v>
          </cell>
          <cell r="Z119">
            <v>0</v>
          </cell>
          <cell r="AA119">
            <v>920</v>
          </cell>
          <cell r="AB119">
            <v>0.75</v>
          </cell>
          <cell r="AC119">
            <v>0</v>
          </cell>
          <cell r="AD119">
            <v>1.0138888888888888</v>
          </cell>
          <cell r="AE119">
            <v>0.26388888888888884</v>
          </cell>
          <cell r="AF119">
            <v>0</v>
          </cell>
          <cell r="AG119">
            <v>9.722222222222221E-2</v>
          </cell>
          <cell r="AH119">
            <v>6363.3333333333321</v>
          </cell>
        </row>
        <row r="120">
          <cell r="D120" t="str">
            <v>44844-4</v>
          </cell>
          <cell r="E120">
            <v>10</v>
          </cell>
          <cell r="F120">
            <v>2022</v>
          </cell>
          <cell r="G120">
            <v>10</v>
          </cell>
          <cell r="H120">
            <v>10</v>
          </cell>
          <cell r="I120" t="str">
            <v>石巻</v>
          </cell>
          <cell r="J120" t="str">
            <v>日払</v>
          </cell>
          <cell r="K120">
            <v>6200</v>
          </cell>
          <cell r="L120">
            <v>2</v>
          </cell>
          <cell r="M120">
            <v>12.6</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920</v>
          </cell>
          <cell r="AB120">
            <v>0.85416666666666663</v>
          </cell>
          <cell r="AC120">
            <v>0</v>
          </cell>
          <cell r="AD120">
            <v>0.96875</v>
          </cell>
          <cell r="AE120">
            <v>0.11458333333333337</v>
          </cell>
          <cell r="AF120">
            <v>0</v>
          </cell>
          <cell r="AG120">
            <v>5.208333333333337E-2</v>
          </cell>
          <cell r="AH120">
            <v>2817.5000000000009</v>
          </cell>
        </row>
        <row r="121">
          <cell r="D121" t="str">
            <v>44844-5</v>
          </cell>
          <cell r="E121">
            <v>10</v>
          </cell>
          <cell r="F121">
            <v>2022</v>
          </cell>
          <cell r="G121">
            <v>10</v>
          </cell>
          <cell r="H121">
            <v>10</v>
          </cell>
          <cell r="I121" t="str">
            <v>武茂</v>
          </cell>
          <cell r="J121" t="str">
            <v>日払</v>
          </cell>
          <cell r="K121">
            <v>3100</v>
          </cell>
          <cell r="L121">
            <v>1</v>
          </cell>
          <cell r="M121">
            <v>6.8</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920</v>
          </cell>
          <cell r="AB121">
            <v>0.88888888888888884</v>
          </cell>
          <cell r="AC121">
            <v>0</v>
          </cell>
          <cell r="AD121">
            <v>0.96875</v>
          </cell>
          <cell r="AE121">
            <v>7.986111111111116E-2</v>
          </cell>
          <cell r="AF121">
            <v>0</v>
          </cell>
          <cell r="AG121">
            <v>5.208333333333337E-2</v>
          </cell>
          <cell r="AH121">
            <v>2050.8333333333348</v>
          </cell>
        </row>
        <row r="122">
          <cell r="D122" t="str">
            <v>44844-6</v>
          </cell>
          <cell r="E122">
            <v>10</v>
          </cell>
          <cell r="F122">
            <v>2022</v>
          </cell>
          <cell r="G122">
            <v>10</v>
          </cell>
          <cell r="H122">
            <v>10</v>
          </cell>
          <cell r="I122" t="str">
            <v>長尾</v>
          </cell>
          <cell r="J122" t="str">
            <v>月払</v>
          </cell>
          <cell r="K122">
            <v>10600</v>
          </cell>
          <cell r="L122">
            <v>3</v>
          </cell>
          <cell r="M122">
            <v>26.1</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920</v>
          </cell>
          <cell r="AB122">
            <v>0</v>
          </cell>
          <cell r="AC122">
            <v>0</v>
          </cell>
          <cell r="AD122">
            <v>0</v>
          </cell>
          <cell r="AE122">
            <v>0</v>
          </cell>
          <cell r="AF122">
            <v>0</v>
          </cell>
          <cell r="AG122">
            <v>0</v>
          </cell>
          <cell r="AH122">
            <v>0</v>
          </cell>
        </row>
        <row r="123">
          <cell r="D123" t="str">
            <v>44845-1</v>
          </cell>
          <cell r="E123">
            <v>11</v>
          </cell>
          <cell r="F123">
            <v>2022</v>
          </cell>
          <cell r="G123">
            <v>10</v>
          </cell>
          <cell r="H123">
            <v>11</v>
          </cell>
          <cell r="I123" t="str">
            <v>後藤</v>
          </cell>
          <cell r="J123" t="str">
            <v>日払</v>
          </cell>
          <cell r="K123">
            <v>6500</v>
          </cell>
          <cell r="L123">
            <v>2</v>
          </cell>
          <cell r="M123">
            <v>13.8</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920</v>
          </cell>
          <cell r="AB123">
            <v>0.83333333333333337</v>
          </cell>
          <cell r="AC123">
            <v>0</v>
          </cell>
          <cell r="AD123">
            <v>0.98611111111111116</v>
          </cell>
          <cell r="AE123">
            <v>0.15277777777777779</v>
          </cell>
          <cell r="AF123">
            <v>0</v>
          </cell>
          <cell r="AG123">
            <v>6.9444444444444531E-2</v>
          </cell>
          <cell r="AH123">
            <v>3756.6666666666679</v>
          </cell>
        </row>
        <row r="124">
          <cell r="D124" t="str">
            <v>44845-2</v>
          </cell>
          <cell r="E124">
            <v>11</v>
          </cell>
          <cell r="F124">
            <v>2022</v>
          </cell>
          <cell r="G124">
            <v>10</v>
          </cell>
          <cell r="H124">
            <v>11</v>
          </cell>
          <cell r="I124" t="str">
            <v>深田</v>
          </cell>
          <cell r="J124" t="str">
            <v>日払</v>
          </cell>
          <cell r="K124">
            <v>13800</v>
          </cell>
          <cell r="L124">
            <v>3</v>
          </cell>
          <cell r="M124">
            <v>39</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920</v>
          </cell>
          <cell r="AB124">
            <v>0.83333333333333337</v>
          </cell>
          <cell r="AC124">
            <v>0</v>
          </cell>
          <cell r="AD124">
            <v>1.0277777777777779</v>
          </cell>
          <cell r="AE124">
            <v>0.19444444444444453</v>
          </cell>
          <cell r="AF124">
            <v>0</v>
          </cell>
          <cell r="AG124">
            <v>0.11111111111111127</v>
          </cell>
          <cell r="AH124">
            <v>4906.6666666666697</v>
          </cell>
        </row>
        <row r="125">
          <cell r="D125" t="str">
            <v>44845-3</v>
          </cell>
          <cell r="E125">
            <v>11</v>
          </cell>
          <cell r="F125">
            <v>2022</v>
          </cell>
          <cell r="G125">
            <v>10</v>
          </cell>
          <cell r="H125">
            <v>11</v>
          </cell>
          <cell r="I125" t="str">
            <v>木村</v>
          </cell>
          <cell r="J125" t="str">
            <v>日払</v>
          </cell>
          <cell r="K125">
            <v>16600</v>
          </cell>
          <cell r="L125">
            <v>5</v>
          </cell>
          <cell r="M125">
            <v>36.1</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920</v>
          </cell>
          <cell r="AB125">
            <v>0.875</v>
          </cell>
          <cell r="AC125">
            <v>0</v>
          </cell>
          <cell r="AD125">
            <v>1.0486111111111112</v>
          </cell>
          <cell r="AE125">
            <v>0.17361111111111116</v>
          </cell>
          <cell r="AF125">
            <v>0</v>
          </cell>
          <cell r="AG125">
            <v>0.13194444444444453</v>
          </cell>
          <cell r="AH125">
            <v>4561.6666666666679</v>
          </cell>
        </row>
        <row r="126">
          <cell r="D126" t="str">
            <v>44845-4</v>
          </cell>
          <cell r="E126">
            <v>11</v>
          </cell>
          <cell r="F126">
            <v>2022</v>
          </cell>
          <cell r="G126">
            <v>10</v>
          </cell>
          <cell r="H126">
            <v>11</v>
          </cell>
          <cell r="I126" t="str">
            <v>若濱</v>
          </cell>
          <cell r="J126" t="str">
            <v>日払</v>
          </cell>
          <cell r="K126">
            <v>13500</v>
          </cell>
          <cell r="L126">
            <v>3</v>
          </cell>
          <cell r="M126">
            <v>39.299999999999997</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920</v>
          </cell>
          <cell r="AB126">
            <v>0.83333333333333337</v>
          </cell>
          <cell r="AC126">
            <v>0</v>
          </cell>
          <cell r="AD126">
            <v>1.1111111111111112</v>
          </cell>
          <cell r="AE126">
            <v>0.27777777777777779</v>
          </cell>
          <cell r="AF126">
            <v>0</v>
          </cell>
          <cell r="AG126">
            <v>0.19444444444444453</v>
          </cell>
          <cell r="AH126">
            <v>7206.6666666666679</v>
          </cell>
        </row>
        <row r="127">
          <cell r="D127" t="str">
            <v>44845-5</v>
          </cell>
          <cell r="E127">
            <v>11</v>
          </cell>
          <cell r="F127">
            <v>2022</v>
          </cell>
          <cell r="G127">
            <v>10</v>
          </cell>
          <cell r="H127">
            <v>11</v>
          </cell>
          <cell r="I127" t="str">
            <v>道上</v>
          </cell>
          <cell r="J127" t="str">
            <v>日払</v>
          </cell>
          <cell r="K127">
            <v>8600</v>
          </cell>
          <cell r="L127">
            <v>3</v>
          </cell>
          <cell r="M127">
            <v>15.5</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920</v>
          </cell>
          <cell r="AB127">
            <v>0.89583333333333337</v>
          </cell>
          <cell r="AC127">
            <v>0</v>
          </cell>
          <cell r="AD127">
            <v>1.09375</v>
          </cell>
          <cell r="AE127">
            <v>0.19791666666666663</v>
          </cell>
          <cell r="AF127">
            <v>0</v>
          </cell>
          <cell r="AG127">
            <v>0.17708333333333337</v>
          </cell>
          <cell r="AH127">
            <v>5347.4999999999991</v>
          </cell>
        </row>
        <row r="128">
          <cell r="D128" t="str">
            <v>44845-6</v>
          </cell>
          <cell r="E128">
            <v>11</v>
          </cell>
          <cell r="F128">
            <v>2022</v>
          </cell>
          <cell r="G128">
            <v>10</v>
          </cell>
          <cell r="H128">
            <v>11</v>
          </cell>
          <cell r="I128" t="str">
            <v>石巻</v>
          </cell>
          <cell r="J128" t="str">
            <v>日払</v>
          </cell>
          <cell r="K128">
            <v>19500</v>
          </cell>
          <cell r="L128">
            <v>5</v>
          </cell>
          <cell r="M128">
            <v>47.2</v>
          </cell>
          <cell r="N128">
            <v>0</v>
          </cell>
          <cell r="O128">
            <v>0</v>
          </cell>
          <cell r="P128">
            <v>0</v>
          </cell>
          <cell r="Q128">
            <v>0</v>
          </cell>
          <cell r="R128">
            <v>0</v>
          </cell>
          <cell r="S128">
            <v>0</v>
          </cell>
          <cell r="T128">
            <v>0</v>
          </cell>
          <cell r="U128">
            <v>0</v>
          </cell>
          <cell r="V128">
            <v>400</v>
          </cell>
          <cell r="W128">
            <v>0</v>
          </cell>
          <cell r="X128">
            <v>0</v>
          </cell>
          <cell r="Y128">
            <v>0</v>
          </cell>
          <cell r="Z128">
            <v>0</v>
          </cell>
          <cell r="AA128">
            <v>920</v>
          </cell>
          <cell r="AB128">
            <v>0.875</v>
          </cell>
          <cell r="AC128">
            <v>0</v>
          </cell>
          <cell r="AD128">
            <v>1.09375</v>
          </cell>
          <cell r="AE128">
            <v>0.21875</v>
          </cell>
          <cell r="AF128">
            <v>0</v>
          </cell>
          <cell r="AG128">
            <v>0.17708333333333337</v>
          </cell>
          <cell r="AH128">
            <v>5807.5</v>
          </cell>
        </row>
        <row r="129">
          <cell r="D129" t="str">
            <v>44845-7</v>
          </cell>
          <cell r="E129">
            <v>11</v>
          </cell>
          <cell r="F129">
            <v>2022</v>
          </cell>
          <cell r="G129">
            <v>10</v>
          </cell>
          <cell r="H129">
            <v>11</v>
          </cell>
          <cell r="I129" t="str">
            <v>杉山</v>
          </cell>
          <cell r="J129" t="str">
            <v>日払</v>
          </cell>
          <cell r="K129">
            <v>16700</v>
          </cell>
          <cell r="L129">
            <v>5</v>
          </cell>
          <cell r="M129">
            <v>38.200000000000003</v>
          </cell>
          <cell r="N129">
            <v>3100</v>
          </cell>
          <cell r="O129" t="str">
            <v>ＰａｙＰａｙ</v>
          </cell>
          <cell r="P129">
            <v>0</v>
          </cell>
          <cell r="Q129">
            <v>0</v>
          </cell>
          <cell r="R129">
            <v>0</v>
          </cell>
          <cell r="S129">
            <v>0</v>
          </cell>
          <cell r="T129">
            <v>0</v>
          </cell>
          <cell r="U129">
            <v>0</v>
          </cell>
          <cell r="V129">
            <v>0</v>
          </cell>
          <cell r="W129">
            <v>0</v>
          </cell>
          <cell r="X129">
            <v>0</v>
          </cell>
          <cell r="Y129">
            <v>0</v>
          </cell>
          <cell r="Z129">
            <v>0</v>
          </cell>
          <cell r="AA129">
            <v>920</v>
          </cell>
          <cell r="AB129">
            <v>0.85416666666666663</v>
          </cell>
          <cell r="AC129">
            <v>0</v>
          </cell>
          <cell r="AD129">
            <v>1.1111111111111112</v>
          </cell>
          <cell r="AE129">
            <v>0.25694444444444453</v>
          </cell>
          <cell r="AF129">
            <v>0</v>
          </cell>
          <cell r="AG129">
            <v>0.19444444444444453</v>
          </cell>
          <cell r="AH129">
            <v>6746.6666666666697</v>
          </cell>
        </row>
        <row r="130">
          <cell r="D130" t="str">
            <v>44845-8</v>
          </cell>
          <cell r="E130">
            <v>11</v>
          </cell>
          <cell r="F130">
            <v>2022</v>
          </cell>
          <cell r="G130">
            <v>10</v>
          </cell>
          <cell r="H130">
            <v>11</v>
          </cell>
          <cell r="I130" t="str">
            <v>鈴木</v>
          </cell>
          <cell r="J130" t="str">
            <v>日払</v>
          </cell>
          <cell r="K130">
            <v>9800</v>
          </cell>
          <cell r="L130">
            <v>2</v>
          </cell>
          <cell r="M130">
            <v>30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920</v>
          </cell>
          <cell r="AB130">
            <v>0.83333333333333337</v>
          </cell>
          <cell r="AC130">
            <v>0</v>
          </cell>
          <cell r="AD130">
            <v>1.1041666666666667</v>
          </cell>
          <cell r="AE130">
            <v>0.27083333333333337</v>
          </cell>
          <cell r="AF130">
            <v>0</v>
          </cell>
          <cell r="AG130">
            <v>0.18750000000000011</v>
          </cell>
          <cell r="AH130">
            <v>7015.0000000000018</v>
          </cell>
        </row>
        <row r="131">
          <cell r="D131" t="str">
            <v>44845-9</v>
          </cell>
          <cell r="E131">
            <v>11</v>
          </cell>
          <cell r="F131">
            <v>2022</v>
          </cell>
          <cell r="G131">
            <v>10</v>
          </cell>
          <cell r="H131">
            <v>11</v>
          </cell>
          <cell r="I131" t="str">
            <v>小沼</v>
          </cell>
          <cell r="J131" t="str">
            <v>日払</v>
          </cell>
          <cell r="K131">
            <v>13100</v>
          </cell>
          <cell r="L131">
            <v>3</v>
          </cell>
          <cell r="M131">
            <v>38.9</v>
          </cell>
          <cell r="N131">
            <v>0</v>
          </cell>
          <cell r="O131">
            <v>0</v>
          </cell>
          <cell r="P131">
            <v>0</v>
          </cell>
          <cell r="Q131">
            <v>0</v>
          </cell>
          <cell r="R131">
            <v>0</v>
          </cell>
          <cell r="S131">
            <v>0</v>
          </cell>
          <cell r="T131">
            <v>0</v>
          </cell>
          <cell r="U131">
            <v>0</v>
          </cell>
          <cell r="V131">
            <v>660</v>
          </cell>
          <cell r="W131">
            <v>320</v>
          </cell>
          <cell r="X131">
            <v>0</v>
          </cell>
          <cell r="Y131">
            <v>0</v>
          </cell>
          <cell r="Z131">
            <v>0</v>
          </cell>
          <cell r="AA131">
            <v>920</v>
          </cell>
          <cell r="AB131">
            <v>0.91666666666666663</v>
          </cell>
          <cell r="AC131">
            <v>0</v>
          </cell>
          <cell r="AD131">
            <v>1.1666666666666667</v>
          </cell>
          <cell r="AE131">
            <v>0.25000000000000011</v>
          </cell>
          <cell r="AF131">
            <v>0</v>
          </cell>
          <cell r="AG131">
            <v>0.25000000000000011</v>
          </cell>
          <cell r="AH131">
            <v>6900.0000000000036</v>
          </cell>
        </row>
        <row r="132">
          <cell r="D132" t="str">
            <v>44845-10</v>
          </cell>
          <cell r="E132">
            <v>11</v>
          </cell>
          <cell r="F132">
            <v>2022</v>
          </cell>
          <cell r="G132">
            <v>10</v>
          </cell>
          <cell r="H132">
            <v>11</v>
          </cell>
          <cell r="I132" t="str">
            <v>及川</v>
          </cell>
          <cell r="J132" t="str">
            <v>日払</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920</v>
          </cell>
          <cell r="AB132">
            <v>0.85416666666666663</v>
          </cell>
          <cell r="AC132">
            <v>0</v>
          </cell>
          <cell r="AD132">
            <v>1.1041666666666667</v>
          </cell>
          <cell r="AE132">
            <v>0.25000000000000011</v>
          </cell>
          <cell r="AF132">
            <v>0</v>
          </cell>
          <cell r="AG132">
            <v>0.18750000000000011</v>
          </cell>
          <cell r="AH132">
            <v>5520.0000000000027</v>
          </cell>
        </row>
        <row r="133">
          <cell r="D133" t="str">
            <v>44846-1</v>
          </cell>
          <cell r="E133">
            <v>12</v>
          </cell>
          <cell r="F133">
            <v>2022</v>
          </cell>
          <cell r="G133">
            <v>10</v>
          </cell>
          <cell r="H133">
            <v>12</v>
          </cell>
          <cell r="I133" t="str">
            <v>鈴木</v>
          </cell>
          <cell r="J133" t="str">
            <v>日払</v>
          </cell>
          <cell r="K133">
            <v>22400</v>
          </cell>
          <cell r="L133">
            <v>6</v>
          </cell>
          <cell r="M133">
            <v>64.099999999999994</v>
          </cell>
          <cell r="N133">
            <v>2500</v>
          </cell>
          <cell r="O133" t="str">
            <v>熊谷工業</v>
          </cell>
          <cell r="P133">
            <v>4200</v>
          </cell>
          <cell r="Q133" t="str">
            <v>リューツー</v>
          </cell>
          <cell r="R133">
            <v>0</v>
          </cell>
          <cell r="S133">
            <v>0</v>
          </cell>
          <cell r="T133">
            <v>0</v>
          </cell>
          <cell r="U133">
            <v>0</v>
          </cell>
          <cell r="V133">
            <v>0</v>
          </cell>
          <cell r="W133">
            <v>0</v>
          </cell>
          <cell r="X133">
            <v>0</v>
          </cell>
          <cell r="Y133">
            <v>0</v>
          </cell>
          <cell r="Z133">
            <v>0</v>
          </cell>
          <cell r="AA133">
            <v>920</v>
          </cell>
          <cell r="AB133">
            <v>0.83333333333333337</v>
          </cell>
          <cell r="AC133">
            <v>0</v>
          </cell>
          <cell r="AD133">
            <v>1.1666666666666667</v>
          </cell>
          <cell r="AE133">
            <v>0.33333333333333337</v>
          </cell>
          <cell r="AF133">
            <v>5.5511151231257827E-17</v>
          </cell>
          <cell r="AG133">
            <v>0.25000000000000011</v>
          </cell>
          <cell r="AH133">
            <v>8740.0000000000018</v>
          </cell>
        </row>
        <row r="134">
          <cell r="D134" t="str">
            <v>44846-2</v>
          </cell>
          <cell r="E134">
            <v>12</v>
          </cell>
          <cell r="F134">
            <v>2022</v>
          </cell>
          <cell r="G134">
            <v>10</v>
          </cell>
          <cell r="H134">
            <v>12</v>
          </cell>
          <cell r="I134" t="str">
            <v>石巻</v>
          </cell>
          <cell r="J134" t="str">
            <v>日払</v>
          </cell>
          <cell r="K134">
            <v>14200</v>
          </cell>
          <cell r="L134">
            <v>5</v>
          </cell>
          <cell r="M134">
            <v>24.1</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920</v>
          </cell>
          <cell r="AB134">
            <v>0.85416666666666663</v>
          </cell>
          <cell r="AC134">
            <v>0</v>
          </cell>
          <cell r="AD134">
            <v>1.1458333333333333</v>
          </cell>
          <cell r="AE134">
            <v>0.29166666666666663</v>
          </cell>
          <cell r="AF134">
            <v>0</v>
          </cell>
          <cell r="AG134">
            <v>0.22916666666666663</v>
          </cell>
          <cell r="AH134">
            <v>7705</v>
          </cell>
        </row>
        <row r="135">
          <cell r="D135" t="str">
            <v>44846-3</v>
          </cell>
          <cell r="E135">
            <v>12</v>
          </cell>
          <cell r="F135">
            <v>2022</v>
          </cell>
          <cell r="G135">
            <v>10</v>
          </cell>
          <cell r="H135">
            <v>12</v>
          </cell>
          <cell r="I135" t="str">
            <v>庵</v>
          </cell>
          <cell r="J135" t="str">
            <v>日払</v>
          </cell>
          <cell r="K135">
            <v>30000</v>
          </cell>
          <cell r="L135">
            <v>6</v>
          </cell>
          <cell r="M135">
            <v>84.7</v>
          </cell>
          <cell r="N135">
            <v>4400</v>
          </cell>
          <cell r="O135" t="str">
            <v>熊谷工業</v>
          </cell>
          <cell r="P135">
            <v>0</v>
          </cell>
          <cell r="Q135">
            <v>0</v>
          </cell>
          <cell r="R135">
            <v>0</v>
          </cell>
          <cell r="S135">
            <v>0</v>
          </cell>
          <cell r="T135">
            <v>0</v>
          </cell>
          <cell r="U135">
            <v>0</v>
          </cell>
          <cell r="V135">
            <v>0</v>
          </cell>
          <cell r="W135">
            <v>0</v>
          </cell>
          <cell r="X135">
            <v>0</v>
          </cell>
          <cell r="Y135">
            <v>0</v>
          </cell>
          <cell r="Z135">
            <v>0</v>
          </cell>
          <cell r="AA135">
            <v>920</v>
          </cell>
          <cell r="AB135">
            <v>0.83333333333333337</v>
          </cell>
          <cell r="AC135">
            <v>0</v>
          </cell>
          <cell r="AD135">
            <v>1.1458333333333333</v>
          </cell>
          <cell r="AE135">
            <v>0.31249999999999989</v>
          </cell>
          <cell r="AF135">
            <v>0</v>
          </cell>
          <cell r="AG135">
            <v>0.22916666666666663</v>
          </cell>
          <cell r="AH135">
            <v>8164.9999999999973</v>
          </cell>
        </row>
        <row r="136">
          <cell r="D136" t="str">
            <v>44846-4</v>
          </cell>
          <cell r="E136">
            <v>12</v>
          </cell>
          <cell r="F136">
            <v>2022</v>
          </cell>
          <cell r="G136">
            <v>10</v>
          </cell>
          <cell r="H136">
            <v>12</v>
          </cell>
          <cell r="I136" t="str">
            <v>後藤</v>
          </cell>
          <cell r="J136" t="str">
            <v>日払</v>
          </cell>
          <cell r="K136">
            <v>7600</v>
          </cell>
          <cell r="L136">
            <v>2</v>
          </cell>
          <cell r="M136">
            <v>19.3</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920</v>
          </cell>
          <cell r="AB136">
            <v>0.83333333333333337</v>
          </cell>
          <cell r="AC136">
            <v>0</v>
          </cell>
          <cell r="AD136">
            <v>0.95833333333333337</v>
          </cell>
          <cell r="AE136">
            <v>0.125</v>
          </cell>
          <cell r="AF136">
            <v>0</v>
          </cell>
          <cell r="AG136">
            <v>4.1666666666666741E-2</v>
          </cell>
          <cell r="AH136">
            <v>2990.0000000000005</v>
          </cell>
        </row>
        <row r="137">
          <cell r="D137" t="str">
            <v>44846-5</v>
          </cell>
          <cell r="E137">
            <v>12</v>
          </cell>
          <cell r="F137">
            <v>2022</v>
          </cell>
          <cell r="G137">
            <v>10</v>
          </cell>
          <cell r="H137">
            <v>12</v>
          </cell>
          <cell r="I137" t="str">
            <v>井越</v>
          </cell>
          <cell r="J137" t="str">
            <v>日払</v>
          </cell>
          <cell r="K137">
            <v>6500</v>
          </cell>
          <cell r="L137">
            <v>2</v>
          </cell>
          <cell r="M137">
            <v>10.5</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920</v>
          </cell>
          <cell r="AB137">
            <v>0.875</v>
          </cell>
          <cell r="AC137">
            <v>0</v>
          </cell>
          <cell r="AD137">
            <v>1.0208333333333333</v>
          </cell>
          <cell r="AE137">
            <v>0.14583333333333326</v>
          </cell>
          <cell r="AF137">
            <v>0</v>
          </cell>
          <cell r="AG137">
            <v>0.10416666666666663</v>
          </cell>
          <cell r="AH137">
            <v>3794.9999999999982</v>
          </cell>
        </row>
        <row r="138">
          <cell r="D138" t="str">
            <v>44846-6</v>
          </cell>
          <cell r="E138">
            <v>12</v>
          </cell>
          <cell r="F138">
            <v>2022</v>
          </cell>
          <cell r="G138">
            <v>10</v>
          </cell>
          <cell r="H138">
            <v>12</v>
          </cell>
          <cell r="I138" t="str">
            <v>相田</v>
          </cell>
          <cell r="J138" t="str">
            <v>日払</v>
          </cell>
          <cell r="K138">
            <v>6700</v>
          </cell>
          <cell r="L138">
            <v>2</v>
          </cell>
          <cell r="M138">
            <v>14.7</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920</v>
          </cell>
          <cell r="AB138">
            <v>0.875</v>
          </cell>
          <cell r="AC138">
            <v>0</v>
          </cell>
          <cell r="AD138">
            <v>1.0208333333333333</v>
          </cell>
          <cell r="AE138">
            <v>0.14583333333333326</v>
          </cell>
          <cell r="AF138">
            <v>0</v>
          </cell>
          <cell r="AG138">
            <v>0.10416666666666663</v>
          </cell>
          <cell r="AH138">
            <v>3794.9999999999982</v>
          </cell>
        </row>
        <row r="139">
          <cell r="D139" t="str">
            <v>44846-7</v>
          </cell>
          <cell r="E139">
            <v>12</v>
          </cell>
          <cell r="F139">
            <v>2022</v>
          </cell>
          <cell r="G139">
            <v>10</v>
          </cell>
          <cell r="H139">
            <v>12</v>
          </cell>
          <cell r="I139" t="str">
            <v>武茂</v>
          </cell>
          <cell r="J139" t="str">
            <v>日払</v>
          </cell>
          <cell r="K139">
            <v>9600</v>
          </cell>
          <cell r="L139">
            <v>2</v>
          </cell>
          <cell r="M139">
            <v>24.2</v>
          </cell>
          <cell r="N139">
            <v>0</v>
          </cell>
          <cell r="O139">
            <v>0</v>
          </cell>
          <cell r="P139">
            <v>0</v>
          </cell>
          <cell r="Q139">
            <v>0</v>
          </cell>
          <cell r="R139">
            <v>0</v>
          </cell>
          <cell r="S139">
            <v>0</v>
          </cell>
          <cell r="T139">
            <v>0</v>
          </cell>
          <cell r="U139">
            <v>0</v>
          </cell>
          <cell r="V139">
            <v>400</v>
          </cell>
          <cell r="W139">
            <v>0</v>
          </cell>
          <cell r="X139">
            <v>0</v>
          </cell>
          <cell r="Y139">
            <v>0</v>
          </cell>
          <cell r="Z139">
            <v>0</v>
          </cell>
          <cell r="AA139">
            <v>920</v>
          </cell>
          <cell r="AB139">
            <v>0.875</v>
          </cell>
          <cell r="AC139">
            <v>0</v>
          </cell>
          <cell r="AD139">
            <v>0.99652777777777779</v>
          </cell>
          <cell r="AE139">
            <v>0.12152777777777779</v>
          </cell>
          <cell r="AF139">
            <v>0</v>
          </cell>
          <cell r="AG139">
            <v>7.986111111111116E-2</v>
          </cell>
          <cell r="AH139">
            <v>3124.1666666666674</v>
          </cell>
        </row>
        <row r="140">
          <cell r="D140" t="str">
            <v>44846-8</v>
          </cell>
          <cell r="E140">
            <v>12</v>
          </cell>
          <cell r="F140">
            <v>2022</v>
          </cell>
          <cell r="G140">
            <v>10</v>
          </cell>
          <cell r="H140">
            <v>12</v>
          </cell>
          <cell r="I140" t="str">
            <v>木村</v>
          </cell>
          <cell r="J140" t="str">
            <v>日払</v>
          </cell>
          <cell r="K140">
            <v>19000</v>
          </cell>
          <cell r="L140">
            <v>5</v>
          </cell>
          <cell r="M140">
            <v>48.7</v>
          </cell>
          <cell r="N140">
            <v>4200</v>
          </cell>
          <cell r="O140" t="str">
            <v>ＰａｙＰａｙ</v>
          </cell>
          <cell r="P140">
            <v>0</v>
          </cell>
          <cell r="Q140">
            <v>0</v>
          </cell>
          <cell r="R140">
            <v>0</v>
          </cell>
          <cell r="S140">
            <v>0</v>
          </cell>
          <cell r="T140">
            <v>0</v>
          </cell>
          <cell r="U140">
            <v>0</v>
          </cell>
          <cell r="V140">
            <v>200</v>
          </cell>
          <cell r="W140">
            <v>0</v>
          </cell>
          <cell r="X140">
            <v>0</v>
          </cell>
          <cell r="Y140">
            <v>0</v>
          </cell>
          <cell r="Z140">
            <v>0</v>
          </cell>
          <cell r="AA140">
            <v>920</v>
          </cell>
          <cell r="AB140">
            <v>0.91666666666666663</v>
          </cell>
          <cell r="AC140">
            <v>0</v>
          </cell>
          <cell r="AD140">
            <v>1.1458333333333333</v>
          </cell>
          <cell r="AE140">
            <v>0.22916666666666663</v>
          </cell>
          <cell r="AF140">
            <v>0</v>
          </cell>
          <cell r="AG140">
            <v>0.22916666666666663</v>
          </cell>
          <cell r="AH140">
            <v>6324.9999999999991</v>
          </cell>
        </row>
        <row r="141">
          <cell r="D141" t="str">
            <v>44846-9</v>
          </cell>
          <cell r="E141">
            <v>12</v>
          </cell>
          <cell r="F141">
            <v>2022</v>
          </cell>
          <cell r="G141">
            <v>10</v>
          </cell>
          <cell r="H141">
            <v>12</v>
          </cell>
          <cell r="I141" t="str">
            <v>鈴木裕</v>
          </cell>
          <cell r="J141" t="str">
            <v>日払</v>
          </cell>
          <cell r="K141">
            <v>17000</v>
          </cell>
          <cell r="L141">
            <v>4</v>
          </cell>
          <cell r="M141">
            <v>27.7</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920</v>
          </cell>
          <cell r="AB141">
            <v>0.875</v>
          </cell>
          <cell r="AC141">
            <v>0</v>
          </cell>
          <cell r="AD141">
            <v>1.1111111111111112</v>
          </cell>
          <cell r="AE141">
            <v>0.23611111111111116</v>
          </cell>
          <cell r="AF141">
            <v>0</v>
          </cell>
          <cell r="AG141">
            <v>0.19444444444444453</v>
          </cell>
          <cell r="AH141">
            <v>6286.6666666666679</v>
          </cell>
        </row>
        <row r="142">
          <cell r="D142" t="str">
            <v>44846-10</v>
          </cell>
          <cell r="E142">
            <v>12</v>
          </cell>
          <cell r="F142">
            <v>2022</v>
          </cell>
          <cell r="G142">
            <v>10</v>
          </cell>
          <cell r="H142">
            <v>12</v>
          </cell>
          <cell r="I142" t="str">
            <v>廣田</v>
          </cell>
          <cell r="J142" t="str">
            <v>日払</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920</v>
          </cell>
          <cell r="AB142">
            <v>0.91666666666666663</v>
          </cell>
          <cell r="AC142">
            <v>0</v>
          </cell>
          <cell r="AD142">
            <v>1.1458333333333333</v>
          </cell>
          <cell r="AE142">
            <v>0.22916666666666663</v>
          </cell>
          <cell r="AF142">
            <v>0</v>
          </cell>
          <cell r="AG142">
            <v>0.22916666666666663</v>
          </cell>
          <cell r="AH142">
            <v>5059.9999999999991</v>
          </cell>
        </row>
        <row r="143">
          <cell r="D143" t="str">
            <v>44846-11</v>
          </cell>
          <cell r="E143">
            <v>12</v>
          </cell>
          <cell r="F143">
            <v>2022</v>
          </cell>
          <cell r="G143">
            <v>10</v>
          </cell>
          <cell r="H143">
            <v>12</v>
          </cell>
          <cell r="I143" t="str">
            <v>及川</v>
          </cell>
          <cell r="J143" t="str">
            <v>日払</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920</v>
          </cell>
          <cell r="AB143">
            <v>0.83333333333333337</v>
          </cell>
          <cell r="AC143">
            <v>0</v>
          </cell>
          <cell r="AD143">
            <v>1.1458333333333333</v>
          </cell>
          <cell r="AE143">
            <v>0.31249999999999989</v>
          </cell>
          <cell r="AF143">
            <v>0</v>
          </cell>
          <cell r="AG143">
            <v>0.22916666666666663</v>
          </cell>
          <cell r="AH143">
            <v>6899.9999999999973</v>
          </cell>
        </row>
        <row r="144">
          <cell r="D144" t="str">
            <v>44847-1</v>
          </cell>
          <cell r="E144">
            <v>13</v>
          </cell>
          <cell r="F144">
            <v>2022</v>
          </cell>
          <cell r="G144">
            <v>10</v>
          </cell>
          <cell r="H144">
            <v>13</v>
          </cell>
          <cell r="I144" t="str">
            <v>木村</v>
          </cell>
          <cell r="J144" t="str">
            <v>日払</v>
          </cell>
          <cell r="K144">
            <v>19800</v>
          </cell>
          <cell r="L144">
            <v>5</v>
          </cell>
          <cell r="M144">
            <v>53.9</v>
          </cell>
          <cell r="N144">
            <v>4200</v>
          </cell>
          <cell r="O144" t="str">
            <v>ＰａｙＰａｙ</v>
          </cell>
          <cell r="P144">
            <v>0</v>
          </cell>
          <cell r="Q144">
            <v>0</v>
          </cell>
          <cell r="R144">
            <v>0</v>
          </cell>
          <cell r="S144">
            <v>0</v>
          </cell>
          <cell r="T144">
            <v>0</v>
          </cell>
          <cell r="U144">
            <v>0</v>
          </cell>
          <cell r="V144">
            <v>0</v>
          </cell>
          <cell r="W144">
            <v>0</v>
          </cell>
          <cell r="X144">
            <v>0</v>
          </cell>
          <cell r="Y144">
            <v>0</v>
          </cell>
          <cell r="Z144">
            <v>0</v>
          </cell>
          <cell r="AA144">
            <v>920</v>
          </cell>
          <cell r="AB144">
            <v>0.91666666666666663</v>
          </cell>
          <cell r="AC144">
            <v>0</v>
          </cell>
          <cell r="AD144">
            <v>1.1458333333333333</v>
          </cell>
          <cell r="AE144">
            <v>0.22916666666666663</v>
          </cell>
          <cell r="AF144">
            <v>0</v>
          </cell>
          <cell r="AG144">
            <v>0.22916666666666663</v>
          </cell>
          <cell r="AH144">
            <v>6324.9999999999991</v>
          </cell>
        </row>
        <row r="145">
          <cell r="D145" t="str">
            <v>44847-2</v>
          </cell>
          <cell r="E145">
            <v>13</v>
          </cell>
          <cell r="F145">
            <v>2022</v>
          </cell>
          <cell r="G145">
            <v>10</v>
          </cell>
          <cell r="H145">
            <v>13</v>
          </cell>
          <cell r="I145" t="str">
            <v>清水英</v>
          </cell>
          <cell r="J145" t="str">
            <v>日払</v>
          </cell>
          <cell r="K145">
            <v>15800</v>
          </cell>
          <cell r="L145">
            <v>5</v>
          </cell>
          <cell r="M145">
            <v>31.5</v>
          </cell>
          <cell r="N145">
            <v>4400</v>
          </cell>
          <cell r="O145" t="str">
            <v>ＰａｙＰａｙ</v>
          </cell>
          <cell r="P145">
            <v>0</v>
          </cell>
          <cell r="Q145">
            <v>0</v>
          </cell>
          <cell r="R145">
            <v>0</v>
          </cell>
          <cell r="S145">
            <v>0</v>
          </cell>
          <cell r="T145">
            <v>0</v>
          </cell>
          <cell r="U145">
            <v>0</v>
          </cell>
          <cell r="V145">
            <v>0</v>
          </cell>
          <cell r="W145">
            <v>0</v>
          </cell>
          <cell r="X145">
            <v>0</v>
          </cell>
          <cell r="Y145">
            <v>0</v>
          </cell>
          <cell r="Z145">
            <v>0</v>
          </cell>
          <cell r="AA145">
            <v>920</v>
          </cell>
          <cell r="AB145">
            <v>0.85416666666666663</v>
          </cell>
          <cell r="AC145">
            <v>0</v>
          </cell>
          <cell r="AD145">
            <v>1.0625</v>
          </cell>
          <cell r="AE145">
            <v>0.20833333333333337</v>
          </cell>
          <cell r="AF145">
            <v>0</v>
          </cell>
          <cell r="AG145">
            <v>0.14583333333333337</v>
          </cell>
          <cell r="AH145">
            <v>5405.0000000000009</v>
          </cell>
        </row>
        <row r="146">
          <cell r="D146" t="str">
            <v>44847-3</v>
          </cell>
          <cell r="E146">
            <v>13</v>
          </cell>
          <cell r="F146">
            <v>2022</v>
          </cell>
          <cell r="G146">
            <v>10</v>
          </cell>
          <cell r="H146">
            <v>13</v>
          </cell>
          <cell r="I146" t="str">
            <v>武茂</v>
          </cell>
          <cell r="J146" t="str">
            <v>日払</v>
          </cell>
          <cell r="K146">
            <v>29000</v>
          </cell>
          <cell r="L146">
            <v>6</v>
          </cell>
          <cell r="M146">
            <v>79.8</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920</v>
          </cell>
          <cell r="AB146">
            <v>0.875</v>
          </cell>
          <cell r="AC146">
            <v>0</v>
          </cell>
          <cell r="AD146">
            <v>1.15625</v>
          </cell>
          <cell r="AE146">
            <v>0.28125</v>
          </cell>
          <cell r="AF146">
            <v>0</v>
          </cell>
          <cell r="AG146">
            <v>0.23958333333333337</v>
          </cell>
          <cell r="AH146">
            <v>7532.5</v>
          </cell>
        </row>
        <row r="147">
          <cell r="D147" t="str">
            <v>44847-4</v>
          </cell>
          <cell r="E147">
            <v>13</v>
          </cell>
          <cell r="F147">
            <v>2022</v>
          </cell>
          <cell r="G147">
            <v>10</v>
          </cell>
          <cell r="H147">
            <v>13</v>
          </cell>
          <cell r="I147" t="str">
            <v>後藤</v>
          </cell>
          <cell r="J147" t="str">
            <v>日払</v>
          </cell>
          <cell r="K147">
            <v>12700</v>
          </cell>
          <cell r="L147">
            <v>4</v>
          </cell>
          <cell r="M147">
            <v>26.5</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920</v>
          </cell>
          <cell r="AB147">
            <v>0.83333333333333337</v>
          </cell>
          <cell r="AC147">
            <v>0</v>
          </cell>
          <cell r="AD147">
            <v>1.0416666666666667</v>
          </cell>
          <cell r="AE147">
            <v>0.20833333333333337</v>
          </cell>
          <cell r="AF147">
            <v>0</v>
          </cell>
          <cell r="AG147">
            <v>0.12500000000000011</v>
          </cell>
          <cell r="AH147">
            <v>5290.0000000000018</v>
          </cell>
        </row>
        <row r="148">
          <cell r="D148" t="str">
            <v>44847-5</v>
          </cell>
          <cell r="E148">
            <v>13</v>
          </cell>
          <cell r="F148">
            <v>2022</v>
          </cell>
          <cell r="G148">
            <v>10</v>
          </cell>
          <cell r="H148">
            <v>13</v>
          </cell>
          <cell r="I148" t="str">
            <v>小沼</v>
          </cell>
          <cell r="J148" t="str">
            <v>日払</v>
          </cell>
          <cell r="K148">
            <v>14800</v>
          </cell>
          <cell r="L148">
            <v>3</v>
          </cell>
          <cell r="M148">
            <v>42.6</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920</v>
          </cell>
          <cell r="AB148">
            <v>0.91666666666666663</v>
          </cell>
          <cell r="AC148">
            <v>0</v>
          </cell>
          <cell r="AD148">
            <v>1.1458333333333333</v>
          </cell>
          <cell r="AE148">
            <v>0.22916666666666663</v>
          </cell>
          <cell r="AF148">
            <v>0</v>
          </cell>
          <cell r="AG148">
            <v>0.22916666666666663</v>
          </cell>
          <cell r="AH148">
            <v>6324.9999999999991</v>
          </cell>
        </row>
        <row r="149">
          <cell r="D149" t="str">
            <v>44847-6</v>
          </cell>
          <cell r="E149">
            <v>13</v>
          </cell>
          <cell r="F149">
            <v>2022</v>
          </cell>
          <cell r="G149">
            <v>10</v>
          </cell>
          <cell r="H149">
            <v>13</v>
          </cell>
          <cell r="I149" t="str">
            <v>鈴木</v>
          </cell>
          <cell r="J149" t="str">
            <v>日払</v>
          </cell>
          <cell r="K149">
            <v>23200</v>
          </cell>
          <cell r="L149">
            <v>6</v>
          </cell>
          <cell r="M149">
            <v>56.5</v>
          </cell>
          <cell r="N149">
            <v>0</v>
          </cell>
          <cell r="O149">
            <v>0</v>
          </cell>
          <cell r="P149">
            <v>0</v>
          </cell>
          <cell r="Q149">
            <v>0</v>
          </cell>
          <cell r="R149">
            <v>0</v>
          </cell>
          <cell r="S149">
            <v>0</v>
          </cell>
          <cell r="T149">
            <v>0</v>
          </cell>
          <cell r="U149">
            <v>0</v>
          </cell>
          <cell r="V149">
            <v>300</v>
          </cell>
          <cell r="W149">
            <v>0</v>
          </cell>
          <cell r="X149">
            <v>0</v>
          </cell>
          <cell r="Y149">
            <v>0</v>
          </cell>
          <cell r="Z149">
            <v>0</v>
          </cell>
          <cell r="AA149">
            <v>920</v>
          </cell>
          <cell r="AB149">
            <v>0.83333333333333337</v>
          </cell>
          <cell r="AC149">
            <v>0</v>
          </cell>
          <cell r="AD149">
            <v>1.1319444444444444</v>
          </cell>
          <cell r="AE149">
            <v>0.29861111111111105</v>
          </cell>
          <cell r="AF149">
            <v>0</v>
          </cell>
          <cell r="AG149">
            <v>0.21527777777777779</v>
          </cell>
          <cell r="AH149">
            <v>7781.6666666666661</v>
          </cell>
        </row>
        <row r="150">
          <cell r="D150" t="str">
            <v>44847-7</v>
          </cell>
          <cell r="E150">
            <v>13</v>
          </cell>
          <cell r="F150">
            <v>2022</v>
          </cell>
          <cell r="G150">
            <v>10</v>
          </cell>
          <cell r="H150">
            <v>13</v>
          </cell>
          <cell r="I150" t="str">
            <v>井越</v>
          </cell>
          <cell r="J150" t="str">
            <v>日払</v>
          </cell>
          <cell r="K150">
            <v>13300</v>
          </cell>
          <cell r="L150">
            <v>4</v>
          </cell>
          <cell r="M150">
            <v>27.1</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920</v>
          </cell>
          <cell r="AB150">
            <v>0.875</v>
          </cell>
          <cell r="AC150">
            <v>0</v>
          </cell>
          <cell r="AD150">
            <v>1.0416666666666667</v>
          </cell>
          <cell r="AE150">
            <v>0.16666666666666674</v>
          </cell>
          <cell r="AF150">
            <v>0</v>
          </cell>
          <cell r="AG150">
            <v>0.12500000000000011</v>
          </cell>
          <cell r="AH150">
            <v>4370.0000000000027</v>
          </cell>
        </row>
        <row r="151">
          <cell r="D151" t="str">
            <v>44847-8</v>
          </cell>
          <cell r="E151">
            <v>13</v>
          </cell>
          <cell r="F151">
            <v>2022</v>
          </cell>
          <cell r="G151">
            <v>10</v>
          </cell>
          <cell r="H151">
            <v>13</v>
          </cell>
          <cell r="I151" t="str">
            <v>鈴木ま</v>
          </cell>
          <cell r="J151" t="str">
            <v>日払</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920</v>
          </cell>
          <cell r="AB151">
            <v>0.875</v>
          </cell>
          <cell r="AC151">
            <v>0</v>
          </cell>
          <cell r="AD151">
            <v>1.0729166666666667</v>
          </cell>
          <cell r="AE151">
            <v>0.19791666666666674</v>
          </cell>
          <cell r="AF151">
            <v>0</v>
          </cell>
          <cell r="AG151">
            <v>0.15625000000000011</v>
          </cell>
          <cell r="AH151">
            <v>4370.0000000000018</v>
          </cell>
        </row>
        <row r="152">
          <cell r="D152" t="str">
            <v>44847-9</v>
          </cell>
          <cell r="E152">
            <v>13</v>
          </cell>
          <cell r="F152">
            <v>2022</v>
          </cell>
          <cell r="G152">
            <v>10</v>
          </cell>
          <cell r="H152">
            <v>13</v>
          </cell>
          <cell r="I152" t="str">
            <v>高橋</v>
          </cell>
          <cell r="J152" t="str">
            <v>日払</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920</v>
          </cell>
          <cell r="AB152">
            <v>0.85416666666666663</v>
          </cell>
          <cell r="AC152">
            <v>0</v>
          </cell>
          <cell r="AD152">
            <v>1.0208333333333333</v>
          </cell>
          <cell r="AE152">
            <v>0.16666666666666663</v>
          </cell>
          <cell r="AF152">
            <v>0</v>
          </cell>
          <cell r="AG152">
            <v>0.10416666666666663</v>
          </cell>
          <cell r="AH152">
            <v>3679.9999999999991</v>
          </cell>
        </row>
        <row r="153">
          <cell r="D153" t="str">
            <v>44847-10</v>
          </cell>
          <cell r="E153">
            <v>13</v>
          </cell>
          <cell r="F153">
            <v>2022</v>
          </cell>
          <cell r="G153">
            <v>10</v>
          </cell>
          <cell r="H153">
            <v>13</v>
          </cell>
          <cell r="I153" t="str">
            <v>廣田</v>
          </cell>
          <cell r="J153" t="str">
            <v>日払</v>
          </cell>
          <cell r="K153">
            <v>0</v>
          </cell>
          <cell r="L153">
            <v>0</v>
          </cell>
          <cell r="M153">
            <v>0</v>
          </cell>
          <cell r="N153">
            <v>0</v>
          </cell>
          <cell r="O153">
            <v>0</v>
          </cell>
          <cell r="P153">
            <v>0</v>
          </cell>
          <cell r="Q153">
            <v>0</v>
          </cell>
          <cell r="R153">
            <v>0</v>
          </cell>
          <cell r="S153">
            <v>0</v>
          </cell>
          <cell r="T153">
            <v>0</v>
          </cell>
          <cell r="U153">
            <v>0</v>
          </cell>
          <cell r="V153">
            <v>200</v>
          </cell>
          <cell r="W153">
            <v>0</v>
          </cell>
          <cell r="X153">
            <v>0</v>
          </cell>
          <cell r="Y153">
            <v>0</v>
          </cell>
          <cell r="Z153">
            <v>0</v>
          </cell>
          <cell r="AA153">
            <v>920</v>
          </cell>
          <cell r="AB153">
            <v>0.9375</v>
          </cell>
          <cell r="AC153">
            <v>0</v>
          </cell>
          <cell r="AD153">
            <v>1.1458333333333333</v>
          </cell>
          <cell r="AE153">
            <v>0.20833333333333326</v>
          </cell>
          <cell r="AF153">
            <v>0</v>
          </cell>
          <cell r="AG153">
            <v>0.20833333333333326</v>
          </cell>
          <cell r="AH153">
            <v>4599.9999999999982</v>
          </cell>
        </row>
        <row r="154">
          <cell r="D154" t="str">
            <v>44847-11</v>
          </cell>
          <cell r="E154">
            <v>13</v>
          </cell>
          <cell r="F154">
            <v>2022</v>
          </cell>
          <cell r="G154">
            <v>10</v>
          </cell>
          <cell r="H154">
            <v>13</v>
          </cell>
          <cell r="I154" t="str">
            <v>長尾</v>
          </cell>
          <cell r="J154" t="str">
            <v>月払</v>
          </cell>
          <cell r="K154">
            <v>21800</v>
          </cell>
          <cell r="L154">
            <v>6</v>
          </cell>
          <cell r="M154">
            <v>53.7</v>
          </cell>
          <cell r="N154">
            <v>0</v>
          </cell>
          <cell r="O154">
            <v>0</v>
          </cell>
          <cell r="P154">
            <v>0</v>
          </cell>
          <cell r="Q154">
            <v>0</v>
          </cell>
          <cell r="R154">
            <v>0</v>
          </cell>
          <cell r="S154">
            <v>0</v>
          </cell>
          <cell r="T154">
            <v>0</v>
          </cell>
          <cell r="U154">
            <v>0</v>
          </cell>
          <cell r="V154">
            <v>600</v>
          </cell>
          <cell r="W154">
            <v>0</v>
          </cell>
          <cell r="X154">
            <v>0</v>
          </cell>
          <cell r="Y154">
            <v>0</v>
          </cell>
          <cell r="Z154">
            <v>0</v>
          </cell>
          <cell r="AA154">
            <v>920</v>
          </cell>
          <cell r="AB154">
            <v>0</v>
          </cell>
          <cell r="AC154">
            <v>0</v>
          </cell>
          <cell r="AD154">
            <v>0</v>
          </cell>
          <cell r="AE154">
            <v>0</v>
          </cell>
          <cell r="AF154">
            <v>0</v>
          </cell>
          <cell r="AG154">
            <v>0</v>
          </cell>
          <cell r="AH154">
            <v>0</v>
          </cell>
        </row>
        <row r="155">
          <cell r="D155" t="str">
            <v>44848-1</v>
          </cell>
          <cell r="E155">
            <v>14</v>
          </cell>
          <cell r="F155">
            <v>2022</v>
          </cell>
          <cell r="G155">
            <v>10</v>
          </cell>
          <cell r="H155">
            <v>14</v>
          </cell>
          <cell r="I155" t="str">
            <v>武茂</v>
          </cell>
          <cell r="J155" t="str">
            <v>日払</v>
          </cell>
          <cell r="K155">
            <v>20900</v>
          </cell>
          <cell r="L155">
            <v>5</v>
          </cell>
          <cell r="M155">
            <v>54.5</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920</v>
          </cell>
          <cell r="AB155">
            <v>0.83333333333333337</v>
          </cell>
          <cell r="AC155">
            <v>0</v>
          </cell>
          <cell r="AD155">
            <v>1.0520833333333333</v>
          </cell>
          <cell r="AE155">
            <v>0.21874999999999989</v>
          </cell>
          <cell r="AF155">
            <v>0</v>
          </cell>
          <cell r="AG155">
            <v>0.13541666666666663</v>
          </cell>
          <cell r="AH155">
            <v>5577.4999999999973</v>
          </cell>
        </row>
        <row r="156">
          <cell r="D156" t="str">
            <v>44848-2</v>
          </cell>
          <cell r="E156">
            <v>14</v>
          </cell>
          <cell r="F156">
            <v>2022</v>
          </cell>
          <cell r="G156">
            <v>10</v>
          </cell>
          <cell r="H156">
            <v>14</v>
          </cell>
          <cell r="I156" t="str">
            <v>鈴木</v>
          </cell>
          <cell r="J156" t="str">
            <v>日払</v>
          </cell>
          <cell r="K156">
            <v>29800</v>
          </cell>
          <cell r="L156">
            <v>8</v>
          </cell>
          <cell r="M156">
            <v>76.900000000000006</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920</v>
          </cell>
          <cell r="AB156">
            <v>0.83333333333333337</v>
          </cell>
          <cell r="AC156">
            <v>0</v>
          </cell>
          <cell r="AD156">
            <v>1.1979166666666667</v>
          </cell>
          <cell r="AE156">
            <v>0.36458333333333337</v>
          </cell>
          <cell r="AF156">
            <v>3.1250000000000056E-2</v>
          </cell>
          <cell r="AG156">
            <v>0.28125000000000011</v>
          </cell>
          <cell r="AH156">
            <v>10292.500000000002</v>
          </cell>
        </row>
        <row r="157">
          <cell r="D157" t="str">
            <v>44848-3</v>
          </cell>
          <cell r="E157">
            <v>14</v>
          </cell>
          <cell r="F157">
            <v>2022</v>
          </cell>
          <cell r="G157">
            <v>10</v>
          </cell>
          <cell r="H157">
            <v>14</v>
          </cell>
          <cell r="I157" t="str">
            <v>深田</v>
          </cell>
          <cell r="J157" t="str">
            <v>日払</v>
          </cell>
          <cell r="K157">
            <v>18900</v>
          </cell>
          <cell r="L157">
            <v>4</v>
          </cell>
          <cell r="M157">
            <v>57.4</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920</v>
          </cell>
          <cell r="AB157">
            <v>0.83333333333333337</v>
          </cell>
          <cell r="AC157">
            <v>0</v>
          </cell>
          <cell r="AD157">
            <v>1.0416666666666667</v>
          </cell>
          <cell r="AE157">
            <v>0.20833333333333337</v>
          </cell>
          <cell r="AF157">
            <v>0</v>
          </cell>
          <cell r="AG157">
            <v>0.12500000000000011</v>
          </cell>
          <cell r="AH157">
            <v>5290.0000000000018</v>
          </cell>
        </row>
        <row r="158">
          <cell r="D158" t="str">
            <v>44848-4</v>
          </cell>
          <cell r="E158">
            <v>14</v>
          </cell>
          <cell r="F158">
            <v>2022</v>
          </cell>
          <cell r="G158">
            <v>10</v>
          </cell>
          <cell r="H158">
            <v>14</v>
          </cell>
          <cell r="I158" t="str">
            <v>相田</v>
          </cell>
          <cell r="J158" t="str">
            <v>日払</v>
          </cell>
          <cell r="K158">
            <v>11200</v>
          </cell>
          <cell r="L158">
            <v>4</v>
          </cell>
          <cell r="M158">
            <v>22.6</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920</v>
          </cell>
          <cell r="AB158">
            <v>0.875</v>
          </cell>
          <cell r="AC158">
            <v>0</v>
          </cell>
          <cell r="AD158">
            <v>1.1041666666666667</v>
          </cell>
          <cell r="AE158">
            <v>0.22916666666666674</v>
          </cell>
          <cell r="AF158">
            <v>0</v>
          </cell>
          <cell r="AG158">
            <v>0.18750000000000011</v>
          </cell>
          <cell r="AH158">
            <v>6095.0000000000027</v>
          </cell>
        </row>
        <row r="159">
          <cell r="D159" t="str">
            <v>44848-5</v>
          </cell>
          <cell r="E159">
            <v>14</v>
          </cell>
          <cell r="F159">
            <v>2022</v>
          </cell>
          <cell r="G159">
            <v>10</v>
          </cell>
          <cell r="H159">
            <v>14</v>
          </cell>
          <cell r="I159" t="str">
            <v>庵</v>
          </cell>
          <cell r="J159" t="str">
            <v>日払</v>
          </cell>
          <cell r="K159">
            <v>23400</v>
          </cell>
          <cell r="L159">
            <v>7</v>
          </cell>
          <cell r="M159">
            <v>56.6</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920</v>
          </cell>
          <cell r="AB159">
            <v>0.85416666666666663</v>
          </cell>
          <cell r="AC159">
            <v>0</v>
          </cell>
          <cell r="AD159">
            <v>1.1041666666666667</v>
          </cell>
          <cell r="AE159">
            <v>0.25000000000000011</v>
          </cell>
          <cell r="AF159">
            <v>0</v>
          </cell>
          <cell r="AG159">
            <v>0.18750000000000011</v>
          </cell>
          <cell r="AH159">
            <v>6555.0000000000036</v>
          </cell>
        </row>
        <row r="160">
          <cell r="D160" t="str">
            <v>44848-6</v>
          </cell>
          <cell r="E160">
            <v>14</v>
          </cell>
          <cell r="F160">
            <v>2022</v>
          </cell>
          <cell r="G160">
            <v>10</v>
          </cell>
          <cell r="H160">
            <v>14</v>
          </cell>
          <cell r="I160" t="str">
            <v>清水英</v>
          </cell>
          <cell r="J160" t="str">
            <v>日払</v>
          </cell>
          <cell r="K160">
            <v>18200</v>
          </cell>
          <cell r="L160">
            <v>5</v>
          </cell>
          <cell r="M160">
            <v>48.3</v>
          </cell>
          <cell r="N160">
            <v>4300</v>
          </cell>
          <cell r="O160" t="str">
            <v>ＰａｙＰａｙ</v>
          </cell>
          <cell r="P160">
            <v>0</v>
          </cell>
          <cell r="Q160">
            <v>0</v>
          </cell>
          <cell r="R160">
            <v>0</v>
          </cell>
          <cell r="S160">
            <v>0</v>
          </cell>
          <cell r="T160">
            <v>0</v>
          </cell>
          <cell r="U160">
            <v>0</v>
          </cell>
          <cell r="V160">
            <v>0</v>
          </cell>
          <cell r="W160">
            <v>630</v>
          </cell>
          <cell r="X160">
            <v>0</v>
          </cell>
          <cell r="Y160">
            <v>0</v>
          </cell>
          <cell r="Z160">
            <v>0</v>
          </cell>
          <cell r="AA160">
            <v>920</v>
          </cell>
          <cell r="AB160">
            <v>0.89583333333333337</v>
          </cell>
          <cell r="AC160">
            <v>0</v>
          </cell>
          <cell r="AD160">
            <v>1.0833333333333333</v>
          </cell>
          <cell r="AE160">
            <v>0.18749999999999989</v>
          </cell>
          <cell r="AF160">
            <v>0</v>
          </cell>
          <cell r="AG160">
            <v>0.16666666666666663</v>
          </cell>
          <cell r="AH160">
            <v>5059.9999999999973</v>
          </cell>
        </row>
        <row r="161">
          <cell r="D161" t="str">
            <v>44848-7</v>
          </cell>
          <cell r="E161">
            <v>14</v>
          </cell>
          <cell r="F161">
            <v>2022</v>
          </cell>
          <cell r="G161">
            <v>10</v>
          </cell>
          <cell r="H161">
            <v>14</v>
          </cell>
          <cell r="I161" t="str">
            <v>浦辻</v>
          </cell>
          <cell r="J161" t="str">
            <v>日払</v>
          </cell>
          <cell r="K161">
            <v>12100</v>
          </cell>
          <cell r="L161">
            <v>3</v>
          </cell>
          <cell r="M161">
            <v>30.8</v>
          </cell>
          <cell r="N161">
            <v>2900</v>
          </cell>
          <cell r="O161" t="str">
            <v>ＰａｙＰａｙ</v>
          </cell>
          <cell r="P161">
            <v>0</v>
          </cell>
          <cell r="Q161">
            <v>0</v>
          </cell>
          <cell r="R161">
            <v>0</v>
          </cell>
          <cell r="S161">
            <v>0</v>
          </cell>
          <cell r="T161">
            <v>0</v>
          </cell>
          <cell r="U161">
            <v>0</v>
          </cell>
          <cell r="V161">
            <v>0</v>
          </cell>
          <cell r="W161">
            <v>320</v>
          </cell>
          <cell r="X161">
            <v>0</v>
          </cell>
          <cell r="Y161">
            <v>0</v>
          </cell>
          <cell r="Z161">
            <v>0</v>
          </cell>
          <cell r="AA161">
            <v>920</v>
          </cell>
          <cell r="AB161">
            <v>0.875</v>
          </cell>
          <cell r="AC161">
            <v>0</v>
          </cell>
          <cell r="AD161">
            <v>1.0625</v>
          </cell>
          <cell r="AE161">
            <v>0.1875</v>
          </cell>
          <cell r="AF161">
            <v>0</v>
          </cell>
          <cell r="AG161">
            <v>0.14583333333333337</v>
          </cell>
          <cell r="AH161">
            <v>4945</v>
          </cell>
        </row>
        <row r="162">
          <cell r="D162" t="str">
            <v>44848-8</v>
          </cell>
          <cell r="E162">
            <v>14</v>
          </cell>
          <cell r="F162">
            <v>2022</v>
          </cell>
          <cell r="G162">
            <v>10</v>
          </cell>
          <cell r="H162">
            <v>14</v>
          </cell>
          <cell r="I162" t="str">
            <v>八重樫</v>
          </cell>
          <cell r="J162" t="str">
            <v>日払</v>
          </cell>
          <cell r="K162">
            <v>18200</v>
          </cell>
          <cell r="L162">
            <v>5</v>
          </cell>
          <cell r="M162">
            <v>42.9</v>
          </cell>
          <cell r="N162">
            <v>0</v>
          </cell>
          <cell r="O162">
            <v>0</v>
          </cell>
          <cell r="P162">
            <v>0</v>
          </cell>
          <cell r="Q162">
            <v>0</v>
          </cell>
          <cell r="R162">
            <v>0</v>
          </cell>
          <cell r="S162">
            <v>0</v>
          </cell>
          <cell r="T162">
            <v>0</v>
          </cell>
          <cell r="U162">
            <v>0</v>
          </cell>
          <cell r="V162">
            <v>100</v>
          </cell>
          <cell r="W162">
            <v>630</v>
          </cell>
          <cell r="X162">
            <v>0</v>
          </cell>
          <cell r="Y162">
            <v>0</v>
          </cell>
          <cell r="Z162">
            <v>0</v>
          </cell>
          <cell r="AA162">
            <v>920</v>
          </cell>
          <cell r="AB162">
            <v>0.91666666666666663</v>
          </cell>
          <cell r="AC162">
            <v>0</v>
          </cell>
          <cell r="AD162">
            <v>1.1145833333333333</v>
          </cell>
          <cell r="AE162">
            <v>0.19791666666666663</v>
          </cell>
          <cell r="AF162">
            <v>0</v>
          </cell>
          <cell r="AG162">
            <v>0.19791666666666663</v>
          </cell>
          <cell r="AH162">
            <v>5462.4999999999991</v>
          </cell>
        </row>
        <row r="163">
          <cell r="D163" t="str">
            <v>44848-9</v>
          </cell>
          <cell r="E163">
            <v>14</v>
          </cell>
          <cell r="F163">
            <v>2022</v>
          </cell>
          <cell r="G163">
            <v>10</v>
          </cell>
          <cell r="H163">
            <v>14</v>
          </cell>
          <cell r="I163" t="str">
            <v>片山</v>
          </cell>
          <cell r="J163" t="str">
            <v>日払</v>
          </cell>
          <cell r="K163">
            <v>21600</v>
          </cell>
          <cell r="L163">
            <v>5</v>
          </cell>
          <cell r="M163">
            <v>57</v>
          </cell>
          <cell r="N163">
            <v>0</v>
          </cell>
          <cell r="O163">
            <v>0</v>
          </cell>
          <cell r="P163">
            <v>0</v>
          </cell>
          <cell r="Q163">
            <v>0</v>
          </cell>
          <cell r="R163">
            <v>0</v>
          </cell>
          <cell r="S163">
            <v>0</v>
          </cell>
          <cell r="T163">
            <v>0</v>
          </cell>
          <cell r="U163">
            <v>0</v>
          </cell>
          <cell r="V163">
            <v>220</v>
          </cell>
          <cell r="W163">
            <v>320</v>
          </cell>
          <cell r="X163">
            <v>0</v>
          </cell>
          <cell r="Y163">
            <v>0</v>
          </cell>
          <cell r="Z163">
            <v>0</v>
          </cell>
          <cell r="AA163">
            <v>920</v>
          </cell>
          <cell r="AB163">
            <v>0.85416666666666663</v>
          </cell>
          <cell r="AC163">
            <v>0</v>
          </cell>
          <cell r="AD163">
            <v>1.0520833333333333</v>
          </cell>
          <cell r="AE163">
            <v>0.19791666666666663</v>
          </cell>
          <cell r="AF163">
            <v>0</v>
          </cell>
          <cell r="AG163">
            <v>0.13541666666666663</v>
          </cell>
          <cell r="AH163">
            <v>5117.4999999999991</v>
          </cell>
        </row>
        <row r="164">
          <cell r="D164" t="str">
            <v>44848-10</v>
          </cell>
          <cell r="E164">
            <v>14</v>
          </cell>
          <cell r="F164">
            <v>2022</v>
          </cell>
          <cell r="G164">
            <v>10</v>
          </cell>
          <cell r="H164">
            <v>14</v>
          </cell>
          <cell r="I164" t="str">
            <v>小沼</v>
          </cell>
          <cell r="J164" t="str">
            <v>日払</v>
          </cell>
          <cell r="K164">
            <v>16600</v>
          </cell>
          <cell r="L164">
            <v>4</v>
          </cell>
          <cell r="M164">
            <v>47.7</v>
          </cell>
          <cell r="N164">
            <v>0</v>
          </cell>
          <cell r="O164">
            <v>0</v>
          </cell>
          <cell r="P164">
            <v>0</v>
          </cell>
          <cell r="Q164">
            <v>0</v>
          </cell>
          <cell r="R164">
            <v>0</v>
          </cell>
          <cell r="S164">
            <v>0</v>
          </cell>
          <cell r="T164">
            <v>0</v>
          </cell>
          <cell r="U164">
            <v>0</v>
          </cell>
          <cell r="V164">
            <v>400</v>
          </cell>
          <cell r="W164">
            <v>0</v>
          </cell>
          <cell r="X164">
            <v>5860</v>
          </cell>
          <cell r="Y164">
            <v>0</v>
          </cell>
          <cell r="Z164">
            <v>0</v>
          </cell>
          <cell r="AA164">
            <v>920</v>
          </cell>
          <cell r="AB164">
            <v>0.91666666666666663</v>
          </cell>
          <cell r="AC164">
            <v>0</v>
          </cell>
          <cell r="AD164">
            <v>1.2013888888888888</v>
          </cell>
          <cell r="AE164">
            <v>0.28472222222222221</v>
          </cell>
          <cell r="AF164">
            <v>0</v>
          </cell>
          <cell r="AG164">
            <v>0.28472222222222221</v>
          </cell>
          <cell r="AH164">
            <v>7858.3333333333339</v>
          </cell>
        </row>
        <row r="165">
          <cell r="D165" t="str">
            <v>44848-11</v>
          </cell>
          <cell r="E165">
            <v>14</v>
          </cell>
          <cell r="F165">
            <v>2022</v>
          </cell>
          <cell r="G165">
            <v>10</v>
          </cell>
          <cell r="H165">
            <v>14</v>
          </cell>
          <cell r="I165" t="str">
            <v>稲毛田</v>
          </cell>
          <cell r="J165" t="str">
            <v>日払</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920</v>
          </cell>
          <cell r="AB165">
            <v>0.91666666666666663</v>
          </cell>
          <cell r="AC165">
            <v>0</v>
          </cell>
          <cell r="AD165">
            <v>1.09375</v>
          </cell>
          <cell r="AE165">
            <v>0.17708333333333337</v>
          </cell>
          <cell r="AF165">
            <v>0</v>
          </cell>
          <cell r="AG165">
            <v>0.17708333333333337</v>
          </cell>
          <cell r="AH165">
            <v>3910.0000000000009</v>
          </cell>
        </row>
        <row r="166">
          <cell r="D166" t="str">
            <v>44848-12</v>
          </cell>
          <cell r="E166">
            <v>14</v>
          </cell>
          <cell r="F166">
            <v>2022</v>
          </cell>
          <cell r="G166">
            <v>10</v>
          </cell>
          <cell r="H166">
            <v>14</v>
          </cell>
          <cell r="I166" t="str">
            <v>長尾</v>
          </cell>
          <cell r="J166" t="str">
            <v>月払</v>
          </cell>
          <cell r="K166">
            <v>25400</v>
          </cell>
          <cell r="L166">
            <v>6</v>
          </cell>
          <cell r="M166">
            <v>58.4</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920</v>
          </cell>
          <cell r="AB166">
            <v>0</v>
          </cell>
          <cell r="AC166">
            <v>0</v>
          </cell>
          <cell r="AD166">
            <v>0</v>
          </cell>
          <cell r="AE166">
            <v>0</v>
          </cell>
          <cell r="AF166">
            <v>0</v>
          </cell>
          <cell r="AG166">
            <v>0</v>
          </cell>
          <cell r="AH166">
            <v>0</v>
          </cell>
        </row>
        <row r="167">
          <cell r="D167" t="str">
            <v>44848-13</v>
          </cell>
          <cell r="E167">
            <v>14</v>
          </cell>
          <cell r="F167">
            <v>2022</v>
          </cell>
          <cell r="G167">
            <v>10</v>
          </cell>
          <cell r="H167">
            <v>14</v>
          </cell>
          <cell r="I167" t="str">
            <v>堤</v>
          </cell>
          <cell r="J167" t="str">
            <v>日払</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920</v>
          </cell>
          <cell r="AB167">
            <v>0.90625</v>
          </cell>
          <cell r="AC167">
            <v>0</v>
          </cell>
          <cell r="AD167">
            <v>1.1145833333333333</v>
          </cell>
          <cell r="AE167">
            <v>0.20833333333333326</v>
          </cell>
          <cell r="AF167">
            <v>0</v>
          </cell>
          <cell r="AG167">
            <v>0.19791666666666663</v>
          </cell>
          <cell r="AH167">
            <v>4599.9999999999982</v>
          </cell>
        </row>
        <row r="168">
          <cell r="D168" t="str">
            <v>44848-14</v>
          </cell>
          <cell r="E168">
            <v>14</v>
          </cell>
          <cell r="F168">
            <v>2022</v>
          </cell>
          <cell r="G168">
            <v>10</v>
          </cell>
          <cell r="H168">
            <v>14</v>
          </cell>
          <cell r="I168" t="str">
            <v>高橋</v>
          </cell>
          <cell r="J168" t="str">
            <v>日払</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920</v>
          </cell>
          <cell r="AB168">
            <v>0.89583333333333337</v>
          </cell>
          <cell r="AC168">
            <v>0</v>
          </cell>
          <cell r="AD168">
            <v>1.0833333333333333</v>
          </cell>
          <cell r="AE168">
            <v>0.18749999999999989</v>
          </cell>
          <cell r="AF168">
            <v>0</v>
          </cell>
          <cell r="AG168">
            <v>0.16666666666666663</v>
          </cell>
          <cell r="AH168">
            <v>4139.9999999999973</v>
          </cell>
        </row>
        <row r="169">
          <cell r="D169" t="str">
            <v>44848-15</v>
          </cell>
          <cell r="E169">
            <v>14</v>
          </cell>
          <cell r="F169">
            <v>2022</v>
          </cell>
          <cell r="G169">
            <v>10</v>
          </cell>
          <cell r="H169">
            <v>14</v>
          </cell>
          <cell r="I169" t="str">
            <v>中條</v>
          </cell>
          <cell r="J169" t="str">
            <v>日払</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920</v>
          </cell>
          <cell r="AB169">
            <v>0.875</v>
          </cell>
          <cell r="AC169">
            <v>0</v>
          </cell>
          <cell r="AD169">
            <v>1.0833333333333333</v>
          </cell>
          <cell r="AE169">
            <v>0.20833333333333326</v>
          </cell>
          <cell r="AF169">
            <v>0</v>
          </cell>
          <cell r="AG169">
            <v>0.16666666666666663</v>
          </cell>
          <cell r="AH169">
            <v>4599.9999999999982</v>
          </cell>
        </row>
        <row r="170">
          <cell r="D170" t="str">
            <v>44849-1</v>
          </cell>
          <cell r="E170">
            <v>15</v>
          </cell>
          <cell r="F170">
            <v>2022</v>
          </cell>
          <cell r="G170">
            <v>10</v>
          </cell>
          <cell r="H170">
            <v>15</v>
          </cell>
          <cell r="I170" t="str">
            <v>深田</v>
          </cell>
          <cell r="J170" t="str">
            <v>日払</v>
          </cell>
          <cell r="K170">
            <v>13300</v>
          </cell>
          <cell r="L170">
            <v>3</v>
          </cell>
          <cell r="M170">
            <v>40.4</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920</v>
          </cell>
          <cell r="AB170">
            <v>0.83333333333333337</v>
          </cell>
          <cell r="AC170">
            <v>0</v>
          </cell>
          <cell r="AD170">
            <v>1.0104166666666667</v>
          </cell>
          <cell r="AE170">
            <v>0.17708333333333337</v>
          </cell>
          <cell r="AF170">
            <v>0</v>
          </cell>
          <cell r="AG170">
            <v>9.3750000000000111E-2</v>
          </cell>
          <cell r="AH170">
            <v>4427.5000000000018</v>
          </cell>
        </row>
        <row r="171">
          <cell r="D171" t="str">
            <v>44849-2</v>
          </cell>
          <cell r="E171">
            <v>15</v>
          </cell>
          <cell r="F171">
            <v>2022</v>
          </cell>
          <cell r="G171">
            <v>10</v>
          </cell>
          <cell r="H171">
            <v>15</v>
          </cell>
          <cell r="I171" t="str">
            <v>石巻</v>
          </cell>
          <cell r="J171" t="str">
            <v>日払</v>
          </cell>
          <cell r="K171">
            <v>11500</v>
          </cell>
          <cell r="L171">
            <v>4</v>
          </cell>
          <cell r="M171">
            <v>21.4</v>
          </cell>
          <cell r="N171">
            <v>0</v>
          </cell>
          <cell r="O171">
            <v>0</v>
          </cell>
          <cell r="P171">
            <v>0</v>
          </cell>
          <cell r="Q171">
            <v>0</v>
          </cell>
          <cell r="R171">
            <v>0</v>
          </cell>
          <cell r="S171">
            <v>0</v>
          </cell>
          <cell r="T171">
            <v>0</v>
          </cell>
          <cell r="U171">
            <v>0</v>
          </cell>
          <cell r="V171">
            <v>100</v>
          </cell>
          <cell r="W171">
            <v>0</v>
          </cell>
          <cell r="X171">
            <v>0</v>
          </cell>
          <cell r="Y171">
            <v>0</v>
          </cell>
          <cell r="Z171">
            <v>0</v>
          </cell>
          <cell r="AA171">
            <v>920</v>
          </cell>
          <cell r="AB171">
            <v>0.85416666666666663</v>
          </cell>
          <cell r="AC171">
            <v>0</v>
          </cell>
          <cell r="AD171">
            <v>1.1319444444444444</v>
          </cell>
          <cell r="AE171">
            <v>0.27777777777777779</v>
          </cell>
          <cell r="AF171">
            <v>0</v>
          </cell>
          <cell r="AG171">
            <v>0.21527777777777779</v>
          </cell>
          <cell r="AH171">
            <v>7321.6666666666679</v>
          </cell>
        </row>
        <row r="172">
          <cell r="D172" t="str">
            <v>44849-3</v>
          </cell>
          <cell r="E172">
            <v>15</v>
          </cell>
          <cell r="F172">
            <v>2022</v>
          </cell>
          <cell r="G172">
            <v>10</v>
          </cell>
          <cell r="H172">
            <v>15</v>
          </cell>
          <cell r="I172" t="str">
            <v>鈴木</v>
          </cell>
          <cell r="J172" t="str">
            <v>日払</v>
          </cell>
          <cell r="K172">
            <v>11900</v>
          </cell>
          <cell r="L172">
            <v>3</v>
          </cell>
          <cell r="M172">
            <v>34.5</v>
          </cell>
          <cell r="N172">
            <v>0</v>
          </cell>
          <cell r="O172">
            <v>0</v>
          </cell>
          <cell r="P172">
            <v>0</v>
          </cell>
          <cell r="Q172">
            <v>0</v>
          </cell>
          <cell r="R172">
            <v>0</v>
          </cell>
          <cell r="S172">
            <v>0</v>
          </cell>
          <cell r="T172">
            <v>0</v>
          </cell>
          <cell r="U172">
            <v>0</v>
          </cell>
          <cell r="V172">
            <v>0</v>
          </cell>
          <cell r="W172">
            <v>1080</v>
          </cell>
          <cell r="X172">
            <v>0</v>
          </cell>
          <cell r="Y172">
            <v>0</v>
          </cell>
          <cell r="Z172">
            <v>0</v>
          </cell>
          <cell r="AA172">
            <v>920</v>
          </cell>
          <cell r="AB172">
            <v>0.83333333333333337</v>
          </cell>
          <cell r="AC172">
            <v>0</v>
          </cell>
          <cell r="AD172">
            <v>1.1840277777777779</v>
          </cell>
          <cell r="AE172">
            <v>0.35069444444444453</v>
          </cell>
          <cell r="AF172">
            <v>1.7361111111111216E-2</v>
          </cell>
          <cell r="AG172">
            <v>0.26736111111111127</v>
          </cell>
          <cell r="AH172">
            <v>9602.5000000000055</v>
          </cell>
        </row>
        <row r="173">
          <cell r="D173" t="str">
            <v>44849-4</v>
          </cell>
          <cell r="E173">
            <v>15</v>
          </cell>
          <cell r="F173">
            <v>2022</v>
          </cell>
          <cell r="G173">
            <v>10</v>
          </cell>
          <cell r="H173">
            <v>15</v>
          </cell>
          <cell r="I173" t="str">
            <v>清水英</v>
          </cell>
          <cell r="J173" t="str">
            <v>日払</v>
          </cell>
          <cell r="K173">
            <v>15800</v>
          </cell>
          <cell r="L173">
            <v>4</v>
          </cell>
          <cell r="M173">
            <v>42.4</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920</v>
          </cell>
          <cell r="AB173">
            <v>0.85416666666666663</v>
          </cell>
          <cell r="AC173">
            <v>0</v>
          </cell>
          <cell r="AD173">
            <v>1.0208333333333333</v>
          </cell>
          <cell r="AE173">
            <v>0.16666666666666663</v>
          </cell>
          <cell r="AF173">
            <v>0</v>
          </cell>
          <cell r="AG173">
            <v>0.10416666666666663</v>
          </cell>
          <cell r="AH173">
            <v>4254.9999999999991</v>
          </cell>
        </row>
        <row r="174">
          <cell r="D174" t="str">
            <v>44849-5</v>
          </cell>
          <cell r="E174">
            <v>15</v>
          </cell>
          <cell r="F174">
            <v>2022</v>
          </cell>
          <cell r="G174">
            <v>10</v>
          </cell>
          <cell r="H174">
            <v>15</v>
          </cell>
          <cell r="I174" t="str">
            <v>武茂</v>
          </cell>
          <cell r="J174" t="str">
            <v>日払</v>
          </cell>
          <cell r="K174">
            <v>16100</v>
          </cell>
          <cell r="L174">
            <v>2</v>
          </cell>
          <cell r="M174">
            <v>46.2</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920</v>
          </cell>
          <cell r="AB174">
            <v>0.83333333333333337</v>
          </cell>
          <cell r="AC174">
            <v>0</v>
          </cell>
          <cell r="AD174">
            <v>1.0208333333333333</v>
          </cell>
          <cell r="AE174">
            <v>0.18749999999999989</v>
          </cell>
          <cell r="AF174">
            <v>0</v>
          </cell>
          <cell r="AG174">
            <v>0.10416666666666663</v>
          </cell>
          <cell r="AH174">
            <v>4714.9999999999973</v>
          </cell>
        </row>
        <row r="175">
          <cell r="D175" t="str">
            <v>44849-6</v>
          </cell>
          <cell r="E175">
            <v>15</v>
          </cell>
          <cell r="F175">
            <v>2022</v>
          </cell>
          <cell r="G175">
            <v>10</v>
          </cell>
          <cell r="H175">
            <v>15</v>
          </cell>
          <cell r="I175" t="str">
            <v>鈴木裕</v>
          </cell>
          <cell r="J175" t="str">
            <v>日払</v>
          </cell>
          <cell r="K175">
            <v>9400</v>
          </cell>
          <cell r="L175">
            <v>2</v>
          </cell>
          <cell r="M175">
            <v>28.6</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920</v>
          </cell>
          <cell r="AB175">
            <v>0.875</v>
          </cell>
          <cell r="AC175">
            <v>0</v>
          </cell>
          <cell r="AD175">
            <v>1.03125</v>
          </cell>
          <cell r="AE175">
            <v>0.15625</v>
          </cell>
          <cell r="AF175">
            <v>0</v>
          </cell>
          <cell r="AG175">
            <v>0.11458333333333337</v>
          </cell>
          <cell r="AH175">
            <v>4082.5</v>
          </cell>
        </row>
        <row r="176">
          <cell r="D176" t="str">
            <v>44849-7</v>
          </cell>
          <cell r="E176">
            <v>15</v>
          </cell>
          <cell r="F176">
            <v>2022</v>
          </cell>
          <cell r="G176">
            <v>10</v>
          </cell>
          <cell r="H176">
            <v>15</v>
          </cell>
          <cell r="I176" t="str">
            <v>若濱</v>
          </cell>
          <cell r="J176" t="str">
            <v>日払</v>
          </cell>
          <cell r="K176">
            <v>21700</v>
          </cell>
          <cell r="L176">
            <v>5</v>
          </cell>
          <cell r="M176">
            <v>66.5</v>
          </cell>
          <cell r="N176">
            <v>4600</v>
          </cell>
          <cell r="O176" t="str">
            <v>ＰａｙＰａｙ</v>
          </cell>
          <cell r="P176">
            <v>0</v>
          </cell>
          <cell r="Q176">
            <v>0</v>
          </cell>
          <cell r="R176">
            <v>0</v>
          </cell>
          <cell r="S176">
            <v>0</v>
          </cell>
          <cell r="T176">
            <v>0</v>
          </cell>
          <cell r="U176">
            <v>0</v>
          </cell>
          <cell r="V176">
            <v>0</v>
          </cell>
          <cell r="W176">
            <v>0</v>
          </cell>
          <cell r="X176">
            <v>0</v>
          </cell>
          <cell r="Y176">
            <v>0</v>
          </cell>
          <cell r="Z176">
            <v>0</v>
          </cell>
          <cell r="AA176">
            <v>920</v>
          </cell>
          <cell r="AB176">
            <v>0.83333333333333337</v>
          </cell>
          <cell r="AC176">
            <v>0</v>
          </cell>
          <cell r="AD176">
            <v>1.1354166666666667</v>
          </cell>
          <cell r="AE176">
            <v>0.30208333333333337</v>
          </cell>
          <cell r="AF176">
            <v>0</v>
          </cell>
          <cell r="AG176">
            <v>0.21875000000000011</v>
          </cell>
          <cell r="AH176">
            <v>7877.5000000000009</v>
          </cell>
        </row>
        <row r="177">
          <cell r="D177" t="str">
            <v>44849-8</v>
          </cell>
          <cell r="E177">
            <v>15</v>
          </cell>
          <cell r="F177">
            <v>2022</v>
          </cell>
          <cell r="G177">
            <v>10</v>
          </cell>
          <cell r="H177">
            <v>15</v>
          </cell>
          <cell r="I177" t="str">
            <v>八重樫</v>
          </cell>
          <cell r="J177" t="str">
            <v>日払</v>
          </cell>
          <cell r="K177">
            <v>25200</v>
          </cell>
          <cell r="L177">
            <v>6</v>
          </cell>
          <cell r="M177">
            <v>73.599999999999994</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920</v>
          </cell>
          <cell r="AB177">
            <v>0.875</v>
          </cell>
          <cell r="AC177">
            <v>0</v>
          </cell>
          <cell r="AD177">
            <v>1.1354166666666667</v>
          </cell>
          <cell r="AE177">
            <v>0.26041666666666674</v>
          </cell>
          <cell r="AF177">
            <v>0</v>
          </cell>
          <cell r="AG177">
            <v>0.21875000000000011</v>
          </cell>
          <cell r="AH177">
            <v>6957.5000000000027</v>
          </cell>
        </row>
        <row r="178">
          <cell r="D178" t="str">
            <v>44849-9</v>
          </cell>
          <cell r="E178">
            <v>15</v>
          </cell>
          <cell r="F178">
            <v>2022</v>
          </cell>
          <cell r="G178">
            <v>10</v>
          </cell>
          <cell r="H178">
            <v>15</v>
          </cell>
          <cell r="I178" t="str">
            <v>後藤</v>
          </cell>
          <cell r="J178" t="str">
            <v>日払</v>
          </cell>
          <cell r="K178">
            <v>22800</v>
          </cell>
          <cell r="L178">
            <v>7</v>
          </cell>
          <cell r="M178">
            <v>50.2</v>
          </cell>
          <cell r="N178">
            <v>600</v>
          </cell>
          <cell r="O178" t="str">
            <v>元町GAJA</v>
          </cell>
          <cell r="P178">
            <v>0</v>
          </cell>
          <cell r="Q178">
            <v>0</v>
          </cell>
          <cell r="R178">
            <v>0</v>
          </cell>
          <cell r="S178">
            <v>0</v>
          </cell>
          <cell r="T178">
            <v>0</v>
          </cell>
          <cell r="U178">
            <v>0</v>
          </cell>
          <cell r="V178">
            <v>0</v>
          </cell>
          <cell r="W178">
            <v>0</v>
          </cell>
          <cell r="X178">
            <v>0</v>
          </cell>
          <cell r="Y178">
            <v>0</v>
          </cell>
          <cell r="Z178">
            <v>0</v>
          </cell>
          <cell r="AA178">
            <v>920</v>
          </cell>
          <cell r="AB178">
            <v>0.83333333333333337</v>
          </cell>
          <cell r="AC178">
            <v>0</v>
          </cell>
          <cell r="AD178">
            <v>1.1527777777777779</v>
          </cell>
          <cell r="AE178">
            <v>0.31944444444444453</v>
          </cell>
          <cell r="AF178">
            <v>0</v>
          </cell>
          <cell r="AG178">
            <v>0.23611111111111127</v>
          </cell>
          <cell r="AH178">
            <v>8356.6666666666697</v>
          </cell>
        </row>
        <row r="179">
          <cell r="D179" t="str">
            <v>44849-10</v>
          </cell>
          <cell r="E179">
            <v>15</v>
          </cell>
          <cell r="F179">
            <v>2022</v>
          </cell>
          <cell r="G179">
            <v>10</v>
          </cell>
          <cell r="H179">
            <v>15</v>
          </cell>
          <cell r="I179" t="str">
            <v>杉山</v>
          </cell>
          <cell r="J179" t="str">
            <v>日払</v>
          </cell>
          <cell r="K179">
            <v>7900</v>
          </cell>
          <cell r="L179">
            <v>3</v>
          </cell>
          <cell r="M179">
            <v>13.8</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920</v>
          </cell>
          <cell r="AB179">
            <v>0.85416666666666663</v>
          </cell>
          <cell r="AC179">
            <v>0</v>
          </cell>
          <cell r="AD179">
            <v>1.1354166666666667</v>
          </cell>
          <cell r="AE179">
            <v>0.28125000000000011</v>
          </cell>
          <cell r="AF179">
            <v>0</v>
          </cell>
          <cell r="AG179">
            <v>0.21875000000000011</v>
          </cell>
          <cell r="AH179">
            <v>7417.5000000000036</v>
          </cell>
        </row>
        <row r="180">
          <cell r="D180" t="str">
            <v>44849-11</v>
          </cell>
          <cell r="E180">
            <v>15</v>
          </cell>
          <cell r="F180">
            <v>2022</v>
          </cell>
          <cell r="G180">
            <v>10</v>
          </cell>
          <cell r="H180">
            <v>15</v>
          </cell>
          <cell r="I180" t="str">
            <v>片山</v>
          </cell>
          <cell r="J180" t="str">
            <v>日払</v>
          </cell>
          <cell r="K180">
            <v>14400</v>
          </cell>
          <cell r="L180">
            <v>4</v>
          </cell>
          <cell r="M180">
            <v>31</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920</v>
          </cell>
          <cell r="AB180">
            <v>0.875</v>
          </cell>
          <cell r="AC180">
            <v>0</v>
          </cell>
          <cell r="AD180">
            <v>1.125</v>
          </cell>
          <cell r="AE180">
            <v>0.25</v>
          </cell>
          <cell r="AF180">
            <v>0</v>
          </cell>
          <cell r="AG180">
            <v>0.20833333333333337</v>
          </cell>
          <cell r="AH180">
            <v>6670</v>
          </cell>
        </row>
        <row r="181">
          <cell r="D181" t="str">
            <v>44849-12</v>
          </cell>
          <cell r="E181">
            <v>15</v>
          </cell>
          <cell r="F181">
            <v>2022</v>
          </cell>
          <cell r="G181">
            <v>10</v>
          </cell>
          <cell r="H181">
            <v>15</v>
          </cell>
          <cell r="I181" t="str">
            <v>長尾</v>
          </cell>
          <cell r="J181" t="str">
            <v>月払</v>
          </cell>
          <cell r="K181">
            <v>15200</v>
          </cell>
          <cell r="L181">
            <v>4</v>
          </cell>
          <cell r="M181">
            <v>39.5</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920</v>
          </cell>
          <cell r="AB181">
            <v>0</v>
          </cell>
          <cell r="AC181">
            <v>0</v>
          </cell>
          <cell r="AD181">
            <v>0</v>
          </cell>
          <cell r="AE181">
            <v>0</v>
          </cell>
          <cell r="AF181">
            <v>0</v>
          </cell>
          <cell r="AG181">
            <v>0</v>
          </cell>
          <cell r="AH181">
            <v>0</v>
          </cell>
        </row>
        <row r="182">
          <cell r="D182" t="str">
            <v>44850-1</v>
          </cell>
          <cell r="E182">
            <v>16</v>
          </cell>
          <cell r="F182">
            <v>2022</v>
          </cell>
          <cell r="G182">
            <v>10</v>
          </cell>
          <cell r="H182">
            <v>16</v>
          </cell>
          <cell r="I182" t="str">
            <v>武茂</v>
          </cell>
          <cell r="J182" t="str">
            <v>日払</v>
          </cell>
          <cell r="K182">
            <v>7900</v>
          </cell>
          <cell r="L182">
            <v>3</v>
          </cell>
          <cell r="M182">
            <v>11.2</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920</v>
          </cell>
          <cell r="AB182">
            <v>0.84375</v>
          </cell>
          <cell r="AC182">
            <v>0</v>
          </cell>
          <cell r="AD182">
            <v>0.98958333333333337</v>
          </cell>
          <cell r="AE182">
            <v>0.14583333333333337</v>
          </cell>
          <cell r="AF182">
            <v>0</v>
          </cell>
          <cell r="AG182">
            <v>7.2916666666666741E-2</v>
          </cell>
          <cell r="AH182">
            <v>3622.5000000000014</v>
          </cell>
        </row>
        <row r="183">
          <cell r="D183" t="str">
            <v>44850-2</v>
          </cell>
          <cell r="E183">
            <v>16</v>
          </cell>
          <cell r="F183">
            <v>2022</v>
          </cell>
          <cell r="G183">
            <v>10</v>
          </cell>
          <cell r="H183">
            <v>16</v>
          </cell>
          <cell r="I183" t="str">
            <v>深田</v>
          </cell>
          <cell r="J183" t="str">
            <v>日払</v>
          </cell>
          <cell r="K183">
            <v>7000</v>
          </cell>
          <cell r="L183">
            <v>2</v>
          </cell>
          <cell r="M183">
            <v>17.5</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920</v>
          </cell>
          <cell r="AB183">
            <v>0.79166666666666663</v>
          </cell>
          <cell r="AC183">
            <v>0</v>
          </cell>
          <cell r="AD183">
            <v>0.94791666666666663</v>
          </cell>
          <cell r="AE183">
            <v>0.15625</v>
          </cell>
          <cell r="AF183">
            <v>0</v>
          </cell>
          <cell r="AG183">
            <v>3.125E-2</v>
          </cell>
          <cell r="AH183">
            <v>3622.5</v>
          </cell>
        </row>
        <row r="184">
          <cell r="D184" t="str">
            <v>44850-3</v>
          </cell>
          <cell r="E184">
            <v>16</v>
          </cell>
          <cell r="F184">
            <v>2022</v>
          </cell>
          <cell r="G184">
            <v>10</v>
          </cell>
          <cell r="H184">
            <v>16</v>
          </cell>
          <cell r="I184" t="str">
            <v>若濱</v>
          </cell>
          <cell r="J184" t="str">
            <v>日払</v>
          </cell>
          <cell r="K184">
            <v>12500</v>
          </cell>
          <cell r="L184">
            <v>5</v>
          </cell>
          <cell r="M184">
            <v>21.4</v>
          </cell>
          <cell r="N184">
            <v>600</v>
          </cell>
          <cell r="O184" t="str">
            <v>元町GAJA</v>
          </cell>
          <cell r="P184">
            <v>0</v>
          </cell>
          <cell r="Q184">
            <v>0</v>
          </cell>
          <cell r="R184">
            <v>0</v>
          </cell>
          <cell r="S184">
            <v>0</v>
          </cell>
          <cell r="T184">
            <v>0</v>
          </cell>
          <cell r="U184">
            <v>0</v>
          </cell>
          <cell r="V184">
            <v>0</v>
          </cell>
          <cell r="W184">
            <v>0</v>
          </cell>
          <cell r="X184">
            <v>0</v>
          </cell>
          <cell r="Y184">
            <v>0</v>
          </cell>
          <cell r="Z184">
            <v>0</v>
          </cell>
          <cell r="AA184">
            <v>920</v>
          </cell>
          <cell r="AB184">
            <v>0.75</v>
          </cell>
          <cell r="AC184">
            <v>0</v>
          </cell>
          <cell r="AD184">
            <v>0.93402777777777779</v>
          </cell>
          <cell r="AE184">
            <v>0.18402777777777779</v>
          </cell>
          <cell r="AF184">
            <v>0</v>
          </cell>
          <cell r="AG184">
            <v>1.736111111111116E-2</v>
          </cell>
          <cell r="AH184">
            <v>4159.1666666666679</v>
          </cell>
        </row>
        <row r="185">
          <cell r="D185" t="str">
            <v>44850-4</v>
          </cell>
          <cell r="E185">
            <v>16</v>
          </cell>
          <cell r="F185">
            <v>2022</v>
          </cell>
          <cell r="G185">
            <v>10</v>
          </cell>
          <cell r="H185">
            <v>16</v>
          </cell>
          <cell r="I185" t="str">
            <v>庵</v>
          </cell>
          <cell r="J185" t="str">
            <v>日払</v>
          </cell>
          <cell r="K185">
            <v>18000</v>
          </cell>
          <cell r="L185">
            <v>4</v>
          </cell>
          <cell r="M185">
            <v>58.5</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920</v>
          </cell>
          <cell r="AB185">
            <v>0.77083333333333337</v>
          </cell>
          <cell r="AC185">
            <v>0</v>
          </cell>
          <cell r="AD185">
            <v>0.98958333333333337</v>
          </cell>
          <cell r="AE185">
            <v>0.21875</v>
          </cell>
          <cell r="AF185">
            <v>0</v>
          </cell>
          <cell r="AG185">
            <v>7.2916666666666741E-2</v>
          </cell>
          <cell r="AH185">
            <v>5232.5</v>
          </cell>
        </row>
        <row r="186">
          <cell r="D186" t="str">
            <v>44850-5</v>
          </cell>
          <cell r="E186">
            <v>16</v>
          </cell>
          <cell r="F186">
            <v>2022</v>
          </cell>
          <cell r="G186">
            <v>10</v>
          </cell>
          <cell r="H186">
            <v>16</v>
          </cell>
          <cell r="I186" t="str">
            <v>小沼</v>
          </cell>
          <cell r="J186" t="str">
            <v>日払</v>
          </cell>
          <cell r="K186">
            <v>13600</v>
          </cell>
          <cell r="L186">
            <v>4</v>
          </cell>
          <cell r="M186">
            <v>28.3</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920</v>
          </cell>
          <cell r="AB186">
            <v>0.77083333333333337</v>
          </cell>
          <cell r="AC186">
            <v>0</v>
          </cell>
          <cell r="AD186">
            <v>0.97916666666666663</v>
          </cell>
          <cell r="AE186">
            <v>0.20833333333333326</v>
          </cell>
          <cell r="AF186">
            <v>0</v>
          </cell>
          <cell r="AG186">
            <v>6.25E-2</v>
          </cell>
          <cell r="AH186">
            <v>4944.9999999999982</v>
          </cell>
        </row>
        <row r="187">
          <cell r="D187" t="str">
            <v>44850-6</v>
          </cell>
          <cell r="E187">
            <v>16</v>
          </cell>
          <cell r="F187">
            <v>2022</v>
          </cell>
          <cell r="G187">
            <v>10</v>
          </cell>
          <cell r="H187">
            <v>16</v>
          </cell>
          <cell r="I187" t="str">
            <v>清水英</v>
          </cell>
          <cell r="J187" t="str">
            <v>日払</v>
          </cell>
          <cell r="K187">
            <v>12800</v>
          </cell>
          <cell r="L187">
            <v>3</v>
          </cell>
          <cell r="M187">
            <v>34.200000000000003</v>
          </cell>
          <cell r="N187">
            <v>4000</v>
          </cell>
          <cell r="O187" t="str">
            <v>ＰａｙＰａｙ</v>
          </cell>
          <cell r="P187">
            <v>0</v>
          </cell>
          <cell r="Q187">
            <v>0</v>
          </cell>
          <cell r="R187">
            <v>0</v>
          </cell>
          <cell r="S187">
            <v>0</v>
          </cell>
          <cell r="T187">
            <v>0</v>
          </cell>
          <cell r="U187">
            <v>0</v>
          </cell>
          <cell r="V187">
            <v>0</v>
          </cell>
          <cell r="W187">
            <v>0</v>
          </cell>
          <cell r="X187">
            <v>0</v>
          </cell>
          <cell r="Y187">
            <v>0</v>
          </cell>
          <cell r="Z187">
            <v>0</v>
          </cell>
          <cell r="AA187">
            <v>920</v>
          </cell>
          <cell r="AB187">
            <v>0.86458333333333337</v>
          </cell>
          <cell r="AC187">
            <v>0</v>
          </cell>
          <cell r="AD187">
            <v>1.0138888888888888</v>
          </cell>
          <cell r="AE187">
            <v>0.14930555555555547</v>
          </cell>
          <cell r="AF187">
            <v>0</v>
          </cell>
          <cell r="AG187">
            <v>9.722222222222221E-2</v>
          </cell>
          <cell r="AH187">
            <v>3833.3333333333312</v>
          </cell>
        </row>
        <row r="188">
          <cell r="D188" t="str">
            <v>44850-7</v>
          </cell>
          <cell r="E188">
            <v>16</v>
          </cell>
          <cell r="F188">
            <v>2022</v>
          </cell>
          <cell r="G188">
            <v>10</v>
          </cell>
          <cell r="H188">
            <v>16</v>
          </cell>
          <cell r="I188" t="str">
            <v>片山</v>
          </cell>
          <cell r="J188" t="str">
            <v>日払</v>
          </cell>
          <cell r="K188">
            <v>2200</v>
          </cell>
          <cell r="L188">
            <v>1</v>
          </cell>
          <cell r="M188">
            <v>3.2</v>
          </cell>
          <cell r="N188">
            <v>600</v>
          </cell>
          <cell r="O188" t="str">
            <v>栄町つぼ八</v>
          </cell>
          <cell r="P188">
            <v>0</v>
          </cell>
          <cell r="Q188">
            <v>0</v>
          </cell>
          <cell r="R188">
            <v>0</v>
          </cell>
          <cell r="S188">
            <v>0</v>
          </cell>
          <cell r="T188">
            <v>0</v>
          </cell>
          <cell r="U188">
            <v>0</v>
          </cell>
          <cell r="V188">
            <v>0</v>
          </cell>
          <cell r="W188">
            <v>0</v>
          </cell>
          <cell r="X188">
            <v>0</v>
          </cell>
          <cell r="Y188">
            <v>0</v>
          </cell>
          <cell r="Z188">
            <v>0</v>
          </cell>
          <cell r="AA188">
            <v>920</v>
          </cell>
          <cell r="AB188">
            <v>0.89583333333333337</v>
          </cell>
          <cell r="AC188">
            <v>0</v>
          </cell>
          <cell r="AD188">
            <v>1.0208333333333333</v>
          </cell>
          <cell r="AE188">
            <v>0.12499999999999989</v>
          </cell>
          <cell r="AF188">
            <v>0</v>
          </cell>
          <cell r="AG188">
            <v>0.10416666666666663</v>
          </cell>
          <cell r="AH188">
            <v>3334.9999999999973</v>
          </cell>
        </row>
        <row r="189">
          <cell r="D189" t="str">
            <v>44850-8</v>
          </cell>
          <cell r="E189">
            <v>16</v>
          </cell>
          <cell r="F189">
            <v>2022</v>
          </cell>
          <cell r="G189">
            <v>10</v>
          </cell>
          <cell r="H189">
            <v>16</v>
          </cell>
          <cell r="I189" t="str">
            <v>稲毛田</v>
          </cell>
          <cell r="J189" t="str">
            <v>日払</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920</v>
          </cell>
          <cell r="AB189">
            <v>0.83333333333333337</v>
          </cell>
          <cell r="AC189">
            <v>0</v>
          </cell>
          <cell r="AD189">
            <v>0.97916666666666663</v>
          </cell>
          <cell r="AE189">
            <v>0.14583333333333326</v>
          </cell>
          <cell r="AF189">
            <v>0</v>
          </cell>
          <cell r="AG189">
            <v>6.25E-2</v>
          </cell>
          <cell r="AH189">
            <v>3219.9999999999982</v>
          </cell>
        </row>
        <row r="190">
          <cell r="D190" t="str">
            <v>44851-1</v>
          </cell>
          <cell r="E190">
            <v>17</v>
          </cell>
          <cell r="F190">
            <v>2022</v>
          </cell>
          <cell r="G190">
            <v>10</v>
          </cell>
          <cell r="H190">
            <v>17</v>
          </cell>
          <cell r="I190" t="str">
            <v>若濱</v>
          </cell>
          <cell r="J190" t="str">
            <v>日払</v>
          </cell>
          <cell r="K190">
            <v>29300</v>
          </cell>
          <cell r="L190">
            <v>7</v>
          </cell>
          <cell r="M190">
            <v>83</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920</v>
          </cell>
          <cell r="AB190">
            <v>0.83333333333333337</v>
          </cell>
          <cell r="AC190">
            <v>0</v>
          </cell>
          <cell r="AD190">
            <v>1.125</v>
          </cell>
          <cell r="AE190">
            <v>0.29166666666666663</v>
          </cell>
          <cell r="AF190">
            <v>0</v>
          </cell>
          <cell r="AG190">
            <v>0.20833333333333337</v>
          </cell>
          <cell r="AH190">
            <v>7590</v>
          </cell>
        </row>
        <row r="191">
          <cell r="D191" t="str">
            <v>44851-2</v>
          </cell>
          <cell r="E191">
            <v>17</v>
          </cell>
          <cell r="F191">
            <v>2022</v>
          </cell>
          <cell r="G191">
            <v>10</v>
          </cell>
          <cell r="H191">
            <v>17</v>
          </cell>
          <cell r="I191" t="str">
            <v>鈴木</v>
          </cell>
          <cell r="J191" t="str">
            <v>日払</v>
          </cell>
          <cell r="K191">
            <v>13100</v>
          </cell>
          <cell r="L191">
            <v>3</v>
          </cell>
          <cell r="M191">
            <v>36.700000000000003</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920</v>
          </cell>
          <cell r="AB191">
            <v>0.83333333333333337</v>
          </cell>
          <cell r="AC191">
            <v>0</v>
          </cell>
          <cell r="AD191">
            <v>1.0833333333333333</v>
          </cell>
          <cell r="AE191">
            <v>0.24999999999999989</v>
          </cell>
          <cell r="AF191">
            <v>0</v>
          </cell>
          <cell r="AG191">
            <v>0.16666666666666663</v>
          </cell>
          <cell r="AH191">
            <v>6439.9999999999973</v>
          </cell>
        </row>
        <row r="192">
          <cell r="D192" t="str">
            <v>44851-3</v>
          </cell>
          <cell r="E192">
            <v>17</v>
          </cell>
          <cell r="F192">
            <v>2022</v>
          </cell>
          <cell r="G192">
            <v>10</v>
          </cell>
          <cell r="H192">
            <v>17</v>
          </cell>
          <cell r="I192" t="str">
            <v>杉山</v>
          </cell>
          <cell r="J192" t="str">
            <v>日払</v>
          </cell>
          <cell r="K192">
            <v>15200</v>
          </cell>
          <cell r="L192">
            <v>4</v>
          </cell>
          <cell r="M192">
            <v>37.700000000000003</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920</v>
          </cell>
          <cell r="AB192">
            <v>0.875</v>
          </cell>
          <cell r="AC192">
            <v>0</v>
          </cell>
          <cell r="AD192">
            <v>1.1145833333333333</v>
          </cell>
          <cell r="AE192">
            <v>0.23958333333333326</v>
          </cell>
          <cell r="AF192">
            <v>0</v>
          </cell>
          <cell r="AG192">
            <v>0.19791666666666663</v>
          </cell>
          <cell r="AH192">
            <v>6382.4999999999982</v>
          </cell>
        </row>
        <row r="193">
          <cell r="D193" t="str">
            <v>44851-4</v>
          </cell>
          <cell r="E193">
            <v>17</v>
          </cell>
          <cell r="F193">
            <v>2022</v>
          </cell>
          <cell r="G193">
            <v>10</v>
          </cell>
          <cell r="H193">
            <v>17</v>
          </cell>
          <cell r="I193" t="str">
            <v>清水英</v>
          </cell>
          <cell r="J193" t="str">
            <v>日払</v>
          </cell>
          <cell r="K193">
            <v>16600</v>
          </cell>
          <cell r="L193">
            <v>4</v>
          </cell>
          <cell r="M193">
            <v>50.7</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920</v>
          </cell>
          <cell r="AB193">
            <v>0.85416666666666663</v>
          </cell>
          <cell r="AC193">
            <v>0</v>
          </cell>
          <cell r="AD193">
            <v>1.0416666666666667</v>
          </cell>
          <cell r="AE193">
            <v>0.18750000000000011</v>
          </cell>
          <cell r="AF193">
            <v>0</v>
          </cell>
          <cell r="AG193">
            <v>0.12500000000000011</v>
          </cell>
          <cell r="AH193">
            <v>4830.0000000000036</v>
          </cell>
        </row>
        <row r="194">
          <cell r="D194" t="str">
            <v>44851-5</v>
          </cell>
          <cell r="E194">
            <v>17</v>
          </cell>
          <cell r="F194">
            <v>2022</v>
          </cell>
          <cell r="G194">
            <v>10</v>
          </cell>
          <cell r="H194">
            <v>17</v>
          </cell>
          <cell r="I194" t="str">
            <v>石巻</v>
          </cell>
          <cell r="J194" t="str">
            <v>日払</v>
          </cell>
          <cell r="K194">
            <v>29800</v>
          </cell>
          <cell r="L194">
            <v>3</v>
          </cell>
          <cell r="M194">
            <v>111.4</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920</v>
          </cell>
          <cell r="AB194">
            <v>0.85416666666666663</v>
          </cell>
          <cell r="AC194">
            <v>0</v>
          </cell>
          <cell r="AD194">
            <v>1.1145833333333333</v>
          </cell>
          <cell r="AE194">
            <v>0.26041666666666663</v>
          </cell>
          <cell r="AF194">
            <v>0</v>
          </cell>
          <cell r="AG194">
            <v>0.19791666666666663</v>
          </cell>
          <cell r="AH194">
            <v>6842.4999999999991</v>
          </cell>
        </row>
        <row r="195">
          <cell r="D195" t="str">
            <v>44851-6</v>
          </cell>
          <cell r="E195">
            <v>17</v>
          </cell>
          <cell r="F195">
            <v>2022</v>
          </cell>
          <cell r="G195">
            <v>10</v>
          </cell>
          <cell r="H195">
            <v>17</v>
          </cell>
          <cell r="I195" t="str">
            <v>相田</v>
          </cell>
          <cell r="J195" t="str">
            <v>日払</v>
          </cell>
          <cell r="K195">
            <v>14400</v>
          </cell>
          <cell r="L195">
            <v>4</v>
          </cell>
          <cell r="M195">
            <v>34.799999999999997</v>
          </cell>
          <cell r="N195">
            <v>0</v>
          </cell>
          <cell r="O195">
            <v>0</v>
          </cell>
          <cell r="P195">
            <v>0</v>
          </cell>
          <cell r="Q195">
            <v>0</v>
          </cell>
          <cell r="R195">
            <v>0</v>
          </cell>
          <cell r="S195">
            <v>0</v>
          </cell>
          <cell r="T195">
            <v>0</v>
          </cell>
          <cell r="U195">
            <v>0</v>
          </cell>
          <cell r="V195">
            <v>990</v>
          </cell>
          <cell r="W195">
            <v>0</v>
          </cell>
          <cell r="X195">
            <v>0</v>
          </cell>
          <cell r="Y195">
            <v>0</v>
          </cell>
          <cell r="Z195">
            <v>0</v>
          </cell>
          <cell r="AA195">
            <v>920</v>
          </cell>
          <cell r="AB195">
            <v>0.875</v>
          </cell>
          <cell r="AC195">
            <v>0</v>
          </cell>
          <cell r="AD195">
            <v>1.09375</v>
          </cell>
          <cell r="AE195">
            <v>0.21875</v>
          </cell>
          <cell r="AF195">
            <v>0</v>
          </cell>
          <cell r="AG195">
            <v>0.17708333333333337</v>
          </cell>
          <cell r="AH195">
            <v>5807.5</v>
          </cell>
        </row>
        <row r="196">
          <cell r="D196" t="str">
            <v>44851-7</v>
          </cell>
          <cell r="E196">
            <v>17</v>
          </cell>
          <cell r="F196">
            <v>2022</v>
          </cell>
          <cell r="G196">
            <v>10</v>
          </cell>
          <cell r="H196">
            <v>17</v>
          </cell>
          <cell r="I196" t="str">
            <v>木村</v>
          </cell>
          <cell r="J196" t="str">
            <v>日払</v>
          </cell>
          <cell r="K196">
            <v>11500</v>
          </cell>
          <cell r="L196">
            <v>4</v>
          </cell>
          <cell r="M196">
            <v>23.7</v>
          </cell>
          <cell r="N196">
            <v>0</v>
          </cell>
          <cell r="O196">
            <v>0</v>
          </cell>
          <cell r="P196">
            <v>0</v>
          </cell>
          <cell r="Q196">
            <v>0</v>
          </cell>
          <cell r="R196">
            <v>0</v>
          </cell>
          <cell r="S196">
            <v>0</v>
          </cell>
          <cell r="T196">
            <v>0</v>
          </cell>
          <cell r="U196">
            <v>0</v>
          </cell>
          <cell r="V196">
            <v>100</v>
          </cell>
          <cell r="W196">
            <v>1910</v>
          </cell>
          <cell r="X196">
            <v>0</v>
          </cell>
          <cell r="Y196">
            <v>0</v>
          </cell>
          <cell r="Z196">
            <v>0</v>
          </cell>
          <cell r="AA196">
            <v>920</v>
          </cell>
          <cell r="AB196">
            <v>0.91666666666666663</v>
          </cell>
          <cell r="AC196">
            <v>0</v>
          </cell>
          <cell r="AD196">
            <v>1.0416666666666667</v>
          </cell>
          <cell r="AE196">
            <v>0.12500000000000011</v>
          </cell>
          <cell r="AF196">
            <v>0</v>
          </cell>
          <cell r="AG196">
            <v>0.12500000000000011</v>
          </cell>
          <cell r="AH196">
            <v>3450.0000000000027</v>
          </cell>
        </row>
        <row r="197">
          <cell r="D197" t="str">
            <v>44851-8</v>
          </cell>
          <cell r="E197">
            <v>17</v>
          </cell>
          <cell r="F197">
            <v>2022</v>
          </cell>
          <cell r="G197">
            <v>10</v>
          </cell>
          <cell r="H197">
            <v>17</v>
          </cell>
          <cell r="I197" t="str">
            <v>長尾</v>
          </cell>
          <cell r="J197" t="str">
            <v>月払</v>
          </cell>
          <cell r="K197">
            <v>15200</v>
          </cell>
          <cell r="L197">
            <v>4</v>
          </cell>
          <cell r="M197">
            <v>40.5</v>
          </cell>
          <cell r="N197">
            <v>0</v>
          </cell>
          <cell r="O197">
            <v>0</v>
          </cell>
          <cell r="P197">
            <v>0</v>
          </cell>
          <cell r="Q197">
            <v>0</v>
          </cell>
          <cell r="R197">
            <v>0</v>
          </cell>
          <cell r="S197">
            <v>0</v>
          </cell>
          <cell r="T197">
            <v>0</v>
          </cell>
          <cell r="U197">
            <v>0</v>
          </cell>
          <cell r="V197">
            <v>0</v>
          </cell>
          <cell r="W197">
            <v>0</v>
          </cell>
          <cell r="X197">
            <v>0</v>
          </cell>
          <cell r="Y197">
            <v>0</v>
          </cell>
          <cell r="Z197">
            <v>1650</v>
          </cell>
          <cell r="AA197">
            <v>920</v>
          </cell>
          <cell r="AB197">
            <v>0</v>
          </cell>
          <cell r="AC197">
            <v>0</v>
          </cell>
          <cell r="AD197">
            <v>0</v>
          </cell>
          <cell r="AE197">
            <v>0</v>
          </cell>
          <cell r="AF197">
            <v>0</v>
          </cell>
          <cell r="AG197">
            <v>0</v>
          </cell>
          <cell r="AH197">
            <v>0</v>
          </cell>
        </row>
        <row r="198">
          <cell r="D198" t="str">
            <v>44851-9</v>
          </cell>
          <cell r="E198">
            <v>17</v>
          </cell>
          <cell r="F198">
            <v>2022</v>
          </cell>
          <cell r="G198">
            <v>10</v>
          </cell>
          <cell r="H198">
            <v>17</v>
          </cell>
          <cell r="I198" t="str">
            <v>廣田</v>
          </cell>
          <cell r="J198" t="str">
            <v>日払</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920</v>
          </cell>
          <cell r="AB198">
            <v>0.85416666666666663</v>
          </cell>
          <cell r="AC198">
            <v>0</v>
          </cell>
          <cell r="AD198">
            <v>1.1145833333333333</v>
          </cell>
          <cell r="AE198">
            <v>0.26041666666666663</v>
          </cell>
          <cell r="AF198">
            <v>0</v>
          </cell>
          <cell r="AG198">
            <v>0.19791666666666663</v>
          </cell>
          <cell r="AH198">
            <v>5749.9999999999991</v>
          </cell>
        </row>
        <row r="199">
          <cell r="D199" t="str">
            <v>44851-10</v>
          </cell>
          <cell r="E199">
            <v>17</v>
          </cell>
          <cell r="F199">
            <v>2022</v>
          </cell>
          <cell r="G199">
            <v>10</v>
          </cell>
          <cell r="H199">
            <v>17</v>
          </cell>
          <cell r="I199" t="str">
            <v>高橋</v>
          </cell>
          <cell r="J199" t="str">
            <v>日払</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920</v>
          </cell>
          <cell r="AB199">
            <v>0.91666666666666663</v>
          </cell>
          <cell r="AC199">
            <v>0</v>
          </cell>
          <cell r="AD199">
            <v>1.0416666666666667</v>
          </cell>
          <cell r="AE199">
            <v>0.12500000000000011</v>
          </cell>
          <cell r="AF199">
            <v>0</v>
          </cell>
          <cell r="AG199">
            <v>0.12500000000000011</v>
          </cell>
          <cell r="AH199">
            <v>2760.0000000000023</v>
          </cell>
        </row>
        <row r="200">
          <cell r="D200" t="str">
            <v>44852-1</v>
          </cell>
          <cell r="E200">
            <v>18</v>
          </cell>
          <cell r="F200">
            <v>2022</v>
          </cell>
          <cell r="G200">
            <v>10</v>
          </cell>
          <cell r="H200">
            <v>18</v>
          </cell>
          <cell r="I200" t="str">
            <v>鈴木</v>
          </cell>
          <cell r="J200" t="str">
            <v>日払</v>
          </cell>
          <cell r="K200">
            <v>15900</v>
          </cell>
          <cell r="L200">
            <v>4</v>
          </cell>
          <cell r="M200">
            <v>41.8</v>
          </cell>
          <cell r="N200">
            <v>4100</v>
          </cell>
          <cell r="O200" t="str">
            <v>熊谷工業</v>
          </cell>
          <cell r="P200">
            <v>0</v>
          </cell>
          <cell r="Q200">
            <v>0</v>
          </cell>
          <cell r="R200">
            <v>0</v>
          </cell>
          <cell r="S200">
            <v>0</v>
          </cell>
          <cell r="T200">
            <v>0</v>
          </cell>
          <cell r="U200">
            <v>0</v>
          </cell>
          <cell r="V200">
            <v>1260</v>
          </cell>
          <cell r="W200">
            <v>0</v>
          </cell>
          <cell r="X200">
            <v>0</v>
          </cell>
          <cell r="Y200">
            <v>0</v>
          </cell>
          <cell r="Z200">
            <v>0</v>
          </cell>
          <cell r="AA200">
            <v>920</v>
          </cell>
          <cell r="AB200">
            <v>0.83333333333333337</v>
          </cell>
          <cell r="AC200">
            <v>0</v>
          </cell>
          <cell r="AD200">
            <v>1.1145833333333333</v>
          </cell>
          <cell r="AE200">
            <v>0.28124999999999989</v>
          </cell>
          <cell r="AF200">
            <v>0</v>
          </cell>
          <cell r="AG200">
            <v>0.19791666666666663</v>
          </cell>
          <cell r="AH200">
            <v>7302.4999999999973</v>
          </cell>
        </row>
        <row r="201">
          <cell r="D201" t="str">
            <v>44852-2</v>
          </cell>
          <cell r="E201">
            <v>18</v>
          </cell>
          <cell r="F201">
            <v>2022</v>
          </cell>
          <cell r="G201">
            <v>10</v>
          </cell>
          <cell r="H201">
            <v>18</v>
          </cell>
          <cell r="I201" t="str">
            <v>後藤</v>
          </cell>
          <cell r="J201" t="str">
            <v>日払</v>
          </cell>
          <cell r="K201">
            <v>20900</v>
          </cell>
          <cell r="L201">
            <v>6</v>
          </cell>
          <cell r="M201">
            <v>68.2</v>
          </cell>
          <cell r="N201">
            <v>4000</v>
          </cell>
          <cell r="O201" t="str">
            <v>イーエムテクノ</v>
          </cell>
          <cell r="P201">
            <v>0</v>
          </cell>
          <cell r="Q201">
            <v>0</v>
          </cell>
          <cell r="R201">
            <v>0</v>
          </cell>
          <cell r="S201">
            <v>0</v>
          </cell>
          <cell r="T201">
            <v>0</v>
          </cell>
          <cell r="U201">
            <v>0</v>
          </cell>
          <cell r="V201">
            <v>0</v>
          </cell>
          <cell r="W201">
            <v>910</v>
          </cell>
          <cell r="X201">
            <v>0</v>
          </cell>
          <cell r="Y201">
            <v>0</v>
          </cell>
          <cell r="Z201">
            <v>0</v>
          </cell>
          <cell r="AA201">
            <v>920</v>
          </cell>
          <cell r="AB201">
            <v>0.83333333333333337</v>
          </cell>
          <cell r="AC201">
            <v>0</v>
          </cell>
          <cell r="AD201">
            <v>1.0416666666666667</v>
          </cell>
          <cell r="AE201">
            <v>0.20833333333333337</v>
          </cell>
          <cell r="AF201">
            <v>0</v>
          </cell>
          <cell r="AG201">
            <v>0.12500000000000011</v>
          </cell>
          <cell r="AH201">
            <v>5290.0000000000018</v>
          </cell>
        </row>
        <row r="202">
          <cell r="D202" t="str">
            <v>44852-3</v>
          </cell>
          <cell r="E202">
            <v>18</v>
          </cell>
          <cell r="F202">
            <v>2022</v>
          </cell>
          <cell r="G202">
            <v>10</v>
          </cell>
          <cell r="H202">
            <v>18</v>
          </cell>
          <cell r="I202" t="str">
            <v>武茂</v>
          </cell>
          <cell r="J202" t="str">
            <v>日払</v>
          </cell>
          <cell r="K202">
            <v>11200</v>
          </cell>
          <cell r="L202">
            <v>3</v>
          </cell>
          <cell r="M202">
            <v>28.2</v>
          </cell>
          <cell r="N202">
            <v>0</v>
          </cell>
          <cell r="O202">
            <v>0</v>
          </cell>
          <cell r="P202">
            <v>0</v>
          </cell>
          <cell r="Q202">
            <v>0</v>
          </cell>
          <cell r="R202">
            <v>0</v>
          </cell>
          <cell r="S202">
            <v>0</v>
          </cell>
          <cell r="T202">
            <v>0</v>
          </cell>
          <cell r="U202">
            <v>0</v>
          </cell>
          <cell r="V202">
            <v>440</v>
          </cell>
          <cell r="W202">
            <v>670</v>
          </cell>
          <cell r="X202">
            <v>0</v>
          </cell>
          <cell r="Y202">
            <v>0</v>
          </cell>
          <cell r="Z202">
            <v>0</v>
          </cell>
          <cell r="AA202">
            <v>920</v>
          </cell>
          <cell r="AB202">
            <v>0.875</v>
          </cell>
          <cell r="AC202">
            <v>0</v>
          </cell>
          <cell r="AD202">
            <v>1.0486111111111112</v>
          </cell>
          <cell r="AE202">
            <v>0.17361111111111116</v>
          </cell>
          <cell r="AF202">
            <v>0</v>
          </cell>
          <cell r="AG202">
            <v>0.13194444444444453</v>
          </cell>
          <cell r="AH202">
            <v>4561.6666666666679</v>
          </cell>
        </row>
        <row r="203">
          <cell r="D203" t="str">
            <v>44852-4</v>
          </cell>
          <cell r="E203">
            <v>18</v>
          </cell>
          <cell r="F203">
            <v>2022</v>
          </cell>
          <cell r="G203">
            <v>10</v>
          </cell>
          <cell r="H203">
            <v>18</v>
          </cell>
          <cell r="I203" t="str">
            <v>鈴木裕</v>
          </cell>
          <cell r="J203" t="str">
            <v>日払</v>
          </cell>
          <cell r="K203">
            <v>18400</v>
          </cell>
          <cell r="L203">
            <v>5</v>
          </cell>
          <cell r="M203">
            <v>30.9</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920</v>
          </cell>
          <cell r="AB203">
            <v>0.875</v>
          </cell>
          <cell r="AC203">
            <v>0</v>
          </cell>
          <cell r="AD203">
            <v>1.09375</v>
          </cell>
          <cell r="AE203">
            <v>0.21875</v>
          </cell>
          <cell r="AF203">
            <v>0</v>
          </cell>
          <cell r="AG203">
            <v>0.17708333333333337</v>
          </cell>
          <cell r="AH203">
            <v>5807.5</v>
          </cell>
        </row>
        <row r="204">
          <cell r="D204" t="str">
            <v>44852-5</v>
          </cell>
          <cell r="E204">
            <v>18</v>
          </cell>
          <cell r="F204">
            <v>2022</v>
          </cell>
          <cell r="G204">
            <v>10</v>
          </cell>
          <cell r="H204">
            <v>18</v>
          </cell>
          <cell r="I204" t="str">
            <v>清水英</v>
          </cell>
          <cell r="J204" t="str">
            <v>日払</v>
          </cell>
          <cell r="K204">
            <v>25900</v>
          </cell>
          <cell r="L204">
            <v>6</v>
          </cell>
          <cell r="M204">
            <v>70.5</v>
          </cell>
          <cell r="N204">
            <v>4300</v>
          </cell>
          <cell r="O204" t="str">
            <v>ＰａｙＰａｙ</v>
          </cell>
          <cell r="P204">
            <v>4300</v>
          </cell>
          <cell r="Q204" t="str">
            <v>ＰａｙＰａｙ</v>
          </cell>
          <cell r="R204">
            <v>3100</v>
          </cell>
          <cell r="S204" t="str">
            <v>ＰａｙＰａｙ</v>
          </cell>
          <cell r="T204">
            <v>0</v>
          </cell>
          <cell r="U204">
            <v>0</v>
          </cell>
          <cell r="V204">
            <v>0</v>
          </cell>
          <cell r="W204">
            <v>0</v>
          </cell>
          <cell r="X204">
            <v>0</v>
          </cell>
          <cell r="Y204">
            <v>0</v>
          </cell>
          <cell r="Z204">
            <v>0</v>
          </cell>
          <cell r="AA204">
            <v>920</v>
          </cell>
          <cell r="AB204">
            <v>0.85416666666666663</v>
          </cell>
          <cell r="AC204">
            <v>0</v>
          </cell>
          <cell r="AD204">
            <v>1.09375</v>
          </cell>
          <cell r="AE204">
            <v>0.23958333333333337</v>
          </cell>
          <cell r="AF204">
            <v>0</v>
          </cell>
          <cell r="AG204">
            <v>0.17708333333333337</v>
          </cell>
          <cell r="AH204">
            <v>6267.5000000000009</v>
          </cell>
        </row>
        <row r="205">
          <cell r="D205" t="str">
            <v>44852-6</v>
          </cell>
          <cell r="E205">
            <v>18</v>
          </cell>
          <cell r="F205">
            <v>2022</v>
          </cell>
          <cell r="G205">
            <v>10</v>
          </cell>
          <cell r="H205">
            <v>18</v>
          </cell>
          <cell r="I205" t="str">
            <v>石巻</v>
          </cell>
          <cell r="J205" t="str">
            <v>日払</v>
          </cell>
          <cell r="K205">
            <v>11200</v>
          </cell>
          <cell r="L205">
            <v>3</v>
          </cell>
          <cell r="M205">
            <v>30.5</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920</v>
          </cell>
          <cell r="AB205">
            <v>0.875</v>
          </cell>
          <cell r="AC205">
            <v>0</v>
          </cell>
          <cell r="AD205">
            <v>1.125</v>
          </cell>
          <cell r="AE205">
            <v>0.25</v>
          </cell>
          <cell r="AF205">
            <v>0</v>
          </cell>
          <cell r="AG205">
            <v>0.20833333333333337</v>
          </cell>
          <cell r="AH205">
            <v>6670</v>
          </cell>
        </row>
        <row r="206">
          <cell r="D206" t="str">
            <v>44852-7</v>
          </cell>
          <cell r="E206">
            <v>18</v>
          </cell>
          <cell r="F206">
            <v>2022</v>
          </cell>
          <cell r="G206">
            <v>10</v>
          </cell>
          <cell r="H206">
            <v>18</v>
          </cell>
          <cell r="I206" t="str">
            <v>小沼</v>
          </cell>
          <cell r="J206" t="str">
            <v>日払</v>
          </cell>
          <cell r="K206">
            <v>19200</v>
          </cell>
          <cell r="L206">
            <v>5</v>
          </cell>
          <cell r="M206">
            <v>56.2</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920</v>
          </cell>
          <cell r="AB206">
            <v>0.91666666666666663</v>
          </cell>
          <cell r="AC206">
            <v>0</v>
          </cell>
          <cell r="AD206">
            <v>1.0972222222222221</v>
          </cell>
          <cell r="AE206">
            <v>0.18055555555555547</v>
          </cell>
          <cell r="AF206">
            <v>0</v>
          </cell>
          <cell r="AG206">
            <v>0.18055555555555547</v>
          </cell>
          <cell r="AH206">
            <v>4983.3333333333312</v>
          </cell>
        </row>
        <row r="207">
          <cell r="D207" t="str">
            <v>44852-8</v>
          </cell>
          <cell r="E207">
            <v>18</v>
          </cell>
          <cell r="F207">
            <v>2022</v>
          </cell>
          <cell r="G207">
            <v>10</v>
          </cell>
          <cell r="H207">
            <v>18</v>
          </cell>
          <cell r="I207" t="str">
            <v>及川</v>
          </cell>
          <cell r="J207" t="str">
            <v>日払</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920</v>
          </cell>
          <cell r="AB207">
            <v>0.83333333333333337</v>
          </cell>
          <cell r="AC207">
            <v>0</v>
          </cell>
          <cell r="AD207">
            <v>1.0625</v>
          </cell>
          <cell r="AE207">
            <v>0.22916666666666663</v>
          </cell>
          <cell r="AF207">
            <v>0</v>
          </cell>
          <cell r="AG207">
            <v>0.14583333333333337</v>
          </cell>
          <cell r="AH207">
            <v>5059.9999999999991</v>
          </cell>
        </row>
        <row r="208">
          <cell r="D208" t="str">
            <v>44852-9</v>
          </cell>
          <cell r="E208">
            <v>18</v>
          </cell>
          <cell r="F208">
            <v>2022</v>
          </cell>
          <cell r="G208">
            <v>10</v>
          </cell>
          <cell r="H208">
            <v>18</v>
          </cell>
          <cell r="I208" t="str">
            <v>廣田</v>
          </cell>
          <cell r="J208" t="str">
            <v>日払</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920</v>
          </cell>
          <cell r="AB208">
            <v>0.89583333333333337</v>
          </cell>
          <cell r="AC208">
            <v>0</v>
          </cell>
          <cell r="AD208">
            <v>1.0208333333333333</v>
          </cell>
          <cell r="AE208">
            <v>0.12499999999999989</v>
          </cell>
          <cell r="AF208">
            <v>0</v>
          </cell>
          <cell r="AG208">
            <v>0.10416666666666663</v>
          </cell>
          <cell r="AH208">
            <v>2759.9999999999973</v>
          </cell>
        </row>
        <row r="209">
          <cell r="D209" t="str">
            <v>44852-10</v>
          </cell>
          <cell r="E209">
            <v>18</v>
          </cell>
          <cell r="F209">
            <v>2022</v>
          </cell>
          <cell r="G209">
            <v>10</v>
          </cell>
          <cell r="H209">
            <v>18</v>
          </cell>
          <cell r="I209" t="str">
            <v>稲毛田</v>
          </cell>
          <cell r="J209" t="str">
            <v>日払</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920</v>
          </cell>
          <cell r="AB209">
            <v>0.91666666666666663</v>
          </cell>
          <cell r="AC209">
            <v>0</v>
          </cell>
          <cell r="AD209">
            <v>1.1041666666666667</v>
          </cell>
          <cell r="AE209">
            <v>0.18750000000000011</v>
          </cell>
          <cell r="AF209">
            <v>0</v>
          </cell>
          <cell r="AG209">
            <v>0.18750000000000011</v>
          </cell>
          <cell r="AH209">
            <v>4140.0000000000027</v>
          </cell>
        </row>
        <row r="210">
          <cell r="D210" t="str">
            <v>44852-11</v>
          </cell>
          <cell r="E210">
            <v>18</v>
          </cell>
          <cell r="F210">
            <v>2022</v>
          </cell>
          <cell r="G210">
            <v>10</v>
          </cell>
          <cell r="H210">
            <v>18</v>
          </cell>
          <cell r="I210" t="str">
            <v>長尾</v>
          </cell>
          <cell r="J210" t="str">
            <v>月払</v>
          </cell>
          <cell r="K210">
            <v>28300</v>
          </cell>
          <cell r="L210">
            <v>6</v>
          </cell>
          <cell r="M210">
            <v>81.7</v>
          </cell>
          <cell r="N210">
            <v>0</v>
          </cell>
          <cell r="O210">
            <v>0</v>
          </cell>
          <cell r="P210">
            <v>0</v>
          </cell>
          <cell r="Q210">
            <v>0</v>
          </cell>
          <cell r="R210">
            <v>0</v>
          </cell>
          <cell r="S210">
            <v>0</v>
          </cell>
          <cell r="T210">
            <v>0</v>
          </cell>
          <cell r="U210">
            <v>0</v>
          </cell>
          <cell r="V210">
            <v>1600</v>
          </cell>
          <cell r="W210">
            <v>0</v>
          </cell>
          <cell r="X210">
            <v>0</v>
          </cell>
          <cell r="Y210">
            <v>0</v>
          </cell>
          <cell r="Z210">
            <v>0</v>
          </cell>
          <cell r="AA210">
            <v>920</v>
          </cell>
          <cell r="AB210">
            <v>0</v>
          </cell>
          <cell r="AC210">
            <v>0</v>
          </cell>
          <cell r="AD210">
            <v>0</v>
          </cell>
          <cell r="AE210">
            <v>0</v>
          </cell>
          <cell r="AF210">
            <v>0</v>
          </cell>
          <cell r="AG210">
            <v>0</v>
          </cell>
          <cell r="AH210">
            <v>0</v>
          </cell>
        </row>
        <row r="211">
          <cell r="D211" t="str">
            <v>44853-1</v>
          </cell>
          <cell r="E211">
            <v>19</v>
          </cell>
          <cell r="F211">
            <v>2022</v>
          </cell>
          <cell r="G211">
            <v>10</v>
          </cell>
          <cell r="H211">
            <v>19</v>
          </cell>
          <cell r="I211" t="str">
            <v>片山</v>
          </cell>
          <cell r="J211" t="str">
            <v>日払</v>
          </cell>
          <cell r="K211">
            <v>14900</v>
          </cell>
          <cell r="L211">
            <v>4</v>
          </cell>
          <cell r="M211">
            <v>32.9</v>
          </cell>
          <cell r="N211">
            <v>3500</v>
          </cell>
          <cell r="O211" t="str">
            <v>熊谷工業</v>
          </cell>
          <cell r="P211">
            <v>0</v>
          </cell>
          <cell r="Q211">
            <v>0</v>
          </cell>
          <cell r="R211">
            <v>0</v>
          </cell>
          <cell r="S211">
            <v>0</v>
          </cell>
          <cell r="T211">
            <v>0</v>
          </cell>
          <cell r="U211">
            <v>0</v>
          </cell>
          <cell r="V211">
            <v>0</v>
          </cell>
          <cell r="W211">
            <v>0</v>
          </cell>
          <cell r="X211">
            <v>0</v>
          </cell>
          <cell r="Y211">
            <v>0</v>
          </cell>
          <cell r="Z211">
            <v>0</v>
          </cell>
          <cell r="AA211">
            <v>920</v>
          </cell>
          <cell r="AB211">
            <v>0.85416666666666663</v>
          </cell>
          <cell r="AC211">
            <v>0</v>
          </cell>
          <cell r="AD211">
            <v>1.125</v>
          </cell>
          <cell r="AE211">
            <v>0.27083333333333337</v>
          </cell>
          <cell r="AF211">
            <v>0</v>
          </cell>
          <cell r="AG211">
            <v>0.20833333333333337</v>
          </cell>
          <cell r="AH211">
            <v>7130.0000000000009</v>
          </cell>
        </row>
        <row r="212">
          <cell r="D212" t="str">
            <v>44853-2</v>
          </cell>
          <cell r="E212">
            <v>19</v>
          </cell>
          <cell r="F212">
            <v>2022</v>
          </cell>
          <cell r="G212">
            <v>10</v>
          </cell>
          <cell r="H212">
            <v>19</v>
          </cell>
          <cell r="I212" t="str">
            <v>鈴木</v>
          </cell>
          <cell r="J212" t="str">
            <v>日払</v>
          </cell>
          <cell r="K212">
            <v>17600</v>
          </cell>
          <cell r="L212">
            <v>5</v>
          </cell>
          <cell r="M212">
            <v>37.799999999999997</v>
          </cell>
          <cell r="N212">
            <v>3000</v>
          </cell>
          <cell r="O212" t="str">
            <v>斉藤工業</v>
          </cell>
          <cell r="P212">
            <v>0</v>
          </cell>
          <cell r="Q212">
            <v>0</v>
          </cell>
          <cell r="R212">
            <v>0</v>
          </cell>
          <cell r="S212">
            <v>0</v>
          </cell>
          <cell r="T212">
            <v>0</v>
          </cell>
          <cell r="U212">
            <v>0</v>
          </cell>
          <cell r="V212">
            <v>0</v>
          </cell>
          <cell r="W212">
            <v>0</v>
          </cell>
          <cell r="X212">
            <v>0</v>
          </cell>
          <cell r="Y212">
            <v>0</v>
          </cell>
          <cell r="Z212">
            <v>0</v>
          </cell>
          <cell r="AA212">
            <v>920</v>
          </cell>
          <cell r="AB212">
            <v>0.83333333333333337</v>
          </cell>
          <cell r="AC212">
            <v>0</v>
          </cell>
          <cell r="AD212">
            <v>1.125</v>
          </cell>
          <cell r="AE212">
            <v>0.29166666666666663</v>
          </cell>
          <cell r="AF212">
            <v>0</v>
          </cell>
          <cell r="AG212">
            <v>0.20833333333333337</v>
          </cell>
          <cell r="AH212">
            <v>7590</v>
          </cell>
        </row>
        <row r="213">
          <cell r="D213" t="str">
            <v>44853-3</v>
          </cell>
          <cell r="E213">
            <v>19</v>
          </cell>
          <cell r="F213">
            <v>2022</v>
          </cell>
          <cell r="G213">
            <v>10</v>
          </cell>
          <cell r="H213">
            <v>19</v>
          </cell>
          <cell r="I213" t="str">
            <v>深田</v>
          </cell>
          <cell r="J213" t="str">
            <v>日払</v>
          </cell>
          <cell r="K213">
            <v>12600</v>
          </cell>
          <cell r="L213">
            <v>3</v>
          </cell>
          <cell r="M213">
            <v>35.799999999999997</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920</v>
          </cell>
          <cell r="AB213">
            <v>0.83333333333333337</v>
          </cell>
          <cell r="AC213">
            <v>0</v>
          </cell>
          <cell r="AD213">
            <v>1.0208333333333333</v>
          </cell>
          <cell r="AE213">
            <v>0.18749999999999989</v>
          </cell>
          <cell r="AF213">
            <v>0</v>
          </cell>
          <cell r="AG213">
            <v>0.10416666666666663</v>
          </cell>
          <cell r="AH213">
            <v>4714.9999999999973</v>
          </cell>
        </row>
        <row r="214">
          <cell r="D214" t="str">
            <v>44853-4</v>
          </cell>
          <cell r="E214">
            <v>19</v>
          </cell>
          <cell r="F214">
            <v>2022</v>
          </cell>
          <cell r="G214">
            <v>10</v>
          </cell>
          <cell r="H214">
            <v>19</v>
          </cell>
          <cell r="I214" t="str">
            <v>庵</v>
          </cell>
          <cell r="J214" t="str">
            <v>日払</v>
          </cell>
          <cell r="K214">
            <v>16000</v>
          </cell>
          <cell r="L214">
            <v>4</v>
          </cell>
          <cell r="M214">
            <v>41.8</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920</v>
          </cell>
          <cell r="AB214">
            <v>0.85416666666666663</v>
          </cell>
          <cell r="AC214">
            <v>0</v>
          </cell>
          <cell r="AD214">
            <v>1.1111111111111112</v>
          </cell>
          <cell r="AE214">
            <v>0.25694444444444453</v>
          </cell>
          <cell r="AF214">
            <v>0</v>
          </cell>
          <cell r="AG214">
            <v>0.19444444444444453</v>
          </cell>
          <cell r="AH214">
            <v>6746.6666666666697</v>
          </cell>
        </row>
        <row r="215">
          <cell r="D215" t="str">
            <v>44853-5</v>
          </cell>
          <cell r="E215">
            <v>19</v>
          </cell>
          <cell r="F215">
            <v>2022</v>
          </cell>
          <cell r="G215">
            <v>10</v>
          </cell>
          <cell r="H215">
            <v>19</v>
          </cell>
          <cell r="I215" t="str">
            <v>後藤</v>
          </cell>
          <cell r="J215" t="str">
            <v>日払</v>
          </cell>
          <cell r="K215">
            <v>11700</v>
          </cell>
          <cell r="L215">
            <v>3</v>
          </cell>
          <cell r="M215">
            <v>27.4</v>
          </cell>
          <cell r="N215">
            <v>600</v>
          </cell>
          <cell r="O215" t="str">
            <v>元町GAJA</v>
          </cell>
          <cell r="P215">
            <v>0</v>
          </cell>
          <cell r="Q215">
            <v>0</v>
          </cell>
          <cell r="R215">
            <v>0</v>
          </cell>
          <cell r="S215">
            <v>0</v>
          </cell>
          <cell r="T215">
            <v>0</v>
          </cell>
          <cell r="U215">
            <v>0</v>
          </cell>
          <cell r="V215">
            <v>0</v>
          </cell>
          <cell r="W215">
            <v>0</v>
          </cell>
          <cell r="X215">
            <v>0</v>
          </cell>
          <cell r="Y215">
            <v>0</v>
          </cell>
          <cell r="Z215">
            <v>0</v>
          </cell>
          <cell r="AA215">
            <v>920</v>
          </cell>
          <cell r="AB215">
            <v>0.83333333333333337</v>
          </cell>
          <cell r="AC215">
            <v>0</v>
          </cell>
          <cell r="AD215">
            <v>1.0104166666666667</v>
          </cell>
          <cell r="AE215">
            <v>0.17708333333333337</v>
          </cell>
          <cell r="AF215">
            <v>0</v>
          </cell>
          <cell r="AG215">
            <v>9.3750000000000111E-2</v>
          </cell>
          <cell r="AH215">
            <v>4427.5000000000018</v>
          </cell>
        </row>
        <row r="216">
          <cell r="D216" t="str">
            <v>44853-6</v>
          </cell>
          <cell r="E216">
            <v>19</v>
          </cell>
          <cell r="F216">
            <v>2022</v>
          </cell>
          <cell r="G216">
            <v>10</v>
          </cell>
          <cell r="H216">
            <v>19</v>
          </cell>
          <cell r="I216" t="str">
            <v>井越</v>
          </cell>
          <cell r="J216" t="str">
            <v>日払</v>
          </cell>
          <cell r="K216">
            <v>7400</v>
          </cell>
          <cell r="L216">
            <v>2</v>
          </cell>
          <cell r="M216">
            <v>20.8</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920</v>
          </cell>
          <cell r="AB216">
            <v>0.875</v>
          </cell>
          <cell r="AC216">
            <v>0</v>
          </cell>
          <cell r="AD216">
            <v>1.0208333333333333</v>
          </cell>
          <cell r="AE216">
            <v>0.14583333333333326</v>
          </cell>
          <cell r="AF216">
            <v>0</v>
          </cell>
          <cell r="AG216">
            <v>0.10416666666666663</v>
          </cell>
          <cell r="AH216">
            <v>3794.9999999999982</v>
          </cell>
        </row>
        <row r="217">
          <cell r="D217" t="str">
            <v>44853-7</v>
          </cell>
          <cell r="E217">
            <v>19</v>
          </cell>
          <cell r="F217">
            <v>2022</v>
          </cell>
          <cell r="G217">
            <v>10</v>
          </cell>
          <cell r="H217">
            <v>19</v>
          </cell>
          <cell r="I217" t="str">
            <v>木村</v>
          </cell>
          <cell r="J217" t="str">
            <v>日払</v>
          </cell>
          <cell r="K217">
            <v>10600</v>
          </cell>
          <cell r="L217">
            <v>3</v>
          </cell>
          <cell r="M217">
            <v>25.2</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920</v>
          </cell>
          <cell r="AB217">
            <v>0.91666666666666663</v>
          </cell>
          <cell r="AC217">
            <v>0</v>
          </cell>
          <cell r="AD217">
            <v>1.125</v>
          </cell>
          <cell r="AE217">
            <v>0.20833333333333337</v>
          </cell>
          <cell r="AF217">
            <v>0</v>
          </cell>
          <cell r="AG217">
            <v>0.20833333333333337</v>
          </cell>
          <cell r="AH217">
            <v>5750.0000000000009</v>
          </cell>
        </row>
        <row r="218">
          <cell r="D218" t="str">
            <v>44853-8</v>
          </cell>
          <cell r="E218">
            <v>19</v>
          </cell>
          <cell r="F218">
            <v>2022</v>
          </cell>
          <cell r="G218">
            <v>10</v>
          </cell>
          <cell r="H218">
            <v>19</v>
          </cell>
          <cell r="I218" t="str">
            <v>武茂</v>
          </cell>
          <cell r="J218" t="str">
            <v>日払</v>
          </cell>
          <cell r="K218">
            <v>21000</v>
          </cell>
          <cell r="L218">
            <v>4</v>
          </cell>
          <cell r="M218">
            <v>66.2</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920</v>
          </cell>
          <cell r="AB218">
            <v>0.85416666666666663</v>
          </cell>
          <cell r="AC218">
            <v>0</v>
          </cell>
          <cell r="AD218">
            <v>1.1111111111111112</v>
          </cell>
          <cell r="AE218">
            <v>0.25694444444444453</v>
          </cell>
          <cell r="AF218">
            <v>0</v>
          </cell>
          <cell r="AG218">
            <v>0.19444444444444453</v>
          </cell>
          <cell r="AH218">
            <v>6746.6666666666697</v>
          </cell>
        </row>
        <row r="219">
          <cell r="D219" t="str">
            <v>44853-9</v>
          </cell>
          <cell r="E219">
            <v>19</v>
          </cell>
          <cell r="F219">
            <v>2022</v>
          </cell>
          <cell r="G219">
            <v>10</v>
          </cell>
          <cell r="H219">
            <v>19</v>
          </cell>
          <cell r="I219" t="str">
            <v>石巻</v>
          </cell>
          <cell r="J219" t="str">
            <v>日払</v>
          </cell>
          <cell r="K219">
            <v>20700</v>
          </cell>
          <cell r="L219">
            <v>5</v>
          </cell>
          <cell r="M219">
            <v>51.1</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920</v>
          </cell>
          <cell r="AB219">
            <v>0.875</v>
          </cell>
          <cell r="AC219">
            <v>0</v>
          </cell>
          <cell r="AD219">
            <v>1.1354166666666667</v>
          </cell>
          <cell r="AE219">
            <v>0.26041666666666674</v>
          </cell>
          <cell r="AF219">
            <v>0</v>
          </cell>
          <cell r="AG219">
            <v>0.21875000000000011</v>
          </cell>
          <cell r="AH219">
            <v>6957.5000000000027</v>
          </cell>
        </row>
        <row r="220">
          <cell r="D220" t="str">
            <v>44853-10</v>
          </cell>
          <cell r="E220">
            <v>19</v>
          </cell>
          <cell r="F220">
            <v>2022</v>
          </cell>
          <cell r="G220">
            <v>10</v>
          </cell>
          <cell r="H220">
            <v>19</v>
          </cell>
          <cell r="I220" t="str">
            <v>相田</v>
          </cell>
          <cell r="J220" t="str">
            <v>日払</v>
          </cell>
          <cell r="K220">
            <v>7700</v>
          </cell>
          <cell r="L220">
            <v>2</v>
          </cell>
          <cell r="M220">
            <v>20.8</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920</v>
          </cell>
          <cell r="AB220">
            <v>0.875</v>
          </cell>
          <cell r="AC220">
            <v>0</v>
          </cell>
          <cell r="AD220">
            <v>1.0208333333333333</v>
          </cell>
          <cell r="AE220">
            <v>0.14583333333333326</v>
          </cell>
          <cell r="AF220">
            <v>0</v>
          </cell>
          <cell r="AG220">
            <v>0.10416666666666663</v>
          </cell>
          <cell r="AH220">
            <v>3794.9999999999982</v>
          </cell>
        </row>
        <row r="221">
          <cell r="D221" t="str">
            <v>44853-11</v>
          </cell>
          <cell r="E221">
            <v>19</v>
          </cell>
          <cell r="F221">
            <v>2022</v>
          </cell>
          <cell r="G221">
            <v>10</v>
          </cell>
          <cell r="H221">
            <v>19</v>
          </cell>
          <cell r="I221" t="str">
            <v>小沼</v>
          </cell>
          <cell r="J221" t="str">
            <v>日払</v>
          </cell>
          <cell r="K221">
            <v>13200</v>
          </cell>
          <cell r="L221">
            <v>3</v>
          </cell>
          <cell r="M221">
            <v>40.700000000000003</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920</v>
          </cell>
          <cell r="AB221">
            <v>0.91666666666666663</v>
          </cell>
          <cell r="AC221">
            <v>0</v>
          </cell>
          <cell r="AD221">
            <v>1.125</v>
          </cell>
          <cell r="AE221">
            <v>0.20833333333333337</v>
          </cell>
          <cell r="AF221">
            <v>0</v>
          </cell>
          <cell r="AG221">
            <v>0.20833333333333337</v>
          </cell>
          <cell r="AH221">
            <v>5750.0000000000009</v>
          </cell>
        </row>
        <row r="222">
          <cell r="D222" t="str">
            <v>44854-1</v>
          </cell>
          <cell r="E222">
            <v>20</v>
          </cell>
          <cell r="F222">
            <v>2022</v>
          </cell>
          <cell r="G222">
            <v>10</v>
          </cell>
          <cell r="H222">
            <v>20</v>
          </cell>
          <cell r="I222" t="str">
            <v>鈴木</v>
          </cell>
          <cell r="J222" t="str">
            <v>日払</v>
          </cell>
          <cell r="K222">
            <v>19600</v>
          </cell>
          <cell r="L222">
            <v>5</v>
          </cell>
          <cell r="M222">
            <v>51.5</v>
          </cell>
          <cell r="N222">
            <v>4000</v>
          </cell>
          <cell r="O222" t="str">
            <v>ＰａｙＰａｙ</v>
          </cell>
          <cell r="P222">
            <v>0</v>
          </cell>
          <cell r="Q222">
            <v>0</v>
          </cell>
          <cell r="R222">
            <v>0</v>
          </cell>
          <cell r="S222">
            <v>0</v>
          </cell>
          <cell r="T222">
            <v>0</v>
          </cell>
          <cell r="U222">
            <v>0</v>
          </cell>
          <cell r="V222">
            <v>0</v>
          </cell>
          <cell r="W222">
            <v>0</v>
          </cell>
          <cell r="X222">
            <v>0</v>
          </cell>
          <cell r="Y222">
            <v>0</v>
          </cell>
          <cell r="Z222">
            <v>0</v>
          </cell>
          <cell r="AA222">
            <v>920</v>
          </cell>
          <cell r="AB222">
            <v>0.83333333333333337</v>
          </cell>
          <cell r="AC222">
            <v>0</v>
          </cell>
          <cell r="AD222">
            <v>1.1145833333333333</v>
          </cell>
          <cell r="AE222">
            <v>0.28124999999999989</v>
          </cell>
          <cell r="AF222">
            <v>0</v>
          </cell>
          <cell r="AG222">
            <v>0.19791666666666663</v>
          </cell>
          <cell r="AH222">
            <v>7302.4999999999973</v>
          </cell>
        </row>
        <row r="223">
          <cell r="D223" t="str">
            <v>44854-2</v>
          </cell>
          <cell r="E223">
            <v>20</v>
          </cell>
          <cell r="F223">
            <v>2022</v>
          </cell>
          <cell r="G223">
            <v>10</v>
          </cell>
          <cell r="H223">
            <v>20</v>
          </cell>
          <cell r="I223" t="str">
            <v>後藤</v>
          </cell>
          <cell r="J223" t="str">
            <v>日払</v>
          </cell>
          <cell r="K223">
            <v>10800</v>
          </cell>
          <cell r="L223">
            <v>3</v>
          </cell>
          <cell r="M223">
            <v>23.4</v>
          </cell>
          <cell r="N223">
            <v>3100</v>
          </cell>
          <cell r="O223" t="str">
            <v>ＰａｙＰａｙ</v>
          </cell>
          <cell r="P223">
            <v>0</v>
          </cell>
          <cell r="Q223">
            <v>0</v>
          </cell>
          <cell r="R223">
            <v>0</v>
          </cell>
          <cell r="S223">
            <v>0</v>
          </cell>
          <cell r="T223">
            <v>0</v>
          </cell>
          <cell r="U223">
            <v>0</v>
          </cell>
          <cell r="V223">
            <v>400</v>
          </cell>
          <cell r="W223">
            <v>0</v>
          </cell>
          <cell r="X223">
            <v>0</v>
          </cell>
          <cell r="Y223">
            <v>0</v>
          </cell>
          <cell r="Z223">
            <v>0</v>
          </cell>
          <cell r="AA223">
            <v>920</v>
          </cell>
          <cell r="AB223">
            <v>0.83333333333333337</v>
          </cell>
          <cell r="AC223">
            <v>0</v>
          </cell>
          <cell r="AD223">
            <v>1.0104166666666667</v>
          </cell>
          <cell r="AE223">
            <v>0.17708333333333337</v>
          </cell>
          <cell r="AF223">
            <v>0</v>
          </cell>
          <cell r="AG223">
            <v>9.3750000000000111E-2</v>
          </cell>
          <cell r="AH223">
            <v>4427.5000000000018</v>
          </cell>
        </row>
        <row r="224">
          <cell r="D224" t="str">
            <v>44854-3</v>
          </cell>
          <cell r="E224">
            <v>20</v>
          </cell>
          <cell r="F224">
            <v>2022</v>
          </cell>
          <cell r="G224">
            <v>10</v>
          </cell>
          <cell r="H224">
            <v>20</v>
          </cell>
          <cell r="I224" t="str">
            <v>深田</v>
          </cell>
          <cell r="J224" t="str">
            <v>日払</v>
          </cell>
          <cell r="K224">
            <v>9900</v>
          </cell>
          <cell r="L224">
            <v>3</v>
          </cell>
          <cell r="M224">
            <v>22.1</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920</v>
          </cell>
          <cell r="AB224">
            <v>0.83333333333333337</v>
          </cell>
          <cell r="AC224">
            <v>0</v>
          </cell>
          <cell r="AD224">
            <v>1.0625</v>
          </cell>
          <cell r="AE224">
            <v>0.22916666666666663</v>
          </cell>
          <cell r="AF224">
            <v>0</v>
          </cell>
          <cell r="AG224">
            <v>0.14583333333333337</v>
          </cell>
          <cell r="AH224">
            <v>5864.9999999999991</v>
          </cell>
        </row>
        <row r="225">
          <cell r="D225" t="str">
            <v>44854-4</v>
          </cell>
          <cell r="E225">
            <v>20</v>
          </cell>
          <cell r="F225">
            <v>2022</v>
          </cell>
          <cell r="G225">
            <v>10</v>
          </cell>
          <cell r="H225">
            <v>20</v>
          </cell>
          <cell r="I225" t="str">
            <v>井越</v>
          </cell>
          <cell r="J225" t="str">
            <v>日払</v>
          </cell>
          <cell r="K225">
            <v>13000</v>
          </cell>
          <cell r="L225">
            <v>3</v>
          </cell>
          <cell r="M225">
            <v>33</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920</v>
          </cell>
          <cell r="AB225">
            <v>0.875</v>
          </cell>
          <cell r="AC225">
            <v>0</v>
          </cell>
          <cell r="AD225">
            <v>1.03125</v>
          </cell>
          <cell r="AE225">
            <v>0.15625</v>
          </cell>
          <cell r="AF225">
            <v>0</v>
          </cell>
          <cell r="AG225">
            <v>0.11458333333333337</v>
          </cell>
          <cell r="AH225">
            <v>4082.5</v>
          </cell>
        </row>
        <row r="226">
          <cell r="D226" t="str">
            <v>44854-5</v>
          </cell>
          <cell r="E226">
            <v>20</v>
          </cell>
          <cell r="F226">
            <v>2022</v>
          </cell>
          <cell r="G226">
            <v>10</v>
          </cell>
          <cell r="H226">
            <v>20</v>
          </cell>
          <cell r="I226" t="str">
            <v>石巻</v>
          </cell>
          <cell r="J226" t="str">
            <v>日払</v>
          </cell>
          <cell r="K226">
            <v>13000</v>
          </cell>
          <cell r="L226">
            <v>4</v>
          </cell>
          <cell r="M226">
            <v>28</v>
          </cell>
          <cell r="N226">
            <v>0</v>
          </cell>
          <cell r="O226">
            <v>0</v>
          </cell>
          <cell r="P226">
            <v>0</v>
          </cell>
          <cell r="Q226">
            <v>0</v>
          </cell>
          <cell r="R226">
            <v>0</v>
          </cell>
          <cell r="S226">
            <v>0</v>
          </cell>
          <cell r="T226">
            <v>0</v>
          </cell>
          <cell r="U226">
            <v>0</v>
          </cell>
          <cell r="V226">
            <v>0</v>
          </cell>
          <cell r="W226">
            <v>1630</v>
          </cell>
          <cell r="X226">
            <v>0</v>
          </cell>
          <cell r="Y226">
            <v>0</v>
          </cell>
          <cell r="Z226">
            <v>0</v>
          </cell>
          <cell r="AA226">
            <v>920</v>
          </cell>
          <cell r="AB226">
            <v>0.91666666666666663</v>
          </cell>
          <cell r="AC226">
            <v>0</v>
          </cell>
          <cell r="AD226">
            <v>1.1145833333333333</v>
          </cell>
          <cell r="AE226">
            <v>0.19791666666666663</v>
          </cell>
          <cell r="AF226">
            <v>0</v>
          </cell>
          <cell r="AG226">
            <v>0.19791666666666663</v>
          </cell>
          <cell r="AH226">
            <v>5462.4999999999991</v>
          </cell>
        </row>
        <row r="227">
          <cell r="D227" t="str">
            <v>44854-6</v>
          </cell>
          <cell r="E227">
            <v>20</v>
          </cell>
          <cell r="F227">
            <v>2022</v>
          </cell>
          <cell r="G227">
            <v>10</v>
          </cell>
          <cell r="H227">
            <v>20</v>
          </cell>
          <cell r="I227" t="str">
            <v>武茂</v>
          </cell>
          <cell r="J227" t="str">
            <v>日払</v>
          </cell>
          <cell r="K227">
            <v>13400</v>
          </cell>
          <cell r="L227">
            <v>4</v>
          </cell>
          <cell r="M227">
            <v>28.2</v>
          </cell>
          <cell r="N227">
            <v>0</v>
          </cell>
          <cell r="O227">
            <v>0</v>
          </cell>
          <cell r="P227">
            <v>0</v>
          </cell>
          <cell r="Q227">
            <v>0</v>
          </cell>
          <cell r="R227">
            <v>0</v>
          </cell>
          <cell r="S227">
            <v>0</v>
          </cell>
          <cell r="T227">
            <v>0</v>
          </cell>
          <cell r="U227">
            <v>0</v>
          </cell>
          <cell r="V227">
            <v>400</v>
          </cell>
          <cell r="W227">
            <v>0</v>
          </cell>
          <cell r="X227">
            <v>0</v>
          </cell>
          <cell r="Y227">
            <v>0</v>
          </cell>
          <cell r="Z227">
            <v>0</v>
          </cell>
          <cell r="AA227">
            <v>920</v>
          </cell>
          <cell r="AB227">
            <v>0.89583333333333337</v>
          </cell>
          <cell r="AC227">
            <v>0</v>
          </cell>
          <cell r="AD227">
            <v>1.1145833333333333</v>
          </cell>
          <cell r="AE227">
            <v>0.21874999999999989</v>
          </cell>
          <cell r="AF227">
            <v>0</v>
          </cell>
          <cell r="AG227">
            <v>0.19791666666666663</v>
          </cell>
          <cell r="AH227">
            <v>5922.4999999999973</v>
          </cell>
        </row>
        <row r="228">
          <cell r="D228" t="str">
            <v>44854-7</v>
          </cell>
          <cell r="E228">
            <v>20</v>
          </cell>
          <cell r="F228">
            <v>2022</v>
          </cell>
          <cell r="G228">
            <v>10</v>
          </cell>
          <cell r="H228">
            <v>20</v>
          </cell>
          <cell r="I228" t="str">
            <v>清水英</v>
          </cell>
          <cell r="J228" t="str">
            <v>日払</v>
          </cell>
          <cell r="K228">
            <v>18500</v>
          </cell>
          <cell r="L228">
            <v>5</v>
          </cell>
          <cell r="M228">
            <v>49.5</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920</v>
          </cell>
          <cell r="AB228">
            <v>0.85416666666666663</v>
          </cell>
          <cell r="AC228">
            <v>0</v>
          </cell>
          <cell r="AD228">
            <v>1.0208333333333333</v>
          </cell>
          <cell r="AE228">
            <v>0.16666666666666663</v>
          </cell>
          <cell r="AF228">
            <v>0</v>
          </cell>
          <cell r="AG228">
            <v>0.10416666666666663</v>
          </cell>
          <cell r="AH228">
            <v>4254.9999999999991</v>
          </cell>
        </row>
        <row r="229">
          <cell r="D229" t="str">
            <v>44854-8</v>
          </cell>
          <cell r="E229">
            <v>20</v>
          </cell>
          <cell r="F229">
            <v>2022</v>
          </cell>
          <cell r="G229">
            <v>10</v>
          </cell>
          <cell r="H229">
            <v>20</v>
          </cell>
          <cell r="I229" t="str">
            <v>片山</v>
          </cell>
          <cell r="J229" t="str">
            <v>日払</v>
          </cell>
          <cell r="K229">
            <v>18300</v>
          </cell>
          <cell r="L229">
            <v>4</v>
          </cell>
          <cell r="M229">
            <v>55.4</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920</v>
          </cell>
          <cell r="AB229">
            <v>0.875</v>
          </cell>
          <cell r="AC229">
            <v>0</v>
          </cell>
          <cell r="AD229">
            <v>1.1319444444444444</v>
          </cell>
          <cell r="AE229">
            <v>0.25694444444444442</v>
          </cell>
          <cell r="AF229">
            <v>0</v>
          </cell>
          <cell r="AG229">
            <v>0.21527777777777779</v>
          </cell>
          <cell r="AH229">
            <v>6861.6666666666661</v>
          </cell>
        </row>
        <row r="230">
          <cell r="D230" t="str">
            <v>44854-9</v>
          </cell>
          <cell r="E230">
            <v>20</v>
          </cell>
          <cell r="F230">
            <v>2022</v>
          </cell>
          <cell r="G230">
            <v>10</v>
          </cell>
          <cell r="H230">
            <v>20</v>
          </cell>
          <cell r="I230" t="str">
            <v>菊地</v>
          </cell>
          <cell r="J230" t="str">
            <v>日払</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920</v>
          </cell>
          <cell r="AB230">
            <v>0.875</v>
          </cell>
          <cell r="AC230">
            <v>0</v>
          </cell>
          <cell r="AD230">
            <v>1.0520833333333333</v>
          </cell>
          <cell r="AE230">
            <v>0.17708333333333326</v>
          </cell>
          <cell r="AF230">
            <v>0</v>
          </cell>
          <cell r="AG230">
            <v>0.13541666666666663</v>
          </cell>
          <cell r="AH230">
            <v>3909.9999999999982</v>
          </cell>
        </row>
        <row r="231">
          <cell r="D231" t="str">
            <v>44854-10</v>
          </cell>
          <cell r="E231">
            <v>20</v>
          </cell>
          <cell r="F231">
            <v>2022</v>
          </cell>
          <cell r="G231">
            <v>10</v>
          </cell>
          <cell r="H231">
            <v>20</v>
          </cell>
          <cell r="I231" t="str">
            <v>高橋</v>
          </cell>
          <cell r="J231" t="str">
            <v>日払</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920</v>
          </cell>
          <cell r="AB231">
            <v>0.85416666666666663</v>
          </cell>
          <cell r="AC231">
            <v>0</v>
          </cell>
          <cell r="AD231">
            <v>1.0208333333333333</v>
          </cell>
          <cell r="AE231">
            <v>0.16666666666666663</v>
          </cell>
          <cell r="AF231">
            <v>0</v>
          </cell>
          <cell r="AG231">
            <v>0.10416666666666663</v>
          </cell>
          <cell r="AH231">
            <v>3679.9999999999991</v>
          </cell>
        </row>
        <row r="232">
          <cell r="D232" t="str">
            <v>44855-1</v>
          </cell>
          <cell r="E232">
            <v>21</v>
          </cell>
          <cell r="F232">
            <v>2022</v>
          </cell>
          <cell r="G232">
            <v>10</v>
          </cell>
          <cell r="H232">
            <v>21</v>
          </cell>
          <cell r="I232" t="str">
            <v>八重樫</v>
          </cell>
          <cell r="J232" t="str">
            <v>日払</v>
          </cell>
          <cell r="K232">
            <v>30700</v>
          </cell>
          <cell r="L232">
            <v>7</v>
          </cell>
          <cell r="M232">
            <v>83.6</v>
          </cell>
          <cell r="N232">
            <v>4000</v>
          </cell>
          <cell r="O232" t="str">
            <v>ＰａｙＰａｙ</v>
          </cell>
          <cell r="P232">
            <v>0</v>
          </cell>
          <cell r="Q232">
            <v>0</v>
          </cell>
          <cell r="R232">
            <v>0</v>
          </cell>
          <cell r="S232">
            <v>0</v>
          </cell>
          <cell r="T232">
            <v>0</v>
          </cell>
          <cell r="U232">
            <v>0</v>
          </cell>
          <cell r="V232">
            <v>0</v>
          </cell>
          <cell r="W232">
            <v>0</v>
          </cell>
          <cell r="X232">
            <v>0</v>
          </cell>
          <cell r="Y232">
            <v>0</v>
          </cell>
          <cell r="Z232">
            <v>0</v>
          </cell>
          <cell r="AA232">
            <v>920</v>
          </cell>
          <cell r="AB232">
            <v>0.91666666666666663</v>
          </cell>
          <cell r="AC232">
            <v>0</v>
          </cell>
          <cell r="AD232">
            <v>1.1666666666666667</v>
          </cell>
          <cell r="AE232">
            <v>0.25000000000000011</v>
          </cell>
          <cell r="AF232">
            <v>0</v>
          </cell>
          <cell r="AG232">
            <v>0.25000000000000011</v>
          </cell>
          <cell r="AH232">
            <v>6900.0000000000036</v>
          </cell>
        </row>
        <row r="233">
          <cell r="D233" t="str">
            <v>44855-2</v>
          </cell>
          <cell r="E233">
            <v>21</v>
          </cell>
          <cell r="F233">
            <v>2022</v>
          </cell>
          <cell r="G233">
            <v>10</v>
          </cell>
          <cell r="H233">
            <v>21</v>
          </cell>
          <cell r="I233" t="str">
            <v>武茂</v>
          </cell>
          <cell r="J233" t="str">
            <v>日払</v>
          </cell>
          <cell r="K233">
            <v>15200</v>
          </cell>
          <cell r="L233">
            <v>4</v>
          </cell>
          <cell r="M233">
            <v>37</v>
          </cell>
          <cell r="N233">
            <v>3000</v>
          </cell>
          <cell r="O233" t="str">
            <v>斉藤工業</v>
          </cell>
          <cell r="P233">
            <v>0</v>
          </cell>
          <cell r="Q233">
            <v>0</v>
          </cell>
          <cell r="R233">
            <v>0</v>
          </cell>
          <cell r="S233">
            <v>0</v>
          </cell>
          <cell r="T233">
            <v>0</v>
          </cell>
          <cell r="U233">
            <v>0</v>
          </cell>
          <cell r="V233">
            <v>800</v>
          </cell>
          <cell r="W233">
            <v>0</v>
          </cell>
          <cell r="X233">
            <v>0</v>
          </cell>
          <cell r="Y233">
            <v>0</v>
          </cell>
          <cell r="Z233">
            <v>0</v>
          </cell>
          <cell r="AA233">
            <v>920</v>
          </cell>
          <cell r="AB233">
            <v>0.83333333333333337</v>
          </cell>
          <cell r="AC233">
            <v>0</v>
          </cell>
          <cell r="AD233">
            <v>1.0625</v>
          </cell>
          <cell r="AE233">
            <v>0.22916666666666663</v>
          </cell>
          <cell r="AF233">
            <v>0</v>
          </cell>
          <cell r="AG233">
            <v>0.14583333333333337</v>
          </cell>
          <cell r="AH233">
            <v>5864.9999999999991</v>
          </cell>
        </row>
        <row r="234">
          <cell r="D234" t="str">
            <v>44855-3</v>
          </cell>
          <cell r="E234">
            <v>21</v>
          </cell>
          <cell r="F234">
            <v>2022</v>
          </cell>
          <cell r="G234">
            <v>10</v>
          </cell>
          <cell r="H234">
            <v>21</v>
          </cell>
          <cell r="I234" t="str">
            <v>小沼</v>
          </cell>
          <cell r="J234" t="str">
            <v>日払</v>
          </cell>
          <cell r="K234">
            <v>22400</v>
          </cell>
          <cell r="L234">
            <v>6</v>
          </cell>
          <cell r="M234">
            <v>55.3</v>
          </cell>
          <cell r="N234">
            <v>0</v>
          </cell>
          <cell r="O234">
            <v>0</v>
          </cell>
          <cell r="P234">
            <v>0</v>
          </cell>
          <cell r="Q234">
            <v>0</v>
          </cell>
          <cell r="R234">
            <v>0</v>
          </cell>
          <cell r="S234">
            <v>0</v>
          </cell>
          <cell r="T234">
            <v>0</v>
          </cell>
          <cell r="U234">
            <v>0</v>
          </cell>
          <cell r="V234">
            <v>1200</v>
          </cell>
          <cell r="W234">
            <v>0</v>
          </cell>
          <cell r="X234">
            <v>0</v>
          </cell>
          <cell r="Y234">
            <v>0</v>
          </cell>
          <cell r="Z234">
            <v>0</v>
          </cell>
          <cell r="AA234">
            <v>920</v>
          </cell>
          <cell r="AB234">
            <v>0.91666666666666663</v>
          </cell>
          <cell r="AC234">
            <v>0</v>
          </cell>
          <cell r="AD234">
            <v>1.2083333333333333</v>
          </cell>
          <cell r="AE234">
            <v>0.29166666666666663</v>
          </cell>
          <cell r="AF234">
            <v>0</v>
          </cell>
          <cell r="AG234">
            <v>0.29166666666666663</v>
          </cell>
          <cell r="AH234">
            <v>8050</v>
          </cell>
        </row>
        <row r="235">
          <cell r="D235" t="str">
            <v>44855-4</v>
          </cell>
          <cell r="E235">
            <v>21</v>
          </cell>
          <cell r="F235">
            <v>2022</v>
          </cell>
          <cell r="G235">
            <v>10</v>
          </cell>
          <cell r="H235">
            <v>21</v>
          </cell>
          <cell r="I235" t="str">
            <v>井越</v>
          </cell>
          <cell r="J235" t="str">
            <v>日払</v>
          </cell>
          <cell r="K235">
            <v>14800</v>
          </cell>
          <cell r="L235">
            <v>4</v>
          </cell>
          <cell r="M235">
            <v>39.5</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920</v>
          </cell>
          <cell r="AB235">
            <v>0.875</v>
          </cell>
          <cell r="AC235">
            <v>0</v>
          </cell>
          <cell r="AD235">
            <v>1.0729166666666667</v>
          </cell>
          <cell r="AE235">
            <v>0.19791666666666674</v>
          </cell>
          <cell r="AF235">
            <v>0</v>
          </cell>
          <cell r="AG235">
            <v>0.15625000000000011</v>
          </cell>
          <cell r="AH235">
            <v>5232.5000000000027</v>
          </cell>
        </row>
        <row r="236">
          <cell r="D236" t="str">
            <v>44855-5</v>
          </cell>
          <cell r="E236">
            <v>21</v>
          </cell>
          <cell r="F236">
            <v>2022</v>
          </cell>
          <cell r="G236">
            <v>10</v>
          </cell>
          <cell r="H236">
            <v>21</v>
          </cell>
          <cell r="I236" t="str">
            <v>深田</v>
          </cell>
          <cell r="J236" t="str">
            <v>日払</v>
          </cell>
          <cell r="K236">
            <v>11500</v>
          </cell>
          <cell r="L236">
            <v>3</v>
          </cell>
          <cell r="M236">
            <v>30.9</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920</v>
          </cell>
          <cell r="AB236">
            <v>0.83333333333333337</v>
          </cell>
          <cell r="AC236">
            <v>0</v>
          </cell>
          <cell r="AD236">
            <v>1.0625</v>
          </cell>
          <cell r="AE236">
            <v>0.22916666666666663</v>
          </cell>
          <cell r="AF236">
            <v>0</v>
          </cell>
          <cell r="AG236">
            <v>0.14583333333333337</v>
          </cell>
          <cell r="AH236">
            <v>5864.9999999999991</v>
          </cell>
        </row>
        <row r="237">
          <cell r="D237" t="str">
            <v>44855-6</v>
          </cell>
          <cell r="E237">
            <v>21</v>
          </cell>
          <cell r="F237">
            <v>2022</v>
          </cell>
          <cell r="G237">
            <v>10</v>
          </cell>
          <cell r="H237">
            <v>21</v>
          </cell>
          <cell r="I237" t="str">
            <v>清水英</v>
          </cell>
          <cell r="J237" t="str">
            <v>日払</v>
          </cell>
          <cell r="K237">
            <v>15800</v>
          </cell>
          <cell r="L237">
            <v>4</v>
          </cell>
          <cell r="M237">
            <v>41.5</v>
          </cell>
          <cell r="N237">
            <v>3100</v>
          </cell>
          <cell r="O237" t="str">
            <v>ＰａｙＰａｙ</v>
          </cell>
          <cell r="P237">
            <v>0</v>
          </cell>
          <cell r="Q237">
            <v>0</v>
          </cell>
          <cell r="R237">
            <v>0</v>
          </cell>
          <cell r="S237">
            <v>0</v>
          </cell>
          <cell r="T237">
            <v>0</v>
          </cell>
          <cell r="U237">
            <v>0</v>
          </cell>
          <cell r="V237">
            <v>0</v>
          </cell>
          <cell r="W237">
            <v>0</v>
          </cell>
          <cell r="X237">
            <v>0</v>
          </cell>
          <cell r="Y237">
            <v>0</v>
          </cell>
          <cell r="Z237">
            <v>0</v>
          </cell>
          <cell r="AA237">
            <v>920</v>
          </cell>
          <cell r="AB237">
            <v>0.89583333333333337</v>
          </cell>
          <cell r="AC237">
            <v>0</v>
          </cell>
          <cell r="AD237">
            <v>1.0729166666666667</v>
          </cell>
          <cell r="AE237">
            <v>0.17708333333333337</v>
          </cell>
          <cell r="AF237">
            <v>0</v>
          </cell>
          <cell r="AG237">
            <v>0.15625000000000011</v>
          </cell>
          <cell r="AH237">
            <v>4772.5000000000018</v>
          </cell>
        </row>
        <row r="238">
          <cell r="D238" t="str">
            <v>44855-7</v>
          </cell>
          <cell r="E238">
            <v>21</v>
          </cell>
          <cell r="F238">
            <v>2022</v>
          </cell>
          <cell r="G238">
            <v>10</v>
          </cell>
          <cell r="H238">
            <v>21</v>
          </cell>
          <cell r="I238" t="str">
            <v>鈴木裕</v>
          </cell>
          <cell r="J238" t="str">
            <v>日払</v>
          </cell>
          <cell r="K238">
            <v>17300</v>
          </cell>
          <cell r="L238">
            <v>5</v>
          </cell>
          <cell r="M238">
            <v>28.4</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920</v>
          </cell>
          <cell r="AB238">
            <v>0.875</v>
          </cell>
          <cell r="AC238">
            <v>0</v>
          </cell>
          <cell r="AD238">
            <v>1.1458333333333333</v>
          </cell>
          <cell r="AE238">
            <v>0.27083333333333326</v>
          </cell>
          <cell r="AF238">
            <v>0</v>
          </cell>
          <cell r="AG238">
            <v>0.22916666666666663</v>
          </cell>
          <cell r="AH238">
            <v>7244.9999999999982</v>
          </cell>
        </row>
        <row r="239">
          <cell r="D239" t="str">
            <v>44855-8</v>
          </cell>
          <cell r="E239">
            <v>21</v>
          </cell>
          <cell r="F239">
            <v>2022</v>
          </cell>
          <cell r="G239">
            <v>10</v>
          </cell>
          <cell r="H239">
            <v>21</v>
          </cell>
          <cell r="I239" t="str">
            <v>庵</v>
          </cell>
          <cell r="J239" t="str">
            <v>日払</v>
          </cell>
          <cell r="K239">
            <v>23800</v>
          </cell>
          <cell r="L239">
            <v>6</v>
          </cell>
          <cell r="M239">
            <v>64.3</v>
          </cell>
          <cell r="N239">
            <v>5000</v>
          </cell>
          <cell r="O239" t="str">
            <v>熊谷工業</v>
          </cell>
          <cell r="P239">
            <v>0</v>
          </cell>
          <cell r="Q239">
            <v>0</v>
          </cell>
          <cell r="R239">
            <v>0</v>
          </cell>
          <cell r="S239">
            <v>0</v>
          </cell>
          <cell r="T239">
            <v>0</v>
          </cell>
          <cell r="U239">
            <v>0</v>
          </cell>
          <cell r="V239">
            <v>0</v>
          </cell>
          <cell r="W239">
            <v>0</v>
          </cell>
          <cell r="X239">
            <v>0</v>
          </cell>
          <cell r="Y239">
            <v>0</v>
          </cell>
          <cell r="Z239">
            <v>0</v>
          </cell>
          <cell r="AA239">
            <v>920</v>
          </cell>
          <cell r="AB239">
            <v>0.875</v>
          </cell>
          <cell r="AC239">
            <v>0</v>
          </cell>
          <cell r="AD239">
            <v>1.1770833333333333</v>
          </cell>
          <cell r="AE239">
            <v>0.30208333333333326</v>
          </cell>
          <cell r="AF239">
            <v>0</v>
          </cell>
          <cell r="AG239">
            <v>0.26041666666666663</v>
          </cell>
          <cell r="AH239">
            <v>8107.4999999999982</v>
          </cell>
        </row>
        <row r="240">
          <cell r="D240" t="str">
            <v>44855-9</v>
          </cell>
          <cell r="E240">
            <v>21</v>
          </cell>
          <cell r="F240">
            <v>2022</v>
          </cell>
          <cell r="G240">
            <v>10</v>
          </cell>
          <cell r="H240">
            <v>21</v>
          </cell>
          <cell r="I240" t="str">
            <v>鈴木</v>
          </cell>
          <cell r="J240" t="str">
            <v>日払</v>
          </cell>
          <cell r="K240">
            <v>18500</v>
          </cell>
          <cell r="L240">
            <v>5</v>
          </cell>
          <cell r="M240">
            <v>42</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920</v>
          </cell>
          <cell r="AB240">
            <v>0.83333333333333337</v>
          </cell>
          <cell r="AC240">
            <v>0</v>
          </cell>
          <cell r="AD240">
            <v>1.1979166666666667</v>
          </cell>
          <cell r="AE240">
            <v>0.36458333333333337</v>
          </cell>
          <cell r="AF240">
            <v>3.1250000000000056E-2</v>
          </cell>
          <cell r="AG240">
            <v>0.28125000000000011</v>
          </cell>
          <cell r="AH240">
            <v>10292.500000000002</v>
          </cell>
        </row>
        <row r="241">
          <cell r="D241" t="str">
            <v>44855-10</v>
          </cell>
          <cell r="E241">
            <v>21</v>
          </cell>
          <cell r="F241">
            <v>2022</v>
          </cell>
          <cell r="G241">
            <v>10</v>
          </cell>
          <cell r="H241">
            <v>21</v>
          </cell>
          <cell r="I241" t="str">
            <v>片山</v>
          </cell>
          <cell r="J241" t="str">
            <v>日払</v>
          </cell>
          <cell r="K241">
            <v>28900</v>
          </cell>
          <cell r="L241">
            <v>7</v>
          </cell>
          <cell r="M241">
            <v>78.900000000000006</v>
          </cell>
          <cell r="N241">
            <v>4000</v>
          </cell>
          <cell r="O241" t="str">
            <v>ＰａｙＰａｙ</v>
          </cell>
          <cell r="P241">
            <v>0</v>
          </cell>
          <cell r="Q241">
            <v>0</v>
          </cell>
          <cell r="R241">
            <v>0</v>
          </cell>
          <cell r="S241">
            <v>0</v>
          </cell>
          <cell r="T241">
            <v>0</v>
          </cell>
          <cell r="U241">
            <v>0</v>
          </cell>
          <cell r="V241">
            <v>0</v>
          </cell>
          <cell r="W241">
            <v>0</v>
          </cell>
          <cell r="X241">
            <v>0</v>
          </cell>
          <cell r="Y241">
            <v>0</v>
          </cell>
          <cell r="Z241">
            <v>0</v>
          </cell>
          <cell r="AA241">
            <v>920</v>
          </cell>
          <cell r="AB241">
            <v>0.875</v>
          </cell>
          <cell r="AC241">
            <v>0</v>
          </cell>
          <cell r="AD241">
            <v>1.1770833333333333</v>
          </cell>
          <cell r="AE241">
            <v>0.30208333333333326</v>
          </cell>
          <cell r="AF241">
            <v>0</v>
          </cell>
          <cell r="AG241">
            <v>0.26041666666666663</v>
          </cell>
          <cell r="AH241">
            <v>8107.4999999999982</v>
          </cell>
        </row>
        <row r="242">
          <cell r="D242" t="str">
            <v>44855-11</v>
          </cell>
          <cell r="E242">
            <v>21</v>
          </cell>
          <cell r="F242">
            <v>2022</v>
          </cell>
          <cell r="G242">
            <v>10</v>
          </cell>
          <cell r="H242">
            <v>21</v>
          </cell>
          <cell r="I242" t="str">
            <v>木村</v>
          </cell>
          <cell r="J242" t="str">
            <v>日払</v>
          </cell>
          <cell r="K242">
            <v>13700</v>
          </cell>
          <cell r="L242">
            <v>4</v>
          </cell>
          <cell r="M242">
            <v>32.299999999999997</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920</v>
          </cell>
          <cell r="AB242">
            <v>0.875</v>
          </cell>
          <cell r="AC242">
            <v>0</v>
          </cell>
          <cell r="AD242">
            <v>1.0729166666666667</v>
          </cell>
          <cell r="AE242">
            <v>0.19791666666666674</v>
          </cell>
          <cell r="AF242">
            <v>0</v>
          </cell>
          <cell r="AG242">
            <v>0.15625000000000011</v>
          </cell>
          <cell r="AH242">
            <v>5232.5000000000027</v>
          </cell>
        </row>
        <row r="243">
          <cell r="D243" t="str">
            <v>44855-12</v>
          </cell>
          <cell r="E243">
            <v>21</v>
          </cell>
          <cell r="F243">
            <v>2022</v>
          </cell>
          <cell r="G243">
            <v>10</v>
          </cell>
          <cell r="H243">
            <v>21</v>
          </cell>
          <cell r="I243" t="str">
            <v>相田</v>
          </cell>
          <cell r="J243" t="str">
            <v>日払</v>
          </cell>
          <cell r="K243">
            <v>14500</v>
          </cell>
          <cell r="L243">
            <v>5</v>
          </cell>
          <cell r="M243">
            <v>22.3</v>
          </cell>
          <cell r="N243">
            <v>0</v>
          </cell>
          <cell r="O243">
            <v>0</v>
          </cell>
          <cell r="P243">
            <v>0</v>
          </cell>
          <cell r="Q243">
            <v>0</v>
          </cell>
          <cell r="R243">
            <v>0</v>
          </cell>
          <cell r="S243">
            <v>0</v>
          </cell>
          <cell r="T243">
            <v>0</v>
          </cell>
          <cell r="U243">
            <v>0</v>
          </cell>
          <cell r="V243">
            <v>600</v>
          </cell>
          <cell r="W243">
            <v>0</v>
          </cell>
          <cell r="X243">
            <v>0</v>
          </cell>
          <cell r="Y243">
            <v>0</v>
          </cell>
          <cell r="Z243">
            <v>0</v>
          </cell>
          <cell r="AA243">
            <v>920</v>
          </cell>
          <cell r="AB243">
            <v>0.875</v>
          </cell>
          <cell r="AC243">
            <v>0</v>
          </cell>
          <cell r="AD243">
            <v>1.09375</v>
          </cell>
          <cell r="AE243">
            <v>0.21875</v>
          </cell>
          <cell r="AF243">
            <v>0</v>
          </cell>
          <cell r="AG243">
            <v>0.17708333333333337</v>
          </cell>
          <cell r="AH243">
            <v>5807.5</v>
          </cell>
        </row>
        <row r="244">
          <cell r="D244" t="str">
            <v>44855-13</v>
          </cell>
          <cell r="E244">
            <v>21</v>
          </cell>
          <cell r="F244">
            <v>2022</v>
          </cell>
          <cell r="G244">
            <v>10</v>
          </cell>
          <cell r="H244">
            <v>21</v>
          </cell>
          <cell r="I244" t="str">
            <v>高橋</v>
          </cell>
          <cell r="J244" t="str">
            <v>日払</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920</v>
          </cell>
          <cell r="AB244">
            <v>0.89583333333333337</v>
          </cell>
          <cell r="AC244">
            <v>0</v>
          </cell>
          <cell r="AD244">
            <v>1.0729166666666667</v>
          </cell>
          <cell r="AE244">
            <v>0.17708333333333337</v>
          </cell>
          <cell r="AF244">
            <v>0</v>
          </cell>
          <cell r="AG244">
            <v>0.15625000000000011</v>
          </cell>
          <cell r="AH244">
            <v>3910.0000000000009</v>
          </cell>
        </row>
        <row r="245">
          <cell r="D245" t="str">
            <v>44855-14</v>
          </cell>
          <cell r="E245">
            <v>21</v>
          </cell>
          <cell r="F245">
            <v>2022</v>
          </cell>
          <cell r="G245">
            <v>10</v>
          </cell>
          <cell r="H245">
            <v>21</v>
          </cell>
          <cell r="I245" t="str">
            <v>鈴木ま</v>
          </cell>
          <cell r="J245" t="str">
            <v>日払</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920</v>
          </cell>
          <cell r="AB245">
            <v>0.875</v>
          </cell>
          <cell r="AC245">
            <v>0</v>
          </cell>
          <cell r="AD245">
            <v>1.0729166666666667</v>
          </cell>
          <cell r="AE245">
            <v>0.19791666666666674</v>
          </cell>
          <cell r="AF245">
            <v>0</v>
          </cell>
          <cell r="AG245">
            <v>0.15625000000000011</v>
          </cell>
          <cell r="AH245">
            <v>4370.0000000000018</v>
          </cell>
        </row>
        <row r="246">
          <cell r="D246" t="str">
            <v>44855-15</v>
          </cell>
          <cell r="E246">
            <v>21</v>
          </cell>
          <cell r="F246">
            <v>2022</v>
          </cell>
          <cell r="G246">
            <v>10</v>
          </cell>
          <cell r="H246">
            <v>21</v>
          </cell>
          <cell r="I246" t="str">
            <v>堤</v>
          </cell>
          <cell r="J246" t="str">
            <v>日払</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920</v>
          </cell>
          <cell r="AB246">
            <v>0.90625</v>
          </cell>
          <cell r="AC246">
            <v>0</v>
          </cell>
          <cell r="AD246">
            <v>1.1770833333333333</v>
          </cell>
          <cell r="AE246">
            <v>0.27083333333333326</v>
          </cell>
          <cell r="AF246">
            <v>0</v>
          </cell>
          <cell r="AG246">
            <v>0.26041666666666663</v>
          </cell>
          <cell r="AH246">
            <v>5979.9999999999982</v>
          </cell>
        </row>
        <row r="247">
          <cell r="D247" t="str">
            <v>44855-16</v>
          </cell>
          <cell r="E247">
            <v>21</v>
          </cell>
          <cell r="F247">
            <v>2022</v>
          </cell>
          <cell r="G247">
            <v>10</v>
          </cell>
          <cell r="H247">
            <v>21</v>
          </cell>
          <cell r="I247" t="str">
            <v>稲毛田</v>
          </cell>
          <cell r="J247" t="str">
            <v>日払</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920</v>
          </cell>
          <cell r="AB247">
            <v>0.91666666666666663</v>
          </cell>
          <cell r="AC247">
            <v>0</v>
          </cell>
          <cell r="AD247">
            <v>1.1041666666666667</v>
          </cell>
          <cell r="AE247">
            <v>0.18750000000000011</v>
          </cell>
          <cell r="AF247">
            <v>0</v>
          </cell>
          <cell r="AG247">
            <v>0.18750000000000011</v>
          </cell>
          <cell r="AH247">
            <v>4140.0000000000027</v>
          </cell>
        </row>
        <row r="248">
          <cell r="D248" t="str">
            <v>44856-1</v>
          </cell>
          <cell r="E248">
            <v>22</v>
          </cell>
          <cell r="F248">
            <v>2022</v>
          </cell>
          <cell r="G248">
            <v>10</v>
          </cell>
          <cell r="H248">
            <v>22</v>
          </cell>
          <cell r="I248" t="str">
            <v>石巻</v>
          </cell>
          <cell r="J248" t="str">
            <v>日払</v>
          </cell>
          <cell r="K248">
            <v>10300</v>
          </cell>
          <cell r="L248">
            <v>3</v>
          </cell>
          <cell r="M248">
            <v>26</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920</v>
          </cell>
          <cell r="AB248">
            <v>0.85416666666666663</v>
          </cell>
          <cell r="AC248">
            <v>0</v>
          </cell>
          <cell r="AD248">
            <v>1.0625</v>
          </cell>
          <cell r="AE248">
            <v>0.20833333333333337</v>
          </cell>
          <cell r="AF248">
            <v>0</v>
          </cell>
          <cell r="AG248">
            <v>0.14583333333333337</v>
          </cell>
          <cell r="AH248">
            <v>5405.0000000000009</v>
          </cell>
        </row>
        <row r="249">
          <cell r="D249" t="str">
            <v>44856-2</v>
          </cell>
          <cell r="E249">
            <v>22</v>
          </cell>
          <cell r="F249">
            <v>2022</v>
          </cell>
          <cell r="G249">
            <v>10</v>
          </cell>
          <cell r="H249">
            <v>22</v>
          </cell>
          <cell r="I249" t="str">
            <v>若濱</v>
          </cell>
          <cell r="J249" t="str">
            <v>日払</v>
          </cell>
          <cell r="K249">
            <v>29800</v>
          </cell>
          <cell r="L249">
            <v>6</v>
          </cell>
          <cell r="M249">
            <v>94.8</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920</v>
          </cell>
          <cell r="AB249">
            <v>0.83333333333333337</v>
          </cell>
          <cell r="AC249">
            <v>0</v>
          </cell>
          <cell r="AD249">
            <v>1.1458333333333333</v>
          </cell>
          <cell r="AE249">
            <v>0.31249999999999989</v>
          </cell>
          <cell r="AF249">
            <v>0</v>
          </cell>
          <cell r="AG249">
            <v>0.22916666666666663</v>
          </cell>
          <cell r="AH249">
            <v>8164.9999999999973</v>
          </cell>
        </row>
        <row r="250">
          <cell r="D250" t="str">
            <v>44856-3</v>
          </cell>
          <cell r="E250">
            <v>22</v>
          </cell>
          <cell r="F250">
            <v>2022</v>
          </cell>
          <cell r="G250">
            <v>10</v>
          </cell>
          <cell r="H250">
            <v>22</v>
          </cell>
          <cell r="I250" t="str">
            <v>深田</v>
          </cell>
          <cell r="J250" t="str">
            <v>日払</v>
          </cell>
          <cell r="K250">
            <v>8700</v>
          </cell>
          <cell r="L250">
            <v>3</v>
          </cell>
          <cell r="M250">
            <v>16</v>
          </cell>
          <cell r="N250">
            <v>600</v>
          </cell>
          <cell r="O250" t="str">
            <v>元町GAJA</v>
          </cell>
          <cell r="P250">
            <v>0</v>
          </cell>
          <cell r="Q250">
            <v>0</v>
          </cell>
          <cell r="R250">
            <v>0</v>
          </cell>
          <cell r="S250">
            <v>0</v>
          </cell>
          <cell r="T250">
            <v>0</v>
          </cell>
          <cell r="U250">
            <v>0</v>
          </cell>
          <cell r="V250">
            <v>0</v>
          </cell>
          <cell r="W250">
            <v>0</v>
          </cell>
          <cell r="X250">
            <v>0</v>
          </cell>
          <cell r="Y250">
            <v>0</v>
          </cell>
          <cell r="Z250">
            <v>0</v>
          </cell>
          <cell r="AA250">
            <v>920</v>
          </cell>
          <cell r="AB250">
            <v>0.83333333333333337</v>
          </cell>
          <cell r="AC250">
            <v>0</v>
          </cell>
          <cell r="AD250">
            <v>1.0104166666666667</v>
          </cell>
          <cell r="AE250">
            <v>0.17708333333333337</v>
          </cell>
          <cell r="AF250">
            <v>0</v>
          </cell>
          <cell r="AG250">
            <v>9.3750000000000111E-2</v>
          </cell>
          <cell r="AH250">
            <v>4427.5000000000018</v>
          </cell>
        </row>
        <row r="251">
          <cell r="D251" t="str">
            <v>44856-4</v>
          </cell>
          <cell r="E251">
            <v>22</v>
          </cell>
          <cell r="F251">
            <v>2022</v>
          </cell>
          <cell r="G251">
            <v>10</v>
          </cell>
          <cell r="H251">
            <v>22</v>
          </cell>
          <cell r="I251" t="str">
            <v>清水英</v>
          </cell>
          <cell r="J251" t="str">
            <v>日払</v>
          </cell>
          <cell r="K251">
            <v>18000</v>
          </cell>
          <cell r="L251">
            <v>4</v>
          </cell>
          <cell r="M251">
            <v>50.2</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920</v>
          </cell>
          <cell r="AB251">
            <v>0.875</v>
          </cell>
          <cell r="AC251">
            <v>0</v>
          </cell>
          <cell r="AD251">
            <v>1.0208333333333333</v>
          </cell>
          <cell r="AE251">
            <v>0.14583333333333326</v>
          </cell>
          <cell r="AF251">
            <v>0</v>
          </cell>
          <cell r="AG251">
            <v>0.10416666666666663</v>
          </cell>
          <cell r="AH251">
            <v>3794.9999999999982</v>
          </cell>
        </row>
        <row r="252">
          <cell r="D252" t="str">
            <v>44856-5</v>
          </cell>
          <cell r="E252">
            <v>22</v>
          </cell>
          <cell r="F252">
            <v>2022</v>
          </cell>
          <cell r="G252">
            <v>10</v>
          </cell>
          <cell r="H252">
            <v>22</v>
          </cell>
          <cell r="I252" t="str">
            <v>武茂</v>
          </cell>
          <cell r="J252" t="str">
            <v>日払</v>
          </cell>
          <cell r="K252">
            <v>6200</v>
          </cell>
          <cell r="L252">
            <v>2</v>
          </cell>
          <cell r="M252">
            <v>12.3</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920</v>
          </cell>
          <cell r="AB252">
            <v>0.88194444444444453</v>
          </cell>
          <cell r="AC252">
            <v>0</v>
          </cell>
          <cell r="AD252">
            <v>0.97916666666666663</v>
          </cell>
          <cell r="AE252">
            <v>9.7222222222222099E-2</v>
          </cell>
          <cell r="AF252">
            <v>0</v>
          </cell>
          <cell r="AG252">
            <v>6.25E-2</v>
          </cell>
          <cell r="AH252">
            <v>2491.6666666666638</v>
          </cell>
        </row>
        <row r="253">
          <cell r="D253" t="str">
            <v>44856-6</v>
          </cell>
          <cell r="E253">
            <v>22</v>
          </cell>
          <cell r="F253">
            <v>2022</v>
          </cell>
          <cell r="G253">
            <v>10</v>
          </cell>
          <cell r="H253">
            <v>22</v>
          </cell>
          <cell r="I253" t="str">
            <v>小沼</v>
          </cell>
          <cell r="J253" t="str">
            <v>日払</v>
          </cell>
          <cell r="K253">
            <v>25000</v>
          </cell>
          <cell r="L253">
            <v>7</v>
          </cell>
          <cell r="M253">
            <v>68.900000000000006</v>
          </cell>
          <cell r="N253">
            <v>600</v>
          </cell>
          <cell r="O253" t="str">
            <v>栄町つぼ八</v>
          </cell>
          <cell r="P253">
            <v>0</v>
          </cell>
          <cell r="Q253">
            <v>0</v>
          </cell>
          <cell r="R253">
            <v>0</v>
          </cell>
          <cell r="S253">
            <v>0</v>
          </cell>
          <cell r="T253">
            <v>0</v>
          </cell>
          <cell r="U253">
            <v>0</v>
          </cell>
          <cell r="V253">
            <v>300</v>
          </cell>
          <cell r="W253">
            <v>0</v>
          </cell>
          <cell r="X253">
            <v>0</v>
          </cell>
          <cell r="Y253">
            <v>0</v>
          </cell>
          <cell r="Z253">
            <v>0</v>
          </cell>
          <cell r="AA253">
            <v>920</v>
          </cell>
          <cell r="AB253">
            <v>0.83333333333333337</v>
          </cell>
          <cell r="AC253">
            <v>0</v>
          </cell>
          <cell r="AD253">
            <v>1.2083333333333333</v>
          </cell>
          <cell r="AE253">
            <v>0.37499999999999989</v>
          </cell>
          <cell r="AF253">
            <v>4.1666666666666574E-2</v>
          </cell>
          <cell r="AG253">
            <v>0.29166666666666663</v>
          </cell>
          <cell r="AH253">
            <v>10809.999999999995</v>
          </cell>
        </row>
        <row r="254">
          <cell r="D254" t="str">
            <v>44856-7</v>
          </cell>
          <cell r="E254">
            <v>22</v>
          </cell>
          <cell r="F254">
            <v>2022</v>
          </cell>
          <cell r="G254">
            <v>10</v>
          </cell>
          <cell r="H254">
            <v>22</v>
          </cell>
          <cell r="I254" t="str">
            <v>鈴木</v>
          </cell>
          <cell r="J254" t="str">
            <v>日払</v>
          </cell>
          <cell r="K254">
            <v>21100</v>
          </cell>
          <cell r="L254">
            <v>6</v>
          </cell>
          <cell r="M254">
            <v>38.799999999999997</v>
          </cell>
          <cell r="N254">
            <v>4200</v>
          </cell>
          <cell r="O254" t="str">
            <v>ＰａｙＰａｙ</v>
          </cell>
          <cell r="P254">
            <v>0</v>
          </cell>
          <cell r="Q254">
            <v>0</v>
          </cell>
          <cell r="R254">
            <v>0</v>
          </cell>
          <cell r="S254">
            <v>0</v>
          </cell>
          <cell r="T254">
            <v>0</v>
          </cell>
          <cell r="U254">
            <v>0</v>
          </cell>
          <cell r="V254">
            <v>200</v>
          </cell>
          <cell r="W254">
            <v>0</v>
          </cell>
          <cell r="X254">
            <v>0</v>
          </cell>
          <cell r="Y254">
            <v>0</v>
          </cell>
          <cell r="Z254">
            <v>0</v>
          </cell>
          <cell r="AA254">
            <v>920</v>
          </cell>
          <cell r="AB254">
            <v>0.83333333333333337</v>
          </cell>
          <cell r="AC254">
            <v>0</v>
          </cell>
          <cell r="AD254">
            <v>1.2083333333333333</v>
          </cell>
          <cell r="AE254">
            <v>0.37499999999999989</v>
          </cell>
          <cell r="AF254">
            <v>4.1666666666666574E-2</v>
          </cell>
          <cell r="AG254">
            <v>0.29166666666666663</v>
          </cell>
          <cell r="AH254">
            <v>10809.999999999995</v>
          </cell>
        </row>
        <row r="255">
          <cell r="D255" t="str">
            <v>44856-8</v>
          </cell>
          <cell r="E255">
            <v>22</v>
          </cell>
          <cell r="F255">
            <v>2022</v>
          </cell>
          <cell r="G255">
            <v>10</v>
          </cell>
          <cell r="H255">
            <v>22</v>
          </cell>
          <cell r="I255" t="str">
            <v>八重樫</v>
          </cell>
          <cell r="J255" t="str">
            <v>日払</v>
          </cell>
          <cell r="K255">
            <v>17800</v>
          </cell>
          <cell r="L255">
            <v>5</v>
          </cell>
          <cell r="M255">
            <v>46.7</v>
          </cell>
          <cell r="N255">
            <v>5000</v>
          </cell>
          <cell r="O255" t="str">
            <v>ＰａｙＰａｙ</v>
          </cell>
          <cell r="P255">
            <v>0</v>
          </cell>
          <cell r="Q255">
            <v>0</v>
          </cell>
          <cell r="R255">
            <v>0</v>
          </cell>
          <cell r="S255">
            <v>0</v>
          </cell>
          <cell r="T255">
            <v>0</v>
          </cell>
          <cell r="U255">
            <v>0</v>
          </cell>
          <cell r="V255">
            <v>0</v>
          </cell>
          <cell r="W255">
            <v>0</v>
          </cell>
          <cell r="X255">
            <v>0</v>
          </cell>
          <cell r="Y255">
            <v>0</v>
          </cell>
          <cell r="Z255">
            <v>0</v>
          </cell>
          <cell r="AA255">
            <v>920</v>
          </cell>
          <cell r="AB255">
            <v>0.875</v>
          </cell>
          <cell r="AC255">
            <v>0</v>
          </cell>
          <cell r="AD255">
            <v>1.1458333333333333</v>
          </cell>
          <cell r="AE255">
            <v>0.27083333333333326</v>
          </cell>
          <cell r="AF255">
            <v>0</v>
          </cell>
          <cell r="AG255">
            <v>0.22916666666666663</v>
          </cell>
          <cell r="AH255">
            <v>7244.9999999999982</v>
          </cell>
        </row>
        <row r="256">
          <cell r="D256" t="str">
            <v>44856-9</v>
          </cell>
          <cell r="E256">
            <v>22</v>
          </cell>
          <cell r="F256">
            <v>2022</v>
          </cell>
          <cell r="G256">
            <v>10</v>
          </cell>
          <cell r="H256">
            <v>22</v>
          </cell>
          <cell r="I256" t="str">
            <v>後藤</v>
          </cell>
          <cell r="J256" t="str">
            <v>日払</v>
          </cell>
          <cell r="K256">
            <v>15800</v>
          </cell>
          <cell r="L256">
            <v>5</v>
          </cell>
          <cell r="M256">
            <v>29.1</v>
          </cell>
          <cell r="N256">
            <v>3700</v>
          </cell>
          <cell r="O256" t="str">
            <v>ＰａｙＰａｙ</v>
          </cell>
          <cell r="P256">
            <v>0</v>
          </cell>
          <cell r="Q256">
            <v>0</v>
          </cell>
          <cell r="R256">
            <v>0</v>
          </cell>
          <cell r="S256">
            <v>0</v>
          </cell>
          <cell r="T256">
            <v>0</v>
          </cell>
          <cell r="U256">
            <v>0</v>
          </cell>
          <cell r="V256">
            <v>0</v>
          </cell>
          <cell r="W256">
            <v>0</v>
          </cell>
          <cell r="X256">
            <v>0</v>
          </cell>
          <cell r="Y256">
            <v>0</v>
          </cell>
          <cell r="Z256">
            <v>0</v>
          </cell>
          <cell r="AA256">
            <v>920</v>
          </cell>
          <cell r="AB256">
            <v>0.83333333333333337</v>
          </cell>
          <cell r="AC256" t="str">
            <v>～</v>
          </cell>
          <cell r="AD256">
            <v>1.0625</v>
          </cell>
          <cell r="AE256">
            <v>0.22916666666666663</v>
          </cell>
          <cell r="AF256">
            <v>0</v>
          </cell>
          <cell r="AG256">
            <v>0.14583333333333337</v>
          </cell>
          <cell r="AH256">
            <v>5864.9999999999991</v>
          </cell>
        </row>
        <row r="257">
          <cell r="D257" t="str">
            <v>44856-10</v>
          </cell>
          <cell r="E257">
            <v>22</v>
          </cell>
          <cell r="F257">
            <v>2022</v>
          </cell>
          <cell r="G257">
            <v>10</v>
          </cell>
          <cell r="H257">
            <v>22</v>
          </cell>
          <cell r="I257" t="str">
            <v>中條</v>
          </cell>
          <cell r="J257" t="str">
            <v>日払</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920</v>
          </cell>
          <cell r="AB257">
            <v>0.83333333333333337</v>
          </cell>
          <cell r="AC257" t="str">
            <v>～</v>
          </cell>
          <cell r="AD257">
            <v>1.1458333333333333</v>
          </cell>
          <cell r="AE257">
            <v>0.31249999999999989</v>
          </cell>
          <cell r="AF257">
            <v>0</v>
          </cell>
          <cell r="AG257">
            <v>0.22916666666666663</v>
          </cell>
          <cell r="AH257">
            <v>6899.9999999999973</v>
          </cell>
        </row>
        <row r="258">
          <cell r="D258" t="str">
            <v>44856-11</v>
          </cell>
          <cell r="E258">
            <v>22</v>
          </cell>
          <cell r="F258">
            <v>2022</v>
          </cell>
          <cell r="G258">
            <v>10</v>
          </cell>
          <cell r="H258">
            <v>22</v>
          </cell>
          <cell r="I258" t="str">
            <v>高橋</v>
          </cell>
          <cell r="J258" t="str">
            <v>日払</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920</v>
          </cell>
          <cell r="AB258">
            <v>0.875</v>
          </cell>
          <cell r="AC258" t="str">
            <v>～</v>
          </cell>
          <cell r="AD258">
            <v>1.0208333333333333</v>
          </cell>
          <cell r="AE258">
            <v>0.14583333333333326</v>
          </cell>
          <cell r="AF258">
            <v>0</v>
          </cell>
          <cell r="AG258">
            <v>0.10416666666666663</v>
          </cell>
          <cell r="AH258">
            <v>3219.9999999999982</v>
          </cell>
        </row>
        <row r="259">
          <cell r="D259" t="str">
            <v>44857-1</v>
          </cell>
          <cell r="E259">
            <v>23</v>
          </cell>
          <cell r="F259">
            <v>2022</v>
          </cell>
          <cell r="G259">
            <v>10</v>
          </cell>
          <cell r="H259">
            <v>23</v>
          </cell>
          <cell r="I259" t="str">
            <v>若濱</v>
          </cell>
          <cell r="J259" t="str">
            <v>日払</v>
          </cell>
          <cell r="K259">
            <v>11600</v>
          </cell>
          <cell r="L259">
            <v>3</v>
          </cell>
          <cell r="M259">
            <v>27</v>
          </cell>
          <cell r="N259">
            <v>0</v>
          </cell>
          <cell r="O259">
            <v>0</v>
          </cell>
          <cell r="P259">
            <v>0</v>
          </cell>
          <cell r="Q259">
            <v>0</v>
          </cell>
          <cell r="R259">
            <v>0</v>
          </cell>
          <cell r="S259">
            <v>0</v>
          </cell>
          <cell r="T259">
            <v>0</v>
          </cell>
          <cell r="U259">
            <v>0</v>
          </cell>
          <cell r="V259">
            <v>440</v>
          </cell>
          <cell r="W259">
            <v>0</v>
          </cell>
          <cell r="X259">
            <v>0</v>
          </cell>
          <cell r="Y259">
            <v>0</v>
          </cell>
          <cell r="Z259">
            <v>0</v>
          </cell>
          <cell r="AA259">
            <v>920</v>
          </cell>
          <cell r="AB259">
            <v>0.75</v>
          </cell>
          <cell r="AC259" t="str">
            <v>～</v>
          </cell>
          <cell r="AD259">
            <v>0.92708333333333337</v>
          </cell>
          <cell r="AE259">
            <v>0.17708333333333337</v>
          </cell>
          <cell r="AF259">
            <v>0</v>
          </cell>
          <cell r="AG259">
            <v>1.0416666666666741E-2</v>
          </cell>
          <cell r="AH259">
            <v>3967.5000000000014</v>
          </cell>
        </row>
        <row r="260">
          <cell r="D260" t="str">
            <v>44857-2</v>
          </cell>
          <cell r="E260">
            <v>23</v>
          </cell>
          <cell r="F260">
            <v>2022</v>
          </cell>
          <cell r="G260">
            <v>10</v>
          </cell>
          <cell r="H260">
            <v>23</v>
          </cell>
          <cell r="I260" t="str">
            <v>庵</v>
          </cell>
          <cell r="J260" t="str">
            <v>日払</v>
          </cell>
          <cell r="K260">
            <v>20200</v>
          </cell>
          <cell r="L260">
            <v>5</v>
          </cell>
          <cell r="M260">
            <v>49.4</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920</v>
          </cell>
          <cell r="AB260">
            <v>0.75</v>
          </cell>
          <cell r="AC260" t="str">
            <v>～</v>
          </cell>
          <cell r="AD260">
            <v>1.0208333333333333</v>
          </cell>
          <cell r="AE260">
            <v>0.27083333333333326</v>
          </cell>
          <cell r="AF260">
            <v>0</v>
          </cell>
          <cell r="AG260">
            <v>0.10416666666666663</v>
          </cell>
          <cell r="AH260">
            <v>6554.9999999999982</v>
          </cell>
        </row>
        <row r="261">
          <cell r="D261" t="str">
            <v>44857-3</v>
          </cell>
          <cell r="E261">
            <v>23</v>
          </cell>
          <cell r="F261">
            <v>2022</v>
          </cell>
          <cell r="G261">
            <v>10</v>
          </cell>
          <cell r="H261">
            <v>23</v>
          </cell>
          <cell r="I261" t="str">
            <v>深田</v>
          </cell>
          <cell r="J261" t="str">
            <v>日払</v>
          </cell>
          <cell r="K261">
            <v>4200</v>
          </cell>
          <cell r="L261">
            <v>1</v>
          </cell>
          <cell r="M261">
            <v>11.8</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920</v>
          </cell>
          <cell r="AB261">
            <v>0.79166666666666663</v>
          </cell>
          <cell r="AC261" t="str">
            <v>～</v>
          </cell>
          <cell r="AD261">
            <v>0.9375</v>
          </cell>
          <cell r="AE261">
            <v>0.14583333333333337</v>
          </cell>
          <cell r="AF261">
            <v>0</v>
          </cell>
          <cell r="AG261">
            <v>2.083333333333337E-2</v>
          </cell>
          <cell r="AH261">
            <v>3335.0000000000009</v>
          </cell>
        </row>
        <row r="262">
          <cell r="D262" t="str">
            <v>44857-4</v>
          </cell>
          <cell r="E262">
            <v>23</v>
          </cell>
          <cell r="F262">
            <v>2022</v>
          </cell>
          <cell r="G262">
            <v>10</v>
          </cell>
          <cell r="H262">
            <v>23</v>
          </cell>
          <cell r="I262" t="str">
            <v>小沼</v>
          </cell>
          <cell r="J262" t="str">
            <v>日払</v>
          </cell>
          <cell r="K262">
            <v>17200</v>
          </cell>
          <cell r="L262">
            <v>5</v>
          </cell>
          <cell r="M262">
            <v>35.6</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920</v>
          </cell>
          <cell r="AB262">
            <v>0.79166666666666663</v>
          </cell>
          <cell r="AC262" t="str">
            <v>～</v>
          </cell>
          <cell r="AD262">
            <v>1.0208333333333333</v>
          </cell>
          <cell r="AE262">
            <v>0.22916666666666663</v>
          </cell>
          <cell r="AF262">
            <v>0</v>
          </cell>
          <cell r="AG262">
            <v>0.10416666666666663</v>
          </cell>
          <cell r="AH262">
            <v>5634.9999999999991</v>
          </cell>
        </row>
        <row r="263">
          <cell r="D263" t="str">
            <v>44857-5</v>
          </cell>
          <cell r="E263">
            <v>23</v>
          </cell>
          <cell r="F263">
            <v>2022</v>
          </cell>
          <cell r="G263">
            <v>10</v>
          </cell>
          <cell r="H263">
            <v>23</v>
          </cell>
          <cell r="I263" t="str">
            <v>清水</v>
          </cell>
          <cell r="J263" t="str">
            <v>日払</v>
          </cell>
          <cell r="K263">
            <v>9000</v>
          </cell>
          <cell r="L263">
            <v>3</v>
          </cell>
          <cell r="M263">
            <v>15.4</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920</v>
          </cell>
          <cell r="AB263">
            <v>0.83333333333333337</v>
          </cell>
          <cell r="AC263" t="str">
            <v>～</v>
          </cell>
          <cell r="AD263">
            <v>1.03125</v>
          </cell>
          <cell r="AE263">
            <v>0.19791666666666663</v>
          </cell>
          <cell r="AF263">
            <v>0</v>
          </cell>
          <cell r="AG263">
            <v>0.11458333333333337</v>
          </cell>
          <cell r="AH263">
            <v>5002.4999999999991</v>
          </cell>
        </row>
        <row r="264">
          <cell r="D264" t="str">
            <v>44857-6</v>
          </cell>
          <cell r="E264">
            <v>23</v>
          </cell>
          <cell r="F264">
            <v>2022</v>
          </cell>
          <cell r="G264">
            <v>10</v>
          </cell>
          <cell r="H264">
            <v>23</v>
          </cell>
          <cell r="I264" t="str">
            <v>片山</v>
          </cell>
          <cell r="J264" t="str">
            <v>日払</v>
          </cell>
          <cell r="K264">
            <v>12300</v>
          </cell>
          <cell r="L264">
            <v>3</v>
          </cell>
          <cell r="M264">
            <v>33.6</v>
          </cell>
          <cell r="N264">
            <v>0</v>
          </cell>
          <cell r="O264">
            <v>0</v>
          </cell>
          <cell r="P264">
            <v>0</v>
          </cell>
          <cell r="Q264">
            <v>0</v>
          </cell>
          <cell r="R264">
            <v>0</v>
          </cell>
          <cell r="S264">
            <v>0</v>
          </cell>
          <cell r="T264">
            <v>0</v>
          </cell>
          <cell r="U264">
            <v>0</v>
          </cell>
          <cell r="V264">
            <v>250</v>
          </cell>
          <cell r="W264">
            <v>0</v>
          </cell>
          <cell r="X264">
            <v>0</v>
          </cell>
          <cell r="Y264">
            <v>0</v>
          </cell>
          <cell r="Z264">
            <v>0</v>
          </cell>
          <cell r="AA264">
            <v>920</v>
          </cell>
          <cell r="AB264">
            <v>0.875</v>
          </cell>
          <cell r="AC264" t="str">
            <v>～</v>
          </cell>
          <cell r="AD264">
            <v>1.03125</v>
          </cell>
          <cell r="AE264">
            <v>0.15625</v>
          </cell>
          <cell r="AF264">
            <v>0</v>
          </cell>
          <cell r="AG264">
            <v>0.11458333333333337</v>
          </cell>
          <cell r="AH264">
            <v>4082.5</v>
          </cell>
        </row>
        <row r="265">
          <cell r="D265" t="str">
            <v>44857-7</v>
          </cell>
          <cell r="E265">
            <v>23</v>
          </cell>
          <cell r="F265">
            <v>2022</v>
          </cell>
          <cell r="G265">
            <v>10</v>
          </cell>
          <cell r="H265">
            <v>23</v>
          </cell>
          <cell r="I265" t="str">
            <v>石巻</v>
          </cell>
          <cell r="J265" t="str">
            <v>日払</v>
          </cell>
          <cell r="K265">
            <v>11300</v>
          </cell>
          <cell r="L265">
            <v>2</v>
          </cell>
          <cell r="M265">
            <v>34.799999999999997</v>
          </cell>
          <cell r="N265">
            <v>0</v>
          </cell>
          <cell r="O265">
            <v>0</v>
          </cell>
          <cell r="P265">
            <v>0</v>
          </cell>
          <cell r="Q265">
            <v>0</v>
          </cell>
          <cell r="R265">
            <v>0</v>
          </cell>
          <cell r="S265">
            <v>0</v>
          </cell>
          <cell r="T265">
            <v>0</v>
          </cell>
          <cell r="U265">
            <v>0</v>
          </cell>
          <cell r="V265">
            <v>440</v>
          </cell>
          <cell r="W265">
            <v>0</v>
          </cell>
          <cell r="X265">
            <v>0</v>
          </cell>
          <cell r="Y265">
            <v>0</v>
          </cell>
          <cell r="Z265">
            <v>0</v>
          </cell>
          <cell r="AA265">
            <v>920</v>
          </cell>
          <cell r="AB265">
            <v>0.86458333333333337</v>
          </cell>
          <cell r="AC265" t="str">
            <v>～</v>
          </cell>
          <cell r="AD265">
            <v>1.0208333333333333</v>
          </cell>
          <cell r="AE265">
            <v>0.15624999999999989</v>
          </cell>
          <cell r="AF265">
            <v>0</v>
          </cell>
          <cell r="AG265">
            <v>0.10416666666666663</v>
          </cell>
          <cell r="AH265">
            <v>4024.9999999999973</v>
          </cell>
        </row>
        <row r="266">
          <cell r="D266" t="str">
            <v>44858-1</v>
          </cell>
          <cell r="E266">
            <v>24</v>
          </cell>
          <cell r="F266">
            <v>2022</v>
          </cell>
          <cell r="G266">
            <v>10</v>
          </cell>
          <cell r="H266">
            <v>24</v>
          </cell>
          <cell r="I266" t="str">
            <v>深田</v>
          </cell>
          <cell r="J266" t="str">
            <v>日払</v>
          </cell>
          <cell r="K266">
            <v>4000</v>
          </cell>
          <cell r="L266">
            <v>1</v>
          </cell>
          <cell r="M266">
            <v>10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920</v>
          </cell>
          <cell r="AB266">
            <v>0.875</v>
          </cell>
          <cell r="AC266" t="str">
            <v>～</v>
          </cell>
          <cell r="AD266">
            <v>0.97222222222222221</v>
          </cell>
          <cell r="AE266">
            <v>9.722222222222221E-2</v>
          </cell>
          <cell r="AF266">
            <v>0</v>
          </cell>
          <cell r="AG266">
            <v>5.555555555555558E-2</v>
          </cell>
          <cell r="AH266">
            <v>2453.333333333333</v>
          </cell>
        </row>
        <row r="267">
          <cell r="D267" t="str">
            <v>44858-2</v>
          </cell>
          <cell r="E267">
            <v>24</v>
          </cell>
          <cell r="F267">
            <v>2022</v>
          </cell>
          <cell r="G267">
            <v>10</v>
          </cell>
          <cell r="H267">
            <v>24</v>
          </cell>
          <cell r="I267" t="str">
            <v>清水英</v>
          </cell>
          <cell r="J267" t="str">
            <v>日払</v>
          </cell>
          <cell r="K267">
            <v>4200</v>
          </cell>
          <cell r="L267">
            <v>1</v>
          </cell>
          <cell r="M267">
            <v>11.6</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920</v>
          </cell>
          <cell r="AB267">
            <v>0.875</v>
          </cell>
          <cell r="AC267" t="str">
            <v>～</v>
          </cell>
          <cell r="AD267">
            <v>0.97222222222222221</v>
          </cell>
          <cell r="AE267">
            <v>9.722222222222221E-2</v>
          </cell>
          <cell r="AF267">
            <v>0</v>
          </cell>
          <cell r="AG267">
            <v>5.555555555555558E-2</v>
          </cell>
          <cell r="AH267">
            <v>2453.333333333333</v>
          </cell>
        </row>
        <row r="268">
          <cell r="D268" t="str">
            <v>44858-3</v>
          </cell>
          <cell r="E268">
            <v>24</v>
          </cell>
          <cell r="F268">
            <v>2022</v>
          </cell>
          <cell r="G268">
            <v>10</v>
          </cell>
          <cell r="H268">
            <v>24</v>
          </cell>
          <cell r="I268" t="str">
            <v>鈴木</v>
          </cell>
          <cell r="J268" t="str">
            <v>日払</v>
          </cell>
          <cell r="K268">
            <v>13600</v>
          </cell>
          <cell r="L268">
            <v>4</v>
          </cell>
          <cell r="M268">
            <v>31.7</v>
          </cell>
          <cell r="N268">
            <v>4300</v>
          </cell>
          <cell r="O268" t="str">
            <v>ＰａｙＰａｙ</v>
          </cell>
          <cell r="P268">
            <v>0</v>
          </cell>
          <cell r="Q268">
            <v>0</v>
          </cell>
          <cell r="R268">
            <v>0</v>
          </cell>
          <cell r="S268">
            <v>0</v>
          </cell>
          <cell r="T268">
            <v>0</v>
          </cell>
          <cell r="U268">
            <v>0</v>
          </cell>
          <cell r="V268">
            <v>200</v>
          </cell>
          <cell r="W268">
            <v>0</v>
          </cell>
          <cell r="X268">
            <v>0</v>
          </cell>
          <cell r="Y268">
            <v>0</v>
          </cell>
          <cell r="Z268">
            <v>0</v>
          </cell>
          <cell r="AA268">
            <v>920</v>
          </cell>
          <cell r="AB268">
            <v>0.83333333333333337</v>
          </cell>
          <cell r="AC268" t="str">
            <v>～</v>
          </cell>
          <cell r="AD268">
            <v>1.1041666666666667</v>
          </cell>
          <cell r="AE268">
            <v>0.27083333333333337</v>
          </cell>
          <cell r="AF268">
            <v>0</v>
          </cell>
          <cell r="AG268">
            <v>0.18750000000000011</v>
          </cell>
          <cell r="AH268">
            <v>7015.0000000000018</v>
          </cell>
        </row>
        <row r="269">
          <cell r="D269" t="str">
            <v>44858-4</v>
          </cell>
          <cell r="E269">
            <v>24</v>
          </cell>
          <cell r="F269">
            <v>2022</v>
          </cell>
          <cell r="G269">
            <v>10</v>
          </cell>
          <cell r="H269">
            <v>24</v>
          </cell>
          <cell r="I269" t="str">
            <v>木村</v>
          </cell>
          <cell r="J269" t="str">
            <v>日払</v>
          </cell>
          <cell r="K269">
            <v>9300</v>
          </cell>
          <cell r="L269">
            <v>2</v>
          </cell>
          <cell r="M269">
            <v>22.5</v>
          </cell>
          <cell r="N269">
            <v>0</v>
          </cell>
          <cell r="O269">
            <v>0</v>
          </cell>
          <cell r="P269">
            <v>0</v>
          </cell>
          <cell r="Q269">
            <v>0</v>
          </cell>
          <cell r="R269">
            <v>0</v>
          </cell>
          <cell r="S269">
            <v>0</v>
          </cell>
          <cell r="T269">
            <v>0</v>
          </cell>
          <cell r="U269">
            <v>0</v>
          </cell>
          <cell r="V269">
            <v>100</v>
          </cell>
          <cell r="W269">
            <v>0</v>
          </cell>
          <cell r="X269">
            <v>0</v>
          </cell>
          <cell r="Y269">
            <v>0</v>
          </cell>
          <cell r="Z269">
            <v>0</v>
          </cell>
          <cell r="AA269">
            <v>920</v>
          </cell>
          <cell r="AB269">
            <v>0.91666666666666663</v>
          </cell>
          <cell r="AC269" t="str">
            <v>～</v>
          </cell>
          <cell r="AD269">
            <v>1.0347222222222221</v>
          </cell>
          <cell r="AE269">
            <v>0.11805555555555547</v>
          </cell>
          <cell r="AF269">
            <v>0</v>
          </cell>
          <cell r="AG269">
            <v>0.11805555555555547</v>
          </cell>
          <cell r="AH269">
            <v>3258.3333333333308</v>
          </cell>
        </row>
        <row r="270">
          <cell r="D270" t="str">
            <v>44858-5</v>
          </cell>
          <cell r="E270">
            <v>24</v>
          </cell>
          <cell r="F270">
            <v>2022</v>
          </cell>
          <cell r="G270">
            <v>10</v>
          </cell>
          <cell r="H270">
            <v>24</v>
          </cell>
          <cell r="I270" t="str">
            <v>片山</v>
          </cell>
          <cell r="J270" t="str">
            <v>日払</v>
          </cell>
          <cell r="K270">
            <v>9700</v>
          </cell>
          <cell r="L270">
            <v>2</v>
          </cell>
          <cell r="M270">
            <v>27.5</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920</v>
          </cell>
          <cell r="AB270">
            <v>0.83333333333333337</v>
          </cell>
          <cell r="AC270" t="str">
            <v>～</v>
          </cell>
          <cell r="AD270">
            <v>1.0833333333333333</v>
          </cell>
          <cell r="AE270">
            <v>0.24999999999999989</v>
          </cell>
          <cell r="AF270">
            <v>0</v>
          </cell>
          <cell r="AG270">
            <v>0.16666666666666663</v>
          </cell>
          <cell r="AH270">
            <v>6439.9999999999973</v>
          </cell>
        </row>
        <row r="271">
          <cell r="D271" t="str">
            <v>44858-6</v>
          </cell>
          <cell r="E271">
            <v>24</v>
          </cell>
          <cell r="F271">
            <v>2022</v>
          </cell>
          <cell r="G271">
            <v>10</v>
          </cell>
          <cell r="H271">
            <v>24</v>
          </cell>
          <cell r="I271" t="str">
            <v>井越</v>
          </cell>
          <cell r="J271" t="str">
            <v>日払</v>
          </cell>
          <cell r="K271">
            <v>15900</v>
          </cell>
          <cell r="L271">
            <v>3</v>
          </cell>
          <cell r="M271">
            <v>48.7</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920</v>
          </cell>
          <cell r="AB271">
            <v>0.875</v>
          </cell>
          <cell r="AC271" t="str">
            <v>～</v>
          </cell>
          <cell r="AD271">
            <v>1.0833333333333333</v>
          </cell>
          <cell r="AE271">
            <v>0.20833333333333326</v>
          </cell>
          <cell r="AF271">
            <v>0</v>
          </cell>
          <cell r="AG271">
            <v>0.16666666666666663</v>
          </cell>
          <cell r="AH271">
            <v>5519.9999999999982</v>
          </cell>
        </row>
        <row r="272">
          <cell r="D272" t="str">
            <v>44858-7</v>
          </cell>
          <cell r="E272">
            <v>24</v>
          </cell>
          <cell r="F272">
            <v>2022</v>
          </cell>
          <cell r="G272">
            <v>10</v>
          </cell>
          <cell r="H272">
            <v>24</v>
          </cell>
          <cell r="I272" t="str">
            <v>相田</v>
          </cell>
          <cell r="J272" t="str">
            <v>日払</v>
          </cell>
          <cell r="K272">
            <v>7400</v>
          </cell>
          <cell r="L272">
            <v>2</v>
          </cell>
          <cell r="M272">
            <v>19.3</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920</v>
          </cell>
          <cell r="AB272">
            <v>0.875</v>
          </cell>
          <cell r="AC272" t="str">
            <v>～</v>
          </cell>
          <cell r="AD272">
            <v>1.0833333333333333</v>
          </cell>
          <cell r="AE272">
            <v>0.20833333333333326</v>
          </cell>
          <cell r="AF272">
            <v>0</v>
          </cell>
          <cell r="AG272">
            <v>0.16666666666666663</v>
          </cell>
          <cell r="AH272">
            <v>5519.9999999999982</v>
          </cell>
        </row>
        <row r="273">
          <cell r="D273" t="str">
            <v>44858-8</v>
          </cell>
          <cell r="E273">
            <v>24</v>
          </cell>
          <cell r="F273">
            <v>2022</v>
          </cell>
          <cell r="G273">
            <v>10</v>
          </cell>
          <cell r="H273">
            <v>24</v>
          </cell>
          <cell r="I273" t="str">
            <v>石巻</v>
          </cell>
          <cell r="J273" t="str">
            <v>日払</v>
          </cell>
          <cell r="K273">
            <v>18800</v>
          </cell>
          <cell r="L273">
            <v>4</v>
          </cell>
          <cell r="M273">
            <v>60.9</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920</v>
          </cell>
          <cell r="AB273">
            <v>0.83333333333333337</v>
          </cell>
          <cell r="AC273" t="str">
            <v>～</v>
          </cell>
          <cell r="AD273">
            <v>1.1666666666666667</v>
          </cell>
          <cell r="AE273">
            <v>0.33333333333333337</v>
          </cell>
          <cell r="AF273">
            <v>5.5511151231257827E-17</v>
          </cell>
          <cell r="AG273">
            <v>0.25000000000000011</v>
          </cell>
          <cell r="AH273">
            <v>8740.0000000000018</v>
          </cell>
        </row>
        <row r="274">
          <cell r="D274" t="str">
            <v>44858-9</v>
          </cell>
          <cell r="E274">
            <v>24</v>
          </cell>
          <cell r="F274">
            <v>2022</v>
          </cell>
          <cell r="G274">
            <v>10</v>
          </cell>
          <cell r="H274">
            <v>24</v>
          </cell>
          <cell r="I274" t="str">
            <v>杉山</v>
          </cell>
          <cell r="J274" t="str">
            <v>日払</v>
          </cell>
          <cell r="K274">
            <v>16100</v>
          </cell>
          <cell r="L274">
            <v>4</v>
          </cell>
          <cell r="M274">
            <v>45.6</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920</v>
          </cell>
          <cell r="AB274">
            <v>0.85416666666666663</v>
          </cell>
          <cell r="AC274" t="str">
            <v>～</v>
          </cell>
          <cell r="AD274">
            <v>1.1666666666666667</v>
          </cell>
          <cell r="AE274">
            <v>0.31250000000000011</v>
          </cell>
          <cell r="AF274">
            <v>0</v>
          </cell>
          <cell r="AG274">
            <v>0.25000000000000011</v>
          </cell>
          <cell r="AH274">
            <v>8280.0000000000036</v>
          </cell>
        </row>
        <row r="275">
          <cell r="D275" t="str">
            <v>44858-10</v>
          </cell>
          <cell r="E275">
            <v>24</v>
          </cell>
          <cell r="F275">
            <v>2022</v>
          </cell>
          <cell r="G275">
            <v>10</v>
          </cell>
          <cell r="H275">
            <v>24</v>
          </cell>
          <cell r="I275" t="str">
            <v>武茂</v>
          </cell>
          <cell r="J275" t="str">
            <v>日払</v>
          </cell>
          <cell r="K275">
            <v>12400</v>
          </cell>
          <cell r="L275">
            <v>3</v>
          </cell>
          <cell r="M275">
            <v>31.6</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920</v>
          </cell>
          <cell r="AB275">
            <v>0.88541666666666663</v>
          </cell>
          <cell r="AC275" t="str">
            <v>～</v>
          </cell>
          <cell r="AD275">
            <v>1.1041666666666667</v>
          </cell>
          <cell r="AE275">
            <v>0.21875000000000011</v>
          </cell>
          <cell r="AF275">
            <v>0</v>
          </cell>
          <cell r="AG275">
            <v>0.18750000000000011</v>
          </cell>
          <cell r="AH275">
            <v>5865.0000000000036</v>
          </cell>
        </row>
        <row r="276">
          <cell r="D276" t="str">
            <v>44859-1</v>
          </cell>
          <cell r="E276">
            <v>25</v>
          </cell>
          <cell r="F276">
            <v>2022</v>
          </cell>
          <cell r="G276">
            <v>10</v>
          </cell>
          <cell r="H276">
            <v>25</v>
          </cell>
          <cell r="I276" t="str">
            <v>鈴木</v>
          </cell>
          <cell r="J276" t="str">
            <v>日払</v>
          </cell>
          <cell r="K276">
            <v>14300</v>
          </cell>
          <cell r="L276">
            <v>4</v>
          </cell>
          <cell r="M276">
            <v>37.799999999999997</v>
          </cell>
          <cell r="N276">
            <v>3700</v>
          </cell>
          <cell r="O276" t="str">
            <v>熊谷工業</v>
          </cell>
          <cell r="P276">
            <v>0</v>
          </cell>
          <cell r="Q276">
            <v>0</v>
          </cell>
          <cell r="R276">
            <v>0</v>
          </cell>
          <cell r="S276">
            <v>0</v>
          </cell>
          <cell r="T276">
            <v>0</v>
          </cell>
          <cell r="U276">
            <v>0</v>
          </cell>
          <cell r="V276">
            <v>900</v>
          </cell>
          <cell r="W276">
            <v>0</v>
          </cell>
          <cell r="X276">
            <v>0</v>
          </cell>
          <cell r="Y276">
            <v>0</v>
          </cell>
          <cell r="Z276">
            <v>0</v>
          </cell>
          <cell r="AA276">
            <v>920</v>
          </cell>
          <cell r="AB276">
            <v>0.83333333333333337</v>
          </cell>
          <cell r="AC276" t="str">
            <v>～</v>
          </cell>
          <cell r="AD276">
            <v>1.125</v>
          </cell>
          <cell r="AE276">
            <v>0.29166666666666663</v>
          </cell>
          <cell r="AF276">
            <v>0</v>
          </cell>
          <cell r="AG276">
            <v>0.20833333333333337</v>
          </cell>
          <cell r="AH276">
            <v>7590</v>
          </cell>
        </row>
        <row r="277">
          <cell r="D277" t="str">
            <v>44859-2</v>
          </cell>
          <cell r="E277">
            <v>25</v>
          </cell>
          <cell r="F277">
            <v>2022</v>
          </cell>
          <cell r="G277">
            <v>10</v>
          </cell>
          <cell r="H277">
            <v>25</v>
          </cell>
          <cell r="I277" t="str">
            <v>後藤</v>
          </cell>
          <cell r="J277" t="str">
            <v>日払</v>
          </cell>
          <cell r="K277">
            <v>14500</v>
          </cell>
          <cell r="L277">
            <v>3</v>
          </cell>
          <cell r="M277">
            <v>45.7</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920</v>
          </cell>
          <cell r="AB277">
            <v>0.83333333333333337</v>
          </cell>
          <cell r="AC277" t="str">
            <v>～</v>
          </cell>
          <cell r="AD277">
            <v>0.97916666666666663</v>
          </cell>
          <cell r="AE277">
            <v>0.14583333333333326</v>
          </cell>
          <cell r="AF277">
            <v>0</v>
          </cell>
          <cell r="AG277">
            <v>6.25E-2</v>
          </cell>
          <cell r="AH277">
            <v>3564.9999999999982</v>
          </cell>
        </row>
        <row r="278">
          <cell r="D278" t="str">
            <v>44859-3</v>
          </cell>
          <cell r="E278">
            <v>25</v>
          </cell>
          <cell r="F278">
            <v>2022</v>
          </cell>
          <cell r="G278">
            <v>10</v>
          </cell>
          <cell r="H278">
            <v>25</v>
          </cell>
          <cell r="I278" t="str">
            <v>若濱</v>
          </cell>
          <cell r="J278" t="str">
            <v>日払</v>
          </cell>
          <cell r="K278">
            <v>16500</v>
          </cell>
          <cell r="L278">
            <v>4</v>
          </cell>
          <cell r="M278">
            <v>46.1</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920</v>
          </cell>
          <cell r="AB278">
            <v>0.83333333333333337</v>
          </cell>
          <cell r="AC278" t="str">
            <v>～</v>
          </cell>
          <cell r="AD278">
            <v>1.1041666666666667</v>
          </cell>
          <cell r="AE278">
            <v>0.27083333333333337</v>
          </cell>
          <cell r="AF278">
            <v>0</v>
          </cell>
          <cell r="AG278">
            <v>0.18750000000000011</v>
          </cell>
          <cell r="AH278">
            <v>7015.0000000000018</v>
          </cell>
        </row>
        <row r="279">
          <cell r="D279" t="str">
            <v>44859-4</v>
          </cell>
          <cell r="E279">
            <v>25</v>
          </cell>
          <cell r="F279">
            <v>2022</v>
          </cell>
          <cell r="G279">
            <v>10</v>
          </cell>
          <cell r="H279">
            <v>25</v>
          </cell>
          <cell r="I279" t="str">
            <v>清水英</v>
          </cell>
          <cell r="J279" t="str">
            <v>日払</v>
          </cell>
          <cell r="K279">
            <v>12400</v>
          </cell>
          <cell r="L279">
            <v>3</v>
          </cell>
          <cell r="M279">
            <v>37.6</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920</v>
          </cell>
          <cell r="AB279">
            <v>0.85416666666666663</v>
          </cell>
          <cell r="AC279" t="str">
            <v>～</v>
          </cell>
          <cell r="AD279">
            <v>0.98958333333333337</v>
          </cell>
          <cell r="AE279">
            <v>0.13541666666666674</v>
          </cell>
          <cell r="AF279">
            <v>0</v>
          </cell>
          <cell r="AG279">
            <v>7.2916666666666741E-2</v>
          </cell>
          <cell r="AH279">
            <v>3392.5000000000023</v>
          </cell>
        </row>
        <row r="280">
          <cell r="D280" t="str">
            <v>44859-5</v>
          </cell>
          <cell r="E280">
            <v>25</v>
          </cell>
          <cell r="F280">
            <v>2022</v>
          </cell>
          <cell r="G280">
            <v>10</v>
          </cell>
          <cell r="H280">
            <v>25</v>
          </cell>
          <cell r="I280" t="str">
            <v>庵</v>
          </cell>
          <cell r="J280" t="str">
            <v>日払</v>
          </cell>
          <cell r="K280">
            <v>24200</v>
          </cell>
          <cell r="L280">
            <v>3</v>
          </cell>
          <cell r="M280">
            <v>88.4</v>
          </cell>
          <cell r="N280">
            <v>0</v>
          </cell>
          <cell r="O280">
            <v>0</v>
          </cell>
          <cell r="P280">
            <v>0</v>
          </cell>
          <cell r="Q280">
            <v>0</v>
          </cell>
          <cell r="R280">
            <v>0</v>
          </cell>
          <cell r="S280">
            <v>0</v>
          </cell>
          <cell r="T280">
            <v>0</v>
          </cell>
          <cell r="U280">
            <v>0</v>
          </cell>
          <cell r="V280">
            <v>0</v>
          </cell>
          <cell r="W280">
            <v>2520</v>
          </cell>
          <cell r="X280">
            <v>0</v>
          </cell>
          <cell r="Y280">
            <v>0</v>
          </cell>
          <cell r="Z280">
            <v>0</v>
          </cell>
          <cell r="AA280">
            <v>920</v>
          </cell>
          <cell r="AB280">
            <v>0.875</v>
          </cell>
          <cell r="AC280" t="str">
            <v>～</v>
          </cell>
          <cell r="AD280">
            <v>1.1354166666666667</v>
          </cell>
          <cell r="AE280">
            <v>0.26041666666666674</v>
          </cell>
          <cell r="AF280">
            <v>0</v>
          </cell>
          <cell r="AG280">
            <v>0.21875000000000011</v>
          </cell>
          <cell r="AH280">
            <v>6957.5000000000027</v>
          </cell>
        </row>
        <row r="281">
          <cell r="D281" t="str">
            <v>44859-6</v>
          </cell>
          <cell r="E281">
            <v>25</v>
          </cell>
          <cell r="F281">
            <v>2022</v>
          </cell>
          <cell r="G281">
            <v>10</v>
          </cell>
          <cell r="H281">
            <v>25</v>
          </cell>
          <cell r="I281" t="str">
            <v>武茂</v>
          </cell>
          <cell r="J281" t="str">
            <v>日払</v>
          </cell>
          <cell r="K281">
            <v>10400</v>
          </cell>
          <cell r="L281">
            <v>3</v>
          </cell>
          <cell r="M281">
            <v>27.7</v>
          </cell>
          <cell r="N281">
            <v>0</v>
          </cell>
          <cell r="O281">
            <v>0</v>
          </cell>
          <cell r="P281">
            <v>0</v>
          </cell>
          <cell r="Q281">
            <v>0</v>
          </cell>
          <cell r="R281">
            <v>0</v>
          </cell>
          <cell r="S281">
            <v>0</v>
          </cell>
          <cell r="T281">
            <v>0</v>
          </cell>
          <cell r="U281">
            <v>0</v>
          </cell>
          <cell r="V281">
            <v>600</v>
          </cell>
          <cell r="W281">
            <v>0</v>
          </cell>
          <cell r="X281">
            <v>0</v>
          </cell>
          <cell r="Y281">
            <v>0</v>
          </cell>
          <cell r="Z281">
            <v>0</v>
          </cell>
          <cell r="AA281">
            <v>920</v>
          </cell>
          <cell r="AB281">
            <v>0.88541666666666663</v>
          </cell>
          <cell r="AC281" t="str">
            <v>～</v>
          </cell>
          <cell r="AD281">
            <v>1.1041666666666667</v>
          </cell>
          <cell r="AE281">
            <v>0.21875000000000011</v>
          </cell>
          <cell r="AF281">
            <v>0</v>
          </cell>
          <cell r="AG281">
            <v>0.18750000000000011</v>
          </cell>
          <cell r="AH281">
            <v>5865.0000000000036</v>
          </cell>
        </row>
        <row r="282">
          <cell r="D282" t="str">
            <v>44859-7</v>
          </cell>
          <cell r="E282">
            <v>25</v>
          </cell>
          <cell r="F282">
            <v>2022</v>
          </cell>
          <cell r="G282">
            <v>10</v>
          </cell>
          <cell r="H282">
            <v>25</v>
          </cell>
          <cell r="I282" t="str">
            <v>木村</v>
          </cell>
          <cell r="J282" t="str">
            <v>日払</v>
          </cell>
          <cell r="K282">
            <v>10600</v>
          </cell>
          <cell r="L282">
            <v>3</v>
          </cell>
          <cell r="M282">
            <v>26.2</v>
          </cell>
          <cell r="N282">
            <v>600</v>
          </cell>
          <cell r="O282" t="str">
            <v>元町GAJA</v>
          </cell>
          <cell r="P282">
            <v>0</v>
          </cell>
          <cell r="Q282">
            <v>0</v>
          </cell>
          <cell r="R282">
            <v>0</v>
          </cell>
          <cell r="S282">
            <v>0</v>
          </cell>
          <cell r="T282">
            <v>0</v>
          </cell>
          <cell r="U282">
            <v>0</v>
          </cell>
          <cell r="V282">
            <v>0</v>
          </cell>
          <cell r="W282">
            <v>0</v>
          </cell>
          <cell r="X282">
            <v>0</v>
          </cell>
          <cell r="Y282">
            <v>0</v>
          </cell>
          <cell r="Z282">
            <v>0</v>
          </cell>
          <cell r="AA282">
            <v>920</v>
          </cell>
          <cell r="AB282">
            <v>0.89583333333333337</v>
          </cell>
          <cell r="AC282" t="str">
            <v>～</v>
          </cell>
          <cell r="AD282">
            <v>1.03125</v>
          </cell>
          <cell r="AE282">
            <v>0.13541666666666663</v>
          </cell>
          <cell r="AF282">
            <v>0</v>
          </cell>
          <cell r="AG282">
            <v>0.11458333333333337</v>
          </cell>
          <cell r="AH282">
            <v>3622.4999999999991</v>
          </cell>
        </row>
        <row r="283">
          <cell r="D283" t="str">
            <v>44859-8</v>
          </cell>
          <cell r="E283">
            <v>25</v>
          </cell>
          <cell r="F283">
            <v>2022</v>
          </cell>
          <cell r="G283">
            <v>10</v>
          </cell>
          <cell r="H283">
            <v>25</v>
          </cell>
          <cell r="I283" t="str">
            <v>小沼</v>
          </cell>
          <cell r="J283" t="str">
            <v>日払</v>
          </cell>
          <cell r="K283">
            <v>12400</v>
          </cell>
          <cell r="L283">
            <v>3</v>
          </cell>
          <cell r="M283">
            <v>32.299999999999997</v>
          </cell>
          <cell r="N283">
            <v>4000</v>
          </cell>
          <cell r="O283" t="str">
            <v>イーエムテクノ</v>
          </cell>
          <cell r="P283">
            <v>0</v>
          </cell>
          <cell r="Q283">
            <v>0</v>
          </cell>
          <cell r="R283">
            <v>0</v>
          </cell>
          <cell r="S283">
            <v>0</v>
          </cell>
          <cell r="T283">
            <v>0</v>
          </cell>
          <cell r="U283">
            <v>0</v>
          </cell>
          <cell r="V283">
            <v>0</v>
          </cell>
          <cell r="W283">
            <v>0</v>
          </cell>
          <cell r="X283">
            <v>0</v>
          </cell>
          <cell r="Y283">
            <v>0</v>
          </cell>
          <cell r="Z283">
            <v>0</v>
          </cell>
          <cell r="AA283">
            <v>920</v>
          </cell>
          <cell r="AB283">
            <v>0.91666666666666663</v>
          </cell>
          <cell r="AC283" t="str">
            <v>～</v>
          </cell>
          <cell r="AD283">
            <v>1.125</v>
          </cell>
          <cell r="AE283">
            <v>0.20833333333333337</v>
          </cell>
          <cell r="AF283">
            <v>0</v>
          </cell>
          <cell r="AG283">
            <v>0.20833333333333337</v>
          </cell>
          <cell r="AH283">
            <v>5750.0000000000009</v>
          </cell>
        </row>
        <row r="284">
          <cell r="D284" t="str">
            <v>44859-9</v>
          </cell>
          <cell r="E284">
            <v>25</v>
          </cell>
          <cell r="F284">
            <v>2022</v>
          </cell>
          <cell r="G284">
            <v>10</v>
          </cell>
          <cell r="H284">
            <v>25</v>
          </cell>
          <cell r="I284" t="str">
            <v>高橋</v>
          </cell>
          <cell r="J284" t="str">
            <v>日払</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920</v>
          </cell>
          <cell r="AB284">
            <v>0.85416666666666663</v>
          </cell>
          <cell r="AC284" t="str">
            <v>～</v>
          </cell>
          <cell r="AD284">
            <v>0.98958333333333337</v>
          </cell>
          <cell r="AE284">
            <v>0.13541666666666674</v>
          </cell>
          <cell r="AF284">
            <v>0</v>
          </cell>
          <cell r="AG284">
            <v>7.2916666666666741E-2</v>
          </cell>
          <cell r="AH284">
            <v>2990.0000000000018</v>
          </cell>
        </row>
        <row r="285">
          <cell r="D285" t="str">
            <v>44859-10</v>
          </cell>
          <cell r="E285">
            <v>25</v>
          </cell>
          <cell r="F285">
            <v>2022</v>
          </cell>
          <cell r="G285">
            <v>10</v>
          </cell>
          <cell r="H285">
            <v>25</v>
          </cell>
          <cell r="I285" t="str">
            <v>長尾</v>
          </cell>
          <cell r="J285" t="str">
            <v>月払</v>
          </cell>
          <cell r="K285">
            <v>6600</v>
          </cell>
          <cell r="L285">
            <v>2</v>
          </cell>
          <cell r="M285">
            <v>15.2</v>
          </cell>
          <cell r="N285">
            <v>0</v>
          </cell>
          <cell r="O285">
            <v>0</v>
          </cell>
          <cell r="P285">
            <v>0</v>
          </cell>
          <cell r="Q285">
            <v>0</v>
          </cell>
          <cell r="R285">
            <v>0</v>
          </cell>
          <cell r="S285">
            <v>0</v>
          </cell>
          <cell r="T285">
            <v>0</v>
          </cell>
          <cell r="U285">
            <v>0</v>
          </cell>
          <cell r="V285">
            <v>0</v>
          </cell>
          <cell r="W285">
            <v>2670</v>
          </cell>
          <cell r="X285">
            <v>0</v>
          </cell>
          <cell r="Y285">
            <v>0</v>
          </cell>
          <cell r="Z285">
            <v>0</v>
          </cell>
          <cell r="AA285">
            <v>920</v>
          </cell>
          <cell r="AB285">
            <v>0</v>
          </cell>
          <cell r="AC285" t="str">
            <v/>
          </cell>
          <cell r="AD285">
            <v>0</v>
          </cell>
          <cell r="AE285">
            <v>0</v>
          </cell>
          <cell r="AF285">
            <v>0</v>
          </cell>
          <cell r="AG285">
            <v>0</v>
          </cell>
          <cell r="AH285">
            <v>0</v>
          </cell>
        </row>
        <row r="286">
          <cell r="D286" t="str">
            <v>44859-11</v>
          </cell>
          <cell r="E286">
            <v>25</v>
          </cell>
          <cell r="F286">
            <v>2022</v>
          </cell>
          <cell r="G286">
            <v>10</v>
          </cell>
          <cell r="H286">
            <v>25</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4400</v>
          </cell>
          <cell r="AA286">
            <v>0</v>
          </cell>
          <cell r="AB286">
            <v>0</v>
          </cell>
          <cell r="AC286" t="str">
            <v/>
          </cell>
          <cell r="AD286">
            <v>0</v>
          </cell>
          <cell r="AE286">
            <v>0</v>
          </cell>
          <cell r="AF286">
            <v>0</v>
          </cell>
          <cell r="AG286">
            <v>0</v>
          </cell>
          <cell r="AH286">
            <v>0</v>
          </cell>
        </row>
        <row r="287">
          <cell r="D287" t="str">
            <v>44860-1</v>
          </cell>
          <cell r="E287">
            <v>26</v>
          </cell>
          <cell r="F287">
            <v>2022</v>
          </cell>
          <cell r="G287">
            <v>10</v>
          </cell>
          <cell r="H287">
            <v>26</v>
          </cell>
          <cell r="I287" t="str">
            <v>鈴木</v>
          </cell>
          <cell r="J287" t="str">
            <v>日払</v>
          </cell>
          <cell r="K287">
            <v>22900</v>
          </cell>
          <cell r="L287">
            <v>6</v>
          </cell>
          <cell r="M287">
            <v>61.1</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920</v>
          </cell>
          <cell r="AB287">
            <v>0.83333333333333337</v>
          </cell>
          <cell r="AC287" t="str">
            <v>～</v>
          </cell>
          <cell r="AD287">
            <v>1.1319444444444444</v>
          </cell>
          <cell r="AE287">
            <v>0.29861111111111105</v>
          </cell>
          <cell r="AF287">
            <v>0</v>
          </cell>
          <cell r="AG287">
            <v>0.21527777777777779</v>
          </cell>
          <cell r="AH287">
            <v>7781.6666666666661</v>
          </cell>
        </row>
        <row r="288">
          <cell r="D288" t="str">
            <v>44860-2</v>
          </cell>
          <cell r="E288">
            <v>26</v>
          </cell>
          <cell r="F288">
            <v>2022</v>
          </cell>
          <cell r="G288">
            <v>10</v>
          </cell>
          <cell r="H288">
            <v>26</v>
          </cell>
          <cell r="I288" t="str">
            <v>小沼</v>
          </cell>
          <cell r="J288" t="str">
            <v>日払</v>
          </cell>
          <cell r="K288">
            <v>21300</v>
          </cell>
          <cell r="L288">
            <v>5</v>
          </cell>
          <cell r="M288">
            <v>61.8</v>
          </cell>
          <cell r="N288">
            <v>4500</v>
          </cell>
          <cell r="O288" t="str">
            <v>ＰａｙＰａｙ</v>
          </cell>
          <cell r="P288">
            <v>0</v>
          </cell>
          <cell r="Q288">
            <v>0</v>
          </cell>
          <cell r="R288">
            <v>0</v>
          </cell>
          <cell r="S288">
            <v>0</v>
          </cell>
          <cell r="T288">
            <v>0</v>
          </cell>
          <cell r="U288">
            <v>0</v>
          </cell>
          <cell r="V288">
            <v>0</v>
          </cell>
          <cell r="W288">
            <v>0</v>
          </cell>
          <cell r="X288">
            <v>0</v>
          </cell>
          <cell r="Y288">
            <v>0</v>
          </cell>
          <cell r="Z288">
            <v>0</v>
          </cell>
          <cell r="AA288">
            <v>920</v>
          </cell>
          <cell r="AB288">
            <v>0.83333333333333337</v>
          </cell>
          <cell r="AC288" t="str">
            <v>～</v>
          </cell>
          <cell r="AD288">
            <v>1.1458333333333333</v>
          </cell>
          <cell r="AE288">
            <v>0.31249999999999989</v>
          </cell>
          <cell r="AF288">
            <v>0</v>
          </cell>
          <cell r="AG288">
            <v>0.22916666666666663</v>
          </cell>
          <cell r="AH288">
            <v>8164.9999999999973</v>
          </cell>
        </row>
        <row r="289">
          <cell r="D289" t="str">
            <v>44860-3</v>
          </cell>
          <cell r="E289">
            <v>26</v>
          </cell>
          <cell r="F289">
            <v>2022</v>
          </cell>
          <cell r="G289">
            <v>10</v>
          </cell>
          <cell r="H289">
            <v>26</v>
          </cell>
          <cell r="I289" t="str">
            <v>井越</v>
          </cell>
          <cell r="J289" t="str">
            <v>日払</v>
          </cell>
          <cell r="K289">
            <v>20600</v>
          </cell>
          <cell r="L289">
            <v>4</v>
          </cell>
          <cell r="M289">
            <v>57.7</v>
          </cell>
          <cell r="N289">
            <v>600</v>
          </cell>
          <cell r="O289" t="str">
            <v>栄町つぼ八</v>
          </cell>
          <cell r="P289">
            <v>0</v>
          </cell>
          <cell r="Q289">
            <v>0</v>
          </cell>
          <cell r="R289">
            <v>0</v>
          </cell>
          <cell r="S289">
            <v>0</v>
          </cell>
          <cell r="T289">
            <v>0</v>
          </cell>
          <cell r="U289">
            <v>0</v>
          </cell>
          <cell r="V289">
            <v>0</v>
          </cell>
          <cell r="W289">
            <v>0</v>
          </cell>
          <cell r="X289">
            <v>0</v>
          </cell>
          <cell r="Y289">
            <v>0</v>
          </cell>
          <cell r="Z289">
            <v>0</v>
          </cell>
          <cell r="AA289">
            <v>920</v>
          </cell>
          <cell r="AB289">
            <v>0.875</v>
          </cell>
          <cell r="AC289" t="str">
            <v>～</v>
          </cell>
          <cell r="AD289">
            <v>1.0590277777777779</v>
          </cell>
          <cell r="AE289">
            <v>0.1840277777777779</v>
          </cell>
          <cell r="AF289">
            <v>0</v>
          </cell>
          <cell r="AG289">
            <v>0.14236111111111127</v>
          </cell>
          <cell r="AH289">
            <v>4849.1666666666697</v>
          </cell>
        </row>
        <row r="290">
          <cell r="D290" t="str">
            <v>44860-4</v>
          </cell>
          <cell r="E290">
            <v>26</v>
          </cell>
          <cell r="F290">
            <v>2022</v>
          </cell>
          <cell r="G290">
            <v>10</v>
          </cell>
          <cell r="H290">
            <v>26</v>
          </cell>
          <cell r="I290" t="str">
            <v>相田</v>
          </cell>
          <cell r="J290" t="str">
            <v>日払</v>
          </cell>
          <cell r="K290">
            <v>13100</v>
          </cell>
          <cell r="L290">
            <v>4</v>
          </cell>
          <cell r="M290">
            <v>29.3</v>
          </cell>
          <cell r="N290">
            <v>600</v>
          </cell>
          <cell r="O290" t="str">
            <v>栄町つぼ八</v>
          </cell>
          <cell r="P290">
            <v>0</v>
          </cell>
          <cell r="Q290">
            <v>0</v>
          </cell>
          <cell r="R290">
            <v>0</v>
          </cell>
          <cell r="S290">
            <v>0</v>
          </cell>
          <cell r="T290">
            <v>0</v>
          </cell>
          <cell r="U290">
            <v>0</v>
          </cell>
          <cell r="V290">
            <v>0</v>
          </cell>
          <cell r="W290">
            <v>0</v>
          </cell>
          <cell r="X290">
            <v>0</v>
          </cell>
          <cell r="Y290">
            <v>0</v>
          </cell>
          <cell r="Z290">
            <v>0</v>
          </cell>
          <cell r="AA290">
            <v>920</v>
          </cell>
          <cell r="AB290">
            <v>0.875</v>
          </cell>
          <cell r="AC290" t="str">
            <v>～</v>
          </cell>
          <cell r="AD290">
            <v>1.0520833333333333</v>
          </cell>
          <cell r="AE290">
            <v>0.17708333333333326</v>
          </cell>
          <cell r="AF290">
            <v>0</v>
          </cell>
          <cell r="AG290">
            <v>0.13541666666666663</v>
          </cell>
          <cell r="AH290">
            <v>4657.4999999999982</v>
          </cell>
        </row>
        <row r="291">
          <cell r="D291" t="str">
            <v>44860-5</v>
          </cell>
          <cell r="E291">
            <v>26</v>
          </cell>
          <cell r="F291">
            <v>2022</v>
          </cell>
          <cell r="G291">
            <v>10</v>
          </cell>
          <cell r="H291">
            <v>26</v>
          </cell>
          <cell r="I291" t="str">
            <v>石巻</v>
          </cell>
          <cell r="J291" t="str">
            <v>日払</v>
          </cell>
          <cell r="K291">
            <v>27700</v>
          </cell>
          <cell r="L291">
            <v>9</v>
          </cell>
          <cell r="M291">
            <v>48.4</v>
          </cell>
          <cell r="N291">
            <v>600</v>
          </cell>
          <cell r="O291" t="str">
            <v>栄町つぼ八</v>
          </cell>
          <cell r="P291">
            <v>0</v>
          </cell>
          <cell r="Q291">
            <v>0</v>
          </cell>
          <cell r="R291">
            <v>0</v>
          </cell>
          <cell r="S291">
            <v>0</v>
          </cell>
          <cell r="T291">
            <v>0</v>
          </cell>
          <cell r="U291">
            <v>0</v>
          </cell>
          <cell r="V291">
            <v>0</v>
          </cell>
          <cell r="W291">
            <v>0</v>
          </cell>
          <cell r="X291">
            <v>0</v>
          </cell>
          <cell r="Y291">
            <v>0</v>
          </cell>
          <cell r="Z291">
            <v>0</v>
          </cell>
          <cell r="AA291">
            <v>920</v>
          </cell>
          <cell r="AB291">
            <v>0.85416666666666663</v>
          </cell>
          <cell r="AC291" t="str">
            <v>～</v>
          </cell>
          <cell r="AD291">
            <v>1.1666666666666667</v>
          </cell>
          <cell r="AE291">
            <v>0.31250000000000011</v>
          </cell>
          <cell r="AF291">
            <v>0</v>
          </cell>
          <cell r="AG291">
            <v>0.25000000000000011</v>
          </cell>
          <cell r="AH291">
            <v>8280.0000000000036</v>
          </cell>
        </row>
        <row r="292">
          <cell r="D292" t="str">
            <v>44860-6</v>
          </cell>
          <cell r="E292">
            <v>26</v>
          </cell>
          <cell r="F292">
            <v>2022</v>
          </cell>
          <cell r="G292">
            <v>10</v>
          </cell>
          <cell r="H292">
            <v>26</v>
          </cell>
          <cell r="I292" t="str">
            <v>清水英</v>
          </cell>
          <cell r="J292" t="str">
            <v>日払</v>
          </cell>
          <cell r="K292">
            <v>14800</v>
          </cell>
          <cell r="L292">
            <v>4</v>
          </cell>
          <cell r="M292">
            <v>36.1</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920</v>
          </cell>
          <cell r="AB292">
            <v>0.86458333333333337</v>
          </cell>
          <cell r="AC292" t="str">
            <v>～</v>
          </cell>
          <cell r="AD292">
            <v>1.0729166666666667</v>
          </cell>
          <cell r="AE292">
            <v>0.20833333333333337</v>
          </cell>
          <cell r="AF292">
            <v>0</v>
          </cell>
          <cell r="AG292">
            <v>0.15625000000000011</v>
          </cell>
          <cell r="AH292">
            <v>5462.5000000000018</v>
          </cell>
        </row>
        <row r="293">
          <cell r="D293" t="str">
            <v>44860-7</v>
          </cell>
          <cell r="E293">
            <v>26</v>
          </cell>
          <cell r="F293">
            <v>2022</v>
          </cell>
          <cell r="G293">
            <v>10</v>
          </cell>
          <cell r="H293">
            <v>26</v>
          </cell>
          <cell r="I293" t="str">
            <v>八重樫</v>
          </cell>
          <cell r="J293" t="str">
            <v>日払</v>
          </cell>
          <cell r="K293">
            <v>13200</v>
          </cell>
          <cell r="L293">
            <v>3</v>
          </cell>
          <cell r="M293">
            <v>41.1</v>
          </cell>
          <cell r="N293">
            <v>0</v>
          </cell>
          <cell r="O293">
            <v>0</v>
          </cell>
          <cell r="P293">
            <v>0</v>
          </cell>
          <cell r="Q293">
            <v>0</v>
          </cell>
          <cell r="R293">
            <v>0</v>
          </cell>
          <cell r="S293">
            <v>0</v>
          </cell>
          <cell r="T293">
            <v>0</v>
          </cell>
          <cell r="U293">
            <v>0</v>
          </cell>
          <cell r="V293">
            <v>500</v>
          </cell>
          <cell r="W293">
            <v>0</v>
          </cell>
          <cell r="X293">
            <v>0</v>
          </cell>
          <cell r="Y293">
            <v>0</v>
          </cell>
          <cell r="Z293">
            <v>0</v>
          </cell>
          <cell r="AA293">
            <v>920</v>
          </cell>
          <cell r="AB293">
            <v>0.91666666666666663</v>
          </cell>
          <cell r="AC293" t="str">
            <v>～</v>
          </cell>
          <cell r="AD293">
            <v>1.1354166666666667</v>
          </cell>
          <cell r="AE293">
            <v>0.21875000000000011</v>
          </cell>
          <cell r="AF293">
            <v>0</v>
          </cell>
          <cell r="AG293">
            <v>0.21875000000000011</v>
          </cell>
          <cell r="AH293">
            <v>6037.5000000000036</v>
          </cell>
        </row>
        <row r="294">
          <cell r="D294" t="str">
            <v>44860-8</v>
          </cell>
          <cell r="E294">
            <v>26</v>
          </cell>
          <cell r="F294">
            <v>2022</v>
          </cell>
          <cell r="G294">
            <v>10</v>
          </cell>
          <cell r="H294">
            <v>26</v>
          </cell>
          <cell r="I294" t="str">
            <v>菊地</v>
          </cell>
          <cell r="J294" t="str">
            <v>日払</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920</v>
          </cell>
          <cell r="AB294">
            <v>0.85416666666666663</v>
          </cell>
          <cell r="AC294" t="str">
            <v>～</v>
          </cell>
          <cell r="AD294">
            <v>1.0208333333333333</v>
          </cell>
          <cell r="AE294">
            <v>0.16666666666666663</v>
          </cell>
          <cell r="AF294">
            <v>0</v>
          </cell>
          <cell r="AG294">
            <v>0.10416666666666663</v>
          </cell>
          <cell r="AH294">
            <v>3679.9999999999991</v>
          </cell>
        </row>
        <row r="295">
          <cell r="D295" t="str">
            <v>44860-9</v>
          </cell>
          <cell r="E295">
            <v>26</v>
          </cell>
          <cell r="F295">
            <v>2022</v>
          </cell>
          <cell r="G295">
            <v>10</v>
          </cell>
          <cell r="H295">
            <v>26</v>
          </cell>
          <cell r="I295" t="str">
            <v>鈴木ま</v>
          </cell>
          <cell r="J295" t="str">
            <v>日払</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920</v>
          </cell>
          <cell r="AB295">
            <v>0.875</v>
          </cell>
          <cell r="AC295" t="str">
            <v>～</v>
          </cell>
          <cell r="AD295">
            <v>1.0416666666666667</v>
          </cell>
          <cell r="AE295">
            <v>0.16666666666666674</v>
          </cell>
          <cell r="AF295">
            <v>0</v>
          </cell>
          <cell r="AG295">
            <v>0.12500000000000011</v>
          </cell>
          <cell r="AH295">
            <v>3680.0000000000014</v>
          </cell>
        </row>
        <row r="296">
          <cell r="D296" t="str">
            <v>44860-10</v>
          </cell>
          <cell r="E296">
            <v>26</v>
          </cell>
          <cell r="F296">
            <v>2022</v>
          </cell>
          <cell r="G296">
            <v>10</v>
          </cell>
          <cell r="H296">
            <v>26</v>
          </cell>
          <cell r="I296" t="str">
            <v>高橋</v>
          </cell>
          <cell r="J296" t="str">
            <v>日払</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920</v>
          </cell>
          <cell r="AB296">
            <v>0.89583333333333337</v>
          </cell>
          <cell r="AC296" t="str">
            <v>～</v>
          </cell>
          <cell r="AD296">
            <v>1.0625</v>
          </cell>
          <cell r="AE296">
            <v>0.16666666666666663</v>
          </cell>
          <cell r="AF296">
            <v>0</v>
          </cell>
          <cell r="AG296">
            <v>0.14583333333333337</v>
          </cell>
          <cell r="AH296">
            <v>3679.9999999999991</v>
          </cell>
        </row>
        <row r="297">
          <cell r="D297" t="str">
            <v>44860-11</v>
          </cell>
          <cell r="E297">
            <v>26</v>
          </cell>
          <cell r="F297">
            <v>2022</v>
          </cell>
          <cell r="G297">
            <v>10</v>
          </cell>
          <cell r="H297">
            <v>26</v>
          </cell>
          <cell r="I297" t="str">
            <v>稲毛田</v>
          </cell>
          <cell r="J297" t="str">
            <v>日払</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920</v>
          </cell>
          <cell r="AB297">
            <v>0.91666666666666663</v>
          </cell>
          <cell r="AC297" t="str">
            <v>～</v>
          </cell>
          <cell r="AD297">
            <v>1.0833333333333333</v>
          </cell>
          <cell r="AE297">
            <v>0.16666666666666663</v>
          </cell>
          <cell r="AF297">
            <v>0</v>
          </cell>
          <cell r="AG297">
            <v>0.16666666666666663</v>
          </cell>
          <cell r="AH297">
            <v>3679.9999999999991</v>
          </cell>
        </row>
        <row r="298">
          <cell r="D298" t="str">
            <v>44861-1</v>
          </cell>
          <cell r="E298">
            <v>27</v>
          </cell>
          <cell r="F298">
            <v>2022</v>
          </cell>
          <cell r="G298">
            <v>10</v>
          </cell>
          <cell r="H298">
            <v>27</v>
          </cell>
          <cell r="I298" t="str">
            <v>後藤</v>
          </cell>
          <cell r="J298" t="str">
            <v>日払</v>
          </cell>
          <cell r="K298">
            <v>14500</v>
          </cell>
          <cell r="L298">
            <v>4</v>
          </cell>
          <cell r="M298">
            <v>35.700000000000003</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920</v>
          </cell>
          <cell r="AB298">
            <v>0.83333333333333337</v>
          </cell>
          <cell r="AC298" t="str">
            <v>～</v>
          </cell>
          <cell r="AD298">
            <v>1.0208333333333333</v>
          </cell>
          <cell r="AE298">
            <v>0.18749999999999989</v>
          </cell>
          <cell r="AF298">
            <v>0</v>
          </cell>
          <cell r="AG298">
            <v>0.10416666666666663</v>
          </cell>
          <cell r="AH298">
            <v>4714.9999999999973</v>
          </cell>
        </row>
        <row r="299">
          <cell r="D299" t="str">
            <v>44861-2</v>
          </cell>
          <cell r="E299">
            <v>27</v>
          </cell>
          <cell r="F299">
            <v>2022</v>
          </cell>
          <cell r="G299">
            <v>10</v>
          </cell>
          <cell r="H299">
            <v>27</v>
          </cell>
          <cell r="I299" t="str">
            <v>木村</v>
          </cell>
          <cell r="J299" t="str">
            <v>日払</v>
          </cell>
          <cell r="K299">
            <v>8600</v>
          </cell>
          <cell r="L299">
            <v>2</v>
          </cell>
          <cell r="M299">
            <v>23.2</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920</v>
          </cell>
          <cell r="AB299">
            <v>0.85416666666666663</v>
          </cell>
          <cell r="AC299" t="str">
            <v>～</v>
          </cell>
          <cell r="AD299">
            <v>1.0104166666666667</v>
          </cell>
          <cell r="AE299">
            <v>0.15625000000000011</v>
          </cell>
          <cell r="AF299">
            <v>0</v>
          </cell>
          <cell r="AG299">
            <v>9.3750000000000111E-2</v>
          </cell>
          <cell r="AH299">
            <v>3967.5000000000032</v>
          </cell>
        </row>
        <row r="300">
          <cell r="D300" t="str">
            <v>44861-3</v>
          </cell>
          <cell r="E300">
            <v>27</v>
          </cell>
          <cell r="F300">
            <v>2022</v>
          </cell>
          <cell r="G300">
            <v>10</v>
          </cell>
          <cell r="H300">
            <v>27</v>
          </cell>
          <cell r="I300" t="str">
            <v>鈴木裕</v>
          </cell>
          <cell r="J300" t="str">
            <v>日払</v>
          </cell>
          <cell r="K300">
            <v>14000</v>
          </cell>
          <cell r="L300">
            <v>1</v>
          </cell>
          <cell r="M300">
            <v>60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920</v>
          </cell>
          <cell r="AB300">
            <v>0.875</v>
          </cell>
          <cell r="AC300" t="str">
            <v>～</v>
          </cell>
          <cell r="AD300">
            <v>1.0208333333333333</v>
          </cell>
          <cell r="AE300">
            <v>0.14583333333333326</v>
          </cell>
          <cell r="AF300">
            <v>0</v>
          </cell>
          <cell r="AG300">
            <v>0.10416666666666663</v>
          </cell>
          <cell r="AH300">
            <v>3794.9999999999982</v>
          </cell>
        </row>
        <row r="301">
          <cell r="D301" t="str">
            <v>44861-4</v>
          </cell>
          <cell r="E301">
            <v>27</v>
          </cell>
          <cell r="F301">
            <v>2022</v>
          </cell>
          <cell r="G301">
            <v>10</v>
          </cell>
          <cell r="H301">
            <v>27</v>
          </cell>
          <cell r="I301" t="str">
            <v>石巻</v>
          </cell>
          <cell r="J301" t="str">
            <v>日払</v>
          </cell>
          <cell r="K301">
            <v>13400</v>
          </cell>
          <cell r="L301">
            <v>4</v>
          </cell>
          <cell r="M301">
            <v>30.1</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920</v>
          </cell>
          <cell r="AB301">
            <v>0.83333333333333337</v>
          </cell>
          <cell r="AC301" t="str">
            <v>～</v>
          </cell>
          <cell r="AD301">
            <v>1.0520833333333333</v>
          </cell>
          <cell r="AE301">
            <v>0.21874999999999989</v>
          </cell>
          <cell r="AF301">
            <v>0</v>
          </cell>
          <cell r="AG301">
            <v>0.13541666666666663</v>
          </cell>
          <cell r="AH301">
            <v>5577.4999999999973</v>
          </cell>
        </row>
        <row r="302">
          <cell r="D302" t="str">
            <v>44861-5</v>
          </cell>
          <cell r="E302">
            <v>27</v>
          </cell>
          <cell r="F302">
            <v>2022</v>
          </cell>
          <cell r="G302">
            <v>10</v>
          </cell>
          <cell r="H302">
            <v>27</v>
          </cell>
          <cell r="I302" t="str">
            <v>武茂</v>
          </cell>
          <cell r="J302" t="str">
            <v>日払</v>
          </cell>
          <cell r="K302">
            <v>15300</v>
          </cell>
          <cell r="L302">
            <v>5</v>
          </cell>
          <cell r="M302">
            <v>30.8</v>
          </cell>
          <cell r="N302">
            <v>5900</v>
          </cell>
          <cell r="O302" t="str">
            <v>イーエムテクノ</v>
          </cell>
          <cell r="P302">
            <v>0</v>
          </cell>
          <cell r="Q302">
            <v>0</v>
          </cell>
          <cell r="R302">
            <v>0</v>
          </cell>
          <cell r="S302">
            <v>0</v>
          </cell>
          <cell r="T302">
            <v>0</v>
          </cell>
          <cell r="U302">
            <v>0</v>
          </cell>
          <cell r="V302">
            <v>0</v>
          </cell>
          <cell r="W302">
            <v>0</v>
          </cell>
          <cell r="X302">
            <v>0</v>
          </cell>
          <cell r="Y302">
            <v>0</v>
          </cell>
          <cell r="Z302">
            <v>0</v>
          </cell>
          <cell r="AA302">
            <v>920</v>
          </cell>
          <cell r="AB302">
            <v>0.88541666666666663</v>
          </cell>
          <cell r="AC302" t="str">
            <v>～</v>
          </cell>
          <cell r="AD302">
            <v>1.0972222222222221</v>
          </cell>
          <cell r="AE302">
            <v>0.21180555555555547</v>
          </cell>
          <cell r="AF302">
            <v>0</v>
          </cell>
          <cell r="AG302">
            <v>0.18055555555555547</v>
          </cell>
          <cell r="AH302">
            <v>5673.3333333333303</v>
          </cell>
        </row>
        <row r="303">
          <cell r="D303" t="str">
            <v>44861-6</v>
          </cell>
          <cell r="E303">
            <v>27</v>
          </cell>
          <cell r="F303">
            <v>2022</v>
          </cell>
          <cell r="G303">
            <v>10</v>
          </cell>
          <cell r="H303">
            <v>27</v>
          </cell>
          <cell r="I303" t="str">
            <v>小沼</v>
          </cell>
          <cell r="J303" t="str">
            <v>日払</v>
          </cell>
          <cell r="K303">
            <v>14000</v>
          </cell>
          <cell r="L303">
            <v>4</v>
          </cell>
          <cell r="M303">
            <v>35.5</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920</v>
          </cell>
          <cell r="AB303">
            <v>0.91666666666666663</v>
          </cell>
          <cell r="AC303" t="str">
            <v>～</v>
          </cell>
          <cell r="AD303">
            <v>1.125</v>
          </cell>
          <cell r="AE303">
            <v>0.20833333333333337</v>
          </cell>
          <cell r="AF303">
            <v>0</v>
          </cell>
          <cell r="AG303">
            <v>0.20833333333333337</v>
          </cell>
          <cell r="AH303">
            <v>5750.0000000000009</v>
          </cell>
        </row>
        <row r="304">
          <cell r="D304" t="str">
            <v>44861-7</v>
          </cell>
          <cell r="E304">
            <v>27</v>
          </cell>
          <cell r="F304">
            <v>2022</v>
          </cell>
          <cell r="G304">
            <v>10</v>
          </cell>
          <cell r="H304">
            <v>27</v>
          </cell>
          <cell r="I304" t="str">
            <v>鈴木</v>
          </cell>
          <cell r="J304" t="str">
            <v>日払</v>
          </cell>
          <cell r="K304">
            <v>17300</v>
          </cell>
          <cell r="L304">
            <v>4</v>
          </cell>
          <cell r="M304">
            <v>49.3</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920</v>
          </cell>
          <cell r="AB304">
            <v>0.83333333333333337</v>
          </cell>
          <cell r="AC304" t="str">
            <v>～</v>
          </cell>
          <cell r="AD304">
            <v>1.1006944444444444</v>
          </cell>
          <cell r="AE304">
            <v>0.26736111111111105</v>
          </cell>
          <cell r="AF304">
            <v>0</v>
          </cell>
          <cell r="AG304">
            <v>0.18402777777777779</v>
          </cell>
          <cell r="AH304">
            <v>6919.1666666666661</v>
          </cell>
        </row>
        <row r="305">
          <cell r="D305" t="str">
            <v>44861-8</v>
          </cell>
          <cell r="E305">
            <v>27</v>
          </cell>
          <cell r="F305">
            <v>2022</v>
          </cell>
          <cell r="G305">
            <v>10</v>
          </cell>
          <cell r="H305">
            <v>27</v>
          </cell>
          <cell r="I305" t="str">
            <v>八重樫</v>
          </cell>
          <cell r="J305" t="str">
            <v>日払</v>
          </cell>
          <cell r="K305">
            <v>20800</v>
          </cell>
          <cell r="L305">
            <v>5</v>
          </cell>
          <cell r="M305">
            <v>57.8</v>
          </cell>
          <cell r="N305">
            <v>4200</v>
          </cell>
          <cell r="O305" t="str">
            <v>リューツー</v>
          </cell>
          <cell r="P305">
            <v>0</v>
          </cell>
          <cell r="Q305">
            <v>0</v>
          </cell>
          <cell r="R305">
            <v>0</v>
          </cell>
          <cell r="S305">
            <v>0</v>
          </cell>
          <cell r="T305">
            <v>0</v>
          </cell>
          <cell r="U305">
            <v>0</v>
          </cell>
          <cell r="V305">
            <v>0</v>
          </cell>
          <cell r="W305">
            <v>0</v>
          </cell>
          <cell r="X305">
            <v>0</v>
          </cell>
          <cell r="Y305">
            <v>0</v>
          </cell>
          <cell r="Z305">
            <v>0</v>
          </cell>
          <cell r="AA305">
            <v>920</v>
          </cell>
          <cell r="AB305">
            <v>0.91666666666666663</v>
          </cell>
          <cell r="AC305" t="str">
            <v>～</v>
          </cell>
          <cell r="AD305">
            <v>1.1145833333333333</v>
          </cell>
          <cell r="AE305">
            <v>0.19791666666666663</v>
          </cell>
          <cell r="AF305">
            <v>0</v>
          </cell>
          <cell r="AG305">
            <v>0.19791666666666663</v>
          </cell>
          <cell r="AH305">
            <v>5462.4999999999991</v>
          </cell>
        </row>
        <row r="306">
          <cell r="D306" t="str">
            <v>44861-9</v>
          </cell>
          <cell r="E306">
            <v>27</v>
          </cell>
          <cell r="F306">
            <v>2022</v>
          </cell>
          <cell r="G306">
            <v>10</v>
          </cell>
          <cell r="H306">
            <v>27</v>
          </cell>
          <cell r="I306" t="str">
            <v>井越</v>
          </cell>
          <cell r="J306" t="str">
            <v>日払</v>
          </cell>
          <cell r="K306">
            <v>8400</v>
          </cell>
          <cell r="L306">
            <v>3</v>
          </cell>
          <cell r="M306">
            <v>15.3</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920</v>
          </cell>
          <cell r="AB306">
            <v>0.875</v>
          </cell>
          <cell r="AC306" t="str">
            <v>～</v>
          </cell>
          <cell r="AD306">
            <v>1.0208333333333333</v>
          </cell>
          <cell r="AE306">
            <v>0.14583333333333326</v>
          </cell>
          <cell r="AF306">
            <v>0</v>
          </cell>
          <cell r="AG306">
            <v>0.10416666666666663</v>
          </cell>
          <cell r="AH306">
            <v>3794.9999999999982</v>
          </cell>
        </row>
        <row r="307">
          <cell r="D307" t="str">
            <v>44861-10</v>
          </cell>
          <cell r="E307">
            <v>27</v>
          </cell>
          <cell r="F307">
            <v>2022</v>
          </cell>
          <cell r="G307">
            <v>10</v>
          </cell>
          <cell r="H307">
            <v>27</v>
          </cell>
          <cell r="I307" t="str">
            <v>山本</v>
          </cell>
          <cell r="J307" t="str">
            <v>日払</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920</v>
          </cell>
          <cell r="AB307">
            <v>0.83333333333333337</v>
          </cell>
          <cell r="AC307" t="str">
            <v>～</v>
          </cell>
          <cell r="AD307">
            <v>1.03125</v>
          </cell>
          <cell r="AE307">
            <v>0.19791666666666663</v>
          </cell>
          <cell r="AF307">
            <v>0</v>
          </cell>
          <cell r="AG307">
            <v>0.11458333333333337</v>
          </cell>
          <cell r="AH307">
            <v>4369.9999999999991</v>
          </cell>
        </row>
        <row r="308">
          <cell r="D308" t="str">
            <v>44861-11</v>
          </cell>
          <cell r="E308">
            <v>27</v>
          </cell>
          <cell r="F308">
            <v>2022</v>
          </cell>
          <cell r="G308">
            <v>10</v>
          </cell>
          <cell r="H308">
            <v>27</v>
          </cell>
          <cell r="I308" t="str">
            <v>長尾</v>
          </cell>
          <cell r="J308" t="str">
            <v>月払</v>
          </cell>
          <cell r="K308">
            <v>19100</v>
          </cell>
          <cell r="L308">
            <v>5</v>
          </cell>
          <cell r="M308">
            <v>57.6</v>
          </cell>
          <cell r="N308">
            <v>0</v>
          </cell>
          <cell r="O308">
            <v>0</v>
          </cell>
          <cell r="P308">
            <v>0</v>
          </cell>
          <cell r="Q308">
            <v>0</v>
          </cell>
          <cell r="R308">
            <v>0</v>
          </cell>
          <cell r="S308">
            <v>0</v>
          </cell>
          <cell r="T308">
            <v>0</v>
          </cell>
          <cell r="U308">
            <v>0</v>
          </cell>
          <cell r="V308">
            <v>330</v>
          </cell>
          <cell r="W308">
            <v>0</v>
          </cell>
          <cell r="X308">
            <v>0</v>
          </cell>
          <cell r="Y308">
            <v>0</v>
          </cell>
          <cell r="Z308">
            <v>0</v>
          </cell>
          <cell r="AA308">
            <v>920</v>
          </cell>
          <cell r="AB308">
            <v>0</v>
          </cell>
          <cell r="AC308" t="str">
            <v/>
          </cell>
          <cell r="AD308">
            <v>0</v>
          </cell>
          <cell r="AE308">
            <v>0</v>
          </cell>
          <cell r="AF308">
            <v>0</v>
          </cell>
          <cell r="AG308">
            <v>0</v>
          </cell>
          <cell r="AH308">
            <v>0</v>
          </cell>
        </row>
        <row r="309">
          <cell r="D309" t="str">
            <v>44862-1</v>
          </cell>
          <cell r="E309">
            <v>28</v>
          </cell>
          <cell r="F309">
            <v>2022</v>
          </cell>
          <cell r="G309">
            <v>10</v>
          </cell>
          <cell r="H309">
            <v>28</v>
          </cell>
          <cell r="I309" t="str">
            <v>井越</v>
          </cell>
          <cell r="J309" t="str">
            <v>日払</v>
          </cell>
          <cell r="K309">
            <v>16800</v>
          </cell>
          <cell r="L309">
            <v>4</v>
          </cell>
          <cell r="M309">
            <v>46.2</v>
          </cell>
          <cell r="N309">
            <v>4200</v>
          </cell>
          <cell r="O309" t="str">
            <v>ＰａｙＰａｙ</v>
          </cell>
          <cell r="P309">
            <v>0</v>
          </cell>
          <cell r="Q309">
            <v>0</v>
          </cell>
          <cell r="R309">
            <v>0</v>
          </cell>
          <cell r="S309">
            <v>0</v>
          </cell>
          <cell r="T309">
            <v>0</v>
          </cell>
          <cell r="U309">
            <v>0</v>
          </cell>
          <cell r="V309">
            <v>0</v>
          </cell>
          <cell r="W309">
            <v>0</v>
          </cell>
          <cell r="X309">
            <v>0</v>
          </cell>
          <cell r="Y309">
            <v>0</v>
          </cell>
          <cell r="Z309">
            <v>0</v>
          </cell>
          <cell r="AA309">
            <v>920</v>
          </cell>
          <cell r="AB309">
            <v>0.875</v>
          </cell>
          <cell r="AC309" t="str">
            <v>～</v>
          </cell>
          <cell r="AD309">
            <v>1.09375</v>
          </cell>
          <cell r="AE309">
            <v>0.21875</v>
          </cell>
          <cell r="AF309">
            <v>0</v>
          </cell>
          <cell r="AG309">
            <v>0.17708333333333337</v>
          </cell>
          <cell r="AH309">
            <v>5807.5</v>
          </cell>
        </row>
        <row r="310">
          <cell r="D310" t="str">
            <v>44862-2</v>
          </cell>
          <cell r="E310">
            <v>28</v>
          </cell>
          <cell r="F310">
            <v>2022</v>
          </cell>
          <cell r="G310">
            <v>10</v>
          </cell>
          <cell r="H310">
            <v>28</v>
          </cell>
          <cell r="I310" t="str">
            <v>武茂</v>
          </cell>
          <cell r="J310" t="str">
            <v>日払</v>
          </cell>
          <cell r="K310">
            <v>21000</v>
          </cell>
          <cell r="L310">
            <v>6</v>
          </cell>
          <cell r="M310">
            <v>56.9</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920</v>
          </cell>
          <cell r="AB310">
            <v>0.85416666666666663</v>
          </cell>
          <cell r="AC310" t="str">
            <v>～</v>
          </cell>
          <cell r="AD310">
            <v>1.03125</v>
          </cell>
          <cell r="AE310">
            <v>0.17708333333333337</v>
          </cell>
          <cell r="AF310">
            <v>0</v>
          </cell>
          <cell r="AG310">
            <v>0.11458333333333337</v>
          </cell>
          <cell r="AH310">
            <v>4542.5000000000009</v>
          </cell>
        </row>
        <row r="311">
          <cell r="D311" t="str">
            <v>44862-3</v>
          </cell>
          <cell r="E311">
            <v>28</v>
          </cell>
          <cell r="F311">
            <v>2022</v>
          </cell>
          <cell r="G311">
            <v>10</v>
          </cell>
          <cell r="H311">
            <v>28</v>
          </cell>
          <cell r="I311" t="str">
            <v>庵</v>
          </cell>
          <cell r="J311" t="str">
            <v>日払</v>
          </cell>
          <cell r="K311">
            <v>21000</v>
          </cell>
          <cell r="L311">
            <v>6</v>
          </cell>
          <cell r="M311">
            <v>50.8</v>
          </cell>
          <cell r="N311">
            <v>4100</v>
          </cell>
          <cell r="O311" t="str">
            <v>ＰａｙＰａｙ</v>
          </cell>
          <cell r="P311">
            <v>3100</v>
          </cell>
          <cell r="Q311" t="str">
            <v>ＰａｙＰａｙ</v>
          </cell>
          <cell r="R311">
            <v>0</v>
          </cell>
          <cell r="S311">
            <v>0</v>
          </cell>
          <cell r="T311">
            <v>0</v>
          </cell>
          <cell r="U311">
            <v>0</v>
          </cell>
          <cell r="V311">
            <v>0</v>
          </cell>
          <cell r="W311">
            <v>320</v>
          </cell>
          <cell r="X311">
            <v>0</v>
          </cell>
          <cell r="Y311">
            <v>0</v>
          </cell>
          <cell r="Z311">
            <v>0</v>
          </cell>
          <cell r="AA311">
            <v>920</v>
          </cell>
          <cell r="AB311">
            <v>0.83333333333333337</v>
          </cell>
          <cell r="AC311" t="str">
            <v>～</v>
          </cell>
          <cell r="AD311">
            <v>1.0208333333333333</v>
          </cell>
          <cell r="AE311">
            <v>0.18749999999999989</v>
          </cell>
          <cell r="AF311">
            <v>0</v>
          </cell>
          <cell r="AG311">
            <v>0.10416666666666663</v>
          </cell>
          <cell r="AH311">
            <v>4714.9999999999973</v>
          </cell>
        </row>
        <row r="312">
          <cell r="D312" t="str">
            <v>44862-4</v>
          </cell>
          <cell r="E312">
            <v>28</v>
          </cell>
          <cell r="F312">
            <v>2022</v>
          </cell>
          <cell r="G312">
            <v>10</v>
          </cell>
          <cell r="H312">
            <v>28</v>
          </cell>
          <cell r="I312" t="str">
            <v>清水英</v>
          </cell>
          <cell r="J312" t="str">
            <v>日払</v>
          </cell>
          <cell r="K312">
            <v>11600</v>
          </cell>
          <cell r="L312">
            <v>3</v>
          </cell>
          <cell r="M312">
            <v>24.5</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920</v>
          </cell>
          <cell r="AB312">
            <v>0.85416666666666663</v>
          </cell>
          <cell r="AC312" t="str">
            <v>～</v>
          </cell>
          <cell r="AD312">
            <v>1.0104166666666667</v>
          </cell>
          <cell r="AE312">
            <v>0.15625000000000011</v>
          </cell>
          <cell r="AF312">
            <v>0</v>
          </cell>
          <cell r="AG312">
            <v>9.3750000000000111E-2</v>
          </cell>
          <cell r="AH312">
            <v>3967.5000000000032</v>
          </cell>
        </row>
        <row r="313">
          <cell r="D313" t="str">
            <v>44862-5</v>
          </cell>
          <cell r="E313">
            <v>28</v>
          </cell>
          <cell r="F313">
            <v>2022</v>
          </cell>
          <cell r="G313">
            <v>10</v>
          </cell>
          <cell r="H313">
            <v>28</v>
          </cell>
          <cell r="I313" t="str">
            <v>片山</v>
          </cell>
          <cell r="J313" t="str">
            <v>日払</v>
          </cell>
          <cell r="K313">
            <v>27200</v>
          </cell>
          <cell r="L313">
            <v>8</v>
          </cell>
          <cell r="M313">
            <v>59.9</v>
          </cell>
          <cell r="N313">
            <v>0</v>
          </cell>
          <cell r="O313">
            <v>0</v>
          </cell>
          <cell r="P313">
            <v>0</v>
          </cell>
          <cell r="Q313">
            <v>0</v>
          </cell>
          <cell r="R313">
            <v>0</v>
          </cell>
          <cell r="S313">
            <v>0</v>
          </cell>
          <cell r="T313">
            <v>0</v>
          </cell>
          <cell r="U313">
            <v>0</v>
          </cell>
          <cell r="V313">
            <v>600</v>
          </cell>
          <cell r="W313">
            <v>0</v>
          </cell>
          <cell r="X313">
            <v>0</v>
          </cell>
          <cell r="Y313">
            <v>0</v>
          </cell>
          <cell r="Z313">
            <v>0</v>
          </cell>
          <cell r="AA313">
            <v>920</v>
          </cell>
          <cell r="AB313">
            <v>0.89583333333333337</v>
          </cell>
          <cell r="AC313" t="str">
            <v>～</v>
          </cell>
          <cell r="AD313">
            <v>1.1770833333333333</v>
          </cell>
          <cell r="AE313">
            <v>0.28124999999999989</v>
          </cell>
          <cell r="AF313">
            <v>0</v>
          </cell>
          <cell r="AG313">
            <v>0.26041666666666663</v>
          </cell>
          <cell r="AH313">
            <v>7647.4999999999973</v>
          </cell>
        </row>
        <row r="314">
          <cell r="D314" t="str">
            <v>44862-6</v>
          </cell>
          <cell r="E314">
            <v>28</v>
          </cell>
          <cell r="F314">
            <v>2022</v>
          </cell>
          <cell r="G314">
            <v>10</v>
          </cell>
          <cell r="H314">
            <v>28</v>
          </cell>
          <cell r="I314" t="str">
            <v>小沼</v>
          </cell>
          <cell r="J314" t="str">
            <v>日払</v>
          </cell>
          <cell r="K314">
            <v>22100</v>
          </cell>
          <cell r="L314">
            <v>6</v>
          </cell>
          <cell r="M314">
            <v>56.5</v>
          </cell>
          <cell r="N314">
            <v>0</v>
          </cell>
          <cell r="O314">
            <v>0</v>
          </cell>
          <cell r="P314">
            <v>0</v>
          </cell>
          <cell r="Q314">
            <v>0</v>
          </cell>
          <cell r="R314">
            <v>0</v>
          </cell>
          <cell r="S314">
            <v>0</v>
          </cell>
          <cell r="T314">
            <v>0</v>
          </cell>
          <cell r="U314">
            <v>0</v>
          </cell>
          <cell r="V314">
            <v>1400</v>
          </cell>
          <cell r="W314">
            <v>0</v>
          </cell>
          <cell r="X314">
            <v>0</v>
          </cell>
          <cell r="Y314">
            <v>0</v>
          </cell>
          <cell r="Z314">
            <v>0</v>
          </cell>
          <cell r="AA314">
            <v>920</v>
          </cell>
          <cell r="AB314">
            <v>0.91666666666666663</v>
          </cell>
          <cell r="AC314" t="str">
            <v>～</v>
          </cell>
          <cell r="AD314">
            <v>1.1944444444444444</v>
          </cell>
          <cell r="AE314">
            <v>0.27777777777777779</v>
          </cell>
          <cell r="AF314">
            <v>0</v>
          </cell>
          <cell r="AG314">
            <v>0.27777777777777779</v>
          </cell>
          <cell r="AH314">
            <v>7666.6666666666679</v>
          </cell>
        </row>
        <row r="315">
          <cell r="D315" t="str">
            <v>44862-7</v>
          </cell>
          <cell r="E315">
            <v>28</v>
          </cell>
          <cell r="F315">
            <v>2022</v>
          </cell>
          <cell r="G315">
            <v>10</v>
          </cell>
          <cell r="H315">
            <v>28</v>
          </cell>
          <cell r="I315" t="str">
            <v>鈴木</v>
          </cell>
          <cell r="J315" t="str">
            <v>日払</v>
          </cell>
          <cell r="K315">
            <v>29300</v>
          </cell>
          <cell r="L315">
            <v>7</v>
          </cell>
          <cell r="M315">
            <v>78</v>
          </cell>
          <cell r="N315">
            <v>4300</v>
          </cell>
          <cell r="O315" t="str">
            <v>ＰａｙＰａｙ</v>
          </cell>
          <cell r="P315">
            <v>3100</v>
          </cell>
          <cell r="Q315" t="str">
            <v>イーエムテクノ</v>
          </cell>
          <cell r="R315">
            <v>0</v>
          </cell>
          <cell r="S315">
            <v>0</v>
          </cell>
          <cell r="T315">
            <v>0</v>
          </cell>
          <cell r="U315">
            <v>0</v>
          </cell>
          <cell r="V315">
            <v>400</v>
          </cell>
          <cell r="W315">
            <v>0</v>
          </cell>
          <cell r="X315">
            <v>0</v>
          </cell>
          <cell r="Y315">
            <v>0</v>
          </cell>
          <cell r="Z315">
            <v>0</v>
          </cell>
          <cell r="AA315">
            <v>920</v>
          </cell>
          <cell r="AB315">
            <v>0.83333333333333337</v>
          </cell>
          <cell r="AC315" t="str">
            <v>～</v>
          </cell>
          <cell r="AD315">
            <v>1.1770833333333333</v>
          </cell>
          <cell r="AE315">
            <v>0.34374999999999989</v>
          </cell>
          <cell r="AF315">
            <v>1.0416666666666574E-2</v>
          </cell>
          <cell r="AG315">
            <v>0.26041666666666663</v>
          </cell>
          <cell r="AH315">
            <v>9257.4999999999945</v>
          </cell>
        </row>
        <row r="316">
          <cell r="D316" t="str">
            <v>44862-8</v>
          </cell>
          <cell r="E316">
            <v>28</v>
          </cell>
          <cell r="F316">
            <v>2022</v>
          </cell>
          <cell r="G316">
            <v>10</v>
          </cell>
          <cell r="H316">
            <v>28</v>
          </cell>
          <cell r="I316" t="str">
            <v>相田</v>
          </cell>
          <cell r="J316" t="str">
            <v>日払</v>
          </cell>
          <cell r="K316">
            <v>22200</v>
          </cell>
          <cell r="L316">
            <v>5</v>
          </cell>
          <cell r="M316">
            <v>63.5</v>
          </cell>
          <cell r="N316">
            <v>4400</v>
          </cell>
          <cell r="O316" t="str">
            <v>リーベンホーム</v>
          </cell>
          <cell r="P316">
            <v>0</v>
          </cell>
          <cell r="Q316">
            <v>0</v>
          </cell>
          <cell r="R316">
            <v>0</v>
          </cell>
          <cell r="S316">
            <v>0</v>
          </cell>
          <cell r="T316">
            <v>0</v>
          </cell>
          <cell r="U316">
            <v>0</v>
          </cell>
          <cell r="V316">
            <v>0</v>
          </cell>
          <cell r="W316">
            <v>0</v>
          </cell>
          <cell r="X316">
            <v>0</v>
          </cell>
          <cell r="Y316">
            <v>0</v>
          </cell>
          <cell r="Z316">
            <v>0</v>
          </cell>
          <cell r="AA316">
            <v>920</v>
          </cell>
          <cell r="AB316">
            <v>0.875</v>
          </cell>
          <cell r="AC316" t="str">
            <v>～</v>
          </cell>
          <cell r="AD316">
            <v>1.1145833333333333</v>
          </cell>
          <cell r="AE316">
            <v>0.23958333333333326</v>
          </cell>
          <cell r="AF316">
            <v>0</v>
          </cell>
          <cell r="AG316">
            <v>0.19791666666666663</v>
          </cell>
          <cell r="AH316">
            <v>6382.4999999999982</v>
          </cell>
        </row>
        <row r="317">
          <cell r="D317" t="str">
            <v>44862-9</v>
          </cell>
          <cell r="E317">
            <v>28</v>
          </cell>
          <cell r="F317">
            <v>2022</v>
          </cell>
          <cell r="G317">
            <v>10</v>
          </cell>
          <cell r="H317">
            <v>28</v>
          </cell>
          <cell r="I317" t="str">
            <v>石巻</v>
          </cell>
          <cell r="J317" t="str">
            <v>日払</v>
          </cell>
          <cell r="K317">
            <v>15100</v>
          </cell>
          <cell r="L317">
            <v>3</v>
          </cell>
          <cell r="M317">
            <v>42.5</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920</v>
          </cell>
          <cell r="AB317">
            <v>0.85416666666666663</v>
          </cell>
          <cell r="AC317" t="str">
            <v>～</v>
          </cell>
          <cell r="AD317">
            <v>1.03125</v>
          </cell>
          <cell r="AE317">
            <v>0.17708333333333337</v>
          </cell>
          <cell r="AF317">
            <v>0</v>
          </cell>
          <cell r="AG317">
            <v>0.11458333333333337</v>
          </cell>
          <cell r="AH317">
            <v>4542.5000000000009</v>
          </cell>
        </row>
        <row r="318">
          <cell r="D318" t="str">
            <v>44862-10</v>
          </cell>
          <cell r="E318">
            <v>28</v>
          </cell>
          <cell r="F318">
            <v>2022</v>
          </cell>
          <cell r="G318">
            <v>10</v>
          </cell>
          <cell r="H318">
            <v>28</v>
          </cell>
          <cell r="I318" t="str">
            <v>杉山</v>
          </cell>
          <cell r="J318" t="str">
            <v>日払</v>
          </cell>
          <cell r="K318">
            <v>22800</v>
          </cell>
          <cell r="L318">
            <v>6</v>
          </cell>
          <cell r="M318">
            <v>56.7</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920</v>
          </cell>
          <cell r="AB318">
            <v>0.91666666666666663</v>
          </cell>
          <cell r="AC318" t="str">
            <v>～</v>
          </cell>
          <cell r="AD318">
            <v>1.2048611111111112</v>
          </cell>
          <cell r="AE318">
            <v>0.28819444444444453</v>
          </cell>
          <cell r="AF318">
            <v>0</v>
          </cell>
          <cell r="AG318">
            <v>0.28819444444444453</v>
          </cell>
          <cell r="AH318">
            <v>7954.1666666666697</v>
          </cell>
        </row>
        <row r="319">
          <cell r="D319" t="str">
            <v>44862-11</v>
          </cell>
          <cell r="E319">
            <v>28</v>
          </cell>
          <cell r="F319">
            <v>2022</v>
          </cell>
          <cell r="G319">
            <v>10</v>
          </cell>
          <cell r="H319">
            <v>28</v>
          </cell>
          <cell r="I319" t="str">
            <v>及川</v>
          </cell>
          <cell r="J319" t="str">
            <v>日払</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920</v>
          </cell>
          <cell r="AB319">
            <v>0.83333333333333337</v>
          </cell>
          <cell r="AC319" t="str">
            <v>～</v>
          </cell>
          <cell r="AD319">
            <v>1.1770833333333333</v>
          </cell>
          <cell r="AE319">
            <v>0.34374999999999989</v>
          </cell>
          <cell r="AF319">
            <v>1.0416666666666574E-2</v>
          </cell>
          <cell r="AG319">
            <v>0.26041666666666663</v>
          </cell>
          <cell r="AH319">
            <v>7819.9999999999955</v>
          </cell>
        </row>
        <row r="320">
          <cell r="D320" t="str">
            <v>44862-12</v>
          </cell>
          <cell r="E320">
            <v>28</v>
          </cell>
          <cell r="F320">
            <v>2022</v>
          </cell>
          <cell r="G320">
            <v>10</v>
          </cell>
          <cell r="H320">
            <v>28</v>
          </cell>
          <cell r="I320" t="str">
            <v>堤</v>
          </cell>
          <cell r="J320" t="str">
            <v>日払</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920</v>
          </cell>
          <cell r="AB320">
            <v>0.875</v>
          </cell>
          <cell r="AC320" t="str">
            <v>～</v>
          </cell>
          <cell r="AD320">
            <v>1.09375</v>
          </cell>
          <cell r="AE320">
            <v>0.21875</v>
          </cell>
          <cell r="AF320">
            <v>0</v>
          </cell>
          <cell r="AG320">
            <v>0.17708333333333337</v>
          </cell>
          <cell r="AH320">
            <v>4830</v>
          </cell>
        </row>
        <row r="321">
          <cell r="D321" t="str">
            <v>44862-13</v>
          </cell>
          <cell r="E321">
            <v>28</v>
          </cell>
          <cell r="F321">
            <v>2022</v>
          </cell>
          <cell r="G321">
            <v>10</v>
          </cell>
          <cell r="H321">
            <v>28</v>
          </cell>
          <cell r="I321" t="str">
            <v>中條</v>
          </cell>
          <cell r="J321" t="str">
            <v>日払</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920</v>
          </cell>
          <cell r="AB321">
            <v>0.89583333333333337</v>
          </cell>
          <cell r="AC321" t="str">
            <v>～</v>
          </cell>
          <cell r="AD321">
            <v>1.125</v>
          </cell>
          <cell r="AE321">
            <v>0.22916666666666663</v>
          </cell>
          <cell r="AF321">
            <v>0</v>
          </cell>
          <cell r="AG321">
            <v>0.20833333333333337</v>
          </cell>
          <cell r="AH321">
            <v>5059.9999999999991</v>
          </cell>
        </row>
        <row r="322">
          <cell r="D322" t="str">
            <v>44862-14</v>
          </cell>
          <cell r="E322">
            <v>28</v>
          </cell>
          <cell r="F322">
            <v>2022</v>
          </cell>
          <cell r="G322">
            <v>10</v>
          </cell>
          <cell r="H322">
            <v>28</v>
          </cell>
          <cell r="I322" t="str">
            <v>中嶋</v>
          </cell>
          <cell r="J322" t="str">
            <v>日払</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920</v>
          </cell>
          <cell r="AB322">
            <v>0.91666666666666663</v>
          </cell>
          <cell r="AC322" t="str">
            <v>～</v>
          </cell>
          <cell r="AD322">
            <v>1.1979166666666667</v>
          </cell>
          <cell r="AE322">
            <v>0.28125000000000011</v>
          </cell>
          <cell r="AF322">
            <v>0</v>
          </cell>
          <cell r="AG322">
            <v>0.28125000000000011</v>
          </cell>
          <cell r="AH322">
            <v>6210.0000000000027</v>
          </cell>
        </row>
        <row r="323">
          <cell r="D323" t="str">
            <v>44862-15</v>
          </cell>
          <cell r="E323">
            <v>28</v>
          </cell>
          <cell r="F323">
            <v>2022</v>
          </cell>
          <cell r="G323">
            <v>10</v>
          </cell>
          <cell r="H323">
            <v>28</v>
          </cell>
          <cell r="I323" t="str">
            <v>稲毛田</v>
          </cell>
          <cell r="J323" t="str">
            <v>日払</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920</v>
          </cell>
          <cell r="AB323">
            <v>0.92708333333333337</v>
          </cell>
          <cell r="AC323" t="str">
            <v>～</v>
          </cell>
          <cell r="AD323">
            <v>1.1041666666666667</v>
          </cell>
          <cell r="AE323">
            <v>0.17708333333333337</v>
          </cell>
          <cell r="AF323">
            <v>0</v>
          </cell>
          <cell r="AG323">
            <v>0.17708333333333337</v>
          </cell>
          <cell r="AH323">
            <v>3910.0000000000009</v>
          </cell>
        </row>
        <row r="324">
          <cell r="D324" t="str">
            <v>44862-16</v>
          </cell>
          <cell r="E324">
            <v>28</v>
          </cell>
          <cell r="F324">
            <v>2022</v>
          </cell>
          <cell r="G324">
            <v>10</v>
          </cell>
          <cell r="H324">
            <v>28</v>
          </cell>
          <cell r="I324" t="str">
            <v>長尾</v>
          </cell>
          <cell r="J324" t="str">
            <v>月払</v>
          </cell>
          <cell r="K324">
            <v>26700</v>
          </cell>
          <cell r="L324">
            <v>7</v>
          </cell>
          <cell r="M324">
            <v>77.599999999999994</v>
          </cell>
          <cell r="N324">
            <v>4300</v>
          </cell>
          <cell r="O324" t="str">
            <v>斉藤工業</v>
          </cell>
          <cell r="P324">
            <v>0</v>
          </cell>
          <cell r="Q324">
            <v>0</v>
          </cell>
          <cell r="R324">
            <v>0</v>
          </cell>
          <cell r="S324">
            <v>0</v>
          </cell>
          <cell r="T324">
            <v>0</v>
          </cell>
          <cell r="U324">
            <v>0</v>
          </cell>
          <cell r="V324">
            <v>0</v>
          </cell>
          <cell r="W324">
            <v>0</v>
          </cell>
          <cell r="X324">
            <v>0</v>
          </cell>
          <cell r="Y324">
            <v>0</v>
          </cell>
          <cell r="Z324">
            <v>0</v>
          </cell>
          <cell r="AA324">
            <v>920</v>
          </cell>
          <cell r="AB324">
            <v>0</v>
          </cell>
          <cell r="AC324" t="str">
            <v/>
          </cell>
          <cell r="AD324">
            <v>0</v>
          </cell>
          <cell r="AE324">
            <v>0</v>
          </cell>
          <cell r="AF324">
            <v>0</v>
          </cell>
          <cell r="AG324">
            <v>0</v>
          </cell>
          <cell r="AH324">
            <v>0</v>
          </cell>
        </row>
        <row r="325">
          <cell r="D325" t="str">
            <v>44863-1</v>
          </cell>
          <cell r="E325">
            <v>29</v>
          </cell>
          <cell r="F325">
            <v>2022</v>
          </cell>
          <cell r="G325">
            <v>10</v>
          </cell>
          <cell r="H325">
            <v>29</v>
          </cell>
          <cell r="I325" t="str">
            <v>杉山</v>
          </cell>
          <cell r="J325" t="str">
            <v>日払</v>
          </cell>
          <cell r="K325">
            <v>15400</v>
          </cell>
          <cell r="L325">
            <v>4</v>
          </cell>
          <cell r="M325">
            <v>41.3</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920</v>
          </cell>
          <cell r="AB325">
            <v>0.83333333333333337</v>
          </cell>
          <cell r="AC325" t="str">
            <v>～</v>
          </cell>
          <cell r="AD325">
            <v>1.1041666666666667</v>
          </cell>
          <cell r="AE325">
            <v>0.27083333333333337</v>
          </cell>
          <cell r="AF325">
            <v>0</v>
          </cell>
          <cell r="AG325">
            <v>0.18750000000000011</v>
          </cell>
          <cell r="AH325">
            <v>7015.0000000000018</v>
          </cell>
        </row>
        <row r="326">
          <cell r="D326" t="str">
            <v>44863-2</v>
          </cell>
          <cell r="E326">
            <v>29</v>
          </cell>
          <cell r="F326">
            <v>2022</v>
          </cell>
          <cell r="G326">
            <v>10</v>
          </cell>
          <cell r="H326">
            <v>29</v>
          </cell>
          <cell r="I326" t="str">
            <v>清水英</v>
          </cell>
          <cell r="J326" t="str">
            <v>日払</v>
          </cell>
          <cell r="K326">
            <v>14000</v>
          </cell>
          <cell r="L326">
            <v>4</v>
          </cell>
          <cell r="M326">
            <v>31.5</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920</v>
          </cell>
          <cell r="AB326">
            <v>0.83333333333333337</v>
          </cell>
          <cell r="AC326" t="str">
            <v>～</v>
          </cell>
          <cell r="AD326">
            <v>1.09375</v>
          </cell>
          <cell r="AE326">
            <v>0.26041666666666663</v>
          </cell>
          <cell r="AF326">
            <v>0</v>
          </cell>
          <cell r="AG326">
            <v>0.17708333333333337</v>
          </cell>
          <cell r="AH326">
            <v>6727.4999999999991</v>
          </cell>
        </row>
        <row r="327">
          <cell r="D327" t="str">
            <v>44863-3</v>
          </cell>
          <cell r="E327">
            <v>29</v>
          </cell>
          <cell r="F327">
            <v>2022</v>
          </cell>
          <cell r="G327">
            <v>10</v>
          </cell>
          <cell r="H327">
            <v>29</v>
          </cell>
          <cell r="I327" t="str">
            <v>若濱</v>
          </cell>
          <cell r="J327" t="str">
            <v>日払</v>
          </cell>
          <cell r="K327">
            <v>21400</v>
          </cell>
          <cell r="L327">
            <v>6</v>
          </cell>
          <cell r="M327">
            <v>51.7</v>
          </cell>
          <cell r="N327">
            <v>4900</v>
          </cell>
          <cell r="O327" t="str">
            <v>斉藤工業</v>
          </cell>
          <cell r="P327">
            <v>0</v>
          </cell>
          <cell r="Q327">
            <v>0</v>
          </cell>
          <cell r="R327">
            <v>0</v>
          </cell>
          <cell r="S327">
            <v>0</v>
          </cell>
          <cell r="T327">
            <v>0</v>
          </cell>
          <cell r="U327">
            <v>0</v>
          </cell>
          <cell r="V327">
            <v>0</v>
          </cell>
          <cell r="W327">
            <v>0</v>
          </cell>
          <cell r="X327">
            <v>0</v>
          </cell>
          <cell r="Y327">
            <v>0</v>
          </cell>
          <cell r="Z327">
            <v>0</v>
          </cell>
          <cell r="AA327">
            <v>920</v>
          </cell>
          <cell r="AB327">
            <v>0.83333333333333337</v>
          </cell>
          <cell r="AC327" t="str">
            <v>～</v>
          </cell>
          <cell r="AD327">
            <v>1.1666666666666667</v>
          </cell>
          <cell r="AE327">
            <v>0.33333333333333337</v>
          </cell>
          <cell r="AF327">
            <v>5.5511151231257827E-17</v>
          </cell>
          <cell r="AG327">
            <v>0.25000000000000011</v>
          </cell>
          <cell r="AH327">
            <v>8740.0000000000018</v>
          </cell>
        </row>
        <row r="328">
          <cell r="D328" t="str">
            <v>44863-4</v>
          </cell>
          <cell r="E328">
            <v>29</v>
          </cell>
          <cell r="F328">
            <v>2022</v>
          </cell>
          <cell r="G328">
            <v>10</v>
          </cell>
          <cell r="H328">
            <v>29</v>
          </cell>
          <cell r="I328" t="str">
            <v>武茂</v>
          </cell>
          <cell r="J328" t="str">
            <v>日払</v>
          </cell>
          <cell r="K328">
            <v>15400</v>
          </cell>
          <cell r="L328">
            <v>4</v>
          </cell>
          <cell r="M328">
            <v>39.9</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920</v>
          </cell>
          <cell r="AB328">
            <v>0.85416666666666663</v>
          </cell>
          <cell r="AC328" t="str">
            <v>～</v>
          </cell>
          <cell r="AD328">
            <v>1.0520833333333333</v>
          </cell>
          <cell r="AE328">
            <v>0.19791666666666663</v>
          </cell>
          <cell r="AF328">
            <v>0</v>
          </cell>
          <cell r="AG328">
            <v>0.13541666666666663</v>
          </cell>
          <cell r="AH328">
            <v>5117.4999999999991</v>
          </cell>
        </row>
        <row r="329">
          <cell r="D329" t="str">
            <v>44863-5</v>
          </cell>
          <cell r="E329">
            <v>29</v>
          </cell>
          <cell r="F329">
            <v>2022</v>
          </cell>
          <cell r="G329">
            <v>10</v>
          </cell>
          <cell r="H329">
            <v>29</v>
          </cell>
          <cell r="I329" t="str">
            <v>石巻</v>
          </cell>
          <cell r="J329" t="str">
            <v>日払</v>
          </cell>
          <cell r="K329">
            <v>10500</v>
          </cell>
          <cell r="L329">
            <v>3</v>
          </cell>
          <cell r="M329">
            <v>23.2</v>
          </cell>
          <cell r="N329">
            <v>0</v>
          </cell>
          <cell r="O329">
            <v>0</v>
          </cell>
          <cell r="P329">
            <v>0</v>
          </cell>
          <cell r="Q329">
            <v>0</v>
          </cell>
          <cell r="R329">
            <v>0</v>
          </cell>
          <cell r="S329">
            <v>0</v>
          </cell>
          <cell r="T329">
            <v>0</v>
          </cell>
          <cell r="U329">
            <v>0</v>
          </cell>
          <cell r="V329">
            <v>100</v>
          </cell>
          <cell r="W329">
            <v>0</v>
          </cell>
          <cell r="X329">
            <v>0</v>
          </cell>
          <cell r="Y329">
            <v>0</v>
          </cell>
          <cell r="Z329">
            <v>0</v>
          </cell>
          <cell r="AA329">
            <v>920</v>
          </cell>
          <cell r="AB329">
            <v>0.85416666666666663</v>
          </cell>
          <cell r="AC329" t="str">
            <v>～</v>
          </cell>
          <cell r="AD329">
            <v>1.1041666666666667</v>
          </cell>
          <cell r="AE329">
            <v>0.25000000000000011</v>
          </cell>
          <cell r="AF329">
            <v>0</v>
          </cell>
          <cell r="AG329">
            <v>0.18750000000000011</v>
          </cell>
          <cell r="AH329">
            <v>6555.0000000000036</v>
          </cell>
        </row>
        <row r="330">
          <cell r="D330" t="str">
            <v>44863-6</v>
          </cell>
          <cell r="E330">
            <v>29</v>
          </cell>
          <cell r="F330">
            <v>2022</v>
          </cell>
          <cell r="G330">
            <v>10</v>
          </cell>
          <cell r="H330">
            <v>29</v>
          </cell>
          <cell r="I330" t="str">
            <v>八重樫</v>
          </cell>
          <cell r="J330" t="str">
            <v>日払</v>
          </cell>
          <cell r="K330">
            <v>25900</v>
          </cell>
          <cell r="L330">
            <v>7</v>
          </cell>
          <cell r="M330">
            <v>65.7</v>
          </cell>
          <cell r="N330">
            <v>6500</v>
          </cell>
          <cell r="O330" t="str">
            <v>イーエムテクノ</v>
          </cell>
          <cell r="P330">
            <v>0</v>
          </cell>
          <cell r="Q330">
            <v>0</v>
          </cell>
          <cell r="R330">
            <v>0</v>
          </cell>
          <cell r="S330">
            <v>0</v>
          </cell>
          <cell r="T330">
            <v>0</v>
          </cell>
          <cell r="U330">
            <v>0</v>
          </cell>
          <cell r="V330">
            <v>110</v>
          </cell>
          <cell r="W330">
            <v>0</v>
          </cell>
          <cell r="X330">
            <v>0</v>
          </cell>
          <cell r="Y330">
            <v>0</v>
          </cell>
          <cell r="Z330">
            <v>0</v>
          </cell>
          <cell r="AA330">
            <v>920</v>
          </cell>
          <cell r="AB330">
            <v>0.875</v>
          </cell>
          <cell r="AC330" t="str">
            <v>～</v>
          </cell>
          <cell r="AD330">
            <v>1.1145833333333333</v>
          </cell>
          <cell r="AE330">
            <v>0.23958333333333326</v>
          </cell>
          <cell r="AF330">
            <v>0</v>
          </cell>
          <cell r="AG330">
            <v>0.19791666666666663</v>
          </cell>
          <cell r="AH330">
            <v>6382.4999999999982</v>
          </cell>
        </row>
        <row r="331">
          <cell r="D331" t="str">
            <v>44863-7</v>
          </cell>
          <cell r="E331">
            <v>29</v>
          </cell>
          <cell r="F331">
            <v>2022</v>
          </cell>
          <cell r="G331">
            <v>10</v>
          </cell>
          <cell r="H331">
            <v>29</v>
          </cell>
          <cell r="I331" t="str">
            <v>深田</v>
          </cell>
          <cell r="J331" t="str">
            <v>日払</v>
          </cell>
          <cell r="K331">
            <v>9800</v>
          </cell>
          <cell r="L331">
            <v>3</v>
          </cell>
          <cell r="M331">
            <v>22.5</v>
          </cell>
          <cell r="N331">
            <v>0</v>
          </cell>
          <cell r="O331">
            <v>0</v>
          </cell>
          <cell r="P331">
            <v>0</v>
          </cell>
          <cell r="Q331">
            <v>0</v>
          </cell>
          <cell r="R331">
            <v>0</v>
          </cell>
          <cell r="S331">
            <v>0</v>
          </cell>
          <cell r="T331">
            <v>0</v>
          </cell>
          <cell r="U331">
            <v>0</v>
          </cell>
          <cell r="V331">
            <v>660</v>
          </cell>
          <cell r="W331">
            <v>0</v>
          </cell>
          <cell r="X331">
            <v>0</v>
          </cell>
          <cell r="Y331">
            <v>0</v>
          </cell>
          <cell r="Z331">
            <v>0</v>
          </cell>
          <cell r="AA331">
            <v>920</v>
          </cell>
          <cell r="AB331">
            <v>0.83333333333333337</v>
          </cell>
          <cell r="AC331" t="str">
            <v>～</v>
          </cell>
          <cell r="AD331">
            <v>1.0520833333333333</v>
          </cell>
          <cell r="AE331">
            <v>0.21874999999999989</v>
          </cell>
          <cell r="AF331">
            <v>0</v>
          </cell>
          <cell r="AG331">
            <v>0.13541666666666663</v>
          </cell>
          <cell r="AH331">
            <v>5577.4999999999973</v>
          </cell>
        </row>
        <row r="332">
          <cell r="D332" t="str">
            <v>44863-8</v>
          </cell>
          <cell r="E332">
            <v>29</v>
          </cell>
          <cell r="F332">
            <v>2022</v>
          </cell>
          <cell r="G332">
            <v>10</v>
          </cell>
          <cell r="H332">
            <v>29</v>
          </cell>
          <cell r="I332" t="str">
            <v>小沼</v>
          </cell>
          <cell r="J332" t="str">
            <v>日払</v>
          </cell>
          <cell r="K332">
            <v>23400</v>
          </cell>
          <cell r="L332">
            <v>6</v>
          </cell>
          <cell r="M332">
            <v>59.4</v>
          </cell>
          <cell r="N332">
            <v>4000</v>
          </cell>
          <cell r="O332" t="str">
            <v>ＰａｙＰａｙ</v>
          </cell>
          <cell r="P332">
            <v>0</v>
          </cell>
          <cell r="Q332">
            <v>0</v>
          </cell>
          <cell r="R332">
            <v>0</v>
          </cell>
          <cell r="S332">
            <v>0</v>
          </cell>
          <cell r="T332">
            <v>0</v>
          </cell>
          <cell r="U332">
            <v>0</v>
          </cell>
          <cell r="V332">
            <v>300</v>
          </cell>
          <cell r="W332">
            <v>0</v>
          </cell>
          <cell r="X332">
            <v>0</v>
          </cell>
          <cell r="Y332">
            <v>0</v>
          </cell>
          <cell r="Z332">
            <v>0</v>
          </cell>
          <cell r="AA332">
            <v>920</v>
          </cell>
          <cell r="AB332">
            <v>0.83333333333333337</v>
          </cell>
          <cell r="AC332" t="str">
            <v>～</v>
          </cell>
          <cell r="AD332">
            <v>1.1979166666666667</v>
          </cell>
          <cell r="AE332">
            <v>0.36458333333333337</v>
          </cell>
          <cell r="AF332">
            <v>3.1250000000000056E-2</v>
          </cell>
          <cell r="AG332">
            <v>0.28125000000000011</v>
          </cell>
          <cell r="AH332">
            <v>10292.500000000002</v>
          </cell>
        </row>
        <row r="333">
          <cell r="D333" t="str">
            <v>44863-9</v>
          </cell>
          <cell r="E333">
            <v>29</v>
          </cell>
          <cell r="F333">
            <v>2022</v>
          </cell>
          <cell r="G333">
            <v>10</v>
          </cell>
          <cell r="H333">
            <v>29</v>
          </cell>
          <cell r="I333" t="str">
            <v>片山</v>
          </cell>
          <cell r="J333" t="str">
            <v>日払</v>
          </cell>
          <cell r="K333">
            <v>20600</v>
          </cell>
          <cell r="L333">
            <v>5</v>
          </cell>
          <cell r="M333">
            <v>51.6</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920</v>
          </cell>
          <cell r="AB333">
            <v>0.89583333333333337</v>
          </cell>
          <cell r="AC333" t="str">
            <v>～</v>
          </cell>
          <cell r="AD333">
            <v>1.1979166666666667</v>
          </cell>
          <cell r="AE333">
            <v>0.30208333333333337</v>
          </cell>
          <cell r="AF333">
            <v>0</v>
          </cell>
          <cell r="AG333">
            <v>0.28125000000000011</v>
          </cell>
          <cell r="AH333">
            <v>8222.5</v>
          </cell>
        </row>
        <row r="334">
          <cell r="D334" t="str">
            <v>44863-10</v>
          </cell>
          <cell r="E334">
            <v>29</v>
          </cell>
          <cell r="F334">
            <v>2022</v>
          </cell>
          <cell r="G334">
            <v>10</v>
          </cell>
          <cell r="H334">
            <v>29</v>
          </cell>
          <cell r="I334" t="str">
            <v>鈴木</v>
          </cell>
          <cell r="J334" t="str">
            <v>日払</v>
          </cell>
          <cell r="K334">
            <v>12700</v>
          </cell>
          <cell r="L334">
            <v>3</v>
          </cell>
          <cell r="M334">
            <v>40.1</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920</v>
          </cell>
          <cell r="AB334">
            <v>0.83333333333333337</v>
          </cell>
          <cell r="AC334" t="str">
            <v>～</v>
          </cell>
          <cell r="AD334">
            <v>1.21875</v>
          </cell>
          <cell r="AE334">
            <v>0.38541666666666663</v>
          </cell>
          <cell r="AF334">
            <v>5.2083333333333315E-2</v>
          </cell>
          <cell r="AG334">
            <v>0.30208333333333337</v>
          </cell>
          <cell r="AH334">
            <v>11327.5</v>
          </cell>
        </row>
        <row r="335">
          <cell r="D335" t="str">
            <v>44863-11</v>
          </cell>
          <cell r="E335">
            <v>29</v>
          </cell>
          <cell r="F335">
            <v>2022</v>
          </cell>
          <cell r="G335">
            <v>10</v>
          </cell>
          <cell r="H335">
            <v>29</v>
          </cell>
          <cell r="I335" t="str">
            <v>長尾</v>
          </cell>
          <cell r="J335" t="str">
            <v>月払</v>
          </cell>
          <cell r="K335">
            <v>30400</v>
          </cell>
          <cell r="L335">
            <v>5</v>
          </cell>
          <cell r="M335">
            <v>104</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920</v>
          </cell>
          <cell r="AB335">
            <v>0</v>
          </cell>
          <cell r="AC335" t="str">
            <v/>
          </cell>
          <cell r="AD335">
            <v>0</v>
          </cell>
          <cell r="AE335">
            <v>0</v>
          </cell>
          <cell r="AF335">
            <v>0</v>
          </cell>
          <cell r="AG335">
            <v>0</v>
          </cell>
          <cell r="AH335">
            <v>0</v>
          </cell>
        </row>
        <row r="336">
          <cell r="D336" t="str">
            <v>44863-12</v>
          </cell>
          <cell r="E336">
            <v>29</v>
          </cell>
          <cell r="F336">
            <v>2022</v>
          </cell>
          <cell r="G336">
            <v>10</v>
          </cell>
          <cell r="H336">
            <v>29</v>
          </cell>
          <cell r="I336" t="str">
            <v>高橋</v>
          </cell>
          <cell r="J336" t="str">
            <v>日払</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920</v>
          </cell>
          <cell r="AB336">
            <v>0.875</v>
          </cell>
          <cell r="AC336" t="str">
            <v>～</v>
          </cell>
          <cell r="AD336">
            <v>1.1145833333333333</v>
          </cell>
          <cell r="AE336">
            <v>0.23958333333333326</v>
          </cell>
          <cell r="AF336">
            <v>0</v>
          </cell>
          <cell r="AG336">
            <v>0.19791666666666663</v>
          </cell>
          <cell r="AH336">
            <v>5289.9999999999982</v>
          </cell>
        </row>
        <row r="337">
          <cell r="D337" t="str">
            <v>44864-1</v>
          </cell>
          <cell r="E337">
            <v>30</v>
          </cell>
          <cell r="F337">
            <v>2022</v>
          </cell>
          <cell r="G337">
            <v>10</v>
          </cell>
          <cell r="H337">
            <v>30</v>
          </cell>
          <cell r="I337" t="str">
            <v>武茂</v>
          </cell>
          <cell r="J337" t="str">
            <v>日払</v>
          </cell>
          <cell r="K337">
            <v>3400</v>
          </cell>
          <cell r="L337">
            <v>1</v>
          </cell>
          <cell r="M337">
            <v>7.7</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920</v>
          </cell>
          <cell r="AB337">
            <v>0.89583333333333337</v>
          </cell>
          <cell r="AC337" t="str">
            <v>～</v>
          </cell>
          <cell r="AD337">
            <v>1.0069444444444444</v>
          </cell>
          <cell r="AE337">
            <v>0.11111111111111105</v>
          </cell>
          <cell r="AF337">
            <v>0</v>
          </cell>
          <cell r="AG337">
            <v>9.027777777777779E-2</v>
          </cell>
          <cell r="AH337">
            <v>2951.6666666666656</v>
          </cell>
        </row>
        <row r="338">
          <cell r="D338" t="str">
            <v>44864-2</v>
          </cell>
          <cell r="E338">
            <v>30</v>
          </cell>
          <cell r="F338">
            <v>2022</v>
          </cell>
          <cell r="G338">
            <v>10</v>
          </cell>
          <cell r="H338">
            <v>30</v>
          </cell>
          <cell r="I338" t="str">
            <v>若濱</v>
          </cell>
          <cell r="J338" t="str">
            <v>日払</v>
          </cell>
          <cell r="K338">
            <v>11600</v>
          </cell>
          <cell r="L338">
            <v>3</v>
          </cell>
          <cell r="M338">
            <v>32.5</v>
          </cell>
          <cell r="N338">
            <v>0</v>
          </cell>
          <cell r="O338">
            <v>0</v>
          </cell>
          <cell r="P338">
            <v>0</v>
          </cell>
          <cell r="Q338">
            <v>0</v>
          </cell>
          <cell r="R338">
            <v>0</v>
          </cell>
          <cell r="S338">
            <v>0</v>
          </cell>
          <cell r="T338">
            <v>0</v>
          </cell>
          <cell r="U338">
            <v>0</v>
          </cell>
          <cell r="V338">
            <v>200</v>
          </cell>
          <cell r="W338">
            <v>1070</v>
          </cell>
          <cell r="X338">
            <v>0</v>
          </cell>
          <cell r="Y338">
            <v>0</v>
          </cell>
          <cell r="Z338">
            <v>0</v>
          </cell>
          <cell r="AA338">
            <v>920</v>
          </cell>
          <cell r="AB338">
            <v>0.75</v>
          </cell>
          <cell r="AC338" t="str">
            <v>～</v>
          </cell>
          <cell r="AD338">
            <v>0.9375</v>
          </cell>
          <cell r="AE338">
            <v>0.1875</v>
          </cell>
          <cell r="AF338">
            <v>0</v>
          </cell>
          <cell r="AG338">
            <v>2.083333333333337E-2</v>
          </cell>
          <cell r="AH338">
            <v>4255</v>
          </cell>
        </row>
        <row r="339">
          <cell r="D339" t="str">
            <v>44864-3</v>
          </cell>
          <cell r="E339">
            <v>30</v>
          </cell>
          <cell r="F339">
            <v>2022</v>
          </cell>
          <cell r="G339">
            <v>10</v>
          </cell>
          <cell r="H339">
            <v>30</v>
          </cell>
          <cell r="I339" t="str">
            <v>片山</v>
          </cell>
          <cell r="J339" t="str">
            <v>日払</v>
          </cell>
          <cell r="K339">
            <v>8400</v>
          </cell>
          <cell r="L339">
            <v>2</v>
          </cell>
          <cell r="M339">
            <v>19.600000000000001</v>
          </cell>
          <cell r="N339">
            <v>0</v>
          </cell>
          <cell r="O339">
            <v>0</v>
          </cell>
          <cell r="P339">
            <v>0</v>
          </cell>
          <cell r="Q339">
            <v>0</v>
          </cell>
          <cell r="R339">
            <v>0</v>
          </cell>
          <cell r="S339">
            <v>0</v>
          </cell>
          <cell r="T339">
            <v>0</v>
          </cell>
          <cell r="U339">
            <v>0</v>
          </cell>
          <cell r="V339">
            <v>0</v>
          </cell>
          <cell r="W339">
            <v>630</v>
          </cell>
          <cell r="X339">
            <v>0</v>
          </cell>
          <cell r="Y339">
            <v>0</v>
          </cell>
          <cell r="Z339">
            <v>0</v>
          </cell>
          <cell r="AA339">
            <v>920</v>
          </cell>
          <cell r="AB339">
            <v>0.79166666666666663</v>
          </cell>
          <cell r="AC339" t="str">
            <v>～</v>
          </cell>
          <cell r="AD339">
            <v>0.97916666666666663</v>
          </cell>
          <cell r="AE339">
            <v>0.1875</v>
          </cell>
          <cell r="AF339">
            <v>0</v>
          </cell>
          <cell r="AG339">
            <v>6.25E-2</v>
          </cell>
          <cell r="AH339">
            <v>4485</v>
          </cell>
        </row>
        <row r="340">
          <cell r="D340" t="str">
            <v>44864-4</v>
          </cell>
          <cell r="E340">
            <v>30</v>
          </cell>
          <cell r="F340">
            <v>2022</v>
          </cell>
          <cell r="G340">
            <v>10</v>
          </cell>
          <cell r="H340">
            <v>30</v>
          </cell>
          <cell r="I340" t="str">
            <v>庵</v>
          </cell>
          <cell r="J340" t="str">
            <v>日払</v>
          </cell>
          <cell r="K340">
            <v>7400</v>
          </cell>
          <cell r="L340">
            <v>2</v>
          </cell>
          <cell r="M340">
            <v>18.8</v>
          </cell>
          <cell r="N340">
            <v>0</v>
          </cell>
          <cell r="O340">
            <v>0</v>
          </cell>
          <cell r="P340">
            <v>0</v>
          </cell>
          <cell r="Q340">
            <v>0</v>
          </cell>
          <cell r="R340">
            <v>0</v>
          </cell>
          <cell r="S340">
            <v>0</v>
          </cell>
          <cell r="T340">
            <v>0</v>
          </cell>
          <cell r="U340">
            <v>0</v>
          </cell>
          <cell r="V340">
            <v>0</v>
          </cell>
          <cell r="W340">
            <v>320</v>
          </cell>
          <cell r="X340">
            <v>0</v>
          </cell>
          <cell r="Y340">
            <v>0</v>
          </cell>
          <cell r="Z340">
            <v>0</v>
          </cell>
          <cell r="AA340">
            <v>920</v>
          </cell>
          <cell r="AB340">
            <v>0.77083333333333337</v>
          </cell>
          <cell r="AC340" t="str">
            <v>～</v>
          </cell>
          <cell r="AD340">
            <v>0.97916666666666663</v>
          </cell>
          <cell r="AE340">
            <v>0.20833333333333326</v>
          </cell>
          <cell r="AF340">
            <v>0</v>
          </cell>
          <cell r="AG340">
            <v>6.25E-2</v>
          </cell>
          <cell r="AH340">
            <v>4944.9999999999982</v>
          </cell>
        </row>
        <row r="341">
          <cell r="D341" t="str">
            <v>44864-5</v>
          </cell>
          <cell r="E341">
            <v>30</v>
          </cell>
          <cell r="F341">
            <v>2022</v>
          </cell>
          <cell r="G341">
            <v>10</v>
          </cell>
          <cell r="H341">
            <v>30</v>
          </cell>
          <cell r="I341" t="str">
            <v>清水英</v>
          </cell>
          <cell r="J341" t="str">
            <v>日払</v>
          </cell>
          <cell r="K341">
            <v>13000</v>
          </cell>
          <cell r="L341">
            <v>2</v>
          </cell>
          <cell r="M341">
            <v>48.9</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920</v>
          </cell>
          <cell r="AB341">
            <v>0.79166666666666663</v>
          </cell>
          <cell r="AC341" t="str">
            <v>～</v>
          </cell>
          <cell r="AD341">
            <v>0.95833333333333337</v>
          </cell>
          <cell r="AE341">
            <v>0.16666666666666674</v>
          </cell>
          <cell r="AF341">
            <v>0</v>
          </cell>
          <cell r="AG341">
            <v>4.1666666666666741E-2</v>
          </cell>
          <cell r="AH341">
            <v>3910.0000000000023</v>
          </cell>
        </row>
        <row r="342">
          <cell r="D342" t="str">
            <v>44864-6</v>
          </cell>
          <cell r="E342">
            <v>30</v>
          </cell>
          <cell r="F342">
            <v>2022</v>
          </cell>
          <cell r="G342">
            <v>10</v>
          </cell>
          <cell r="H342">
            <v>30</v>
          </cell>
          <cell r="I342" t="str">
            <v>杉山</v>
          </cell>
          <cell r="J342" t="str">
            <v>日払</v>
          </cell>
          <cell r="K342">
            <v>21400</v>
          </cell>
          <cell r="L342">
            <v>4</v>
          </cell>
          <cell r="M342">
            <v>65.7</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920</v>
          </cell>
          <cell r="AB342">
            <v>0.83333333333333337</v>
          </cell>
          <cell r="AC342" t="str">
            <v>～</v>
          </cell>
          <cell r="AD342">
            <v>1.03125</v>
          </cell>
          <cell r="AE342">
            <v>0.19791666666666663</v>
          </cell>
          <cell r="AF342">
            <v>0</v>
          </cell>
          <cell r="AG342">
            <v>0.11458333333333337</v>
          </cell>
          <cell r="AH342">
            <v>5002.4999999999991</v>
          </cell>
        </row>
        <row r="343">
          <cell r="D343" t="str">
            <v>44864-7</v>
          </cell>
          <cell r="E343">
            <v>30</v>
          </cell>
          <cell r="F343">
            <v>2022</v>
          </cell>
          <cell r="G343">
            <v>10</v>
          </cell>
          <cell r="H343">
            <v>30</v>
          </cell>
          <cell r="I343" t="str">
            <v>深田</v>
          </cell>
          <cell r="J343" t="str">
            <v>日払</v>
          </cell>
          <cell r="K343">
            <v>19400</v>
          </cell>
          <cell r="L343">
            <v>6</v>
          </cell>
          <cell r="M343">
            <v>41</v>
          </cell>
          <cell r="N343">
            <v>600</v>
          </cell>
          <cell r="O343" t="str">
            <v>元町GAJA</v>
          </cell>
          <cell r="P343">
            <v>0</v>
          </cell>
          <cell r="Q343">
            <v>0</v>
          </cell>
          <cell r="R343">
            <v>0</v>
          </cell>
          <cell r="S343">
            <v>0</v>
          </cell>
          <cell r="T343">
            <v>0</v>
          </cell>
          <cell r="U343">
            <v>0</v>
          </cell>
          <cell r="V343">
            <v>0</v>
          </cell>
          <cell r="W343">
            <v>0</v>
          </cell>
          <cell r="X343">
            <v>0</v>
          </cell>
          <cell r="Y343">
            <v>0</v>
          </cell>
          <cell r="Z343">
            <v>0</v>
          </cell>
          <cell r="AA343">
            <v>920</v>
          </cell>
          <cell r="AB343">
            <v>0.77083333333333337</v>
          </cell>
          <cell r="AC343" t="str">
            <v>～</v>
          </cell>
          <cell r="AD343">
            <v>1.0416666666666667</v>
          </cell>
          <cell r="AE343">
            <v>0.27083333333333337</v>
          </cell>
          <cell r="AF343">
            <v>0</v>
          </cell>
          <cell r="AG343">
            <v>0.12500000000000011</v>
          </cell>
          <cell r="AH343">
            <v>6670.0000000000018</v>
          </cell>
        </row>
        <row r="344">
          <cell r="D344" t="str">
            <v>44864-8</v>
          </cell>
          <cell r="E344">
            <v>30</v>
          </cell>
          <cell r="F344">
            <v>2022</v>
          </cell>
          <cell r="G344">
            <v>10</v>
          </cell>
          <cell r="H344">
            <v>30</v>
          </cell>
          <cell r="I344" t="str">
            <v>高橋</v>
          </cell>
          <cell r="J344" t="str">
            <v>日払</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920</v>
          </cell>
          <cell r="AB344">
            <v>0.83333333333333337</v>
          </cell>
          <cell r="AC344" t="str">
            <v>～</v>
          </cell>
          <cell r="AD344">
            <v>0.95833333333333337</v>
          </cell>
          <cell r="AE344">
            <v>0.125</v>
          </cell>
          <cell r="AF344">
            <v>0</v>
          </cell>
          <cell r="AG344">
            <v>4.1666666666666741E-2</v>
          </cell>
          <cell r="AH344">
            <v>2760</v>
          </cell>
        </row>
        <row r="345">
          <cell r="D345" t="str">
            <v>44865-1</v>
          </cell>
          <cell r="E345">
            <v>31</v>
          </cell>
          <cell r="F345">
            <v>2022</v>
          </cell>
          <cell r="G345">
            <v>10</v>
          </cell>
          <cell r="H345">
            <v>31</v>
          </cell>
          <cell r="I345" t="str">
            <v>庵</v>
          </cell>
          <cell r="J345" t="str">
            <v>日払</v>
          </cell>
          <cell r="K345">
            <v>27100</v>
          </cell>
          <cell r="L345">
            <v>6</v>
          </cell>
          <cell r="M345">
            <v>82.1</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920</v>
          </cell>
          <cell r="AB345">
            <v>0.83333333333333337</v>
          </cell>
          <cell r="AC345" t="str">
            <v>～</v>
          </cell>
          <cell r="AD345">
            <v>1.1041666666666667</v>
          </cell>
          <cell r="AE345">
            <v>0.27083333333333337</v>
          </cell>
          <cell r="AF345">
            <v>0</v>
          </cell>
          <cell r="AG345">
            <v>0.18750000000000011</v>
          </cell>
          <cell r="AH345">
            <v>7015.0000000000018</v>
          </cell>
        </row>
        <row r="346">
          <cell r="D346" t="str">
            <v>44865-2</v>
          </cell>
          <cell r="E346">
            <v>31</v>
          </cell>
          <cell r="F346">
            <v>2022</v>
          </cell>
          <cell r="G346">
            <v>10</v>
          </cell>
          <cell r="H346">
            <v>31</v>
          </cell>
          <cell r="I346" t="str">
            <v>相田</v>
          </cell>
          <cell r="J346" t="str">
            <v>日払</v>
          </cell>
          <cell r="K346">
            <v>10800</v>
          </cell>
          <cell r="L346">
            <v>3</v>
          </cell>
          <cell r="M346">
            <v>25</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920</v>
          </cell>
          <cell r="AB346">
            <v>0.875</v>
          </cell>
          <cell r="AC346" t="str">
            <v>～</v>
          </cell>
          <cell r="AD346">
            <v>1.09375</v>
          </cell>
          <cell r="AE346">
            <v>0.21875</v>
          </cell>
          <cell r="AF346">
            <v>0</v>
          </cell>
          <cell r="AG346">
            <v>0.17708333333333337</v>
          </cell>
          <cell r="AH346">
            <v>5807.5</v>
          </cell>
        </row>
        <row r="347">
          <cell r="D347" t="str">
            <v>44865-3</v>
          </cell>
          <cell r="E347">
            <v>31</v>
          </cell>
          <cell r="F347">
            <v>2022</v>
          </cell>
          <cell r="G347">
            <v>10</v>
          </cell>
          <cell r="H347">
            <v>31</v>
          </cell>
          <cell r="I347" t="str">
            <v>杉山</v>
          </cell>
          <cell r="J347" t="str">
            <v>日払</v>
          </cell>
          <cell r="K347">
            <v>12400</v>
          </cell>
          <cell r="L347">
            <v>3</v>
          </cell>
          <cell r="M347">
            <v>42.6</v>
          </cell>
          <cell r="N347">
            <v>0</v>
          </cell>
          <cell r="O347">
            <v>0</v>
          </cell>
          <cell r="P347">
            <v>0</v>
          </cell>
          <cell r="Q347">
            <v>0</v>
          </cell>
          <cell r="R347">
            <v>0</v>
          </cell>
          <cell r="S347">
            <v>0</v>
          </cell>
          <cell r="T347">
            <v>0</v>
          </cell>
          <cell r="U347">
            <v>0</v>
          </cell>
          <cell r="V347">
            <v>0</v>
          </cell>
          <cell r="W347">
            <v>630</v>
          </cell>
          <cell r="X347">
            <v>0</v>
          </cell>
          <cell r="Y347">
            <v>0</v>
          </cell>
          <cell r="Z347">
            <v>0</v>
          </cell>
          <cell r="AA347">
            <v>920</v>
          </cell>
          <cell r="AB347">
            <v>0.85416666666666663</v>
          </cell>
          <cell r="AC347" t="str">
            <v>～</v>
          </cell>
          <cell r="AD347">
            <v>1.0972222222222221</v>
          </cell>
          <cell r="AE347">
            <v>0.24305555555555547</v>
          </cell>
          <cell r="AF347">
            <v>0</v>
          </cell>
          <cell r="AG347">
            <v>0.18055555555555547</v>
          </cell>
          <cell r="AH347">
            <v>6363.3333333333303</v>
          </cell>
        </row>
        <row r="348">
          <cell r="D348" t="str">
            <v>44865-4</v>
          </cell>
          <cell r="E348">
            <v>31</v>
          </cell>
          <cell r="F348">
            <v>2022</v>
          </cell>
          <cell r="G348">
            <v>10</v>
          </cell>
          <cell r="H348">
            <v>31</v>
          </cell>
          <cell r="I348" t="str">
            <v>小沼</v>
          </cell>
          <cell r="J348" t="str">
            <v>日払</v>
          </cell>
          <cell r="K348">
            <v>19000</v>
          </cell>
          <cell r="L348">
            <v>5</v>
          </cell>
          <cell r="M348">
            <v>49.6</v>
          </cell>
          <cell r="N348">
            <v>3100</v>
          </cell>
          <cell r="O348" t="str">
            <v>熊谷工業</v>
          </cell>
          <cell r="P348">
            <v>0</v>
          </cell>
          <cell r="Q348">
            <v>0</v>
          </cell>
          <cell r="R348">
            <v>0</v>
          </cell>
          <cell r="S348">
            <v>0</v>
          </cell>
          <cell r="T348">
            <v>0</v>
          </cell>
          <cell r="U348">
            <v>0</v>
          </cell>
          <cell r="V348">
            <v>0</v>
          </cell>
          <cell r="W348">
            <v>320</v>
          </cell>
          <cell r="X348">
            <v>0</v>
          </cell>
          <cell r="Y348">
            <v>0</v>
          </cell>
          <cell r="Z348">
            <v>0</v>
          </cell>
          <cell r="AA348">
            <v>920</v>
          </cell>
          <cell r="AB348">
            <v>0.83333333333333337</v>
          </cell>
          <cell r="AC348" t="str">
            <v>～</v>
          </cell>
          <cell r="AD348">
            <v>1.1041666666666667</v>
          </cell>
          <cell r="AE348">
            <v>0.27083333333333337</v>
          </cell>
          <cell r="AF348">
            <v>0</v>
          </cell>
          <cell r="AG348">
            <v>0.18750000000000011</v>
          </cell>
          <cell r="AH348">
            <v>7015.0000000000018</v>
          </cell>
        </row>
        <row r="349">
          <cell r="D349" t="str">
            <v>44865-5</v>
          </cell>
          <cell r="E349">
            <v>31</v>
          </cell>
          <cell r="F349">
            <v>2022</v>
          </cell>
          <cell r="G349">
            <v>10</v>
          </cell>
          <cell r="H349">
            <v>31</v>
          </cell>
          <cell r="I349" t="str">
            <v>武茂</v>
          </cell>
          <cell r="J349" t="str">
            <v>日払</v>
          </cell>
          <cell r="K349">
            <v>24000</v>
          </cell>
          <cell r="L349">
            <v>7</v>
          </cell>
          <cell r="M349">
            <v>52.3</v>
          </cell>
          <cell r="N349">
            <v>3100</v>
          </cell>
          <cell r="O349" t="str">
            <v>ＰａｙＰａｙ</v>
          </cell>
          <cell r="P349">
            <v>0</v>
          </cell>
          <cell r="Q349">
            <v>0</v>
          </cell>
          <cell r="R349">
            <v>0</v>
          </cell>
          <cell r="S349">
            <v>0</v>
          </cell>
          <cell r="T349">
            <v>0</v>
          </cell>
          <cell r="U349">
            <v>0</v>
          </cell>
          <cell r="V349">
            <v>0</v>
          </cell>
          <cell r="W349">
            <v>320</v>
          </cell>
          <cell r="X349">
            <v>0</v>
          </cell>
          <cell r="Y349">
            <v>0</v>
          </cell>
          <cell r="Z349">
            <v>0</v>
          </cell>
          <cell r="AA349">
            <v>920</v>
          </cell>
          <cell r="AB349">
            <v>0.83333333333333337</v>
          </cell>
          <cell r="AC349" t="str">
            <v>～</v>
          </cell>
          <cell r="AD349">
            <v>1.1041666666666667</v>
          </cell>
          <cell r="AE349">
            <v>0.27083333333333337</v>
          </cell>
          <cell r="AF349">
            <v>0</v>
          </cell>
          <cell r="AG349">
            <v>0.18750000000000011</v>
          </cell>
          <cell r="AH349">
            <v>7015.0000000000018</v>
          </cell>
        </row>
        <row r="350">
          <cell r="D350" t="str">
            <v>44865-6</v>
          </cell>
          <cell r="E350">
            <v>31</v>
          </cell>
          <cell r="F350">
            <v>2022</v>
          </cell>
          <cell r="G350">
            <v>10</v>
          </cell>
          <cell r="H350">
            <v>31</v>
          </cell>
          <cell r="I350" t="str">
            <v>鈴木</v>
          </cell>
          <cell r="J350" t="str">
            <v>日払</v>
          </cell>
          <cell r="K350">
            <v>25500</v>
          </cell>
          <cell r="L350">
            <v>7</v>
          </cell>
          <cell r="M350">
            <v>50.5</v>
          </cell>
          <cell r="N350">
            <v>600</v>
          </cell>
          <cell r="O350" t="str">
            <v>元町GAJA</v>
          </cell>
          <cell r="P350">
            <v>0</v>
          </cell>
          <cell r="Q350">
            <v>0</v>
          </cell>
          <cell r="R350">
            <v>0</v>
          </cell>
          <cell r="S350">
            <v>0</v>
          </cell>
          <cell r="T350">
            <v>0</v>
          </cell>
          <cell r="U350">
            <v>0</v>
          </cell>
          <cell r="V350">
            <v>400</v>
          </cell>
          <cell r="W350">
            <v>950</v>
          </cell>
          <cell r="X350">
            <v>0</v>
          </cell>
          <cell r="Y350">
            <v>0</v>
          </cell>
          <cell r="Z350">
            <v>0</v>
          </cell>
          <cell r="AA350">
            <v>920</v>
          </cell>
          <cell r="AB350">
            <v>0.83333333333333337</v>
          </cell>
          <cell r="AC350" t="str">
            <v>～</v>
          </cell>
          <cell r="AD350">
            <v>1.1875</v>
          </cell>
          <cell r="AE350">
            <v>0.35416666666666663</v>
          </cell>
          <cell r="AF350">
            <v>2.0833333333333315E-2</v>
          </cell>
          <cell r="AG350">
            <v>0.27083333333333337</v>
          </cell>
          <cell r="AH350">
            <v>9775</v>
          </cell>
        </row>
        <row r="351">
          <cell r="D351" t="str">
            <v>44865-7</v>
          </cell>
          <cell r="E351">
            <v>31</v>
          </cell>
          <cell r="F351">
            <v>2022</v>
          </cell>
          <cell r="G351">
            <v>10</v>
          </cell>
          <cell r="H351">
            <v>31</v>
          </cell>
          <cell r="I351" t="str">
            <v>井越</v>
          </cell>
          <cell r="J351" t="str">
            <v>日払</v>
          </cell>
          <cell r="K351">
            <v>15800</v>
          </cell>
          <cell r="L351">
            <v>4</v>
          </cell>
          <cell r="M351">
            <v>35.200000000000003</v>
          </cell>
          <cell r="N351">
            <v>4100</v>
          </cell>
          <cell r="O351" t="str">
            <v>熊谷工業</v>
          </cell>
          <cell r="P351">
            <v>0</v>
          </cell>
          <cell r="Q351">
            <v>0</v>
          </cell>
          <cell r="R351">
            <v>0</v>
          </cell>
          <cell r="S351">
            <v>0</v>
          </cell>
          <cell r="T351">
            <v>0</v>
          </cell>
          <cell r="U351">
            <v>0</v>
          </cell>
          <cell r="V351">
            <v>100</v>
          </cell>
          <cell r="W351">
            <v>0</v>
          </cell>
          <cell r="X351">
            <v>0</v>
          </cell>
          <cell r="Y351">
            <v>0</v>
          </cell>
          <cell r="Z351">
            <v>0</v>
          </cell>
          <cell r="AA351">
            <v>920</v>
          </cell>
          <cell r="AB351">
            <v>0.875</v>
          </cell>
          <cell r="AC351" t="str">
            <v>～</v>
          </cell>
          <cell r="AD351">
            <v>1.1875</v>
          </cell>
          <cell r="AE351">
            <v>0.3125</v>
          </cell>
          <cell r="AF351">
            <v>0</v>
          </cell>
          <cell r="AG351">
            <v>0.27083333333333337</v>
          </cell>
          <cell r="AH351">
            <v>8395</v>
          </cell>
        </row>
        <row r="352">
          <cell r="D352" t="str">
            <v>44865-8</v>
          </cell>
          <cell r="E352">
            <v>31</v>
          </cell>
          <cell r="F352">
            <v>2022</v>
          </cell>
          <cell r="G352">
            <v>10</v>
          </cell>
          <cell r="H352">
            <v>31</v>
          </cell>
          <cell r="I352" t="str">
            <v>稲毛田</v>
          </cell>
          <cell r="J352" t="str">
            <v>日払</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920</v>
          </cell>
          <cell r="AB352">
            <v>0.91666666666666663</v>
          </cell>
          <cell r="AC352" t="str">
            <v>～</v>
          </cell>
          <cell r="AD352">
            <v>1.1041666666666667</v>
          </cell>
          <cell r="AE352">
            <v>0.18750000000000011</v>
          </cell>
          <cell r="AF352">
            <v>0</v>
          </cell>
          <cell r="AG352">
            <v>0.18750000000000011</v>
          </cell>
          <cell r="AH352">
            <v>4140.0000000000027</v>
          </cell>
        </row>
        <row r="353">
          <cell r="D353" t="str">
            <v>44865-9</v>
          </cell>
          <cell r="E353">
            <v>31</v>
          </cell>
          <cell r="F353">
            <v>2022</v>
          </cell>
          <cell r="G353">
            <v>10</v>
          </cell>
          <cell r="H353">
            <v>31</v>
          </cell>
          <cell r="I353" t="str">
            <v>菊地</v>
          </cell>
          <cell r="J353" t="str">
            <v>日払</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920</v>
          </cell>
          <cell r="AB353">
            <v>0.85416666666666663</v>
          </cell>
          <cell r="AC353" t="str">
            <v>～</v>
          </cell>
          <cell r="AD353">
            <v>1.0520833333333333</v>
          </cell>
          <cell r="AE353">
            <v>0.19791666666666663</v>
          </cell>
          <cell r="AF353">
            <v>0</v>
          </cell>
          <cell r="AG353">
            <v>0.13541666666666663</v>
          </cell>
          <cell r="AH353">
            <v>4369.9999999999991</v>
          </cell>
        </row>
        <row r="354">
          <cell r="D354" t="str">
            <v>44865-10</v>
          </cell>
          <cell r="E354">
            <v>31</v>
          </cell>
          <cell r="F354">
            <v>2022</v>
          </cell>
          <cell r="G354">
            <v>10</v>
          </cell>
          <cell r="H354">
            <v>31</v>
          </cell>
          <cell r="I354" t="str">
            <v>山本</v>
          </cell>
          <cell r="J354" t="str">
            <v>日払</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920</v>
          </cell>
          <cell r="AB354">
            <v>0.83333333333333337</v>
          </cell>
          <cell r="AC354" t="str">
            <v>～</v>
          </cell>
          <cell r="AD354">
            <v>1.1145833333333333</v>
          </cell>
          <cell r="AE354">
            <v>0.28124999999999989</v>
          </cell>
          <cell r="AF354">
            <v>0</v>
          </cell>
          <cell r="AG354">
            <v>0.19791666666666663</v>
          </cell>
          <cell r="AH354">
            <v>6209.9999999999973</v>
          </cell>
        </row>
        <row r="355">
          <cell r="D355" t="e">
            <v>#NUM!</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920</v>
          </cell>
          <cell r="AB355">
            <v>0</v>
          </cell>
          <cell r="AC355" t="str">
            <v/>
          </cell>
          <cell r="AD355">
            <v>0</v>
          </cell>
          <cell r="AE355">
            <v>0</v>
          </cell>
          <cell r="AF355">
            <v>0</v>
          </cell>
          <cell r="AG355">
            <v>0</v>
          </cell>
          <cell r="AH355">
            <v>0</v>
          </cell>
        </row>
        <row r="356">
          <cell r="D356" t="e">
            <v>#NUM!</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920</v>
          </cell>
          <cell r="AB356">
            <v>0</v>
          </cell>
          <cell r="AC356" t="str">
            <v/>
          </cell>
          <cell r="AD356">
            <v>0</v>
          </cell>
          <cell r="AE356">
            <v>0</v>
          </cell>
          <cell r="AF356">
            <v>0</v>
          </cell>
          <cell r="AG356">
            <v>0</v>
          </cell>
          <cell r="AH356">
            <v>0</v>
          </cell>
        </row>
        <row r="357">
          <cell r="D357" t="e">
            <v>#NUM!</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920</v>
          </cell>
          <cell r="AB357">
            <v>0</v>
          </cell>
          <cell r="AC357" t="str">
            <v/>
          </cell>
          <cell r="AD357">
            <v>0</v>
          </cell>
          <cell r="AE357">
            <v>0</v>
          </cell>
          <cell r="AF357">
            <v>0</v>
          </cell>
          <cell r="AG357">
            <v>0</v>
          </cell>
          <cell r="AH357">
            <v>0</v>
          </cell>
        </row>
        <row r="358">
          <cell r="D358" t="e">
            <v>#NUM!</v>
          </cell>
          <cell r="E358">
            <v>0</v>
          </cell>
          <cell r="F358">
            <v>0</v>
          </cell>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920</v>
          </cell>
          <cell r="AB358">
            <v>0</v>
          </cell>
          <cell r="AC358" t="str">
            <v/>
          </cell>
          <cell r="AD358">
            <v>0</v>
          </cell>
          <cell r="AE358">
            <v>0</v>
          </cell>
          <cell r="AF358">
            <v>0</v>
          </cell>
          <cell r="AG358">
            <v>0</v>
          </cell>
          <cell r="AH358">
            <v>0</v>
          </cell>
        </row>
        <row r="359">
          <cell r="D359" t="e">
            <v>#NUM!</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920</v>
          </cell>
          <cell r="AB359">
            <v>0</v>
          </cell>
          <cell r="AC359" t="str">
            <v/>
          </cell>
          <cell r="AD359">
            <v>0</v>
          </cell>
          <cell r="AE359">
            <v>0</v>
          </cell>
          <cell r="AF359">
            <v>0</v>
          </cell>
          <cell r="AG359">
            <v>0</v>
          </cell>
          <cell r="AH359">
            <v>0</v>
          </cell>
        </row>
        <row r="360">
          <cell r="D360" t="e">
            <v>#NUM!</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920</v>
          </cell>
          <cell r="AB360">
            <v>0</v>
          </cell>
          <cell r="AC360" t="str">
            <v/>
          </cell>
          <cell r="AD360">
            <v>0</v>
          </cell>
          <cell r="AE360">
            <v>0</v>
          </cell>
          <cell r="AF360">
            <v>0</v>
          </cell>
          <cell r="AG360">
            <v>0</v>
          </cell>
          <cell r="AH360">
            <v>0</v>
          </cell>
        </row>
        <row r="361">
          <cell r="D361" t="e">
            <v>#NUM!</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920</v>
          </cell>
          <cell r="AB361">
            <v>0</v>
          </cell>
          <cell r="AC361" t="str">
            <v/>
          </cell>
          <cell r="AD361">
            <v>0</v>
          </cell>
          <cell r="AE361">
            <v>0</v>
          </cell>
          <cell r="AF361">
            <v>0</v>
          </cell>
          <cell r="AG361">
            <v>0</v>
          </cell>
          <cell r="AH361">
            <v>0</v>
          </cell>
        </row>
        <row r="362">
          <cell r="D362" t="e">
            <v>#NUM!</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920</v>
          </cell>
          <cell r="AB362">
            <v>0</v>
          </cell>
          <cell r="AC362" t="str">
            <v/>
          </cell>
          <cell r="AD362">
            <v>0</v>
          </cell>
          <cell r="AE362">
            <v>0</v>
          </cell>
          <cell r="AF362">
            <v>0</v>
          </cell>
          <cell r="AG362">
            <v>0</v>
          </cell>
          <cell r="AH362">
            <v>0</v>
          </cell>
        </row>
        <row r="363">
          <cell r="D363" t="e">
            <v>#NUM!</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920</v>
          </cell>
          <cell r="AB363">
            <v>0</v>
          </cell>
          <cell r="AC363" t="str">
            <v/>
          </cell>
          <cell r="AD363">
            <v>0</v>
          </cell>
          <cell r="AE363">
            <v>0</v>
          </cell>
          <cell r="AF363">
            <v>0</v>
          </cell>
          <cell r="AG363">
            <v>0</v>
          </cell>
          <cell r="AH363">
            <v>0</v>
          </cell>
        </row>
        <row r="364">
          <cell r="D364" t="e">
            <v>#NUM!</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920</v>
          </cell>
          <cell r="AB364">
            <v>0</v>
          </cell>
          <cell r="AC364" t="str">
            <v/>
          </cell>
          <cell r="AD364">
            <v>0</v>
          </cell>
          <cell r="AE364">
            <v>0</v>
          </cell>
          <cell r="AF364">
            <v>0</v>
          </cell>
          <cell r="AG364">
            <v>0</v>
          </cell>
          <cell r="AH364">
            <v>0</v>
          </cell>
        </row>
        <row r="365">
          <cell r="D365" t="e">
            <v>#NUM!</v>
          </cell>
          <cell r="E365">
            <v>0</v>
          </cell>
          <cell r="F365">
            <v>0</v>
          </cell>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920</v>
          </cell>
          <cell r="AB365">
            <v>0</v>
          </cell>
          <cell r="AC365" t="str">
            <v/>
          </cell>
          <cell r="AD365">
            <v>0</v>
          </cell>
          <cell r="AE365">
            <v>0</v>
          </cell>
          <cell r="AF365">
            <v>0</v>
          </cell>
          <cell r="AG365">
            <v>0</v>
          </cell>
          <cell r="AH365">
            <v>0</v>
          </cell>
        </row>
        <row r="366">
          <cell r="D366" t="e">
            <v>#NUM!</v>
          </cell>
          <cell r="E366">
            <v>0</v>
          </cell>
          <cell r="F366">
            <v>0</v>
          </cell>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920</v>
          </cell>
          <cell r="AB366">
            <v>0</v>
          </cell>
          <cell r="AC366" t="str">
            <v/>
          </cell>
          <cell r="AD366">
            <v>0</v>
          </cell>
          <cell r="AE366">
            <v>0</v>
          </cell>
          <cell r="AF366">
            <v>0</v>
          </cell>
          <cell r="AG366">
            <v>0</v>
          </cell>
          <cell r="AH366">
            <v>0</v>
          </cell>
        </row>
        <row r="367">
          <cell r="D367" t="e">
            <v>#NUM!</v>
          </cell>
          <cell r="E367">
            <v>0</v>
          </cell>
          <cell r="F367">
            <v>0</v>
          </cell>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920</v>
          </cell>
          <cell r="AB367">
            <v>0</v>
          </cell>
          <cell r="AC367" t="str">
            <v/>
          </cell>
          <cell r="AD367">
            <v>0</v>
          </cell>
          <cell r="AE367">
            <v>0</v>
          </cell>
          <cell r="AF367">
            <v>0</v>
          </cell>
          <cell r="AG367">
            <v>0</v>
          </cell>
          <cell r="AH367">
            <v>0</v>
          </cell>
        </row>
        <row r="368">
          <cell r="D368" t="e">
            <v>#NUM!</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920</v>
          </cell>
          <cell r="AB368">
            <v>0</v>
          </cell>
          <cell r="AC368" t="str">
            <v/>
          </cell>
          <cell r="AD368">
            <v>0</v>
          </cell>
          <cell r="AE368">
            <v>0</v>
          </cell>
          <cell r="AF368">
            <v>0</v>
          </cell>
          <cell r="AG368">
            <v>0</v>
          </cell>
          <cell r="AH368">
            <v>0</v>
          </cell>
        </row>
        <row r="369">
          <cell r="D369" t="e">
            <v>#NUM!</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920</v>
          </cell>
          <cell r="AB369">
            <v>0</v>
          </cell>
          <cell r="AC369" t="str">
            <v/>
          </cell>
          <cell r="AD369">
            <v>0</v>
          </cell>
          <cell r="AE369">
            <v>0</v>
          </cell>
          <cell r="AF369">
            <v>0</v>
          </cell>
          <cell r="AG369">
            <v>0</v>
          </cell>
          <cell r="AH369">
            <v>0</v>
          </cell>
        </row>
        <row r="370">
          <cell r="D370" t="e">
            <v>#NUM!</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920</v>
          </cell>
          <cell r="AB370">
            <v>0</v>
          </cell>
          <cell r="AC370" t="str">
            <v/>
          </cell>
          <cell r="AD370">
            <v>0</v>
          </cell>
          <cell r="AE370">
            <v>0</v>
          </cell>
          <cell r="AF370">
            <v>0</v>
          </cell>
          <cell r="AG370">
            <v>0</v>
          </cell>
          <cell r="AH370">
            <v>0</v>
          </cell>
        </row>
        <row r="371">
          <cell r="D371" t="e">
            <v>#NUM!</v>
          </cell>
          <cell r="E371">
            <v>0</v>
          </cell>
          <cell r="F371">
            <v>0</v>
          </cell>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920</v>
          </cell>
          <cell r="AB371">
            <v>0</v>
          </cell>
          <cell r="AC371" t="str">
            <v/>
          </cell>
          <cell r="AD371">
            <v>0</v>
          </cell>
          <cell r="AE371">
            <v>0</v>
          </cell>
          <cell r="AF371">
            <v>0</v>
          </cell>
          <cell r="AG371">
            <v>0</v>
          </cell>
          <cell r="AH371">
            <v>0</v>
          </cell>
        </row>
        <row r="372">
          <cell r="D372" t="e">
            <v>#NUM!</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920</v>
          </cell>
          <cell r="AB372">
            <v>0</v>
          </cell>
          <cell r="AC372" t="str">
            <v/>
          </cell>
          <cell r="AD372">
            <v>0</v>
          </cell>
          <cell r="AE372">
            <v>0</v>
          </cell>
          <cell r="AF372">
            <v>0</v>
          </cell>
          <cell r="AG372">
            <v>0</v>
          </cell>
          <cell r="AH372">
            <v>0</v>
          </cell>
        </row>
        <row r="373">
          <cell r="D373" t="e">
            <v>#NUM!</v>
          </cell>
          <cell r="E373">
            <v>0</v>
          </cell>
          <cell r="F373">
            <v>0</v>
          </cell>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920</v>
          </cell>
          <cell r="AB373">
            <v>0</v>
          </cell>
          <cell r="AC373" t="str">
            <v/>
          </cell>
          <cell r="AD373">
            <v>0</v>
          </cell>
          <cell r="AE373">
            <v>0</v>
          </cell>
          <cell r="AF373">
            <v>0</v>
          </cell>
          <cell r="AG373">
            <v>0</v>
          </cell>
          <cell r="AH373">
            <v>0</v>
          </cell>
        </row>
        <row r="374">
          <cell r="D374" t="e">
            <v>#NUM!</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920</v>
          </cell>
          <cell r="AB374">
            <v>0</v>
          </cell>
          <cell r="AC374" t="str">
            <v/>
          </cell>
          <cell r="AD374">
            <v>0</v>
          </cell>
          <cell r="AE374">
            <v>0</v>
          </cell>
          <cell r="AF374">
            <v>0</v>
          </cell>
          <cell r="AG374">
            <v>0</v>
          </cell>
          <cell r="AH374">
            <v>0</v>
          </cell>
        </row>
        <row r="375">
          <cell r="D375" t="e">
            <v>#NUM!</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920</v>
          </cell>
          <cell r="AB375">
            <v>0</v>
          </cell>
          <cell r="AC375" t="str">
            <v/>
          </cell>
          <cell r="AD375">
            <v>0</v>
          </cell>
          <cell r="AE375">
            <v>0</v>
          </cell>
          <cell r="AF375">
            <v>0</v>
          </cell>
          <cell r="AG375">
            <v>0</v>
          </cell>
          <cell r="AH375">
            <v>0</v>
          </cell>
        </row>
        <row r="376">
          <cell r="D376" t="e">
            <v>#NUM!</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920</v>
          </cell>
          <cell r="AB376">
            <v>0</v>
          </cell>
          <cell r="AC376" t="str">
            <v/>
          </cell>
          <cell r="AD376">
            <v>0</v>
          </cell>
          <cell r="AE376">
            <v>0</v>
          </cell>
          <cell r="AF376">
            <v>0</v>
          </cell>
          <cell r="AG376">
            <v>0</v>
          </cell>
          <cell r="AH376">
            <v>0</v>
          </cell>
        </row>
        <row r="377">
          <cell r="D377" t="e">
            <v>#NUM!</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920</v>
          </cell>
          <cell r="AB377">
            <v>0</v>
          </cell>
          <cell r="AC377" t="str">
            <v/>
          </cell>
          <cell r="AD377">
            <v>0</v>
          </cell>
          <cell r="AE377">
            <v>0</v>
          </cell>
          <cell r="AF377">
            <v>0</v>
          </cell>
          <cell r="AG377">
            <v>0</v>
          </cell>
          <cell r="AH377">
            <v>0</v>
          </cell>
        </row>
        <row r="378">
          <cell r="D378" t="e">
            <v>#NUM!</v>
          </cell>
          <cell r="E378">
            <v>0</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920</v>
          </cell>
          <cell r="AB378">
            <v>0</v>
          </cell>
          <cell r="AC378" t="str">
            <v/>
          </cell>
          <cell r="AD378">
            <v>0</v>
          </cell>
          <cell r="AE378">
            <v>0</v>
          </cell>
          <cell r="AF378">
            <v>0</v>
          </cell>
          <cell r="AG378">
            <v>0</v>
          </cell>
          <cell r="AH378">
            <v>0</v>
          </cell>
        </row>
        <row r="379">
          <cell r="D379" t="e">
            <v>#NUM!</v>
          </cell>
          <cell r="E379">
            <v>0</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920</v>
          </cell>
          <cell r="AB379">
            <v>0</v>
          </cell>
          <cell r="AC379" t="str">
            <v/>
          </cell>
          <cell r="AD379">
            <v>0</v>
          </cell>
          <cell r="AE379">
            <v>0</v>
          </cell>
          <cell r="AF379">
            <v>0</v>
          </cell>
          <cell r="AG379">
            <v>0</v>
          </cell>
          <cell r="AH379">
            <v>0</v>
          </cell>
        </row>
        <row r="380">
          <cell r="D380" t="e">
            <v>#NUM!</v>
          </cell>
          <cell r="E380">
            <v>0</v>
          </cell>
          <cell r="F380">
            <v>0</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920</v>
          </cell>
          <cell r="AB380">
            <v>0</v>
          </cell>
          <cell r="AC380" t="str">
            <v/>
          </cell>
          <cell r="AD380">
            <v>0</v>
          </cell>
          <cell r="AE380">
            <v>0</v>
          </cell>
          <cell r="AF380">
            <v>0</v>
          </cell>
          <cell r="AG380">
            <v>0</v>
          </cell>
          <cell r="AH380">
            <v>0</v>
          </cell>
        </row>
        <row r="381">
          <cell r="D381" t="e">
            <v>#NUM!</v>
          </cell>
          <cell r="E381">
            <v>0</v>
          </cell>
          <cell r="F381">
            <v>0</v>
          </cell>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920</v>
          </cell>
          <cell r="AB381">
            <v>0</v>
          </cell>
          <cell r="AC381" t="str">
            <v/>
          </cell>
          <cell r="AD381">
            <v>0</v>
          </cell>
          <cell r="AE381">
            <v>0</v>
          </cell>
          <cell r="AF381">
            <v>0</v>
          </cell>
          <cell r="AG381">
            <v>0</v>
          </cell>
          <cell r="AH381">
            <v>0</v>
          </cell>
        </row>
        <row r="382">
          <cell r="D382" t="e">
            <v>#NUM!</v>
          </cell>
          <cell r="E382">
            <v>0</v>
          </cell>
          <cell r="F382">
            <v>0</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920</v>
          </cell>
          <cell r="AB382">
            <v>0</v>
          </cell>
          <cell r="AC382" t="str">
            <v/>
          </cell>
          <cell r="AD382">
            <v>0</v>
          </cell>
          <cell r="AE382">
            <v>0</v>
          </cell>
          <cell r="AF382">
            <v>0</v>
          </cell>
          <cell r="AG382">
            <v>0</v>
          </cell>
          <cell r="AH382">
            <v>0</v>
          </cell>
        </row>
        <row r="383">
          <cell r="D383" t="e">
            <v>#NUM!</v>
          </cell>
          <cell r="E383">
            <v>0</v>
          </cell>
          <cell r="F383">
            <v>0</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920</v>
          </cell>
          <cell r="AB383">
            <v>0</v>
          </cell>
          <cell r="AC383" t="str">
            <v/>
          </cell>
          <cell r="AD383">
            <v>0</v>
          </cell>
          <cell r="AE383">
            <v>0</v>
          </cell>
          <cell r="AF383">
            <v>0</v>
          </cell>
          <cell r="AG383">
            <v>0</v>
          </cell>
          <cell r="AH383">
            <v>0</v>
          </cell>
        </row>
        <row r="384">
          <cell r="D384" t="e">
            <v>#NUM!</v>
          </cell>
          <cell r="E384">
            <v>0</v>
          </cell>
          <cell r="F384">
            <v>0</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920</v>
          </cell>
          <cell r="AB384">
            <v>0</v>
          </cell>
          <cell r="AC384" t="str">
            <v/>
          </cell>
          <cell r="AD384">
            <v>0</v>
          </cell>
          <cell r="AE384">
            <v>0</v>
          </cell>
          <cell r="AF384">
            <v>0</v>
          </cell>
          <cell r="AG384">
            <v>0</v>
          </cell>
          <cell r="AH384">
            <v>0</v>
          </cell>
        </row>
        <row r="385">
          <cell r="D385" t="e">
            <v>#NUM!</v>
          </cell>
          <cell r="E385">
            <v>0</v>
          </cell>
          <cell r="F385">
            <v>0</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920</v>
          </cell>
          <cell r="AB385">
            <v>0</v>
          </cell>
          <cell r="AC385" t="str">
            <v/>
          </cell>
          <cell r="AD385">
            <v>0</v>
          </cell>
          <cell r="AE385">
            <v>0</v>
          </cell>
          <cell r="AF385">
            <v>0</v>
          </cell>
          <cell r="AG385">
            <v>0</v>
          </cell>
          <cell r="AH385">
            <v>0</v>
          </cell>
        </row>
        <row r="386">
          <cell r="D386" t="e">
            <v>#NUM!</v>
          </cell>
          <cell r="E386">
            <v>0</v>
          </cell>
          <cell r="F386">
            <v>0</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920</v>
          </cell>
          <cell r="AB386">
            <v>0</v>
          </cell>
          <cell r="AC386" t="str">
            <v/>
          </cell>
          <cell r="AD386">
            <v>0</v>
          </cell>
          <cell r="AE386">
            <v>0</v>
          </cell>
          <cell r="AF386">
            <v>0</v>
          </cell>
          <cell r="AG386">
            <v>0</v>
          </cell>
          <cell r="AH386">
            <v>0</v>
          </cell>
        </row>
        <row r="387">
          <cell r="D387" t="e">
            <v>#NUM!</v>
          </cell>
          <cell r="E387">
            <v>0</v>
          </cell>
          <cell r="F387">
            <v>0</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920</v>
          </cell>
          <cell r="AB387">
            <v>0</v>
          </cell>
          <cell r="AC387" t="str">
            <v/>
          </cell>
          <cell r="AD387">
            <v>0</v>
          </cell>
          <cell r="AE387">
            <v>0</v>
          </cell>
          <cell r="AF387">
            <v>0</v>
          </cell>
          <cell r="AG387">
            <v>0</v>
          </cell>
          <cell r="AH387">
            <v>0</v>
          </cell>
        </row>
        <row r="388">
          <cell r="D388" t="e">
            <v>#NUM!</v>
          </cell>
          <cell r="E388">
            <v>0</v>
          </cell>
          <cell r="F388">
            <v>0</v>
          </cell>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920</v>
          </cell>
          <cell r="AB388">
            <v>0</v>
          </cell>
          <cell r="AC388" t="str">
            <v/>
          </cell>
          <cell r="AD388">
            <v>0</v>
          </cell>
          <cell r="AE388">
            <v>0</v>
          </cell>
          <cell r="AF388">
            <v>0</v>
          </cell>
          <cell r="AG388">
            <v>0</v>
          </cell>
          <cell r="AH388">
            <v>0</v>
          </cell>
        </row>
        <row r="389">
          <cell r="D389" t="e">
            <v>#NUM!</v>
          </cell>
          <cell r="E389">
            <v>0</v>
          </cell>
          <cell r="F389">
            <v>0</v>
          </cell>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920</v>
          </cell>
          <cell r="AB389">
            <v>0</v>
          </cell>
          <cell r="AC389" t="str">
            <v/>
          </cell>
          <cell r="AD389">
            <v>0</v>
          </cell>
          <cell r="AE389">
            <v>0</v>
          </cell>
          <cell r="AF389">
            <v>0</v>
          </cell>
          <cell r="AG389">
            <v>0</v>
          </cell>
          <cell r="AH389">
            <v>0</v>
          </cell>
        </row>
        <row r="390">
          <cell r="D390" t="e">
            <v>#NUM!</v>
          </cell>
          <cell r="E390">
            <v>0</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920</v>
          </cell>
          <cell r="AB390">
            <v>0</v>
          </cell>
          <cell r="AC390" t="str">
            <v/>
          </cell>
          <cell r="AD390">
            <v>0</v>
          </cell>
          <cell r="AE390">
            <v>0</v>
          </cell>
          <cell r="AF390">
            <v>0</v>
          </cell>
          <cell r="AG390">
            <v>0</v>
          </cell>
          <cell r="AH390">
            <v>0</v>
          </cell>
        </row>
        <row r="391">
          <cell r="D391" t="e">
            <v>#NUM!</v>
          </cell>
          <cell r="E391">
            <v>0</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920</v>
          </cell>
          <cell r="AB391">
            <v>0</v>
          </cell>
          <cell r="AC391" t="str">
            <v/>
          </cell>
          <cell r="AD391">
            <v>0</v>
          </cell>
          <cell r="AE391">
            <v>0</v>
          </cell>
          <cell r="AF391">
            <v>0</v>
          </cell>
          <cell r="AG391">
            <v>0</v>
          </cell>
          <cell r="AH391">
            <v>0</v>
          </cell>
        </row>
        <row r="392">
          <cell r="D392" t="e">
            <v>#NUM!</v>
          </cell>
          <cell r="E392">
            <v>0</v>
          </cell>
          <cell r="F392">
            <v>0</v>
          </cell>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920</v>
          </cell>
          <cell r="AB392">
            <v>0</v>
          </cell>
          <cell r="AC392" t="str">
            <v/>
          </cell>
          <cell r="AD392">
            <v>0</v>
          </cell>
          <cell r="AE392">
            <v>0</v>
          </cell>
          <cell r="AF392">
            <v>0</v>
          </cell>
          <cell r="AG392">
            <v>0</v>
          </cell>
          <cell r="AH392">
            <v>0</v>
          </cell>
        </row>
        <row r="393">
          <cell r="D393" t="e">
            <v>#NUM!</v>
          </cell>
          <cell r="E393">
            <v>0</v>
          </cell>
          <cell r="F393">
            <v>0</v>
          </cell>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920</v>
          </cell>
          <cell r="AB393">
            <v>0</v>
          </cell>
          <cell r="AC393" t="str">
            <v/>
          </cell>
          <cell r="AD393">
            <v>0</v>
          </cell>
          <cell r="AE393">
            <v>0</v>
          </cell>
          <cell r="AF393">
            <v>0</v>
          </cell>
          <cell r="AG393">
            <v>0</v>
          </cell>
          <cell r="AH393">
            <v>0</v>
          </cell>
        </row>
        <row r="394">
          <cell r="D394" t="e">
            <v>#NUM!</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920</v>
          </cell>
          <cell r="AB394">
            <v>0</v>
          </cell>
          <cell r="AC394" t="str">
            <v/>
          </cell>
          <cell r="AD394">
            <v>0</v>
          </cell>
          <cell r="AE394">
            <v>0</v>
          </cell>
          <cell r="AF394">
            <v>0</v>
          </cell>
          <cell r="AG394">
            <v>0</v>
          </cell>
          <cell r="AH394">
            <v>0</v>
          </cell>
        </row>
        <row r="395">
          <cell r="D395" t="e">
            <v>#NUM!</v>
          </cell>
          <cell r="E395">
            <v>0</v>
          </cell>
          <cell r="F395">
            <v>0</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920</v>
          </cell>
          <cell r="AB395">
            <v>0</v>
          </cell>
          <cell r="AC395" t="str">
            <v/>
          </cell>
          <cell r="AD395">
            <v>0</v>
          </cell>
          <cell r="AE395">
            <v>0</v>
          </cell>
          <cell r="AF395">
            <v>0</v>
          </cell>
          <cell r="AG395">
            <v>0</v>
          </cell>
          <cell r="AH395">
            <v>0</v>
          </cell>
        </row>
        <row r="396">
          <cell r="D396" t="e">
            <v>#NUM!</v>
          </cell>
          <cell r="E396">
            <v>0</v>
          </cell>
          <cell r="F396">
            <v>0</v>
          </cell>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920</v>
          </cell>
          <cell r="AB396">
            <v>0</v>
          </cell>
          <cell r="AC396" t="str">
            <v/>
          </cell>
          <cell r="AD396">
            <v>0</v>
          </cell>
          <cell r="AE396">
            <v>0</v>
          </cell>
          <cell r="AF396">
            <v>0</v>
          </cell>
          <cell r="AG396">
            <v>0</v>
          </cell>
          <cell r="AH396">
            <v>0</v>
          </cell>
        </row>
        <row r="397">
          <cell r="D397" t="e">
            <v>#NUM!</v>
          </cell>
          <cell r="E397">
            <v>0</v>
          </cell>
          <cell r="F397">
            <v>0</v>
          </cell>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920</v>
          </cell>
          <cell r="AB397">
            <v>0</v>
          </cell>
          <cell r="AC397" t="str">
            <v/>
          </cell>
          <cell r="AD397">
            <v>0</v>
          </cell>
          <cell r="AE397">
            <v>0</v>
          </cell>
          <cell r="AF397">
            <v>0</v>
          </cell>
          <cell r="AG397">
            <v>0</v>
          </cell>
          <cell r="AH397">
            <v>0</v>
          </cell>
        </row>
        <row r="398">
          <cell r="D398" t="e">
            <v>#NUM!</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920</v>
          </cell>
          <cell r="AB398">
            <v>0</v>
          </cell>
          <cell r="AC398" t="str">
            <v/>
          </cell>
          <cell r="AD398">
            <v>0</v>
          </cell>
          <cell r="AE398">
            <v>0</v>
          </cell>
          <cell r="AF398">
            <v>0</v>
          </cell>
          <cell r="AG398">
            <v>0</v>
          </cell>
          <cell r="AH398">
            <v>0</v>
          </cell>
        </row>
        <row r="399">
          <cell r="D399" t="e">
            <v>#NUM!</v>
          </cell>
          <cell r="E399">
            <v>0</v>
          </cell>
          <cell r="F399">
            <v>0</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920</v>
          </cell>
          <cell r="AB399">
            <v>0</v>
          </cell>
          <cell r="AC399" t="str">
            <v/>
          </cell>
          <cell r="AD399">
            <v>0</v>
          </cell>
          <cell r="AE399">
            <v>0</v>
          </cell>
          <cell r="AF399">
            <v>0</v>
          </cell>
          <cell r="AG399">
            <v>0</v>
          </cell>
          <cell r="AH399">
            <v>0</v>
          </cell>
        </row>
        <row r="400">
          <cell r="D400" t="e">
            <v>#NUM!</v>
          </cell>
          <cell r="E400">
            <v>0</v>
          </cell>
          <cell r="F400">
            <v>0</v>
          </cell>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920</v>
          </cell>
          <cell r="AB400">
            <v>0</v>
          </cell>
          <cell r="AC400" t="str">
            <v/>
          </cell>
          <cell r="AD400">
            <v>0</v>
          </cell>
          <cell r="AE400">
            <v>0</v>
          </cell>
          <cell r="AF400">
            <v>0</v>
          </cell>
          <cell r="AG400">
            <v>0</v>
          </cell>
          <cell r="AH400">
            <v>0</v>
          </cell>
        </row>
        <row r="401">
          <cell r="D401" t="e">
            <v>#NUM!</v>
          </cell>
          <cell r="E401">
            <v>0</v>
          </cell>
          <cell r="F401">
            <v>0</v>
          </cell>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920</v>
          </cell>
          <cell r="AB401">
            <v>0</v>
          </cell>
          <cell r="AC401" t="str">
            <v/>
          </cell>
          <cell r="AD401">
            <v>0</v>
          </cell>
          <cell r="AE401">
            <v>0</v>
          </cell>
          <cell r="AF401">
            <v>0</v>
          </cell>
          <cell r="AG401">
            <v>0</v>
          </cell>
          <cell r="AH401">
            <v>0</v>
          </cell>
        </row>
        <row r="402">
          <cell r="D402" t="e">
            <v>#NUM!</v>
          </cell>
          <cell r="E402">
            <v>0</v>
          </cell>
          <cell r="F402">
            <v>0</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920</v>
          </cell>
          <cell r="AB402">
            <v>0</v>
          </cell>
          <cell r="AC402" t="str">
            <v/>
          </cell>
          <cell r="AD402">
            <v>0</v>
          </cell>
          <cell r="AE402">
            <v>0</v>
          </cell>
          <cell r="AF402">
            <v>0</v>
          </cell>
          <cell r="AG402">
            <v>0</v>
          </cell>
          <cell r="AH402">
            <v>0</v>
          </cell>
        </row>
        <row r="403">
          <cell r="D403" t="e">
            <v>#NUM!</v>
          </cell>
          <cell r="E403">
            <v>0</v>
          </cell>
          <cell r="F403">
            <v>0</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920</v>
          </cell>
          <cell r="AB403">
            <v>0</v>
          </cell>
          <cell r="AC403" t="str">
            <v/>
          </cell>
          <cell r="AD403">
            <v>0</v>
          </cell>
          <cell r="AE403">
            <v>0</v>
          </cell>
          <cell r="AF403">
            <v>0</v>
          </cell>
          <cell r="AG403">
            <v>0</v>
          </cell>
          <cell r="AH403">
            <v>0</v>
          </cell>
        </row>
        <row r="404">
          <cell r="D404" t="e">
            <v>#NUM!</v>
          </cell>
          <cell r="E404">
            <v>0</v>
          </cell>
          <cell r="F404">
            <v>0</v>
          </cell>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920</v>
          </cell>
          <cell r="AB404">
            <v>0</v>
          </cell>
          <cell r="AC404" t="str">
            <v/>
          </cell>
          <cell r="AD404">
            <v>0</v>
          </cell>
          <cell r="AE404">
            <v>0</v>
          </cell>
          <cell r="AF404">
            <v>0</v>
          </cell>
          <cell r="AG404">
            <v>0</v>
          </cell>
          <cell r="AH404">
            <v>0</v>
          </cell>
        </row>
        <row r="405">
          <cell r="D405" t="e">
            <v>#NUM!</v>
          </cell>
          <cell r="E405">
            <v>0</v>
          </cell>
          <cell r="F405">
            <v>0</v>
          </cell>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920</v>
          </cell>
          <cell r="AB405">
            <v>0</v>
          </cell>
          <cell r="AC405" t="str">
            <v/>
          </cell>
          <cell r="AD405">
            <v>0</v>
          </cell>
          <cell r="AE405">
            <v>0</v>
          </cell>
          <cell r="AF405">
            <v>0</v>
          </cell>
          <cell r="AG405">
            <v>0</v>
          </cell>
          <cell r="AH405">
            <v>0</v>
          </cell>
        </row>
        <row r="406">
          <cell r="D406" t="e">
            <v>#NUM!</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920</v>
          </cell>
          <cell r="AB406">
            <v>0</v>
          </cell>
          <cell r="AC406" t="str">
            <v/>
          </cell>
          <cell r="AD406">
            <v>0</v>
          </cell>
          <cell r="AE406">
            <v>0</v>
          </cell>
          <cell r="AF406">
            <v>0</v>
          </cell>
          <cell r="AG406">
            <v>0</v>
          </cell>
          <cell r="AH406">
            <v>0</v>
          </cell>
        </row>
        <row r="407">
          <cell r="D407" t="e">
            <v>#NUM!</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920</v>
          </cell>
          <cell r="AB407">
            <v>0</v>
          </cell>
          <cell r="AC407" t="str">
            <v/>
          </cell>
          <cell r="AD407">
            <v>0</v>
          </cell>
          <cell r="AE407">
            <v>0</v>
          </cell>
          <cell r="AF407">
            <v>0</v>
          </cell>
          <cell r="AG407">
            <v>0</v>
          </cell>
          <cell r="AH407">
            <v>0</v>
          </cell>
        </row>
        <row r="408">
          <cell r="D408" t="e">
            <v>#NUM!</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920</v>
          </cell>
          <cell r="AB408">
            <v>0</v>
          </cell>
          <cell r="AC408" t="str">
            <v/>
          </cell>
          <cell r="AD408">
            <v>0</v>
          </cell>
          <cell r="AE408">
            <v>0</v>
          </cell>
          <cell r="AF408">
            <v>0</v>
          </cell>
          <cell r="AG408">
            <v>0</v>
          </cell>
          <cell r="AH408">
            <v>0</v>
          </cell>
        </row>
        <row r="409">
          <cell r="D409" t="e">
            <v>#NUM!</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920</v>
          </cell>
          <cell r="AB409">
            <v>0</v>
          </cell>
          <cell r="AC409" t="str">
            <v/>
          </cell>
          <cell r="AD409">
            <v>0</v>
          </cell>
          <cell r="AE409">
            <v>0</v>
          </cell>
          <cell r="AF409">
            <v>0</v>
          </cell>
          <cell r="AG409">
            <v>0</v>
          </cell>
          <cell r="AH409">
            <v>0</v>
          </cell>
        </row>
        <row r="410">
          <cell r="D410" t="e">
            <v>#NUM!</v>
          </cell>
          <cell r="E410">
            <v>0</v>
          </cell>
          <cell r="F410">
            <v>0</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920</v>
          </cell>
          <cell r="AB410">
            <v>0</v>
          </cell>
          <cell r="AC410" t="str">
            <v/>
          </cell>
          <cell r="AD410">
            <v>0</v>
          </cell>
          <cell r="AE410">
            <v>0</v>
          </cell>
          <cell r="AF410">
            <v>0</v>
          </cell>
          <cell r="AG410">
            <v>0</v>
          </cell>
          <cell r="AH410">
            <v>0</v>
          </cell>
        </row>
        <row r="411">
          <cell r="D411" t="e">
            <v>#NUM!</v>
          </cell>
          <cell r="E411">
            <v>0</v>
          </cell>
          <cell r="F411">
            <v>0</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920</v>
          </cell>
          <cell r="AB411">
            <v>0</v>
          </cell>
          <cell r="AC411" t="str">
            <v/>
          </cell>
          <cell r="AD411">
            <v>0</v>
          </cell>
          <cell r="AE411">
            <v>0</v>
          </cell>
          <cell r="AF411">
            <v>0</v>
          </cell>
          <cell r="AG411">
            <v>0</v>
          </cell>
          <cell r="AH411">
            <v>0</v>
          </cell>
        </row>
        <row r="412">
          <cell r="D412" t="e">
            <v>#NUM!</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920</v>
          </cell>
          <cell r="AB412">
            <v>0</v>
          </cell>
          <cell r="AC412" t="str">
            <v/>
          </cell>
          <cell r="AD412">
            <v>0</v>
          </cell>
          <cell r="AE412">
            <v>0</v>
          </cell>
          <cell r="AF412">
            <v>0</v>
          </cell>
          <cell r="AG412">
            <v>0</v>
          </cell>
          <cell r="AH412">
            <v>0</v>
          </cell>
        </row>
        <row r="413">
          <cell r="D413" t="e">
            <v>#NUM!</v>
          </cell>
          <cell r="E413">
            <v>0</v>
          </cell>
          <cell r="F413">
            <v>0</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920</v>
          </cell>
          <cell r="AB413">
            <v>0</v>
          </cell>
          <cell r="AC413" t="str">
            <v/>
          </cell>
          <cell r="AD413">
            <v>0</v>
          </cell>
          <cell r="AE413">
            <v>0</v>
          </cell>
          <cell r="AF413">
            <v>0</v>
          </cell>
          <cell r="AG413">
            <v>0</v>
          </cell>
          <cell r="AH413">
            <v>0</v>
          </cell>
        </row>
        <row r="414">
          <cell r="D414" t="e">
            <v>#NUM!</v>
          </cell>
          <cell r="E414">
            <v>0</v>
          </cell>
          <cell r="F414">
            <v>0</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920</v>
          </cell>
          <cell r="AB414">
            <v>0</v>
          </cell>
          <cell r="AC414" t="str">
            <v/>
          </cell>
          <cell r="AD414">
            <v>0</v>
          </cell>
          <cell r="AE414">
            <v>0</v>
          </cell>
          <cell r="AF414">
            <v>0</v>
          </cell>
          <cell r="AG414">
            <v>0</v>
          </cell>
          <cell r="AH414">
            <v>0</v>
          </cell>
        </row>
        <row r="415">
          <cell r="D415" t="e">
            <v>#NUM!</v>
          </cell>
          <cell r="E415">
            <v>0</v>
          </cell>
          <cell r="F415">
            <v>0</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920</v>
          </cell>
          <cell r="AB415">
            <v>0</v>
          </cell>
          <cell r="AC415" t="str">
            <v/>
          </cell>
          <cell r="AD415">
            <v>0</v>
          </cell>
          <cell r="AE415">
            <v>0</v>
          </cell>
          <cell r="AF415">
            <v>0</v>
          </cell>
          <cell r="AG415">
            <v>0</v>
          </cell>
          <cell r="AH415">
            <v>0</v>
          </cell>
        </row>
        <row r="416">
          <cell r="D416" t="e">
            <v>#NUM!</v>
          </cell>
          <cell r="E416">
            <v>0</v>
          </cell>
          <cell r="F416">
            <v>0</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920</v>
          </cell>
          <cell r="AB416">
            <v>0</v>
          </cell>
          <cell r="AC416" t="str">
            <v/>
          </cell>
          <cell r="AD416">
            <v>0</v>
          </cell>
          <cell r="AE416">
            <v>0</v>
          </cell>
          <cell r="AF416">
            <v>0</v>
          </cell>
          <cell r="AG416">
            <v>0</v>
          </cell>
          <cell r="AH416">
            <v>0</v>
          </cell>
        </row>
        <row r="417">
          <cell r="D417" t="e">
            <v>#NUM!</v>
          </cell>
          <cell r="E417">
            <v>0</v>
          </cell>
          <cell r="F417">
            <v>0</v>
          </cell>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920</v>
          </cell>
          <cell r="AB417">
            <v>0</v>
          </cell>
          <cell r="AC417" t="str">
            <v/>
          </cell>
          <cell r="AD417">
            <v>0</v>
          </cell>
          <cell r="AE417">
            <v>0</v>
          </cell>
          <cell r="AF417">
            <v>0</v>
          </cell>
          <cell r="AG417">
            <v>0</v>
          </cell>
          <cell r="AH417">
            <v>0</v>
          </cell>
        </row>
        <row r="418">
          <cell r="D418" t="e">
            <v>#NUM!</v>
          </cell>
          <cell r="E418">
            <v>0</v>
          </cell>
          <cell r="F418">
            <v>0</v>
          </cell>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920</v>
          </cell>
          <cell r="AB418">
            <v>0</v>
          </cell>
          <cell r="AC418" t="str">
            <v/>
          </cell>
          <cell r="AD418">
            <v>0</v>
          </cell>
          <cell r="AE418">
            <v>0</v>
          </cell>
          <cell r="AF418">
            <v>0</v>
          </cell>
          <cell r="AG418">
            <v>0</v>
          </cell>
          <cell r="AH418">
            <v>0</v>
          </cell>
        </row>
        <row r="419">
          <cell r="D419" t="e">
            <v>#NUM!</v>
          </cell>
          <cell r="E419">
            <v>0</v>
          </cell>
          <cell r="F419">
            <v>0</v>
          </cell>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920</v>
          </cell>
          <cell r="AB419">
            <v>0</v>
          </cell>
          <cell r="AC419" t="str">
            <v/>
          </cell>
          <cell r="AD419">
            <v>0</v>
          </cell>
          <cell r="AE419">
            <v>0</v>
          </cell>
          <cell r="AF419">
            <v>0</v>
          </cell>
          <cell r="AG419">
            <v>0</v>
          </cell>
          <cell r="AH419">
            <v>0</v>
          </cell>
        </row>
        <row r="420">
          <cell r="D420" t="e">
            <v>#NUM!</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920</v>
          </cell>
          <cell r="AB420">
            <v>0</v>
          </cell>
          <cell r="AC420" t="str">
            <v/>
          </cell>
          <cell r="AD420">
            <v>0</v>
          </cell>
          <cell r="AE420">
            <v>0</v>
          </cell>
          <cell r="AF420">
            <v>0</v>
          </cell>
          <cell r="AG420">
            <v>0</v>
          </cell>
          <cell r="AH420">
            <v>0</v>
          </cell>
        </row>
        <row r="421">
          <cell r="D421" t="e">
            <v>#NUM!</v>
          </cell>
          <cell r="E421">
            <v>0</v>
          </cell>
          <cell r="F421">
            <v>0</v>
          </cell>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920</v>
          </cell>
          <cell r="AB421">
            <v>0</v>
          </cell>
          <cell r="AC421" t="str">
            <v/>
          </cell>
          <cell r="AD421">
            <v>0</v>
          </cell>
          <cell r="AE421">
            <v>0</v>
          </cell>
          <cell r="AF421">
            <v>0</v>
          </cell>
          <cell r="AG421">
            <v>0</v>
          </cell>
          <cell r="AH421">
            <v>0</v>
          </cell>
        </row>
        <row r="422">
          <cell r="D422" t="e">
            <v>#NUM!</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920</v>
          </cell>
          <cell r="AB422">
            <v>0</v>
          </cell>
          <cell r="AC422" t="str">
            <v/>
          </cell>
          <cell r="AD422">
            <v>0</v>
          </cell>
          <cell r="AE422">
            <v>0</v>
          </cell>
          <cell r="AF422">
            <v>0</v>
          </cell>
          <cell r="AG422">
            <v>0</v>
          </cell>
          <cell r="AH422">
            <v>0</v>
          </cell>
        </row>
        <row r="423">
          <cell r="D423" t="e">
            <v>#NUM!</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920</v>
          </cell>
          <cell r="AB423">
            <v>0</v>
          </cell>
          <cell r="AC423" t="str">
            <v/>
          </cell>
          <cell r="AD423">
            <v>0</v>
          </cell>
          <cell r="AE423">
            <v>0</v>
          </cell>
          <cell r="AF423">
            <v>0</v>
          </cell>
          <cell r="AG423">
            <v>0</v>
          </cell>
          <cell r="AH423">
            <v>0</v>
          </cell>
        </row>
        <row r="424">
          <cell r="D424" t="e">
            <v>#NUM!</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920</v>
          </cell>
          <cell r="AB424">
            <v>0</v>
          </cell>
          <cell r="AC424" t="str">
            <v/>
          </cell>
          <cell r="AD424">
            <v>0</v>
          </cell>
          <cell r="AE424">
            <v>0</v>
          </cell>
          <cell r="AF424">
            <v>0</v>
          </cell>
          <cell r="AG424">
            <v>0</v>
          </cell>
          <cell r="AH424">
            <v>0</v>
          </cell>
        </row>
        <row r="425">
          <cell r="D425" t="e">
            <v>#NUM!</v>
          </cell>
          <cell r="E425">
            <v>0</v>
          </cell>
          <cell r="F425">
            <v>0</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920</v>
          </cell>
          <cell r="AB425">
            <v>0</v>
          </cell>
          <cell r="AC425" t="str">
            <v/>
          </cell>
          <cell r="AD425">
            <v>0</v>
          </cell>
          <cell r="AE425">
            <v>0</v>
          </cell>
          <cell r="AF425">
            <v>0</v>
          </cell>
          <cell r="AG425">
            <v>0</v>
          </cell>
          <cell r="AH425">
            <v>0</v>
          </cell>
        </row>
        <row r="426">
          <cell r="D426" t="e">
            <v>#NUM!</v>
          </cell>
          <cell r="E426">
            <v>0</v>
          </cell>
          <cell r="F426">
            <v>0</v>
          </cell>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920</v>
          </cell>
          <cell r="AB426">
            <v>0</v>
          </cell>
          <cell r="AC426" t="str">
            <v/>
          </cell>
          <cell r="AD426">
            <v>0</v>
          </cell>
          <cell r="AE426">
            <v>0</v>
          </cell>
          <cell r="AF426">
            <v>0</v>
          </cell>
          <cell r="AG426">
            <v>0</v>
          </cell>
          <cell r="AH426">
            <v>0</v>
          </cell>
        </row>
        <row r="427">
          <cell r="D427" t="e">
            <v>#NUM!</v>
          </cell>
          <cell r="E427">
            <v>0</v>
          </cell>
          <cell r="F427">
            <v>0</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920</v>
          </cell>
          <cell r="AB427">
            <v>0</v>
          </cell>
          <cell r="AC427" t="str">
            <v/>
          </cell>
          <cell r="AD427">
            <v>0</v>
          </cell>
          <cell r="AE427">
            <v>0</v>
          </cell>
          <cell r="AF427">
            <v>0</v>
          </cell>
          <cell r="AG427">
            <v>0</v>
          </cell>
          <cell r="AH427">
            <v>0</v>
          </cell>
        </row>
        <row r="428">
          <cell r="D428" t="e">
            <v>#NUM!</v>
          </cell>
          <cell r="E428">
            <v>0</v>
          </cell>
          <cell r="F428">
            <v>0</v>
          </cell>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920</v>
          </cell>
          <cell r="AB428">
            <v>0</v>
          </cell>
          <cell r="AC428" t="str">
            <v/>
          </cell>
          <cell r="AD428">
            <v>0</v>
          </cell>
          <cell r="AE428">
            <v>0</v>
          </cell>
          <cell r="AF428">
            <v>0</v>
          </cell>
          <cell r="AG428">
            <v>0</v>
          </cell>
          <cell r="AH428">
            <v>0</v>
          </cell>
        </row>
        <row r="429">
          <cell r="D429" t="e">
            <v>#NUM!</v>
          </cell>
          <cell r="E429">
            <v>0</v>
          </cell>
          <cell r="F429">
            <v>0</v>
          </cell>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920</v>
          </cell>
          <cell r="AB429">
            <v>0</v>
          </cell>
          <cell r="AC429" t="str">
            <v/>
          </cell>
          <cell r="AD429">
            <v>0</v>
          </cell>
          <cell r="AE429">
            <v>0</v>
          </cell>
          <cell r="AF429">
            <v>0</v>
          </cell>
          <cell r="AG429">
            <v>0</v>
          </cell>
          <cell r="AH429">
            <v>0</v>
          </cell>
        </row>
        <row r="430">
          <cell r="D430" t="e">
            <v>#NUM!</v>
          </cell>
          <cell r="E430">
            <v>0</v>
          </cell>
          <cell r="F430">
            <v>0</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920</v>
          </cell>
          <cell r="AB430">
            <v>0</v>
          </cell>
          <cell r="AC430" t="str">
            <v/>
          </cell>
          <cell r="AD430">
            <v>0</v>
          </cell>
          <cell r="AE430">
            <v>0</v>
          </cell>
          <cell r="AF430">
            <v>0</v>
          </cell>
          <cell r="AG430">
            <v>0</v>
          </cell>
          <cell r="AH430">
            <v>0</v>
          </cell>
        </row>
        <row r="431">
          <cell r="D431" t="e">
            <v>#NUM!</v>
          </cell>
          <cell r="E431">
            <v>0</v>
          </cell>
          <cell r="F431">
            <v>0</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920</v>
          </cell>
          <cell r="AB431">
            <v>0</v>
          </cell>
          <cell r="AC431" t="str">
            <v/>
          </cell>
          <cell r="AD431">
            <v>0</v>
          </cell>
          <cell r="AE431">
            <v>0</v>
          </cell>
          <cell r="AF431">
            <v>0</v>
          </cell>
          <cell r="AG431">
            <v>0</v>
          </cell>
          <cell r="AH431">
            <v>0</v>
          </cell>
        </row>
        <row r="432">
          <cell r="D432" t="e">
            <v>#NUM!</v>
          </cell>
          <cell r="E432">
            <v>0</v>
          </cell>
          <cell r="F432">
            <v>0</v>
          </cell>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920</v>
          </cell>
          <cell r="AB432">
            <v>0</v>
          </cell>
          <cell r="AC432" t="str">
            <v/>
          </cell>
          <cell r="AD432">
            <v>0</v>
          </cell>
          <cell r="AE432">
            <v>0</v>
          </cell>
          <cell r="AF432">
            <v>0</v>
          </cell>
          <cell r="AG432">
            <v>0</v>
          </cell>
          <cell r="AH432">
            <v>0</v>
          </cell>
        </row>
        <row r="433">
          <cell r="D433" t="e">
            <v>#NUM!</v>
          </cell>
          <cell r="E433">
            <v>0</v>
          </cell>
          <cell r="F433">
            <v>0</v>
          </cell>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920</v>
          </cell>
          <cell r="AB433">
            <v>0</v>
          </cell>
          <cell r="AC433" t="str">
            <v/>
          </cell>
          <cell r="AD433">
            <v>0</v>
          </cell>
          <cell r="AE433">
            <v>0</v>
          </cell>
          <cell r="AF433">
            <v>0</v>
          </cell>
          <cell r="AG433">
            <v>0</v>
          </cell>
          <cell r="AH433">
            <v>0</v>
          </cell>
        </row>
        <row r="434">
          <cell r="D434" t="e">
            <v>#NUM!</v>
          </cell>
          <cell r="E434">
            <v>0</v>
          </cell>
          <cell r="F434">
            <v>0</v>
          </cell>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920</v>
          </cell>
          <cell r="AB434">
            <v>0</v>
          </cell>
          <cell r="AC434" t="str">
            <v/>
          </cell>
          <cell r="AD434">
            <v>0</v>
          </cell>
          <cell r="AE434">
            <v>0</v>
          </cell>
          <cell r="AF434">
            <v>0</v>
          </cell>
          <cell r="AG434">
            <v>0</v>
          </cell>
          <cell r="AH434">
            <v>0</v>
          </cell>
        </row>
        <row r="435">
          <cell r="D435" t="e">
            <v>#NUM!</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920</v>
          </cell>
          <cell r="AB435">
            <v>0</v>
          </cell>
          <cell r="AC435" t="str">
            <v/>
          </cell>
          <cell r="AD435">
            <v>0</v>
          </cell>
          <cell r="AE435">
            <v>0</v>
          </cell>
          <cell r="AF435">
            <v>0</v>
          </cell>
          <cell r="AG435">
            <v>0</v>
          </cell>
          <cell r="AH435">
            <v>0</v>
          </cell>
        </row>
        <row r="436">
          <cell r="D436" t="e">
            <v>#NUM!</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920</v>
          </cell>
          <cell r="AB436">
            <v>0</v>
          </cell>
          <cell r="AC436" t="str">
            <v/>
          </cell>
          <cell r="AD436">
            <v>0</v>
          </cell>
          <cell r="AE436">
            <v>0</v>
          </cell>
          <cell r="AF436">
            <v>0</v>
          </cell>
          <cell r="AG436">
            <v>0</v>
          </cell>
          <cell r="AH436">
            <v>0</v>
          </cell>
        </row>
        <row r="437">
          <cell r="D437" t="e">
            <v>#NUM!</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920</v>
          </cell>
          <cell r="AB437">
            <v>0</v>
          </cell>
          <cell r="AC437" t="str">
            <v/>
          </cell>
          <cell r="AD437">
            <v>0</v>
          </cell>
          <cell r="AE437">
            <v>0</v>
          </cell>
          <cell r="AF437">
            <v>0</v>
          </cell>
          <cell r="AG437">
            <v>0</v>
          </cell>
          <cell r="AH437">
            <v>0</v>
          </cell>
        </row>
        <row r="438">
          <cell r="D438" t="e">
            <v>#NUM!</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920</v>
          </cell>
          <cell r="AB438">
            <v>0</v>
          </cell>
          <cell r="AC438" t="str">
            <v/>
          </cell>
          <cell r="AD438">
            <v>0</v>
          </cell>
          <cell r="AE438">
            <v>0</v>
          </cell>
          <cell r="AF438">
            <v>0</v>
          </cell>
          <cell r="AG438">
            <v>0</v>
          </cell>
          <cell r="AH438">
            <v>0</v>
          </cell>
        </row>
        <row r="439">
          <cell r="D439" t="e">
            <v>#NUM!</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920</v>
          </cell>
          <cell r="AB439">
            <v>0</v>
          </cell>
          <cell r="AC439" t="str">
            <v/>
          </cell>
          <cell r="AD439">
            <v>0</v>
          </cell>
          <cell r="AE439">
            <v>0</v>
          </cell>
          <cell r="AF439">
            <v>0</v>
          </cell>
          <cell r="AG439">
            <v>0</v>
          </cell>
          <cell r="AH439">
            <v>0</v>
          </cell>
        </row>
        <row r="440">
          <cell r="D440" t="e">
            <v>#NUM!</v>
          </cell>
          <cell r="E440">
            <v>0</v>
          </cell>
          <cell r="F440">
            <v>0</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920</v>
          </cell>
          <cell r="AB440">
            <v>0</v>
          </cell>
          <cell r="AC440" t="str">
            <v/>
          </cell>
          <cell r="AD440">
            <v>0</v>
          </cell>
          <cell r="AE440">
            <v>0</v>
          </cell>
          <cell r="AF440">
            <v>0</v>
          </cell>
          <cell r="AG440">
            <v>0</v>
          </cell>
          <cell r="AH440">
            <v>0</v>
          </cell>
        </row>
        <row r="441">
          <cell r="D441" t="e">
            <v>#NUM!</v>
          </cell>
          <cell r="E441">
            <v>0</v>
          </cell>
          <cell r="F441">
            <v>0</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920</v>
          </cell>
          <cell r="AB441">
            <v>0</v>
          </cell>
          <cell r="AC441" t="str">
            <v/>
          </cell>
          <cell r="AD441">
            <v>0</v>
          </cell>
          <cell r="AE441">
            <v>0</v>
          </cell>
          <cell r="AF441">
            <v>0</v>
          </cell>
          <cell r="AG441">
            <v>0</v>
          </cell>
          <cell r="AH441">
            <v>0</v>
          </cell>
        </row>
        <row r="442">
          <cell r="D442" t="e">
            <v>#NUM!</v>
          </cell>
          <cell r="E442">
            <v>0</v>
          </cell>
          <cell r="F442">
            <v>0</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920</v>
          </cell>
          <cell r="AB442">
            <v>0</v>
          </cell>
          <cell r="AC442" t="str">
            <v/>
          </cell>
          <cell r="AD442">
            <v>0</v>
          </cell>
          <cell r="AE442">
            <v>0</v>
          </cell>
          <cell r="AF442">
            <v>0</v>
          </cell>
          <cell r="AG442">
            <v>0</v>
          </cell>
          <cell r="AH442">
            <v>0</v>
          </cell>
        </row>
        <row r="443">
          <cell r="D443" t="e">
            <v>#NUM!</v>
          </cell>
          <cell r="E443">
            <v>0</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920</v>
          </cell>
          <cell r="AB443">
            <v>0</v>
          </cell>
          <cell r="AC443" t="str">
            <v/>
          </cell>
          <cell r="AD443">
            <v>0</v>
          </cell>
          <cell r="AE443">
            <v>0</v>
          </cell>
          <cell r="AF443">
            <v>0</v>
          </cell>
          <cell r="AG443">
            <v>0</v>
          </cell>
          <cell r="AH443">
            <v>0</v>
          </cell>
        </row>
        <row r="444">
          <cell r="D444" t="e">
            <v>#NUM!</v>
          </cell>
          <cell r="E444">
            <v>0</v>
          </cell>
          <cell r="F444">
            <v>0</v>
          </cell>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920</v>
          </cell>
          <cell r="AB444">
            <v>0</v>
          </cell>
          <cell r="AC444" t="str">
            <v/>
          </cell>
          <cell r="AD444">
            <v>0</v>
          </cell>
          <cell r="AE444">
            <v>0</v>
          </cell>
          <cell r="AF444">
            <v>0</v>
          </cell>
          <cell r="AG444">
            <v>0</v>
          </cell>
          <cell r="AH444">
            <v>0</v>
          </cell>
        </row>
        <row r="445">
          <cell r="D445" t="e">
            <v>#NUM!</v>
          </cell>
          <cell r="E445">
            <v>0</v>
          </cell>
          <cell r="F445">
            <v>0</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920</v>
          </cell>
          <cell r="AB445">
            <v>0</v>
          </cell>
          <cell r="AC445" t="str">
            <v/>
          </cell>
          <cell r="AD445">
            <v>0</v>
          </cell>
          <cell r="AE445">
            <v>0</v>
          </cell>
          <cell r="AF445">
            <v>0</v>
          </cell>
          <cell r="AG445">
            <v>0</v>
          </cell>
          <cell r="AH445">
            <v>0</v>
          </cell>
        </row>
        <row r="446">
          <cell r="D446" t="e">
            <v>#NUM!</v>
          </cell>
          <cell r="E446">
            <v>0</v>
          </cell>
          <cell r="F446">
            <v>0</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920</v>
          </cell>
          <cell r="AB446">
            <v>0</v>
          </cell>
          <cell r="AC446" t="str">
            <v/>
          </cell>
          <cell r="AD446">
            <v>0</v>
          </cell>
          <cell r="AE446">
            <v>0</v>
          </cell>
          <cell r="AF446">
            <v>0</v>
          </cell>
          <cell r="AG446">
            <v>0</v>
          </cell>
          <cell r="AH446">
            <v>0</v>
          </cell>
        </row>
        <row r="447">
          <cell r="D447" t="e">
            <v>#NUM!</v>
          </cell>
          <cell r="E447">
            <v>0</v>
          </cell>
          <cell r="F447">
            <v>0</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920</v>
          </cell>
          <cell r="AB447">
            <v>0</v>
          </cell>
          <cell r="AC447" t="str">
            <v/>
          </cell>
          <cell r="AD447">
            <v>0</v>
          </cell>
          <cell r="AE447">
            <v>0</v>
          </cell>
          <cell r="AF447">
            <v>0</v>
          </cell>
          <cell r="AG447">
            <v>0</v>
          </cell>
          <cell r="AH447">
            <v>0</v>
          </cell>
        </row>
        <row r="448">
          <cell r="D448" t="e">
            <v>#NUM!</v>
          </cell>
          <cell r="E448">
            <v>0</v>
          </cell>
          <cell r="F448">
            <v>0</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920</v>
          </cell>
          <cell r="AB448">
            <v>0</v>
          </cell>
          <cell r="AC448" t="str">
            <v/>
          </cell>
          <cell r="AD448">
            <v>0</v>
          </cell>
          <cell r="AE448">
            <v>0</v>
          </cell>
          <cell r="AF448">
            <v>0</v>
          </cell>
          <cell r="AG448">
            <v>0</v>
          </cell>
          <cell r="AH448">
            <v>0</v>
          </cell>
        </row>
        <row r="449">
          <cell r="D449" t="e">
            <v>#NUM!</v>
          </cell>
          <cell r="E449">
            <v>0</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920</v>
          </cell>
          <cell r="AB449">
            <v>0</v>
          </cell>
          <cell r="AC449" t="str">
            <v/>
          </cell>
          <cell r="AD449">
            <v>0</v>
          </cell>
          <cell r="AE449">
            <v>0</v>
          </cell>
          <cell r="AF449">
            <v>0</v>
          </cell>
          <cell r="AG449">
            <v>0</v>
          </cell>
          <cell r="AH449">
            <v>0</v>
          </cell>
        </row>
        <row r="450">
          <cell r="D450" t="e">
            <v>#NUM!</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920</v>
          </cell>
          <cell r="AB450">
            <v>0</v>
          </cell>
          <cell r="AC450" t="str">
            <v/>
          </cell>
          <cell r="AD450">
            <v>0</v>
          </cell>
          <cell r="AE450">
            <v>0</v>
          </cell>
          <cell r="AF450">
            <v>0</v>
          </cell>
          <cell r="AG450">
            <v>0</v>
          </cell>
          <cell r="AH450">
            <v>0</v>
          </cell>
        </row>
        <row r="451">
          <cell r="D451" t="e">
            <v>#NUM!</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920</v>
          </cell>
          <cell r="AB451">
            <v>0</v>
          </cell>
          <cell r="AC451" t="str">
            <v/>
          </cell>
          <cell r="AD451">
            <v>0</v>
          </cell>
          <cell r="AE451">
            <v>0</v>
          </cell>
          <cell r="AF451">
            <v>0</v>
          </cell>
          <cell r="AG451">
            <v>0</v>
          </cell>
          <cell r="AH451">
            <v>0</v>
          </cell>
        </row>
        <row r="452">
          <cell r="D452" t="e">
            <v>#NUM!</v>
          </cell>
          <cell r="E452">
            <v>0</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920</v>
          </cell>
          <cell r="AB452">
            <v>0</v>
          </cell>
          <cell r="AC452" t="str">
            <v/>
          </cell>
          <cell r="AD452">
            <v>0</v>
          </cell>
          <cell r="AE452">
            <v>0</v>
          </cell>
          <cell r="AF452">
            <v>0</v>
          </cell>
          <cell r="AG452">
            <v>0</v>
          </cell>
          <cell r="AH452">
            <v>0</v>
          </cell>
        </row>
        <row r="453">
          <cell r="D453" t="e">
            <v>#NUM!</v>
          </cell>
          <cell r="E453">
            <v>0</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920</v>
          </cell>
          <cell r="AB453">
            <v>0</v>
          </cell>
          <cell r="AC453" t="str">
            <v/>
          </cell>
          <cell r="AD453">
            <v>0</v>
          </cell>
          <cell r="AE453">
            <v>0</v>
          </cell>
          <cell r="AF453">
            <v>0</v>
          </cell>
          <cell r="AG453">
            <v>0</v>
          </cell>
          <cell r="AH453">
            <v>0</v>
          </cell>
        </row>
        <row r="454">
          <cell r="D454" t="e">
            <v>#NUM!</v>
          </cell>
          <cell r="E454">
            <v>0</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920</v>
          </cell>
          <cell r="AB454">
            <v>0</v>
          </cell>
          <cell r="AC454" t="str">
            <v/>
          </cell>
          <cell r="AD454">
            <v>0</v>
          </cell>
          <cell r="AE454">
            <v>0</v>
          </cell>
          <cell r="AF454">
            <v>0</v>
          </cell>
          <cell r="AG454">
            <v>0</v>
          </cell>
          <cell r="AH454">
            <v>0</v>
          </cell>
        </row>
        <row r="455">
          <cell r="D455" t="e">
            <v>#NUM!</v>
          </cell>
          <cell r="E455">
            <v>0</v>
          </cell>
          <cell r="F455">
            <v>0</v>
          </cell>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920</v>
          </cell>
          <cell r="AB455">
            <v>0</v>
          </cell>
          <cell r="AC455" t="str">
            <v/>
          </cell>
          <cell r="AD455">
            <v>0</v>
          </cell>
          <cell r="AE455">
            <v>0</v>
          </cell>
          <cell r="AF455">
            <v>0</v>
          </cell>
          <cell r="AG455">
            <v>0</v>
          </cell>
          <cell r="AH455">
            <v>0</v>
          </cell>
        </row>
        <row r="456">
          <cell r="D456" t="e">
            <v>#NUM!</v>
          </cell>
          <cell r="E456">
            <v>0</v>
          </cell>
          <cell r="F456">
            <v>0</v>
          </cell>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920</v>
          </cell>
          <cell r="AB456">
            <v>0</v>
          </cell>
          <cell r="AC456" t="str">
            <v/>
          </cell>
          <cell r="AD456">
            <v>0</v>
          </cell>
          <cell r="AE456">
            <v>0</v>
          </cell>
          <cell r="AF456">
            <v>0</v>
          </cell>
          <cell r="AG456">
            <v>0</v>
          </cell>
          <cell r="AH456">
            <v>0</v>
          </cell>
        </row>
        <row r="457">
          <cell r="D457" t="e">
            <v>#NUM!</v>
          </cell>
          <cell r="E457">
            <v>0</v>
          </cell>
          <cell r="F457">
            <v>0</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920</v>
          </cell>
          <cell r="AB457">
            <v>0</v>
          </cell>
          <cell r="AC457" t="str">
            <v/>
          </cell>
          <cell r="AD457">
            <v>0</v>
          </cell>
          <cell r="AE457">
            <v>0</v>
          </cell>
          <cell r="AF457">
            <v>0</v>
          </cell>
          <cell r="AG457">
            <v>0</v>
          </cell>
          <cell r="AH457">
            <v>0</v>
          </cell>
        </row>
        <row r="458">
          <cell r="D458" t="e">
            <v>#NUM!</v>
          </cell>
          <cell r="E458">
            <v>0</v>
          </cell>
          <cell r="F458">
            <v>0</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920</v>
          </cell>
          <cell r="AB458">
            <v>0</v>
          </cell>
          <cell r="AC458" t="str">
            <v/>
          </cell>
          <cell r="AD458">
            <v>0</v>
          </cell>
          <cell r="AE458">
            <v>0</v>
          </cell>
          <cell r="AF458">
            <v>0</v>
          </cell>
          <cell r="AG458">
            <v>0</v>
          </cell>
          <cell r="AH458">
            <v>0</v>
          </cell>
        </row>
        <row r="459">
          <cell r="D459" t="e">
            <v>#NUM!</v>
          </cell>
          <cell r="E459">
            <v>0</v>
          </cell>
          <cell r="F459">
            <v>0</v>
          </cell>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920</v>
          </cell>
          <cell r="AB459">
            <v>0</v>
          </cell>
          <cell r="AC459" t="str">
            <v/>
          </cell>
          <cell r="AD459">
            <v>0</v>
          </cell>
          <cell r="AE459">
            <v>0</v>
          </cell>
          <cell r="AF459">
            <v>0</v>
          </cell>
          <cell r="AG459">
            <v>0</v>
          </cell>
          <cell r="AH459">
            <v>0</v>
          </cell>
        </row>
        <row r="460">
          <cell r="D460" t="e">
            <v>#NUM!</v>
          </cell>
          <cell r="E460">
            <v>0</v>
          </cell>
          <cell r="F460">
            <v>0</v>
          </cell>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920</v>
          </cell>
          <cell r="AB460">
            <v>0</v>
          </cell>
          <cell r="AC460" t="str">
            <v/>
          </cell>
          <cell r="AD460">
            <v>0</v>
          </cell>
          <cell r="AE460">
            <v>0</v>
          </cell>
          <cell r="AF460">
            <v>0</v>
          </cell>
          <cell r="AG460">
            <v>0</v>
          </cell>
          <cell r="AH460">
            <v>0</v>
          </cell>
        </row>
        <row r="461">
          <cell r="D461" t="e">
            <v>#NUM!</v>
          </cell>
          <cell r="E461">
            <v>0</v>
          </cell>
          <cell r="F461">
            <v>0</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920</v>
          </cell>
          <cell r="AB461">
            <v>0</v>
          </cell>
          <cell r="AC461" t="str">
            <v/>
          </cell>
          <cell r="AD461">
            <v>0</v>
          </cell>
          <cell r="AE461">
            <v>0</v>
          </cell>
          <cell r="AF461">
            <v>0</v>
          </cell>
          <cell r="AG461">
            <v>0</v>
          </cell>
          <cell r="AH461">
            <v>0</v>
          </cell>
        </row>
        <row r="462">
          <cell r="D462" t="e">
            <v>#NUM!</v>
          </cell>
          <cell r="E462">
            <v>0</v>
          </cell>
          <cell r="F462">
            <v>0</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920</v>
          </cell>
          <cell r="AB462">
            <v>0</v>
          </cell>
          <cell r="AC462" t="str">
            <v/>
          </cell>
          <cell r="AD462">
            <v>0</v>
          </cell>
          <cell r="AE462">
            <v>0</v>
          </cell>
          <cell r="AF462">
            <v>0</v>
          </cell>
          <cell r="AG462">
            <v>0</v>
          </cell>
          <cell r="AH462">
            <v>0</v>
          </cell>
        </row>
        <row r="463">
          <cell r="D463" t="e">
            <v>#NUM!</v>
          </cell>
          <cell r="E463">
            <v>0</v>
          </cell>
          <cell r="F463">
            <v>0</v>
          </cell>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920</v>
          </cell>
          <cell r="AB463">
            <v>0</v>
          </cell>
          <cell r="AC463" t="str">
            <v/>
          </cell>
          <cell r="AD463">
            <v>0</v>
          </cell>
          <cell r="AE463">
            <v>0</v>
          </cell>
          <cell r="AF463">
            <v>0</v>
          </cell>
          <cell r="AG463">
            <v>0</v>
          </cell>
          <cell r="AH463">
            <v>0</v>
          </cell>
        </row>
        <row r="464">
          <cell r="D464" t="e">
            <v>#NUM!</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920</v>
          </cell>
          <cell r="AB464">
            <v>0</v>
          </cell>
          <cell r="AC464" t="str">
            <v/>
          </cell>
          <cell r="AD464">
            <v>0</v>
          </cell>
          <cell r="AE464">
            <v>0</v>
          </cell>
          <cell r="AF464">
            <v>0</v>
          </cell>
          <cell r="AG464">
            <v>0</v>
          </cell>
          <cell r="AH464">
            <v>0</v>
          </cell>
        </row>
        <row r="465">
          <cell r="D465" t="e">
            <v>#NUM!</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920</v>
          </cell>
          <cell r="AB465">
            <v>0</v>
          </cell>
          <cell r="AC465" t="str">
            <v/>
          </cell>
          <cell r="AD465">
            <v>0</v>
          </cell>
          <cell r="AE465">
            <v>0</v>
          </cell>
          <cell r="AF465">
            <v>0</v>
          </cell>
          <cell r="AG465">
            <v>0</v>
          </cell>
          <cell r="AH465">
            <v>0</v>
          </cell>
        </row>
        <row r="466">
          <cell r="D466" t="e">
            <v>#NUM!</v>
          </cell>
          <cell r="E466">
            <v>0</v>
          </cell>
          <cell r="F466">
            <v>0</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920</v>
          </cell>
          <cell r="AB466">
            <v>0</v>
          </cell>
          <cell r="AC466" t="str">
            <v/>
          </cell>
          <cell r="AD466">
            <v>0</v>
          </cell>
          <cell r="AE466">
            <v>0</v>
          </cell>
          <cell r="AF466">
            <v>0</v>
          </cell>
          <cell r="AG466">
            <v>0</v>
          </cell>
          <cell r="AH466">
            <v>0</v>
          </cell>
        </row>
        <row r="467">
          <cell r="D467" t="e">
            <v>#NUM!</v>
          </cell>
          <cell r="E467">
            <v>0</v>
          </cell>
          <cell r="F467">
            <v>0</v>
          </cell>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920</v>
          </cell>
          <cell r="AB467">
            <v>0</v>
          </cell>
          <cell r="AC467" t="str">
            <v/>
          </cell>
          <cell r="AD467">
            <v>0</v>
          </cell>
          <cell r="AE467">
            <v>0</v>
          </cell>
          <cell r="AF467">
            <v>0</v>
          </cell>
          <cell r="AG467">
            <v>0</v>
          </cell>
          <cell r="AH467">
            <v>0</v>
          </cell>
        </row>
        <row r="468">
          <cell r="D468" t="e">
            <v>#NUM!</v>
          </cell>
          <cell r="E468">
            <v>0</v>
          </cell>
          <cell r="F468">
            <v>0</v>
          </cell>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920</v>
          </cell>
          <cell r="AB468">
            <v>0</v>
          </cell>
          <cell r="AC468" t="str">
            <v/>
          </cell>
          <cell r="AD468">
            <v>0</v>
          </cell>
          <cell r="AE468">
            <v>0</v>
          </cell>
          <cell r="AF468">
            <v>0</v>
          </cell>
          <cell r="AG468">
            <v>0</v>
          </cell>
          <cell r="AH468">
            <v>0</v>
          </cell>
        </row>
        <row r="469">
          <cell r="D469" t="e">
            <v>#NUM!</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920</v>
          </cell>
          <cell r="AB469">
            <v>0</v>
          </cell>
          <cell r="AC469" t="str">
            <v/>
          </cell>
          <cell r="AD469">
            <v>0</v>
          </cell>
          <cell r="AE469">
            <v>0</v>
          </cell>
          <cell r="AF469">
            <v>0</v>
          </cell>
          <cell r="AG469">
            <v>0</v>
          </cell>
          <cell r="AH469">
            <v>0</v>
          </cell>
        </row>
        <row r="470">
          <cell r="D470" t="e">
            <v>#NUM!</v>
          </cell>
          <cell r="E470">
            <v>0</v>
          </cell>
          <cell r="F470">
            <v>0</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920</v>
          </cell>
          <cell r="AB470">
            <v>0</v>
          </cell>
          <cell r="AC470" t="str">
            <v/>
          </cell>
          <cell r="AD470">
            <v>0</v>
          </cell>
          <cell r="AE470">
            <v>0</v>
          </cell>
          <cell r="AF470">
            <v>0</v>
          </cell>
          <cell r="AG470">
            <v>0</v>
          </cell>
          <cell r="AH470">
            <v>0</v>
          </cell>
        </row>
        <row r="471">
          <cell r="D471" t="e">
            <v>#NUM!</v>
          </cell>
          <cell r="E471">
            <v>0</v>
          </cell>
          <cell r="F471">
            <v>0</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920</v>
          </cell>
          <cell r="AB471">
            <v>0</v>
          </cell>
          <cell r="AC471" t="str">
            <v/>
          </cell>
          <cell r="AD471">
            <v>0</v>
          </cell>
          <cell r="AE471">
            <v>0</v>
          </cell>
          <cell r="AF471">
            <v>0</v>
          </cell>
          <cell r="AG471">
            <v>0</v>
          </cell>
          <cell r="AH471">
            <v>0</v>
          </cell>
        </row>
        <row r="472">
          <cell r="D472" t="e">
            <v>#NUM!</v>
          </cell>
          <cell r="E472">
            <v>0</v>
          </cell>
          <cell r="F472">
            <v>0</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920</v>
          </cell>
          <cell r="AB472">
            <v>0</v>
          </cell>
          <cell r="AC472" t="str">
            <v/>
          </cell>
          <cell r="AD472">
            <v>0</v>
          </cell>
          <cell r="AE472">
            <v>0</v>
          </cell>
          <cell r="AF472">
            <v>0</v>
          </cell>
          <cell r="AG472">
            <v>0</v>
          </cell>
          <cell r="AH472">
            <v>0</v>
          </cell>
        </row>
        <row r="473">
          <cell r="D473" t="e">
            <v>#NUM!</v>
          </cell>
          <cell r="E473">
            <v>0</v>
          </cell>
          <cell r="F473">
            <v>0</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920</v>
          </cell>
          <cell r="AB473">
            <v>0</v>
          </cell>
          <cell r="AC473" t="str">
            <v/>
          </cell>
          <cell r="AD473">
            <v>0</v>
          </cell>
          <cell r="AE473">
            <v>0</v>
          </cell>
          <cell r="AF473">
            <v>0</v>
          </cell>
          <cell r="AG473">
            <v>0</v>
          </cell>
          <cell r="AH473">
            <v>0</v>
          </cell>
        </row>
        <row r="474">
          <cell r="D474" t="e">
            <v>#NUM!</v>
          </cell>
          <cell r="E474">
            <v>0</v>
          </cell>
          <cell r="F474">
            <v>0</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920</v>
          </cell>
          <cell r="AB474">
            <v>0</v>
          </cell>
          <cell r="AC474" t="str">
            <v/>
          </cell>
          <cell r="AD474">
            <v>0</v>
          </cell>
          <cell r="AE474">
            <v>0</v>
          </cell>
          <cell r="AF474">
            <v>0</v>
          </cell>
          <cell r="AG474">
            <v>0</v>
          </cell>
          <cell r="AH474">
            <v>0</v>
          </cell>
        </row>
        <row r="475">
          <cell r="D475" t="e">
            <v>#NUM!</v>
          </cell>
          <cell r="E475">
            <v>0</v>
          </cell>
          <cell r="F475">
            <v>0</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920</v>
          </cell>
          <cell r="AB475">
            <v>0</v>
          </cell>
          <cell r="AC475" t="str">
            <v/>
          </cell>
          <cell r="AD475">
            <v>0</v>
          </cell>
          <cell r="AE475">
            <v>0</v>
          </cell>
          <cell r="AF475">
            <v>0</v>
          </cell>
          <cell r="AG475">
            <v>0</v>
          </cell>
          <cell r="AH475">
            <v>0</v>
          </cell>
        </row>
        <row r="476">
          <cell r="D476" t="e">
            <v>#NUM!</v>
          </cell>
          <cell r="E476">
            <v>0</v>
          </cell>
          <cell r="F476">
            <v>0</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920</v>
          </cell>
          <cell r="AB476">
            <v>0</v>
          </cell>
          <cell r="AC476" t="str">
            <v/>
          </cell>
          <cell r="AD476">
            <v>0</v>
          </cell>
          <cell r="AE476">
            <v>0</v>
          </cell>
          <cell r="AF476">
            <v>0</v>
          </cell>
          <cell r="AG476">
            <v>0</v>
          </cell>
          <cell r="AH476">
            <v>0</v>
          </cell>
        </row>
        <row r="477">
          <cell r="D477" t="e">
            <v>#NUM!</v>
          </cell>
          <cell r="E477">
            <v>0</v>
          </cell>
          <cell r="F477">
            <v>0</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920</v>
          </cell>
          <cell r="AB477">
            <v>0</v>
          </cell>
          <cell r="AC477" t="str">
            <v/>
          </cell>
          <cell r="AD477">
            <v>0</v>
          </cell>
          <cell r="AE477">
            <v>0</v>
          </cell>
          <cell r="AF477">
            <v>0</v>
          </cell>
          <cell r="AG477">
            <v>0</v>
          </cell>
          <cell r="AH477">
            <v>0</v>
          </cell>
        </row>
        <row r="478">
          <cell r="D478" t="e">
            <v>#NUM!</v>
          </cell>
          <cell r="E478">
            <v>0</v>
          </cell>
          <cell r="F478">
            <v>0</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920</v>
          </cell>
          <cell r="AB478">
            <v>0</v>
          </cell>
          <cell r="AC478" t="str">
            <v/>
          </cell>
          <cell r="AD478">
            <v>0</v>
          </cell>
          <cell r="AE478">
            <v>0</v>
          </cell>
          <cell r="AF478">
            <v>0</v>
          </cell>
          <cell r="AG478">
            <v>0</v>
          </cell>
          <cell r="AH478">
            <v>0</v>
          </cell>
        </row>
        <row r="479">
          <cell r="D479" t="e">
            <v>#NUM!</v>
          </cell>
          <cell r="E479">
            <v>0</v>
          </cell>
          <cell r="F479">
            <v>0</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920</v>
          </cell>
          <cell r="AB479">
            <v>0</v>
          </cell>
          <cell r="AC479" t="str">
            <v/>
          </cell>
          <cell r="AD479">
            <v>0</v>
          </cell>
          <cell r="AE479">
            <v>0</v>
          </cell>
          <cell r="AF479">
            <v>0</v>
          </cell>
          <cell r="AG479">
            <v>0</v>
          </cell>
          <cell r="AH479">
            <v>0</v>
          </cell>
        </row>
        <row r="480">
          <cell r="D480" t="e">
            <v>#NUM!</v>
          </cell>
          <cell r="E480">
            <v>0</v>
          </cell>
          <cell r="F480">
            <v>0</v>
          </cell>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920</v>
          </cell>
          <cell r="AB480">
            <v>0</v>
          </cell>
          <cell r="AC480" t="str">
            <v/>
          </cell>
          <cell r="AD480">
            <v>0</v>
          </cell>
          <cell r="AE480">
            <v>0</v>
          </cell>
          <cell r="AF480">
            <v>0</v>
          </cell>
          <cell r="AG480">
            <v>0</v>
          </cell>
          <cell r="AH480">
            <v>0</v>
          </cell>
        </row>
        <row r="481">
          <cell r="D481" t="e">
            <v>#NUM!</v>
          </cell>
          <cell r="E481">
            <v>0</v>
          </cell>
          <cell r="F481">
            <v>0</v>
          </cell>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920</v>
          </cell>
          <cell r="AB481">
            <v>0</v>
          </cell>
          <cell r="AC481" t="str">
            <v/>
          </cell>
          <cell r="AD481">
            <v>0</v>
          </cell>
          <cell r="AE481">
            <v>0</v>
          </cell>
          <cell r="AF481">
            <v>0</v>
          </cell>
          <cell r="AG481">
            <v>0</v>
          </cell>
          <cell r="AH481">
            <v>0</v>
          </cell>
        </row>
        <row r="482">
          <cell r="D482" t="e">
            <v>#NUM!</v>
          </cell>
          <cell r="E482">
            <v>0</v>
          </cell>
          <cell r="F482">
            <v>0</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920</v>
          </cell>
          <cell r="AB482">
            <v>0</v>
          </cell>
          <cell r="AC482" t="str">
            <v/>
          </cell>
          <cell r="AD482">
            <v>0</v>
          </cell>
          <cell r="AE482">
            <v>0</v>
          </cell>
          <cell r="AF482">
            <v>0</v>
          </cell>
          <cell r="AG482">
            <v>0</v>
          </cell>
          <cell r="AH482">
            <v>0</v>
          </cell>
        </row>
        <row r="483">
          <cell r="D483" t="e">
            <v>#NUM!</v>
          </cell>
          <cell r="E483">
            <v>0</v>
          </cell>
          <cell r="F483">
            <v>0</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920</v>
          </cell>
          <cell r="AB483">
            <v>0</v>
          </cell>
          <cell r="AC483" t="str">
            <v/>
          </cell>
          <cell r="AD483">
            <v>0</v>
          </cell>
          <cell r="AE483">
            <v>0</v>
          </cell>
          <cell r="AF483">
            <v>0</v>
          </cell>
          <cell r="AG483">
            <v>0</v>
          </cell>
          <cell r="AH483">
            <v>0</v>
          </cell>
        </row>
        <row r="484">
          <cell r="D484" t="e">
            <v>#NUM!</v>
          </cell>
          <cell r="E484">
            <v>0</v>
          </cell>
          <cell r="F484">
            <v>0</v>
          </cell>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920</v>
          </cell>
          <cell r="AB484">
            <v>0</v>
          </cell>
          <cell r="AC484" t="str">
            <v/>
          </cell>
          <cell r="AD484">
            <v>0</v>
          </cell>
          <cell r="AE484">
            <v>0</v>
          </cell>
          <cell r="AF484">
            <v>0</v>
          </cell>
          <cell r="AG484">
            <v>0</v>
          </cell>
          <cell r="AH484">
            <v>0</v>
          </cell>
        </row>
        <row r="485">
          <cell r="D485" t="e">
            <v>#NUM!</v>
          </cell>
          <cell r="E485">
            <v>0</v>
          </cell>
          <cell r="F485">
            <v>0</v>
          </cell>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920</v>
          </cell>
          <cell r="AB485">
            <v>0</v>
          </cell>
          <cell r="AC485" t="str">
            <v/>
          </cell>
          <cell r="AD485">
            <v>0</v>
          </cell>
          <cell r="AE485">
            <v>0</v>
          </cell>
          <cell r="AF485">
            <v>0</v>
          </cell>
          <cell r="AG485">
            <v>0</v>
          </cell>
          <cell r="AH485">
            <v>0</v>
          </cell>
        </row>
        <row r="486">
          <cell r="D486" t="e">
            <v>#NUM!</v>
          </cell>
          <cell r="E486">
            <v>0</v>
          </cell>
          <cell r="F486">
            <v>0</v>
          </cell>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920</v>
          </cell>
          <cell r="AB486">
            <v>0</v>
          </cell>
          <cell r="AC486" t="str">
            <v/>
          </cell>
          <cell r="AD486">
            <v>0</v>
          </cell>
          <cell r="AE486">
            <v>0</v>
          </cell>
          <cell r="AF486">
            <v>0</v>
          </cell>
          <cell r="AG486">
            <v>0</v>
          </cell>
          <cell r="AH486">
            <v>0</v>
          </cell>
        </row>
        <row r="487">
          <cell r="D487" t="e">
            <v>#NUM!</v>
          </cell>
          <cell r="E487">
            <v>0</v>
          </cell>
          <cell r="F487">
            <v>0</v>
          </cell>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920</v>
          </cell>
          <cell r="AB487">
            <v>0</v>
          </cell>
          <cell r="AC487" t="str">
            <v/>
          </cell>
          <cell r="AD487">
            <v>0</v>
          </cell>
          <cell r="AE487">
            <v>0</v>
          </cell>
          <cell r="AF487">
            <v>0</v>
          </cell>
          <cell r="AG487">
            <v>0</v>
          </cell>
          <cell r="AH487">
            <v>0</v>
          </cell>
        </row>
        <row r="488">
          <cell r="D488" t="e">
            <v>#NUM!</v>
          </cell>
          <cell r="E488">
            <v>0</v>
          </cell>
          <cell r="F488">
            <v>0</v>
          </cell>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920</v>
          </cell>
          <cell r="AB488">
            <v>0</v>
          </cell>
          <cell r="AC488" t="str">
            <v/>
          </cell>
          <cell r="AD488">
            <v>0</v>
          </cell>
          <cell r="AE488">
            <v>0</v>
          </cell>
          <cell r="AF488">
            <v>0</v>
          </cell>
          <cell r="AG488">
            <v>0</v>
          </cell>
          <cell r="AH488">
            <v>0</v>
          </cell>
        </row>
        <row r="489">
          <cell r="D489" t="e">
            <v>#NUM!</v>
          </cell>
          <cell r="E489">
            <v>0</v>
          </cell>
          <cell r="F489">
            <v>0</v>
          </cell>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920</v>
          </cell>
          <cell r="AB489">
            <v>0</v>
          </cell>
          <cell r="AC489" t="str">
            <v/>
          </cell>
          <cell r="AD489">
            <v>0</v>
          </cell>
          <cell r="AE489">
            <v>0</v>
          </cell>
          <cell r="AF489">
            <v>0</v>
          </cell>
          <cell r="AG489">
            <v>0</v>
          </cell>
          <cell r="AH489">
            <v>0</v>
          </cell>
        </row>
        <row r="490">
          <cell r="D490" t="e">
            <v>#NUM!</v>
          </cell>
          <cell r="E490">
            <v>0</v>
          </cell>
          <cell r="F490">
            <v>0</v>
          </cell>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920</v>
          </cell>
          <cell r="AB490">
            <v>0</v>
          </cell>
          <cell r="AC490" t="str">
            <v/>
          </cell>
          <cell r="AD490">
            <v>0</v>
          </cell>
          <cell r="AE490">
            <v>0</v>
          </cell>
          <cell r="AF490">
            <v>0</v>
          </cell>
          <cell r="AG490">
            <v>0</v>
          </cell>
          <cell r="AH490">
            <v>0</v>
          </cell>
        </row>
        <row r="491">
          <cell r="D491" t="e">
            <v>#NUM!</v>
          </cell>
          <cell r="E491">
            <v>0</v>
          </cell>
          <cell r="F491">
            <v>0</v>
          </cell>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920</v>
          </cell>
          <cell r="AB491">
            <v>0</v>
          </cell>
          <cell r="AC491" t="str">
            <v/>
          </cell>
          <cell r="AD491">
            <v>0</v>
          </cell>
          <cell r="AE491">
            <v>0</v>
          </cell>
          <cell r="AF491">
            <v>0</v>
          </cell>
          <cell r="AG491">
            <v>0</v>
          </cell>
          <cell r="AH491">
            <v>0</v>
          </cell>
        </row>
        <row r="492">
          <cell r="D492" t="e">
            <v>#NUM!</v>
          </cell>
          <cell r="E492">
            <v>0</v>
          </cell>
          <cell r="F492">
            <v>0</v>
          </cell>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920</v>
          </cell>
          <cell r="AB492">
            <v>0</v>
          </cell>
          <cell r="AC492" t="str">
            <v/>
          </cell>
          <cell r="AD492">
            <v>0</v>
          </cell>
          <cell r="AE492">
            <v>0</v>
          </cell>
          <cell r="AF492">
            <v>0</v>
          </cell>
          <cell r="AG492">
            <v>0</v>
          </cell>
          <cell r="AH492">
            <v>0</v>
          </cell>
        </row>
        <row r="493">
          <cell r="D493" t="e">
            <v>#NUM!</v>
          </cell>
          <cell r="E493">
            <v>0</v>
          </cell>
          <cell r="F493">
            <v>0</v>
          </cell>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920</v>
          </cell>
          <cell r="AB493">
            <v>0</v>
          </cell>
          <cell r="AC493" t="str">
            <v/>
          </cell>
          <cell r="AD493">
            <v>0</v>
          </cell>
          <cell r="AE493">
            <v>0</v>
          </cell>
          <cell r="AF493">
            <v>0</v>
          </cell>
          <cell r="AG493">
            <v>0</v>
          </cell>
          <cell r="AH493">
            <v>0</v>
          </cell>
        </row>
        <row r="494">
          <cell r="D494" t="e">
            <v>#NUM!</v>
          </cell>
          <cell r="E494">
            <v>0</v>
          </cell>
          <cell r="F494">
            <v>0</v>
          </cell>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920</v>
          </cell>
          <cell r="AB494">
            <v>0</v>
          </cell>
          <cell r="AC494" t="str">
            <v/>
          </cell>
          <cell r="AD494">
            <v>0</v>
          </cell>
          <cell r="AE494">
            <v>0</v>
          </cell>
          <cell r="AF494">
            <v>0</v>
          </cell>
          <cell r="AG494">
            <v>0</v>
          </cell>
          <cell r="AH494">
            <v>0</v>
          </cell>
        </row>
        <row r="495">
          <cell r="D495" t="e">
            <v>#NUM!</v>
          </cell>
          <cell r="E495">
            <v>0</v>
          </cell>
          <cell r="F495">
            <v>0</v>
          </cell>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920</v>
          </cell>
          <cell r="AB495">
            <v>0</v>
          </cell>
          <cell r="AC495" t="str">
            <v/>
          </cell>
          <cell r="AD495">
            <v>0</v>
          </cell>
          <cell r="AE495">
            <v>0</v>
          </cell>
          <cell r="AF495">
            <v>0</v>
          </cell>
          <cell r="AG495">
            <v>0</v>
          </cell>
          <cell r="AH495">
            <v>0</v>
          </cell>
        </row>
        <row r="496">
          <cell r="D496" t="e">
            <v>#NUM!</v>
          </cell>
          <cell r="E496">
            <v>0</v>
          </cell>
          <cell r="F496">
            <v>0</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920</v>
          </cell>
          <cell r="AB496">
            <v>0</v>
          </cell>
          <cell r="AC496" t="str">
            <v/>
          </cell>
          <cell r="AD496">
            <v>0</v>
          </cell>
          <cell r="AE496">
            <v>0</v>
          </cell>
          <cell r="AF496">
            <v>0</v>
          </cell>
          <cell r="AG496">
            <v>0</v>
          </cell>
          <cell r="AH496">
            <v>0</v>
          </cell>
        </row>
        <row r="497">
          <cell r="D497" t="e">
            <v>#NUM!</v>
          </cell>
          <cell r="E497">
            <v>0</v>
          </cell>
          <cell r="F497">
            <v>0</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920</v>
          </cell>
          <cell r="AB497">
            <v>0</v>
          </cell>
          <cell r="AC497" t="str">
            <v/>
          </cell>
          <cell r="AD497">
            <v>0</v>
          </cell>
          <cell r="AE497">
            <v>0</v>
          </cell>
          <cell r="AF497">
            <v>0</v>
          </cell>
          <cell r="AG497">
            <v>0</v>
          </cell>
          <cell r="AH497">
            <v>0</v>
          </cell>
        </row>
        <row r="498">
          <cell r="D498" t="e">
            <v>#NUM!</v>
          </cell>
          <cell r="E498">
            <v>0</v>
          </cell>
          <cell r="F498">
            <v>0</v>
          </cell>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920</v>
          </cell>
          <cell r="AB498">
            <v>0</v>
          </cell>
          <cell r="AC498" t="str">
            <v/>
          </cell>
          <cell r="AD498">
            <v>0</v>
          </cell>
          <cell r="AE498">
            <v>0</v>
          </cell>
          <cell r="AF498">
            <v>0</v>
          </cell>
          <cell r="AG498">
            <v>0</v>
          </cell>
          <cell r="AH498">
            <v>0</v>
          </cell>
        </row>
        <row r="499">
          <cell r="D499" t="e">
            <v>#NUM!</v>
          </cell>
          <cell r="E499">
            <v>0</v>
          </cell>
          <cell r="F499">
            <v>0</v>
          </cell>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920</v>
          </cell>
          <cell r="AB499">
            <v>0</v>
          </cell>
          <cell r="AC499" t="str">
            <v/>
          </cell>
          <cell r="AD499">
            <v>0</v>
          </cell>
          <cell r="AE499">
            <v>0</v>
          </cell>
          <cell r="AF499">
            <v>0</v>
          </cell>
          <cell r="AG499">
            <v>0</v>
          </cell>
          <cell r="AH499">
            <v>0</v>
          </cell>
        </row>
        <row r="500">
          <cell r="D500" t="e">
            <v>#NUM!</v>
          </cell>
          <cell r="E500">
            <v>0</v>
          </cell>
          <cell r="F500">
            <v>0</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920</v>
          </cell>
          <cell r="AB500">
            <v>0</v>
          </cell>
          <cell r="AC500" t="str">
            <v/>
          </cell>
          <cell r="AD500">
            <v>0</v>
          </cell>
          <cell r="AE500">
            <v>0</v>
          </cell>
          <cell r="AF500">
            <v>0</v>
          </cell>
          <cell r="AG500">
            <v>0</v>
          </cell>
          <cell r="AH500">
            <v>0</v>
          </cell>
        </row>
        <row r="501">
          <cell r="D501" t="e">
            <v>#NUM!</v>
          </cell>
          <cell r="E501">
            <v>0</v>
          </cell>
          <cell r="F501">
            <v>0</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v>
          </cell>
          <cell r="W501">
            <v>0</v>
          </cell>
          <cell r="X501">
            <v>0</v>
          </cell>
          <cell r="Y501">
            <v>0</v>
          </cell>
          <cell r="Z501">
            <v>0</v>
          </cell>
          <cell r="AA501">
            <v>920</v>
          </cell>
          <cell r="AB501">
            <v>0</v>
          </cell>
          <cell r="AC501" t="str">
            <v/>
          </cell>
          <cell r="AD501">
            <v>0</v>
          </cell>
          <cell r="AE501">
            <v>0</v>
          </cell>
          <cell r="AF501">
            <v>0</v>
          </cell>
          <cell r="AG501">
            <v>0</v>
          </cell>
          <cell r="AH501">
            <v>0</v>
          </cell>
        </row>
        <row r="502">
          <cell r="D502" t="e">
            <v>#NUM!</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cell r="W502">
            <v>0</v>
          </cell>
          <cell r="X502">
            <v>0</v>
          </cell>
          <cell r="Y502">
            <v>0</v>
          </cell>
          <cell r="Z502">
            <v>0</v>
          </cell>
          <cell r="AA502">
            <v>920</v>
          </cell>
          <cell r="AB502">
            <v>0</v>
          </cell>
          <cell r="AC502" t="str">
            <v/>
          </cell>
          <cell r="AD502">
            <v>0</v>
          </cell>
          <cell r="AE502">
            <v>0</v>
          </cell>
          <cell r="AF502">
            <v>0</v>
          </cell>
          <cell r="AG502">
            <v>0</v>
          </cell>
          <cell r="AH502">
            <v>0</v>
          </cell>
        </row>
        <row r="503">
          <cell r="D503" t="e">
            <v>#NUM!</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v>0</v>
          </cell>
          <cell r="U503">
            <v>0</v>
          </cell>
          <cell r="V503">
            <v>0</v>
          </cell>
          <cell r="W503">
            <v>0</v>
          </cell>
          <cell r="X503">
            <v>0</v>
          </cell>
          <cell r="Y503">
            <v>0</v>
          </cell>
          <cell r="Z503">
            <v>0</v>
          </cell>
          <cell r="AA503">
            <v>920</v>
          </cell>
          <cell r="AB503">
            <v>0</v>
          </cell>
          <cell r="AC503" t="str">
            <v/>
          </cell>
          <cell r="AD503">
            <v>0</v>
          </cell>
          <cell r="AE503">
            <v>0</v>
          </cell>
          <cell r="AF503">
            <v>0</v>
          </cell>
          <cell r="AG503">
            <v>0</v>
          </cell>
          <cell r="AH503">
            <v>0</v>
          </cell>
        </row>
        <row r="504">
          <cell r="D504" t="e">
            <v>#NUM!</v>
          </cell>
          <cell r="E504">
            <v>0</v>
          </cell>
          <cell r="F504">
            <v>0</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v>
          </cell>
          <cell r="W504">
            <v>0</v>
          </cell>
          <cell r="X504">
            <v>0</v>
          </cell>
          <cell r="Y504">
            <v>0</v>
          </cell>
          <cell r="Z504">
            <v>0</v>
          </cell>
          <cell r="AA504">
            <v>920</v>
          </cell>
          <cell r="AB504">
            <v>0</v>
          </cell>
          <cell r="AC504" t="str">
            <v/>
          </cell>
          <cell r="AD504">
            <v>0</v>
          </cell>
          <cell r="AE504">
            <v>0</v>
          </cell>
          <cell r="AF504">
            <v>0</v>
          </cell>
          <cell r="AG504">
            <v>0</v>
          </cell>
          <cell r="AH504">
            <v>0</v>
          </cell>
        </row>
        <row r="505">
          <cell r="D505" t="e">
            <v>#NUM!</v>
          </cell>
          <cell r="E505">
            <v>0</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cell r="W505">
            <v>0</v>
          </cell>
          <cell r="X505">
            <v>0</v>
          </cell>
          <cell r="Y505">
            <v>0</v>
          </cell>
          <cell r="Z505">
            <v>0</v>
          </cell>
          <cell r="AA505">
            <v>920</v>
          </cell>
          <cell r="AB505">
            <v>0</v>
          </cell>
          <cell r="AC505" t="str">
            <v/>
          </cell>
          <cell r="AD505">
            <v>0</v>
          </cell>
          <cell r="AE505">
            <v>0</v>
          </cell>
          <cell r="AF505">
            <v>0</v>
          </cell>
          <cell r="AG505">
            <v>0</v>
          </cell>
          <cell r="AH505">
            <v>0</v>
          </cell>
        </row>
        <row r="506">
          <cell r="D506" t="e">
            <v>#NUM!</v>
          </cell>
          <cell r="E506">
            <v>0</v>
          </cell>
          <cell r="F506">
            <v>0</v>
          </cell>
          <cell r="G506">
            <v>0</v>
          </cell>
          <cell r="H506">
            <v>0</v>
          </cell>
          <cell r="I506">
            <v>0</v>
          </cell>
          <cell r="J506">
            <v>0</v>
          </cell>
          <cell r="K506">
            <v>0</v>
          </cell>
          <cell r="L506">
            <v>0</v>
          </cell>
          <cell r="M506">
            <v>0</v>
          </cell>
          <cell r="N506">
            <v>0</v>
          </cell>
          <cell r="O506">
            <v>0</v>
          </cell>
          <cell r="P506">
            <v>0</v>
          </cell>
          <cell r="Q506">
            <v>0</v>
          </cell>
          <cell r="R506">
            <v>0</v>
          </cell>
          <cell r="S506">
            <v>0</v>
          </cell>
          <cell r="T506">
            <v>0</v>
          </cell>
          <cell r="U506">
            <v>0</v>
          </cell>
          <cell r="V506">
            <v>0</v>
          </cell>
          <cell r="W506">
            <v>0</v>
          </cell>
          <cell r="X506">
            <v>0</v>
          </cell>
          <cell r="Y506">
            <v>0</v>
          </cell>
          <cell r="Z506">
            <v>0</v>
          </cell>
          <cell r="AA506">
            <v>920</v>
          </cell>
          <cell r="AB506">
            <v>0</v>
          </cell>
          <cell r="AC506" t="str">
            <v/>
          </cell>
          <cell r="AD506">
            <v>0</v>
          </cell>
          <cell r="AE506">
            <v>0</v>
          </cell>
          <cell r="AF506">
            <v>0</v>
          </cell>
          <cell r="AG506">
            <v>0</v>
          </cell>
          <cell r="AH506">
            <v>0</v>
          </cell>
        </row>
        <row r="507">
          <cell r="D507" t="e">
            <v>#NUM!</v>
          </cell>
          <cell r="E507">
            <v>0</v>
          </cell>
          <cell r="F507">
            <v>0</v>
          </cell>
          <cell r="G507">
            <v>0</v>
          </cell>
          <cell r="H507">
            <v>0</v>
          </cell>
          <cell r="I507">
            <v>0</v>
          </cell>
          <cell r="J507">
            <v>0</v>
          </cell>
          <cell r="K507">
            <v>0</v>
          </cell>
          <cell r="L507">
            <v>0</v>
          </cell>
          <cell r="M507">
            <v>0</v>
          </cell>
          <cell r="N507">
            <v>0</v>
          </cell>
          <cell r="O507">
            <v>0</v>
          </cell>
          <cell r="P507">
            <v>0</v>
          </cell>
          <cell r="Q507">
            <v>0</v>
          </cell>
          <cell r="R507">
            <v>0</v>
          </cell>
          <cell r="S507">
            <v>0</v>
          </cell>
          <cell r="T507">
            <v>0</v>
          </cell>
          <cell r="U507">
            <v>0</v>
          </cell>
          <cell r="V507">
            <v>0</v>
          </cell>
          <cell r="W507">
            <v>0</v>
          </cell>
          <cell r="X507">
            <v>0</v>
          </cell>
          <cell r="Y507">
            <v>0</v>
          </cell>
          <cell r="Z507">
            <v>0</v>
          </cell>
          <cell r="AA507">
            <v>920</v>
          </cell>
          <cell r="AB507">
            <v>0</v>
          </cell>
          <cell r="AC507" t="str">
            <v/>
          </cell>
          <cell r="AD507">
            <v>0</v>
          </cell>
          <cell r="AE507">
            <v>0</v>
          </cell>
          <cell r="AF507">
            <v>0</v>
          </cell>
          <cell r="AG507">
            <v>0</v>
          </cell>
          <cell r="AH507">
            <v>0</v>
          </cell>
        </row>
        <row r="508">
          <cell r="D508" t="e">
            <v>#NUM!</v>
          </cell>
          <cell r="E508">
            <v>0</v>
          </cell>
          <cell r="F508">
            <v>0</v>
          </cell>
          <cell r="G508">
            <v>0</v>
          </cell>
          <cell r="H508">
            <v>0</v>
          </cell>
          <cell r="I508">
            <v>0</v>
          </cell>
          <cell r="J508">
            <v>0</v>
          </cell>
          <cell r="K508">
            <v>0</v>
          </cell>
          <cell r="L508">
            <v>0</v>
          </cell>
          <cell r="M508">
            <v>0</v>
          </cell>
          <cell r="N508">
            <v>0</v>
          </cell>
          <cell r="O508">
            <v>0</v>
          </cell>
          <cell r="P508">
            <v>0</v>
          </cell>
          <cell r="Q508">
            <v>0</v>
          </cell>
          <cell r="R508">
            <v>0</v>
          </cell>
          <cell r="S508">
            <v>0</v>
          </cell>
          <cell r="T508">
            <v>0</v>
          </cell>
          <cell r="U508">
            <v>0</v>
          </cell>
          <cell r="V508">
            <v>0</v>
          </cell>
          <cell r="W508">
            <v>0</v>
          </cell>
          <cell r="X508">
            <v>0</v>
          </cell>
          <cell r="Y508">
            <v>0</v>
          </cell>
          <cell r="Z508">
            <v>0</v>
          </cell>
          <cell r="AA508">
            <v>920</v>
          </cell>
          <cell r="AB508">
            <v>0</v>
          </cell>
          <cell r="AC508" t="str">
            <v/>
          </cell>
          <cell r="AD508">
            <v>0</v>
          </cell>
          <cell r="AE508">
            <v>0</v>
          </cell>
          <cell r="AF508">
            <v>0</v>
          </cell>
          <cell r="AG508">
            <v>0</v>
          </cell>
          <cell r="AH508">
            <v>0</v>
          </cell>
        </row>
        <row r="509">
          <cell r="D509" t="e">
            <v>#NUM!</v>
          </cell>
          <cell r="E509">
            <v>0</v>
          </cell>
          <cell r="F509">
            <v>0</v>
          </cell>
          <cell r="G509">
            <v>0</v>
          </cell>
          <cell r="H509">
            <v>0</v>
          </cell>
          <cell r="I509">
            <v>0</v>
          </cell>
          <cell r="J509">
            <v>0</v>
          </cell>
          <cell r="K509">
            <v>0</v>
          </cell>
          <cell r="L509">
            <v>0</v>
          </cell>
          <cell r="M509">
            <v>0</v>
          </cell>
          <cell r="N509">
            <v>0</v>
          </cell>
          <cell r="O509">
            <v>0</v>
          </cell>
          <cell r="P509">
            <v>0</v>
          </cell>
          <cell r="Q509">
            <v>0</v>
          </cell>
          <cell r="R509">
            <v>0</v>
          </cell>
          <cell r="S509">
            <v>0</v>
          </cell>
          <cell r="T509">
            <v>0</v>
          </cell>
          <cell r="U509">
            <v>0</v>
          </cell>
          <cell r="V509">
            <v>0</v>
          </cell>
          <cell r="W509">
            <v>0</v>
          </cell>
          <cell r="X509">
            <v>0</v>
          </cell>
          <cell r="Y509">
            <v>0</v>
          </cell>
          <cell r="Z509">
            <v>0</v>
          </cell>
          <cell r="AA509">
            <v>920</v>
          </cell>
          <cell r="AB509">
            <v>0</v>
          </cell>
          <cell r="AC509" t="str">
            <v/>
          </cell>
          <cell r="AD509">
            <v>0</v>
          </cell>
          <cell r="AE509">
            <v>0</v>
          </cell>
          <cell r="AF509">
            <v>0</v>
          </cell>
          <cell r="AG509">
            <v>0</v>
          </cell>
          <cell r="AH509">
            <v>0</v>
          </cell>
        </row>
        <row r="510">
          <cell r="D510" t="e">
            <v>#NUM!</v>
          </cell>
          <cell r="E510">
            <v>0</v>
          </cell>
          <cell r="F510">
            <v>0</v>
          </cell>
          <cell r="G510">
            <v>0</v>
          </cell>
          <cell r="H510">
            <v>0</v>
          </cell>
          <cell r="I510">
            <v>0</v>
          </cell>
          <cell r="J510">
            <v>0</v>
          </cell>
          <cell r="K510">
            <v>0</v>
          </cell>
          <cell r="L510">
            <v>0</v>
          </cell>
          <cell r="M510">
            <v>0</v>
          </cell>
          <cell r="N510">
            <v>0</v>
          </cell>
          <cell r="O510">
            <v>0</v>
          </cell>
          <cell r="P510">
            <v>0</v>
          </cell>
          <cell r="Q510">
            <v>0</v>
          </cell>
          <cell r="R510">
            <v>0</v>
          </cell>
          <cell r="S510">
            <v>0</v>
          </cell>
          <cell r="T510">
            <v>0</v>
          </cell>
          <cell r="U510">
            <v>0</v>
          </cell>
          <cell r="V510">
            <v>0</v>
          </cell>
          <cell r="W510">
            <v>0</v>
          </cell>
          <cell r="X510">
            <v>0</v>
          </cell>
          <cell r="Y510">
            <v>0</v>
          </cell>
          <cell r="Z510">
            <v>0</v>
          </cell>
          <cell r="AA510">
            <v>920</v>
          </cell>
          <cell r="AB510">
            <v>0</v>
          </cell>
          <cell r="AC510" t="str">
            <v/>
          </cell>
          <cell r="AD510">
            <v>0</v>
          </cell>
          <cell r="AE510">
            <v>0</v>
          </cell>
          <cell r="AF510">
            <v>0</v>
          </cell>
          <cell r="AG510">
            <v>0</v>
          </cell>
          <cell r="AH510">
            <v>0</v>
          </cell>
        </row>
        <row r="511">
          <cell r="D511" t="e">
            <v>#NUM!</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S511">
            <v>0</v>
          </cell>
          <cell r="T511">
            <v>0</v>
          </cell>
          <cell r="U511">
            <v>0</v>
          </cell>
          <cell r="V511">
            <v>0</v>
          </cell>
          <cell r="W511">
            <v>0</v>
          </cell>
          <cell r="X511">
            <v>0</v>
          </cell>
          <cell r="Y511">
            <v>0</v>
          </cell>
          <cell r="Z511">
            <v>0</v>
          </cell>
          <cell r="AA511">
            <v>920</v>
          </cell>
          <cell r="AB511">
            <v>0</v>
          </cell>
          <cell r="AC511" t="str">
            <v/>
          </cell>
          <cell r="AD511">
            <v>0</v>
          </cell>
          <cell r="AE511">
            <v>0</v>
          </cell>
          <cell r="AF511">
            <v>0</v>
          </cell>
          <cell r="AG511">
            <v>0</v>
          </cell>
          <cell r="AH511">
            <v>0</v>
          </cell>
        </row>
        <row r="512">
          <cell r="D512" t="e">
            <v>#NUM!</v>
          </cell>
          <cell r="E512">
            <v>0</v>
          </cell>
          <cell r="F512">
            <v>0</v>
          </cell>
          <cell r="G512">
            <v>0</v>
          </cell>
          <cell r="H512">
            <v>0</v>
          </cell>
          <cell r="I512">
            <v>0</v>
          </cell>
          <cell r="J512">
            <v>0</v>
          </cell>
          <cell r="K512">
            <v>0</v>
          </cell>
          <cell r="L512">
            <v>0</v>
          </cell>
          <cell r="M512">
            <v>0</v>
          </cell>
          <cell r="N512">
            <v>0</v>
          </cell>
          <cell r="O512">
            <v>0</v>
          </cell>
          <cell r="P512">
            <v>0</v>
          </cell>
          <cell r="Q512">
            <v>0</v>
          </cell>
          <cell r="R512">
            <v>0</v>
          </cell>
          <cell r="S512">
            <v>0</v>
          </cell>
          <cell r="T512">
            <v>0</v>
          </cell>
          <cell r="U512">
            <v>0</v>
          </cell>
          <cell r="V512">
            <v>0</v>
          </cell>
          <cell r="W512">
            <v>0</v>
          </cell>
          <cell r="X512">
            <v>0</v>
          </cell>
          <cell r="Y512">
            <v>0</v>
          </cell>
          <cell r="Z512">
            <v>0</v>
          </cell>
          <cell r="AA512">
            <v>920</v>
          </cell>
          <cell r="AB512">
            <v>0</v>
          </cell>
          <cell r="AC512" t="str">
            <v/>
          </cell>
          <cell r="AD512">
            <v>0</v>
          </cell>
          <cell r="AE512">
            <v>0</v>
          </cell>
          <cell r="AF512">
            <v>0</v>
          </cell>
          <cell r="AG512">
            <v>0</v>
          </cell>
          <cell r="AH512">
            <v>0</v>
          </cell>
        </row>
        <row r="513">
          <cell r="D513" t="e">
            <v>#NUM!</v>
          </cell>
          <cell r="E513">
            <v>0</v>
          </cell>
          <cell r="F513">
            <v>0</v>
          </cell>
          <cell r="G513">
            <v>0</v>
          </cell>
          <cell r="H513">
            <v>0</v>
          </cell>
          <cell r="I513">
            <v>0</v>
          </cell>
          <cell r="J513">
            <v>0</v>
          </cell>
          <cell r="K513">
            <v>0</v>
          </cell>
          <cell r="L513">
            <v>0</v>
          </cell>
          <cell r="M513">
            <v>0</v>
          </cell>
          <cell r="N513">
            <v>0</v>
          </cell>
          <cell r="O513">
            <v>0</v>
          </cell>
          <cell r="P513">
            <v>0</v>
          </cell>
          <cell r="Q513">
            <v>0</v>
          </cell>
          <cell r="R513">
            <v>0</v>
          </cell>
          <cell r="S513">
            <v>0</v>
          </cell>
          <cell r="T513">
            <v>0</v>
          </cell>
          <cell r="U513">
            <v>0</v>
          </cell>
          <cell r="V513">
            <v>0</v>
          </cell>
          <cell r="W513">
            <v>0</v>
          </cell>
          <cell r="X513">
            <v>0</v>
          </cell>
          <cell r="Y513">
            <v>0</v>
          </cell>
          <cell r="Z513">
            <v>0</v>
          </cell>
          <cell r="AA513">
            <v>920</v>
          </cell>
          <cell r="AB513">
            <v>0</v>
          </cell>
          <cell r="AC513" t="str">
            <v/>
          </cell>
          <cell r="AD513">
            <v>0</v>
          </cell>
          <cell r="AE513">
            <v>0</v>
          </cell>
          <cell r="AF513">
            <v>0</v>
          </cell>
          <cell r="AG513">
            <v>0</v>
          </cell>
          <cell r="AH513">
            <v>0</v>
          </cell>
        </row>
        <row r="514">
          <cell r="D514" t="e">
            <v>#NUM!</v>
          </cell>
          <cell r="E514">
            <v>0</v>
          </cell>
          <cell r="F514">
            <v>0</v>
          </cell>
          <cell r="G514">
            <v>0</v>
          </cell>
          <cell r="H514">
            <v>0</v>
          </cell>
          <cell r="I514">
            <v>0</v>
          </cell>
          <cell r="J514">
            <v>0</v>
          </cell>
          <cell r="K514">
            <v>0</v>
          </cell>
          <cell r="L514">
            <v>0</v>
          </cell>
          <cell r="M514">
            <v>0</v>
          </cell>
          <cell r="N514">
            <v>0</v>
          </cell>
          <cell r="O514">
            <v>0</v>
          </cell>
          <cell r="P514">
            <v>0</v>
          </cell>
          <cell r="Q514">
            <v>0</v>
          </cell>
          <cell r="R514">
            <v>0</v>
          </cell>
          <cell r="S514">
            <v>0</v>
          </cell>
          <cell r="T514">
            <v>0</v>
          </cell>
          <cell r="U514">
            <v>0</v>
          </cell>
          <cell r="V514">
            <v>0</v>
          </cell>
          <cell r="W514">
            <v>0</v>
          </cell>
          <cell r="X514">
            <v>0</v>
          </cell>
          <cell r="Y514">
            <v>0</v>
          </cell>
          <cell r="Z514">
            <v>0</v>
          </cell>
          <cell r="AA514">
            <v>920</v>
          </cell>
          <cell r="AB514">
            <v>0</v>
          </cell>
          <cell r="AC514" t="str">
            <v/>
          </cell>
          <cell r="AD514">
            <v>0</v>
          </cell>
          <cell r="AE514">
            <v>0</v>
          </cell>
          <cell r="AF514">
            <v>0</v>
          </cell>
          <cell r="AG514">
            <v>0</v>
          </cell>
          <cell r="AH514">
            <v>0</v>
          </cell>
        </row>
        <row r="515">
          <cell r="D515" t="e">
            <v>#NUM!</v>
          </cell>
          <cell r="E515">
            <v>0</v>
          </cell>
          <cell r="F515">
            <v>0</v>
          </cell>
          <cell r="G515">
            <v>0</v>
          </cell>
          <cell r="H515">
            <v>0</v>
          </cell>
          <cell r="I515">
            <v>0</v>
          </cell>
          <cell r="J515">
            <v>0</v>
          </cell>
          <cell r="K515">
            <v>0</v>
          </cell>
          <cell r="L515">
            <v>0</v>
          </cell>
          <cell r="M515">
            <v>0</v>
          </cell>
          <cell r="N515">
            <v>0</v>
          </cell>
          <cell r="O515">
            <v>0</v>
          </cell>
          <cell r="P515">
            <v>0</v>
          </cell>
          <cell r="Q515">
            <v>0</v>
          </cell>
          <cell r="R515">
            <v>0</v>
          </cell>
          <cell r="S515">
            <v>0</v>
          </cell>
          <cell r="T515">
            <v>0</v>
          </cell>
          <cell r="U515">
            <v>0</v>
          </cell>
          <cell r="V515">
            <v>0</v>
          </cell>
          <cell r="W515">
            <v>0</v>
          </cell>
          <cell r="X515">
            <v>0</v>
          </cell>
          <cell r="Y515">
            <v>0</v>
          </cell>
          <cell r="Z515">
            <v>0</v>
          </cell>
          <cell r="AA515">
            <v>920</v>
          </cell>
          <cell r="AB515">
            <v>0</v>
          </cell>
          <cell r="AC515" t="str">
            <v/>
          </cell>
          <cell r="AD515">
            <v>0</v>
          </cell>
          <cell r="AE515">
            <v>0</v>
          </cell>
          <cell r="AF515">
            <v>0</v>
          </cell>
          <cell r="AG515">
            <v>0</v>
          </cell>
          <cell r="AH515">
            <v>0</v>
          </cell>
        </row>
        <row r="516">
          <cell r="D516" t="e">
            <v>#NUM!</v>
          </cell>
          <cell r="E516">
            <v>0</v>
          </cell>
          <cell r="F516">
            <v>0</v>
          </cell>
          <cell r="G516">
            <v>0</v>
          </cell>
          <cell r="H516">
            <v>0</v>
          </cell>
          <cell r="I516">
            <v>0</v>
          </cell>
          <cell r="J516">
            <v>0</v>
          </cell>
          <cell r="K516">
            <v>0</v>
          </cell>
          <cell r="L516">
            <v>0</v>
          </cell>
          <cell r="M516">
            <v>0</v>
          </cell>
          <cell r="N516">
            <v>0</v>
          </cell>
          <cell r="O516">
            <v>0</v>
          </cell>
          <cell r="P516">
            <v>0</v>
          </cell>
          <cell r="Q516">
            <v>0</v>
          </cell>
          <cell r="R516">
            <v>0</v>
          </cell>
          <cell r="S516">
            <v>0</v>
          </cell>
          <cell r="T516">
            <v>0</v>
          </cell>
          <cell r="U516">
            <v>0</v>
          </cell>
          <cell r="V516">
            <v>0</v>
          </cell>
          <cell r="W516">
            <v>0</v>
          </cell>
          <cell r="X516">
            <v>0</v>
          </cell>
          <cell r="Y516">
            <v>0</v>
          </cell>
          <cell r="Z516">
            <v>0</v>
          </cell>
          <cell r="AA516">
            <v>920</v>
          </cell>
          <cell r="AB516">
            <v>0</v>
          </cell>
          <cell r="AC516" t="str">
            <v/>
          </cell>
          <cell r="AD516">
            <v>0</v>
          </cell>
          <cell r="AE516">
            <v>0</v>
          </cell>
          <cell r="AF516">
            <v>0</v>
          </cell>
          <cell r="AG516">
            <v>0</v>
          </cell>
          <cell r="AH516">
            <v>0</v>
          </cell>
        </row>
        <row r="517">
          <cell r="D517" t="e">
            <v>#NUM!</v>
          </cell>
          <cell r="E517">
            <v>0</v>
          </cell>
          <cell r="F517">
            <v>0</v>
          </cell>
          <cell r="G517">
            <v>0</v>
          </cell>
          <cell r="H517">
            <v>0</v>
          </cell>
          <cell r="I517">
            <v>0</v>
          </cell>
          <cell r="J517">
            <v>0</v>
          </cell>
          <cell r="K517">
            <v>0</v>
          </cell>
          <cell r="L517">
            <v>0</v>
          </cell>
          <cell r="M517">
            <v>0</v>
          </cell>
          <cell r="N517">
            <v>0</v>
          </cell>
          <cell r="O517">
            <v>0</v>
          </cell>
          <cell r="P517">
            <v>0</v>
          </cell>
          <cell r="Q517">
            <v>0</v>
          </cell>
          <cell r="R517">
            <v>0</v>
          </cell>
          <cell r="S517">
            <v>0</v>
          </cell>
          <cell r="T517">
            <v>0</v>
          </cell>
          <cell r="U517">
            <v>0</v>
          </cell>
          <cell r="V517">
            <v>0</v>
          </cell>
          <cell r="W517">
            <v>0</v>
          </cell>
          <cell r="X517">
            <v>0</v>
          </cell>
          <cell r="Y517">
            <v>0</v>
          </cell>
          <cell r="Z517">
            <v>0</v>
          </cell>
          <cell r="AA517">
            <v>920</v>
          </cell>
          <cell r="AB517">
            <v>0</v>
          </cell>
          <cell r="AC517" t="str">
            <v/>
          </cell>
          <cell r="AD517">
            <v>0</v>
          </cell>
          <cell r="AE517">
            <v>0</v>
          </cell>
          <cell r="AF517">
            <v>0</v>
          </cell>
          <cell r="AG517">
            <v>0</v>
          </cell>
          <cell r="AH517">
            <v>0</v>
          </cell>
        </row>
        <row r="518">
          <cell r="D518" t="e">
            <v>#NUM!</v>
          </cell>
          <cell r="E518">
            <v>0</v>
          </cell>
          <cell r="F518">
            <v>0</v>
          </cell>
          <cell r="G518">
            <v>0</v>
          </cell>
          <cell r="H518">
            <v>0</v>
          </cell>
          <cell r="I518">
            <v>0</v>
          </cell>
          <cell r="J518">
            <v>0</v>
          </cell>
          <cell r="K518">
            <v>0</v>
          </cell>
          <cell r="L518">
            <v>0</v>
          </cell>
          <cell r="M518">
            <v>0</v>
          </cell>
          <cell r="N518">
            <v>0</v>
          </cell>
          <cell r="O518">
            <v>0</v>
          </cell>
          <cell r="P518">
            <v>0</v>
          </cell>
          <cell r="Q518">
            <v>0</v>
          </cell>
          <cell r="R518">
            <v>0</v>
          </cell>
          <cell r="S518">
            <v>0</v>
          </cell>
          <cell r="T518">
            <v>0</v>
          </cell>
          <cell r="U518">
            <v>0</v>
          </cell>
          <cell r="V518">
            <v>0</v>
          </cell>
          <cell r="W518">
            <v>0</v>
          </cell>
          <cell r="X518">
            <v>0</v>
          </cell>
          <cell r="Y518">
            <v>0</v>
          </cell>
          <cell r="Z518">
            <v>0</v>
          </cell>
          <cell r="AA518">
            <v>920</v>
          </cell>
          <cell r="AB518">
            <v>0</v>
          </cell>
          <cell r="AC518" t="str">
            <v/>
          </cell>
          <cell r="AD518">
            <v>0</v>
          </cell>
          <cell r="AE518">
            <v>0</v>
          </cell>
          <cell r="AF518">
            <v>0</v>
          </cell>
          <cell r="AG518">
            <v>0</v>
          </cell>
          <cell r="AH518">
            <v>0</v>
          </cell>
        </row>
        <row r="519">
          <cell r="D519" t="e">
            <v>#NUM!</v>
          </cell>
          <cell r="E519">
            <v>0</v>
          </cell>
          <cell r="F519">
            <v>0</v>
          </cell>
          <cell r="G519">
            <v>0</v>
          </cell>
          <cell r="H519">
            <v>0</v>
          </cell>
          <cell r="I519">
            <v>0</v>
          </cell>
          <cell r="J519">
            <v>0</v>
          </cell>
          <cell r="K519">
            <v>0</v>
          </cell>
          <cell r="L519">
            <v>0</v>
          </cell>
          <cell r="M519">
            <v>0</v>
          </cell>
          <cell r="N519">
            <v>0</v>
          </cell>
          <cell r="O519">
            <v>0</v>
          </cell>
          <cell r="P519">
            <v>0</v>
          </cell>
          <cell r="Q519">
            <v>0</v>
          </cell>
          <cell r="R519">
            <v>0</v>
          </cell>
          <cell r="S519">
            <v>0</v>
          </cell>
          <cell r="T519">
            <v>0</v>
          </cell>
          <cell r="U519">
            <v>0</v>
          </cell>
          <cell r="V519">
            <v>0</v>
          </cell>
          <cell r="W519">
            <v>0</v>
          </cell>
          <cell r="X519">
            <v>0</v>
          </cell>
          <cell r="Y519">
            <v>0</v>
          </cell>
          <cell r="Z519">
            <v>0</v>
          </cell>
          <cell r="AA519">
            <v>920</v>
          </cell>
          <cell r="AB519">
            <v>0</v>
          </cell>
          <cell r="AC519" t="str">
            <v/>
          </cell>
          <cell r="AD519">
            <v>0</v>
          </cell>
          <cell r="AE519">
            <v>0</v>
          </cell>
          <cell r="AF519">
            <v>0</v>
          </cell>
          <cell r="AG519">
            <v>0</v>
          </cell>
          <cell r="AH519">
            <v>0</v>
          </cell>
        </row>
        <row r="520">
          <cell r="D520" t="e">
            <v>#NUM!</v>
          </cell>
          <cell r="E520">
            <v>0</v>
          </cell>
          <cell r="F520">
            <v>0</v>
          </cell>
          <cell r="G520">
            <v>0</v>
          </cell>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cell r="W520">
            <v>0</v>
          </cell>
          <cell r="X520">
            <v>0</v>
          </cell>
          <cell r="Y520">
            <v>0</v>
          </cell>
          <cell r="Z520">
            <v>0</v>
          </cell>
          <cell r="AA520">
            <v>920</v>
          </cell>
          <cell r="AB520">
            <v>0</v>
          </cell>
          <cell r="AC520" t="str">
            <v/>
          </cell>
          <cell r="AD520">
            <v>0</v>
          </cell>
          <cell r="AE520">
            <v>0</v>
          </cell>
          <cell r="AF520">
            <v>0</v>
          </cell>
          <cell r="AG520">
            <v>0</v>
          </cell>
          <cell r="AH520">
            <v>0</v>
          </cell>
        </row>
        <row r="521">
          <cell r="D521" t="e">
            <v>#NUM!</v>
          </cell>
          <cell r="E521">
            <v>0</v>
          </cell>
          <cell r="F521">
            <v>0</v>
          </cell>
          <cell r="G521">
            <v>0</v>
          </cell>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cell r="W521">
            <v>0</v>
          </cell>
          <cell r="X521">
            <v>0</v>
          </cell>
          <cell r="Y521">
            <v>0</v>
          </cell>
          <cell r="Z521">
            <v>0</v>
          </cell>
          <cell r="AA521">
            <v>920</v>
          </cell>
          <cell r="AB521">
            <v>0</v>
          </cell>
          <cell r="AC521" t="str">
            <v/>
          </cell>
          <cell r="AD521">
            <v>0</v>
          </cell>
          <cell r="AE521">
            <v>0</v>
          </cell>
          <cell r="AF521">
            <v>0</v>
          </cell>
          <cell r="AG521">
            <v>0</v>
          </cell>
          <cell r="AH521">
            <v>0</v>
          </cell>
        </row>
        <row r="522">
          <cell r="D522" t="e">
            <v>#NUM!</v>
          </cell>
          <cell r="E522">
            <v>0</v>
          </cell>
          <cell r="F522">
            <v>0</v>
          </cell>
          <cell r="G522">
            <v>0</v>
          </cell>
          <cell r="H522">
            <v>0</v>
          </cell>
          <cell r="I522">
            <v>0</v>
          </cell>
          <cell r="J522">
            <v>0</v>
          </cell>
          <cell r="K522">
            <v>0</v>
          </cell>
          <cell r="L522">
            <v>0</v>
          </cell>
          <cell r="M522">
            <v>0</v>
          </cell>
          <cell r="N522">
            <v>0</v>
          </cell>
          <cell r="O522">
            <v>0</v>
          </cell>
          <cell r="P522">
            <v>0</v>
          </cell>
          <cell r="Q522">
            <v>0</v>
          </cell>
          <cell r="R522">
            <v>0</v>
          </cell>
          <cell r="S522">
            <v>0</v>
          </cell>
          <cell r="T522">
            <v>0</v>
          </cell>
          <cell r="U522">
            <v>0</v>
          </cell>
          <cell r="V522">
            <v>0</v>
          </cell>
          <cell r="W522">
            <v>0</v>
          </cell>
          <cell r="X522">
            <v>0</v>
          </cell>
          <cell r="Y522">
            <v>0</v>
          </cell>
          <cell r="Z522">
            <v>0</v>
          </cell>
          <cell r="AA522">
            <v>920</v>
          </cell>
          <cell r="AB522">
            <v>0</v>
          </cell>
          <cell r="AC522" t="str">
            <v/>
          </cell>
          <cell r="AD522">
            <v>0</v>
          </cell>
          <cell r="AE522">
            <v>0</v>
          </cell>
          <cell r="AF522">
            <v>0</v>
          </cell>
          <cell r="AG522">
            <v>0</v>
          </cell>
          <cell r="AH522">
            <v>0</v>
          </cell>
        </row>
        <row r="523">
          <cell r="D523" t="e">
            <v>#NUM!</v>
          </cell>
          <cell r="E523">
            <v>0</v>
          </cell>
          <cell r="F523">
            <v>0</v>
          </cell>
          <cell r="G523">
            <v>0</v>
          </cell>
          <cell r="H523">
            <v>0</v>
          </cell>
          <cell r="I523">
            <v>0</v>
          </cell>
          <cell r="J523">
            <v>0</v>
          </cell>
          <cell r="K523">
            <v>0</v>
          </cell>
          <cell r="L523">
            <v>0</v>
          </cell>
          <cell r="M523">
            <v>0</v>
          </cell>
          <cell r="N523">
            <v>0</v>
          </cell>
          <cell r="O523">
            <v>0</v>
          </cell>
          <cell r="P523">
            <v>0</v>
          </cell>
          <cell r="Q523">
            <v>0</v>
          </cell>
          <cell r="R523">
            <v>0</v>
          </cell>
          <cell r="S523">
            <v>0</v>
          </cell>
          <cell r="T523">
            <v>0</v>
          </cell>
          <cell r="U523">
            <v>0</v>
          </cell>
          <cell r="V523">
            <v>0</v>
          </cell>
          <cell r="W523">
            <v>0</v>
          </cell>
          <cell r="X523">
            <v>0</v>
          </cell>
          <cell r="Y523">
            <v>0</v>
          </cell>
          <cell r="Z523">
            <v>0</v>
          </cell>
          <cell r="AA523">
            <v>920</v>
          </cell>
          <cell r="AB523">
            <v>0</v>
          </cell>
          <cell r="AC523" t="str">
            <v/>
          </cell>
          <cell r="AD523">
            <v>0</v>
          </cell>
          <cell r="AE523">
            <v>0</v>
          </cell>
          <cell r="AF523">
            <v>0</v>
          </cell>
          <cell r="AG523">
            <v>0</v>
          </cell>
          <cell r="AH523">
            <v>0</v>
          </cell>
        </row>
        <row r="524">
          <cell r="D524" t="e">
            <v>#NUM!</v>
          </cell>
          <cell r="E524">
            <v>0</v>
          </cell>
          <cell r="F524">
            <v>0</v>
          </cell>
          <cell r="G524">
            <v>0</v>
          </cell>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cell r="W524">
            <v>0</v>
          </cell>
          <cell r="X524">
            <v>0</v>
          </cell>
          <cell r="Y524">
            <v>0</v>
          </cell>
          <cell r="Z524">
            <v>0</v>
          </cell>
          <cell r="AA524">
            <v>920</v>
          </cell>
          <cell r="AB524">
            <v>0</v>
          </cell>
          <cell r="AC524" t="str">
            <v/>
          </cell>
          <cell r="AD524">
            <v>0</v>
          </cell>
          <cell r="AE524">
            <v>0</v>
          </cell>
          <cell r="AF524">
            <v>0</v>
          </cell>
          <cell r="AG524">
            <v>0</v>
          </cell>
          <cell r="AH524">
            <v>0</v>
          </cell>
        </row>
        <row r="525">
          <cell r="D525" t="e">
            <v>#NUM!</v>
          </cell>
          <cell r="E525">
            <v>0</v>
          </cell>
          <cell r="F525">
            <v>0</v>
          </cell>
          <cell r="G525">
            <v>0</v>
          </cell>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920</v>
          </cell>
          <cell r="AB525">
            <v>0</v>
          </cell>
          <cell r="AC525" t="str">
            <v/>
          </cell>
          <cell r="AD525">
            <v>0</v>
          </cell>
          <cell r="AE525">
            <v>0</v>
          </cell>
          <cell r="AF525">
            <v>0</v>
          </cell>
          <cell r="AG525">
            <v>0</v>
          </cell>
          <cell r="AH525">
            <v>0</v>
          </cell>
        </row>
        <row r="526">
          <cell r="D526" t="e">
            <v>#NUM!</v>
          </cell>
          <cell r="E526">
            <v>0</v>
          </cell>
          <cell r="F526">
            <v>0</v>
          </cell>
          <cell r="G526">
            <v>0</v>
          </cell>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cell r="W526">
            <v>0</v>
          </cell>
          <cell r="X526">
            <v>0</v>
          </cell>
          <cell r="Y526">
            <v>0</v>
          </cell>
          <cell r="Z526">
            <v>0</v>
          </cell>
          <cell r="AA526">
            <v>920</v>
          </cell>
          <cell r="AB526">
            <v>0</v>
          </cell>
          <cell r="AC526" t="str">
            <v/>
          </cell>
          <cell r="AD526">
            <v>0</v>
          </cell>
          <cell r="AE526">
            <v>0</v>
          </cell>
          <cell r="AF526">
            <v>0</v>
          </cell>
          <cell r="AG526">
            <v>0</v>
          </cell>
          <cell r="AH526">
            <v>0</v>
          </cell>
        </row>
        <row r="527">
          <cell r="D527" t="e">
            <v>#NUM!</v>
          </cell>
          <cell r="E527">
            <v>0</v>
          </cell>
          <cell r="F527">
            <v>0</v>
          </cell>
          <cell r="G527">
            <v>0</v>
          </cell>
          <cell r="H527">
            <v>0</v>
          </cell>
          <cell r="I527">
            <v>0</v>
          </cell>
          <cell r="J527">
            <v>0</v>
          </cell>
          <cell r="K527">
            <v>0</v>
          </cell>
          <cell r="L527">
            <v>0</v>
          </cell>
          <cell r="M527">
            <v>0</v>
          </cell>
          <cell r="N527">
            <v>0</v>
          </cell>
          <cell r="O527">
            <v>0</v>
          </cell>
          <cell r="P527">
            <v>0</v>
          </cell>
          <cell r="Q527">
            <v>0</v>
          </cell>
          <cell r="R527">
            <v>0</v>
          </cell>
          <cell r="S527">
            <v>0</v>
          </cell>
          <cell r="T527">
            <v>0</v>
          </cell>
          <cell r="U527">
            <v>0</v>
          </cell>
          <cell r="V527">
            <v>0</v>
          </cell>
          <cell r="W527">
            <v>0</v>
          </cell>
          <cell r="X527">
            <v>0</v>
          </cell>
          <cell r="Y527">
            <v>0</v>
          </cell>
          <cell r="Z527">
            <v>0</v>
          </cell>
          <cell r="AA527">
            <v>920</v>
          </cell>
          <cell r="AB527">
            <v>0</v>
          </cell>
          <cell r="AC527" t="str">
            <v/>
          </cell>
          <cell r="AD527">
            <v>0</v>
          </cell>
          <cell r="AE527">
            <v>0</v>
          </cell>
          <cell r="AF527">
            <v>0</v>
          </cell>
          <cell r="AG527">
            <v>0</v>
          </cell>
          <cell r="AH527">
            <v>0</v>
          </cell>
        </row>
        <row r="528">
          <cell r="D528" t="e">
            <v>#NUM!</v>
          </cell>
          <cell r="E528">
            <v>0</v>
          </cell>
          <cell r="F528">
            <v>0</v>
          </cell>
          <cell r="G528">
            <v>0</v>
          </cell>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cell r="W528">
            <v>0</v>
          </cell>
          <cell r="X528">
            <v>0</v>
          </cell>
          <cell r="Y528">
            <v>0</v>
          </cell>
          <cell r="Z528">
            <v>0</v>
          </cell>
          <cell r="AA528">
            <v>920</v>
          </cell>
          <cell r="AB528">
            <v>0</v>
          </cell>
          <cell r="AC528" t="str">
            <v/>
          </cell>
          <cell r="AD528">
            <v>0</v>
          </cell>
          <cell r="AE528">
            <v>0</v>
          </cell>
          <cell r="AF528">
            <v>0</v>
          </cell>
          <cell r="AG528">
            <v>0</v>
          </cell>
          <cell r="AH528">
            <v>0</v>
          </cell>
        </row>
        <row r="529">
          <cell r="D529" t="e">
            <v>#NUM!</v>
          </cell>
          <cell r="E529">
            <v>0</v>
          </cell>
          <cell r="F529">
            <v>0</v>
          </cell>
          <cell r="G529">
            <v>0</v>
          </cell>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cell r="W529">
            <v>0</v>
          </cell>
          <cell r="X529">
            <v>0</v>
          </cell>
          <cell r="Y529">
            <v>0</v>
          </cell>
          <cell r="Z529">
            <v>0</v>
          </cell>
          <cell r="AA529">
            <v>920</v>
          </cell>
          <cell r="AB529">
            <v>0</v>
          </cell>
          <cell r="AC529" t="str">
            <v/>
          </cell>
          <cell r="AD529">
            <v>0</v>
          </cell>
          <cell r="AE529">
            <v>0</v>
          </cell>
          <cell r="AF529">
            <v>0</v>
          </cell>
          <cell r="AG529">
            <v>0</v>
          </cell>
          <cell r="AH529">
            <v>0</v>
          </cell>
        </row>
        <row r="530">
          <cell r="D530" t="e">
            <v>#NUM!</v>
          </cell>
          <cell r="E530">
            <v>0</v>
          </cell>
          <cell r="F530">
            <v>0</v>
          </cell>
          <cell r="G530">
            <v>0</v>
          </cell>
          <cell r="H530">
            <v>0</v>
          </cell>
          <cell r="I530">
            <v>0</v>
          </cell>
          <cell r="J530">
            <v>0</v>
          </cell>
          <cell r="K530">
            <v>0</v>
          </cell>
          <cell r="L530">
            <v>0</v>
          </cell>
          <cell r="M530">
            <v>0</v>
          </cell>
          <cell r="N530">
            <v>0</v>
          </cell>
          <cell r="O530">
            <v>0</v>
          </cell>
          <cell r="P530">
            <v>0</v>
          </cell>
          <cell r="Q530">
            <v>0</v>
          </cell>
          <cell r="R530">
            <v>0</v>
          </cell>
          <cell r="S530">
            <v>0</v>
          </cell>
          <cell r="T530">
            <v>0</v>
          </cell>
          <cell r="U530">
            <v>0</v>
          </cell>
          <cell r="V530">
            <v>0</v>
          </cell>
          <cell r="W530">
            <v>0</v>
          </cell>
          <cell r="X530">
            <v>0</v>
          </cell>
          <cell r="Y530">
            <v>0</v>
          </cell>
          <cell r="Z530">
            <v>0</v>
          </cell>
          <cell r="AA530">
            <v>920</v>
          </cell>
          <cell r="AB530">
            <v>0</v>
          </cell>
          <cell r="AC530" t="str">
            <v/>
          </cell>
          <cell r="AD530">
            <v>0</v>
          </cell>
          <cell r="AE530">
            <v>0</v>
          </cell>
          <cell r="AF530">
            <v>0</v>
          </cell>
          <cell r="AG530">
            <v>0</v>
          </cell>
          <cell r="AH530">
            <v>0</v>
          </cell>
        </row>
        <row r="531">
          <cell r="D531" t="e">
            <v>#NUM!</v>
          </cell>
          <cell r="E531">
            <v>0</v>
          </cell>
          <cell r="F531">
            <v>0</v>
          </cell>
          <cell r="G531">
            <v>0</v>
          </cell>
          <cell r="H531">
            <v>0</v>
          </cell>
          <cell r="I531">
            <v>0</v>
          </cell>
          <cell r="J531">
            <v>0</v>
          </cell>
          <cell r="K531">
            <v>0</v>
          </cell>
          <cell r="L531">
            <v>0</v>
          </cell>
          <cell r="M531">
            <v>0</v>
          </cell>
          <cell r="N531">
            <v>0</v>
          </cell>
          <cell r="O531">
            <v>0</v>
          </cell>
          <cell r="P531">
            <v>0</v>
          </cell>
          <cell r="Q531">
            <v>0</v>
          </cell>
          <cell r="R531">
            <v>0</v>
          </cell>
          <cell r="S531">
            <v>0</v>
          </cell>
          <cell r="T531">
            <v>0</v>
          </cell>
          <cell r="U531">
            <v>0</v>
          </cell>
          <cell r="V531">
            <v>0</v>
          </cell>
          <cell r="W531">
            <v>0</v>
          </cell>
          <cell r="X531">
            <v>0</v>
          </cell>
          <cell r="Y531">
            <v>0</v>
          </cell>
          <cell r="Z531">
            <v>0</v>
          </cell>
          <cell r="AA531">
            <v>920</v>
          </cell>
          <cell r="AB531">
            <v>0</v>
          </cell>
          <cell r="AC531" t="str">
            <v/>
          </cell>
          <cell r="AD531">
            <v>0</v>
          </cell>
          <cell r="AE531">
            <v>0</v>
          </cell>
          <cell r="AF531">
            <v>0</v>
          </cell>
          <cell r="AG531">
            <v>0</v>
          </cell>
          <cell r="AH531">
            <v>0</v>
          </cell>
        </row>
        <row r="532">
          <cell r="D532" t="e">
            <v>#NUM!</v>
          </cell>
          <cell r="E532">
            <v>0</v>
          </cell>
          <cell r="F532">
            <v>0</v>
          </cell>
          <cell r="G532">
            <v>0</v>
          </cell>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cell r="W532">
            <v>0</v>
          </cell>
          <cell r="X532">
            <v>0</v>
          </cell>
          <cell r="Y532">
            <v>0</v>
          </cell>
          <cell r="Z532">
            <v>0</v>
          </cell>
          <cell r="AA532">
            <v>920</v>
          </cell>
          <cell r="AB532">
            <v>0</v>
          </cell>
          <cell r="AC532" t="str">
            <v/>
          </cell>
          <cell r="AD532">
            <v>0</v>
          </cell>
          <cell r="AE532">
            <v>0</v>
          </cell>
          <cell r="AF532">
            <v>0</v>
          </cell>
          <cell r="AG532">
            <v>0</v>
          </cell>
          <cell r="AH532">
            <v>0</v>
          </cell>
        </row>
        <row r="533">
          <cell r="D533" t="e">
            <v>#NUM!</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cell r="W533">
            <v>0</v>
          </cell>
          <cell r="X533">
            <v>0</v>
          </cell>
          <cell r="Y533">
            <v>0</v>
          </cell>
          <cell r="Z533">
            <v>0</v>
          </cell>
          <cell r="AA533">
            <v>920</v>
          </cell>
          <cell r="AB533">
            <v>0</v>
          </cell>
          <cell r="AC533" t="str">
            <v/>
          </cell>
          <cell r="AD533">
            <v>0</v>
          </cell>
          <cell r="AE533">
            <v>0</v>
          </cell>
          <cell r="AF533">
            <v>0</v>
          </cell>
          <cell r="AG533">
            <v>0</v>
          </cell>
          <cell r="AH533">
            <v>0</v>
          </cell>
        </row>
        <row r="534">
          <cell r="D534" t="e">
            <v>#NUM!</v>
          </cell>
          <cell r="E534">
            <v>0</v>
          </cell>
          <cell r="F534">
            <v>0</v>
          </cell>
          <cell r="G534">
            <v>0</v>
          </cell>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cell r="W534">
            <v>0</v>
          </cell>
          <cell r="X534">
            <v>0</v>
          </cell>
          <cell r="Y534">
            <v>0</v>
          </cell>
          <cell r="Z534">
            <v>0</v>
          </cell>
          <cell r="AA534">
            <v>920</v>
          </cell>
          <cell r="AB534">
            <v>0</v>
          </cell>
          <cell r="AC534" t="str">
            <v/>
          </cell>
          <cell r="AD534">
            <v>0</v>
          </cell>
          <cell r="AE534">
            <v>0</v>
          </cell>
          <cell r="AF534">
            <v>0</v>
          </cell>
          <cell r="AG534">
            <v>0</v>
          </cell>
          <cell r="AH534">
            <v>0</v>
          </cell>
        </row>
        <row r="535">
          <cell r="D535" t="e">
            <v>#NUM!</v>
          </cell>
          <cell r="E535">
            <v>0</v>
          </cell>
          <cell r="F535">
            <v>0</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0</v>
          </cell>
          <cell r="V535">
            <v>0</v>
          </cell>
          <cell r="W535">
            <v>0</v>
          </cell>
          <cell r="X535">
            <v>0</v>
          </cell>
          <cell r="Y535">
            <v>0</v>
          </cell>
          <cell r="Z535">
            <v>0</v>
          </cell>
          <cell r="AA535">
            <v>920</v>
          </cell>
          <cell r="AB535">
            <v>0</v>
          </cell>
          <cell r="AC535" t="str">
            <v/>
          </cell>
          <cell r="AD535">
            <v>0</v>
          </cell>
          <cell r="AE535">
            <v>0</v>
          </cell>
          <cell r="AF535">
            <v>0</v>
          </cell>
          <cell r="AG535">
            <v>0</v>
          </cell>
          <cell r="AH535">
            <v>0</v>
          </cell>
        </row>
        <row r="536">
          <cell r="D536" t="e">
            <v>#NUM!</v>
          </cell>
          <cell r="E536">
            <v>0</v>
          </cell>
          <cell r="F536">
            <v>0</v>
          </cell>
          <cell r="G536">
            <v>0</v>
          </cell>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cell r="W536">
            <v>0</v>
          </cell>
          <cell r="X536">
            <v>0</v>
          </cell>
          <cell r="Y536">
            <v>0</v>
          </cell>
          <cell r="Z536">
            <v>0</v>
          </cell>
          <cell r="AA536">
            <v>920</v>
          </cell>
          <cell r="AB536">
            <v>0</v>
          </cell>
          <cell r="AC536" t="str">
            <v/>
          </cell>
          <cell r="AD536">
            <v>0</v>
          </cell>
          <cell r="AE536">
            <v>0</v>
          </cell>
          <cell r="AF536">
            <v>0</v>
          </cell>
          <cell r="AG536">
            <v>0</v>
          </cell>
          <cell r="AH536">
            <v>0</v>
          </cell>
        </row>
        <row r="537">
          <cell r="D537" t="e">
            <v>#NUM!</v>
          </cell>
          <cell r="E537">
            <v>0</v>
          </cell>
          <cell r="F537">
            <v>0</v>
          </cell>
          <cell r="G537">
            <v>0</v>
          </cell>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cell r="W537">
            <v>0</v>
          </cell>
          <cell r="X537">
            <v>0</v>
          </cell>
          <cell r="Y537">
            <v>0</v>
          </cell>
          <cell r="Z537">
            <v>0</v>
          </cell>
          <cell r="AA537">
            <v>920</v>
          </cell>
          <cell r="AB537">
            <v>0</v>
          </cell>
          <cell r="AC537" t="str">
            <v/>
          </cell>
          <cell r="AD537">
            <v>0</v>
          </cell>
          <cell r="AE537">
            <v>0</v>
          </cell>
          <cell r="AF537">
            <v>0</v>
          </cell>
          <cell r="AG537">
            <v>0</v>
          </cell>
          <cell r="AH537">
            <v>0</v>
          </cell>
        </row>
        <row r="538">
          <cell r="D538" t="e">
            <v>#NUM!</v>
          </cell>
          <cell r="E538">
            <v>0</v>
          </cell>
          <cell r="F538">
            <v>0</v>
          </cell>
          <cell r="G538">
            <v>0</v>
          </cell>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cell r="W538">
            <v>0</v>
          </cell>
          <cell r="X538">
            <v>0</v>
          </cell>
          <cell r="Y538">
            <v>0</v>
          </cell>
          <cell r="Z538">
            <v>0</v>
          </cell>
          <cell r="AA538">
            <v>920</v>
          </cell>
          <cell r="AB538">
            <v>0</v>
          </cell>
          <cell r="AC538" t="str">
            <v/>
          </cell>
          <cell r="AD538">
            <v>0</v>
          </cell>
          <cell r="AE538">
            <v>0</v>
          </cell>
          <cell r="AF538">
            <v>0</v>
          </cell>
          <cell r="AG538">
            <v>0</v>
          </cell>
          <cell r="AH538">
            <v>0</v>
          </cell>
        </row>
        <row r="539">
          <cell r="D539" t="e">
            <v>#NUM!</v>
          </cell>
          <cell r="E539">
            <v>0</v>
          </cell>
          <cell r="F539">
            <v>0</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cell r="W539">
            <v>0</v>
          </cell>
          <cell r="X539">
            <v>0</v>
          </cell>
          <cell r="Y539">
            <v>0</v>
          </cell>
          <cell r="Z539">
            <v>0</v>
          </cell>
          <cell r="AA539">
            <v>920</v>
          </cell>
          <cell r="AB539">
            <v>0</v>
          </cell>
          <cell r="AC539" t="str">
            <v/>
          </cell>
          <cell r="AD539">
            <v>0</v>
          </cell>
          <cell r="AE539">
            <v>0</v>
          </cell>
          <cell r="AF539">
            <v>0</v>
          </cell>
          <cell r="AG539">
            <v>0</v>
          </cell>
          <cell r="AH539">
            <v>0</v>
          </cell>
        </row>
        <row r="540">
          <cell r="D540" t="e">
            <v>#NUM!</v>
          </cell>
          <cell r="E540">
            <v>0</v>
          </cell>
          <cell r="F540">
            <v>0</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cell r="W540">
            <v>0</v>
          </cell>
          <cell r="X540">
            <v>0</v>
          </cell>
          <cell r="Y540">
            <v>0</v>
          </cell>
          <cell r="Z540">
            <v>0</v>
          </cell>
          <cell r="AA540">
            <v>920</v>
          </cell>
          <cell r="AB540">
            <v>0</v>
          </cell>
          <cell r="AC540" t="str">
            <v/>
          </cell>
          <cell r="AD540">
            <v>0</v>
          </cell>
          <cell r="AE540">
            <v>0</v>
          </cell>
          <cell r="AF540">
            <v>0</v>
          </cell>
          <cell r="AG540">
            <v>0</v>
          </cell>
          <cell r="AH540">
            <v>0</v>
          </cell>
        </row>
        <row r="541">
          <cell r="D541" t="e">
            <v>#NUM!</v>
          </cell>
          <cell r="E541">
            <v>0</v>
          </cell>
          <cell r="F541">
            <v>0</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cell r="W541">
            <v>0</v>
          </cell>
          <cell r="X541">
            <v>0</v>
          </cell>
          <cell r="Y541">
            <v>0</v>
          </cell>
          <cell r="Z541">
            <v>0</v>
          </cell>
          <cell r="AA541">
            <v>920</v>
          </cell>
          <cell r="AB541">
            <v>0</v>
          </cell>
          <cell r="AC541" t="str">
            <v/>
          </cell>
          <cell r="AD541">
            <v>0</v>
          </cell>
          <cell r="AE541">
            <v>0</v>
          </cell>
          <cell r="AF541">
            <v>0</v>
          </cell>
          <cell r="AG541">
            <v>0</v>
          </cell>
          <cell r="AH541">
            <v>0</v>
          </cell>
        </row>
        <row r="542">
          <cell r="D542" t="e">
            <v>#NUM!</v>
          </cell>
          <cell r="E542">
            <v>0</v>
          </cell>
          <cell r="F542">
            <v>0</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cell r="W542">
            <v>0</v>
          </cell>
          <cell r="X542">
            <v>0</v>
          </cell>
          <cell r="Y542">
            <v>0</v>
          </cell>
          <cell r="Z542">
            <v>0</v>
          </cell>
          <cell r="AA542">
            <v>920</v>
          </cell>
          <cell r="AB542">
            <v>0</v>
          </cell>
          <cell r="AC542" t="str">
            <v/>
          </cell>
          <cell r="AD542">
            <v>0</v>
          </cell>
          <cell r="AE542">
            <v>0</v>
          </cell>
          <cell r="AF542">
            <v>0</v>
          </cell>
          <cell r="AG542">
            <v>0</v>
          </cell>
          <cell r="AH542">
            <v>0</v>
          </cell>
        </row>
        <row r="543">
          <cell r="D543" t="e">
            <v>#NUM!</v>
          </cell>
          <cell r="E543">
            <v>0</v>
          </cell>
          <cell r="F543">
            <v>0</v>
          </cell>
          <cell r="G543">
            <v>0</v>
          </cell>
          <cell r="H543">
            <v>0</v>
          </cell>
          <cell r="I543">
            <v>0</v>
          </cell>
          <cell r="J543">
            <v>0</v>
          </cell>
          <cell r="K543">
            <v>0</v>
          </cell>
          <cell r="L543">
            <v>0</v>
          </cell>
          <cell r="M543">
            <v>0</v>
          </cell>
          <cell r="N543">
            <v>0</v>
          </cell>
          <cell r="O543">
            <v>0</v>
          </cell>
          <cell r="P543">
            <v>0</v>
          </cell>
          <cell r="Q543">
            <v>0</v>
          </cell>
          <cell r="R543">
            <v>0</v>
          </cell>
          <cell r="S543">
            <v>0</v>
          </cell>
          <cell r="T543">
            <v>0</v>
          </cell>
          <cell r="U543">
            <v>0</v>
          </cell>
          <cell r="V543">
            <v>0</v>
          </cell>
          <cell r="W543">
            <v>0</v>
          </cell>
          <cell r="X543">
            <v>0</v>
          </cell>
          <cell r="Y543">
            <v>0</v>
          </cell>
          <cell r="Z543">
            <v>0</v>
          </cell>
          <cell r="AA543">
            <v>920</v>
          </cell>
          <cell r="AB543">
            <v>0</v>
          </cell>
          <cell r="AC543" t="str">
            <v/>
          </cell>
          <cell r="AD543">
            <v>0</v>
          </cell>
          <cell r="AE543">
            <v>0</v>
          </cell>
          <cell r="AF543">
            <v>0</v>
          </cell>
          <cell r="AG543">
            <v>0</v>
          </cell>
          <cell r="AH543">
            <v>0</v>
          </cell>
        </row>
        <row r="544">
          <cell r="D544" t="e">
            <v>#NUM!</v>
          </cell>
          <cell r="E544">
            <v>0</v>
          </cell>
          <cell r="F544">
            <v>0</v>
          </cell>
          <cell r="G544">
            <v>0</v>
          </cell>
          <cell r="H544">
            <v>0</v>
          </cell>
          <cell r="I544">
            <v>0</v>
          </cell>
          <cell r="J544">
            <v>0</v>
          </cell>
          <cell r="K544">
            <v>0</v>
          </cell>
          <cell r="L544">
            <v>0</v>
          </cell>
          <cell r="M544">
            <v>0</v>
          </cell>
          <cell r="N544">
            <v>0</v>
          </cell>
          <cell r="O544">
            <v>0</v>
          </cell>
          <cell r="P544">
            <v>0</v>
          </cell>
          <cell r="Q544">
            <v>0</v>
          </cell>
          <cell r="R544">
            <v>0</v>
          </cell>
          <cell r="S544">
            <v>0</v>
          </cell>
          <cell r="T544">
            <v>0</v>
          </cell>
          <cell r="U544">
            <v>0</v>
          </cell>
          <cell r="V544">
            <v>0</v>
          </cell>
          <cell r="W544">
            <v>0</v>
          </cell>
          <cell r="X544">
            <v>0</v>
          </cell>
          <cell r="Y544">
            <v>0</v>
          </cell>
          <cell r="Z544">
            <v>0</v>
          </cell>
          <cell r="AA544">
            <v>920</v>
          </cell>
          <cell r="AB544">
            <v>0</v>
          </cell>
          <cell r="AC544" t="str">
            <v/>
          </cell>
          <cell r="AD544">
            <v>0</v>
          </cell>
          <cell r="AE544">
            <v>0</v>
          </cell>
          <cell r="AF544">
            <v>0</v>
          </cell>
          <cell r="AG544">
            <v>0</v>
          </cell>
          <cell r="AH544">
            <v>0</v>
          </cell>
        </row>
        <row r="545">
          <cell r="D545" t="e">
            <v>#NUM!</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cell r="W545">
            <v>0</v>
          </cell>
          <cell r="X545">
            <v>0</v>
          </cell>
          <cell r="Y545">
            <v>0</v>
          </cell>
          <cell r="Z545">
            <v>0</v>
          </cell>
          <cell r="AA545">
            <v>920</v>
          </cell>
          <cell r="AB545">
            <v>0</v>
          </cell>
          <cell r="AC545" t="str">
            <v/>
          </cell>
          <cell r="AD545">
            <v>0</v>
          </cell>
          <cell r="AE545">
            <v>0</v>
          </cell>
          <cell r="AF545">
            <v>0</v>
          </cell>
          <cell r="AG545">
            <v>0</v>
          </cell>
          <cell r="AH545">
            <v>0</v>
          </cell>
        </row>
        <row r="546">
          <cell r="D546" t="e">
            <v>#NUM!</v>
          </cell>
          <cell r="E546">
            <v>0</v>
          </cell>
          <cell r="F546">
            <v>0</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cell r="W546">
            <v>0</v>
          </cell>
          <cell r="X546">
            <v>0</v>
          </cell>
          <cell r="Y546">
            <v>0</v>
          </cell>
          <cell r="Z546">
            <v>0</v>
          </cell>
          <cell r="AA546">
            <v>920</v>
          </cell>
          <cell r="AB546">
            <v>0</v>
          </cell>
          <cell r="AC546" t="str">
            <v/>
          </cell>
          <cell r="AD546">
            <v>0</v>
          </cell>
          <cell r="AE546">
            <v>0</v>
          </cell>
          <cell r="AF546">
            <v>0</v>
          </cell>
          <cell r="AG546">
            <v>0</v>
          </cell>
          <cell r="AH546">
            <v>0</v>
          </cell>
        </row>
        <row r="547">
          <cell r="D547" t="e">
            <v>#NUM!</v>
          </cell>
          <cell r="E547">
            <v>0</v>
          </cell>
          <cell r="F547">
            <v>0</v>
          </cell>
          <cell r="G547">
            <v>0</v>
          </cell>
          <cell r="H547">
            <v>0</v>
          </cell>
          <cell r="I547">
            <v>0</v>
          </cell>
          <cell r="J547">
            <v>0</v>
          </cell>
          <cell r="K547">
            <v>0</v>
          </cell>
          <cell r="L547">
            <v>0</v>
          </cell>
          <cell r="M547">
            <v>0</v>
          </cell>
          <cell r="N547">
            <v>0</v>
          </cell>
          <cell r="O547">
            <v>0</v>
          </cell>
          <cell r="P547">
            <v>0</v>
          </cell>
          <cell r="Q547">
            <v>0</v>
          </cell>
          <cell r="R547">
            <v>0</v>
          </cell>
          <cell r="S547">
            <v>0</v>
          </cell>
          <cell r="T547">
            <v>0</v>
          </cell>
          <cell r="U547">
            <v>0</v>
          </cell>
          <cell r="V547">
            <v>0</v>
          </cell>
          <cell r="W547">
            <v>0</v>
          </cell>
          <cell r="X547">
            <v>0</v>
          </cell>
          <cell r="Y547">
            <v>0</v>
          </cell>
          <cell r="Z547">
            <v>0</v>
          </cell>
          <cell r="AA547">
            <v>920</v>
          </cell>
          <cell r="AB547">
            <v>0</v>
          </cell>
          <cell r="AC547" t="str">
            <v/>
          </cell>
          <cell r="AD547">
            <v>0</v>
          </cell>
          <cell r="AE547">
            <v>0</v>
          </cell>
          <cell r="AF547">
            <v>0</v>
          </cell>
          <cell r="AG547">
            <v>0</v>
          </cell>
          <cell r="AH547">
            <v>0</v>
          </cell>
        </row>
        <row r="548">
          <cell r="D548" t="e">
            <v>#NUM!</v>
          </cell>
          <cell r="E548">
            <v>0</v>
          </cell>
          <cell r="F548">
            <v>0</v>
          </cell>
          <cell r="G548">
            <v>0</v>
          </cell>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cell r="W548">
            <v>0</v>
          </cell>
          <cell r="X548">
            <v>0</v>
          </cell>
          <cell r="Y548">
            <v>0</v>
          </cell>
          <cell r="Z548">
            <v>0</v>
          </cell>
          <cell r="AA548">
            <v>920</v>
          </cell>
          <cell r="AB548">
            <v>0</v>
          </cell>
          <cell r="AC548" t="str">
            <v/>
          </cell>
          <cell r="AD548">
            <v>0</v>
          </cell>
          <cell r="AE548">
            <v>0</v>
          </cell>
          <cell r="AF548">
            <v>0</v>
          </cell>
          <cell r="AG548">
            <v>0</v>
          </cell>
          <cell r="AH548">
            <v>0</v>
          </cell>
        </row>
        <row r="549">
          <cell r="D549" t="e">
            <v>#NUM!</v>
          </cell>
          <cell r="E549">
            <v>0</v>
          </cell>
          <cell r="F549">
            <v>0</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0</v>
          </cell>
          <cell r="W549">
            <v>0</v>
          </cell>
          <cell r="X549">
            <v>0</v>
          </cell>
          <cell r="Y549">
            <v>0</v>
          </cell>
          <cell r="Z549">
            <v>0</v>
          </cell>
          <cell r="AA549">
            <v>920</v>
          </cell>
          <cell r="AB549">
            <v>0</v>
          </cell>
          <cell r="AC549" t="str">
            <v/>
          </cell>
          <cell r="AD549">
            <v>0</v>
          </cell>
          <cell r="AE549">
            <v>0</v>
          </cell>
          <cell r="AF549">
            <v>0</v>
          </cell>
          <cell r="AG549">
            <v>0</v>
          </cell>
          <cell r="AH549">
            <v>0</v>
          </cell>
        </row>
        <row r="550">
          <cell r="D550" t="e">
            <v>#NUM!</v>
          </cell>
          <cell r="E550">
            <v>0</v>
          </cell>
          <cell r="F550">
            <v>0</v>
          </cell>
          <cell r="G550">
            <v>0</v>
          </cell>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cell r="W550">
            <v>0</v>
          </cell>
          <cell r="X550">
            <v>0</v>
          </cell>
          <cell r="Y550">
            <v>0</v>
          </cell>
          <cell r="Z550">
            <v>0</v>
          </cell>
          <cell r="AA550">
            <v>920</v>
          </cell>
          <cell r="AB550">
            <v>0</v>
          </cell>
          <cell r="AC550" t="str">
            <v/>
          </cell>
          <cell r="AD550">
            <v>0</v>
          </cell>
          <cell r="AE550">
            <v>0</v>
          </cell>
          <cell r="AF550">
            <v>0</v>
          </cell>
          <cell r="AG550">
            <v>0</v>
          </cell>
          <cell r="AH550">
            <v>0</v>
          </cell>
        </row>
        <row r="551">
          <cell r="D551" t="e">
            <v>#NUM!</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cell r="W551">
            <v>0</v>
          </cell>
          <cell r="X551">
            <v>0</v>
          </cell>
          <cell r="Y551">
            <v>0</v>
          </cell>
          <cell r="Z551">
            <v>0</v>
          </cell>
          <cell r="AA551">
            <v>920</v>
          </cell>
          <cell r="AB551">
            <v>0</v>
          </cell>
          <cell r="AC551" t="str">
            <v/>
          </cell>
          <cell r="AD551">
            <v>0</v>
          </cell>
          <cell r="AE551">
            <v>0</v>
          </cell>
          <cell r="AF551">
            <v>0</v>
          </cell>
          <cell r="AG551">
            <v>0</v>
          </cell>
          <cell r="AH551">
            <v>0</v>
          </cell>
        </row>
        <row r="552">
          <cell r="D552" t="e">
            <v>#NUM!</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cell r="W552">
            <v>0</v>
          </cell>
          <cell r="X552">
            <v>0</v>
          </cell>
          <cell r="Y552">
            <v>0</v>
          </cell>
          <cell r="Z552">
            <v>0</v>
          </cell>
          <cell r="AA552">
            <v>920</v>
          </cell>
          <cell r="AB552">
            <v>0</v>
          </cell>
          <cell r="AC552" t="str">
            <v/>
          </cell>
          <cell r="AD552">
            <v>0</v>
          </cell>
          <cell r="AE552">
            <v>0</v>
          </cell>
          <cell r="AF552">
            <v>0</v>
          </cell>
          <cell r="AG552">
            <v>0</v>
          </cell>
          <cell r="AH552">
            <v>0</v>
          </cell>
        </row>
        <row r="553">
          <cell r="D553" t="e">
            <v>#NUM!</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cell r="W553">
            <v>0</v>
          </cell>
          <cell r="X553">
            <v>0</v>
          </cell>
          <cell r="Y553">
            <v>0</v>
          </cell>
          <cell r="Z553">
            <v>0</v>
          </cell>
          <cell r="AA553">
            <v>920</v>
          </cell>
          <cell r="AB553">
            <v>0</v>
          </cell>
          <cell r="AC553" t="str">
            <v/>
          </cell>
          <cell r="AD553">
            <v>0</v>
          </cell>
          <cell r="AE553">
            <v>0</v>
          </cell>
          <cell r="AF553">
            <v>0</v>
          </cell>
          <cell r="AG553">
            <v>0</v>
          </cell>
          <cell r="AH553">
            <v>0</v>
          </cell>
        </row>
        <row r="554">
          <cell r="D554" t="e">
            <v>#NUM!</v>
          </cell>
          <cell r="E554">
            <v>0</v>
          </cell>
          <cell r="F554">
            <v>0</v>
          </cell>
          <cell r="G554">
            <v>0</v>
          </cell>
          <cell r="H554">
            <v>0</v>
          </cell>
          <cell r="I554">
            <v>0</v>
          </cell>
          <cell r="J554">
            <v>0</v>
          </cell>
          <cell r="K554">
            <v>0</v>
          </cell>
          <cell r="L554">
            <v>0</v>
          </cell>
          <cell r="M554">
            <v>0</v>
          </cell>
          <cell r="N554">
            <v>0</v>
          </cell>
          <cell r="O554">
            <v>0</v>
          </cell>
          <cell r="P554">
            <v>0</v>
          </cell>
          <cell r="Q554">
            <v>0</v>
          </cell>
          <cell r="R554">
            <v>0</v>
          </cell>
          <cell r="S554">
            <v>0</v>
          </cell>
          <cell r="T554">
            <v>0</v>
          </cell>
          <cell r="U554">
            <v>0</v>
          </cell>
          <cell r="V554">
            <v>0</v>
          </cell>
          <cell r="W554">
            <v>0</v>
          </cell>
          <cell r="X554">
            <v>0</v>
          </cell>
          <cell r="Y554">
            <v>0</v>
          </cell>
          <cell r="Z554">
            <v>0</v>
          </cell>
          <cell r="AA554">
            <v>920</v>
          </cell>
          <cell r="AB554">
            <v>0</v>
          </cell>
          <cell r="AC554" t="str">
            <v/>
          </cell>
          <cell r="AD554">
            <v>0</v>
          </cell>
          <cell r="AE554">
            <v>0</v>
          </cell>
          <cell r="AF554">
            <v>0</v>
          </cell>
          <cell r="AG554">
            <v>0</v>
          </cell>
          <cell r="AH554">
            <v>0</v>
          </cell>
        </row>
        <row r="555">
          <cell r="D555" t="e">
            <v>#NUM!</v>
          </cell>
          <cell r="E555">
            <v>0</v>
          </cell>
          <cell r="F555">
            <v>0</v>
          </cell>
          <cell r="G555">
            <v>0</v>
          </cell>
          <cell r="H555">
            <v>0</v>
          </cell>
          <cell r="I555">
            <v>0</v>
          </cell>
          <cell r="J555">
            <v>0</v>
          </cell>
          <cell r="K555">
            <v>0</v>
          </cell>
          <cell r="L555">
            <v>0</v>
          </cell>
          <cell r="M555">
            <v>0</v>
          </cell>
          <cell r="N555">
            <v>0</v>
          </cell>
          <cell r="O555">
            <v>0</v>
          </cell>
          <cell r="P555">
            <v>0</v>
          </cell>
          <cell r="Q555">
            <v>0</v>
          </cell>
          <cell r="R555">
            <v>0</v>
          </cell>
          <cell r="S555">
            <v>0</v>
          </cell>
          <cell r="T555">
            <v>0</v>
          </cell>
          <cell r="U555">
            <v>0</v>
          </cell>
          <cell r="V555">
            <v>0</v>
          </cell>
          <cell r="W555">
            <v>0</v>
          </cell>
          <cell r="X555">
            <v>0</v>
          </cell>
          <cell r="Y555">
            <v>0</v>
          </cell>
          <cell r="Z555">
            <v>0</v>
          </cell>
          <cell r="AA555">
            <v>920</v>
          </cell>
          <cell r="AB555">
            <v>0</v>
          </cell>
          <cell r="AC555" t="str">
            <v/>
          </cell>
          <cell r="AD555">
            <v>0</v>
          </cell>
          <cell r="AE555">
            <v>0</v>
          </cell>
          <cell r="AF555">
            <v>0</v>
          </cell>
          <cell r="AG555">
            <v>0</v>
          </cell>
          <cell r="AH555">
            <v>0</v>
          </cell>
        </row>
        <row r="556">
          <cell r="D556" t="e">
            <v>#NUM!</v>
          </cell>
          <cell r="E556">
            <v>0</v>
          </cell>
          <cell r="F556">
            <v>0</v>
          </cell>
          <cell r="G556">
            <v>0</v>
          </cell>
          <cell r="H556">
            <v>0</v>
          </cell>
          <cell r="I556">
            <v>0</v>
          </cell>
          <cell r="J556">
            <v>0</v>
          </cell>
          <cell r="K556">
            <v>0</v>
          </cell>
          <cell r="L556">
            <v>0</v>
          </cell>
          <cell r="M556">
            <v>0</v>
          </cell>
          <cell r="N556">
            <v>0</v>
          </cell>
          <cell r="O556">
            <v>0</v>
          </cell>
          <cell r="P556">
            <v>0</v>
          </cell>
          <cell r="Q556">
            <v>0</v>
          </cell>
          <cell r="R556">
            <v>0</v>
          </cell>
          <cell r="S556">
            <v>0</v>
          </cell>
          <cell r="T556">
            <v>0</v>
          </cell>
          <cell r="U556">
            <v>0</v>
          </cell>
          <cell r="V556">
            <v>0</v>
          </cell>
          <cell r="W556">
            <v>0</v>
          </cell>
          <cell r="X556">
            <v>0</v>
          </cell>
          <cell r="Y556">
            <v>0</v>
          </cell>
          <cell r="Z556">
            <v>0</v>
          </cell>
          <cell r="AA556">
            <v>920</v>
          </cell>
          <cell r="AB556">
            <v>0</v>
          </cell>
          <cell r="AC556" t="str">
            <v/>
          </cell>
          <cell r="AD556">
            <v>0</v>
          </cell>
          <cell r="AE556">
            <v>0</v>
          </cell>
          <cell r="AF556">
            <v>0</v>
          </cell>
          <cell r="AG556">
            <v>0</v>
          </cell>
          <cell r="AH556">
            <v>0</v>
          </cell>
        </row>
        <row r="557">
          <cell r="D557" t="e">
            <v>#NUM!</v>
          </cell>
          <cell r="E557">
            <v>0</v>
          </cell>
          <cell r="F557">
            <v>0</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cell r="W557">
            <v>0</v>
          </cell>
          <cell r="X557">
            <v>0</v>
          </cell>
          <cell r="Y557">
            <v>0</v>
          </cell>
          <cell r="Z557">
            <v>0</v>
          </cell>
          <cell r="AA557">
            <v>920</v>
          </cell>
          <cell r="AB557">
            <v>0</v>
          </cell>
          <cell r="AC557" t="str">
            <v/>
          </cell>
          <cell r="AD557">
            <v>0</v>
          </cell>
          <cell r="AE557">
            <v>0</v>
          </cell>
          <cell r="AF557">
            <v>0</v>
          </cell>
          <cell r="AG557">
            <v>0</v>
          </cell>
          <cell r="AH557">
            <v>0</v>
          </cell>
        </row>
        <row r="558">
          <cell r="D558" t="e">
            <v>#NUM!</v>
          </cell>
          <cell r="E558">
            <v>0</v>
          </cell>
          <cell r="F558">
            <v>0</v>
          </cell>
          <cell r="G558">
            <v>0</v>
          </cell>
          <cell r="H558">
            <v>0</v>
          </cell>
          <cell r="I558">
            <v>0</v>
          </cell>
          <cell r="J558">
            <v>0</v>
          </cell>
          <cell r="K558">
            <v>0</v>
          </cell>
          <cell r="L558">
            <v>0</v>
          </cell>
          <cell r="M558">
            <v>0</v>
          </cell>
          <cell r="N558">
            <v>0</v>
          </cell>
          <cell r="O558">
            <v>0</v>
          </cell>
          <cell r="P558">
            <v>0</v>
          </cell>
          <cell r="Q558">
            <v>0</v>
          </cell>
          <cell r="R558">
            <v>0</v>
          </cell>
          <cell r="S558">
            <v>0</v>
          </cell>
          <cell r="T558">
            <v>0</v>
          </cell>
          <cell r="U558">
            <v>0</v>
          </cell>
          <cell r="V558">
            <v>0</v>
          </cell>
          <cell r="W558">
            <v>0</v>
          </cell>
          <cell r="X558">
            <v>0</v>
          </cell>
          <cell r="Y558">
            <v>0</v>
          </cell>
          <cell r="Z558">
            <v>0</v>
          </cell>
          <cell r="AA558">
            <v>920</v>
          </cell>
          <cell r="AB558">
            <v>0</v>
          </cell>
          <cell r="AC558" t="str">
            <v/>
          </cell>
          <cell r="AD558">
            <v>0</v>
          </cell>
          <cell r="AE558">
            <v>0</v>
          </cell>
          <cell r="AF558">
            <v>0</v>
          </cell>
          <cell r="AG558">
            <v>0</v>
          </cell>
          <cell r="AH558">
            <v>0</v>
          </cell>
        </row>
        <row r="559">
          <cell r="D559" t="e">
            <v>#NUM!</v>
          </cell>
          <cell r="E559">
            <v>0</v>
          </cell>
          <cell r="F559">
            <v>0</v>
          </cell>
          <cell r="G559">
            <v>0</v>
          </cell>
          <cell r="H559">
            <v>0</v>
          </cell>
          <cell r="I559">
            <v>0</v>
          </cell>
          <cell r="J559">
            <v>0</v>
          </cell>
          <cell r="K559">
            <v>0</v>
          </cell>
          <cell r="L559">
            <v>0</v>
          </cell>
          <cell r="M559">
            <v>0</v>
          </cell>
          <cell r="N559">
            <v>0</v>
          </cell>
          <cell r="O559">
            <v>0</v>
          </cell>
          <cell r="P559">
            <v>0</v>
          </cell>
          <cell r="Q559">
            <v>0</v>
          </cell>
          <cell r="R559">
            <v>0</v>
          </cell>
          <cell r="S559">
            <v>0</v>
          </cell>
          <cell r="T559">
            <v>0</v>
          </cell>
          <cell r="U559">
            <v>0</v>
          </cell>
          <cell r="V559">
            <v>0</v>
          </cell>
          <cell r="W559">
            <v>0</v>
          </cell>
          <cell r="X559">
            <v>0</v>
          </cell>
          <cell r="Y559">
            <v>0</v>
          </cell>
          <cell r="Z559">
            <v>0</v>
          </cell>
          <cell r="AA559">
            <v>920</v>
          </cell>
          <cell r="AB559">
            <v>0</v>
          </cell>
          <cell r="AC559" t="str">
            <v/>
          </cell>
          <cell r="AD559">
            <v>0</v>
          </cell>
          <cell r="AE559">
            <v>0</v>
          </cell>
          <cell r="AF559">
            <v>0</v>
          </cell>
          <cell r="AG559">
            <v>0</v>
          </cell>
          <cell r="AH559">
            <v>0</v>
          </cell>
        </row>
        <row r="560">
          <cell r="D560" t="e">
            <v>#NUM!</v>
          </cell>
          <cell r="E560">
            <v>0</v>
          </cell>
          <cell r="F560">
            <v>0</v>
          </cell>
          <cell r="G560">
            <v>0</v>
          </cell>
          <cell r="H560">
            <v>0</v>
          </cell>
          <cell r="I560">
            <v>0</v>
          </cell>
          <cell r="J560">
            <v>0</v>
          </cell>
          <cell r="K560">
            <v>0</v>
          </cell>
          <cell r="L560">
            <v>0</v>
          </cell>
          <cell r="M560">
            <v>0</v>
          </cell>
          <cell r="N560">
            <v>0</v>
          </cell>
          <cell r="O560">
            <v>0</v>
          </cell>
          <cell r="P560">
            <v>0</v>
          </cell>
          <cell r="Q560">
            <v>0</v>
          </cell>
          <cell r="R560">
            <v>0</v>
          </cell>
          <cell r="S560">
            <v>0</v>
          </cell>
          <cell r="T560">
            <v>0</v>
          </cell>
          <cell r="U560">
            <v>0</v>
          </cell>
          <cell r="V560">
            <v>0</v>
          </cell>
          <cell r="W560">
            <v>0</v>
          </cell>
          <cell r="X560">
            <v>0</v>
          </cell>
          <cell r="Y560">
            <v>0</v>
          </cell>
          <cell r="Z560">
            <v>0</v>
          </cell>
          <cell r="AA560">
            <v>920</v>
          </cell>
          <cell r="AB560">
            <v>0</v>
          </cell>
          <cell r="AC560" t="str">
            <v/>
          </cell>
          <cell r="AD560">
            <v>0</v>
          </cell>
          <cell r="AE560">
            <v>0</v>
          </cell>
          <cell r="AF560">
            <v>0</v>
          </cell>
          <cell r="AG560">
            <v>0</v>
          </cell>
          <cell r="AH560">
            <v>0</v>
          </cell>
        </row>
        <row r="561">
          <cell r="D561" t="e">
            <v>#NUM!</v>
          </cell>
          <cell r="E561">
            <v>0</v>
          </cell>
          <cell r="F561">
            <v>0</v>
          </cell>
          <cell r="G561">
            <v>0</v>
          </cell>
          <cell r="H561">
            <v>0</v>
          </cell>
          <cell r="I561">
            <v>0</v>
          </cell>
          <cell r="J561">
            <v>0</v>
          </cell>
          <cell r="K561">
            <v>0</v>
          </cell>
          <cell r="L561">
            <v>0</v>
          </cell>
          <cell r="M561">
            <v>0</v>
          </cell>
          <cell r="N561">
            <v>0</v>
          </cell>
          <cell r="O561">
            <v>0</v>
          </cell>
          <cell r="P561">
            <v>0</v>
          </cell>
          <cell r="Q561">
            <v>0</v>
          </cell>
          <cell r="R561">
            <v>0</v>
          </cell>
          <cell r="S561">
            <v>0</v>
          </cell>
          <cell r="T561">
            <v>0</v>
          </cell>
          <cell r="U561">
            <v>0</v>
          </cell>
          <cell r="V561">
            <v>0</v>
          </cell>
          <cell r="W561">
            <v>0</v>
          </cell>
          <cell r="X561">
            <v>0</v>
          </cell>
          <cell r="Y561">
            <v>0</v>
          </cell>
          <cell r="Z561">
            <v>0</v>
          </cell>
          <cell r="AA561">
            <v>920</v>
          </cell>
          <cell r="AB561">
            <v>0</v>
          </cell>
          <cell r="AC561" t="str">
            <v/>
          </cell>
          <cell r="AD561">
            <v>0</v>
          </cell>
          <cell r="AE561">
            <v>0</v>
          </cell>
          <cell r="AF561">
            <v>0</v>
          </cell>
          <cell r="AG561">
            <v>0</v>
          </cell>
          <cell r="AH561">
            <v>0</v>
          </cell>
        </row>
        <row r="562">
          <cell r="D562" t="e">
            <v>#NUM!</v>
          </cell>
          <cell r="E562">
            <v>0</v>
          </cell>
          <cell r="F562">
            <v>0</v>
          </cell>
          <cell r="G562">
            <v>0</v>
          </cell>
          <cell r="H562">
            <v>0</v>
          </cell>
          <cell r="I562">
            <v>0</v>
          </cell>
          <cell r="J562">
            <v>0</v>
          </cell>
          <cell r="K562">
            <v>0</v>
          </cell>
          <cell r="L562">
            <v>0</v>
          </cell>
          <cell r="M562">
            <v>0</v>
          </cell>
          <cell r="N562">
            <v>0</v>
          </cell>
          <cell r="O562">
            <v>0</v>
          </cell>
          <cell r="P562">
            <v>0</v>
          </cell>
          <cell r="Q562">
            <v>0</v>
          </cell>
          <cell r="R562">
            <v>0</v>
          </cell>
          <cell r="S562">
            <v>0</v>
          </cell>
          <cell r="T562">
            <v>0</v>
          </cell>
          <cell r="U562">
            <v>0</v>
          </cell>
          <cell r="V562">
            <v>0</v>
          </cell>
          <cell r="W562">
            <v>0</v>
          </cell>
          <cell r="X562">
            <v>0</v>
          </cell>
          <cell r="Y562">
            <v>0</v>
          </cell>
          <cell r="Z562">
            <v>0</v>
          </cell>
          <cell r="AA562">
            <v>920</v>
          </cell>
          <cell r="AB562">
            <v>0</v>
          </cell>
          <cell r="AC562" t="str">
            <v/>
          </cell>
          <cell r="AD562">
            <v>0</v>
          </cell>
          <cell r="AE562">
            <v>0</v>
          </cell>
          <cell r="AF562">
            <v>0</v>
          </cell>
          <cell r="AG562">
            <v>0</v>
          </cell>
          <cell r="AH562">
            <v>0</v>
          </cell>
        </row>
        <row r="563">
          <cell r="D563" t="e">
            <v>#NUM!</v>
          </cell>
          <cell r="E563">
            <v>0</v>
          </cell>
          <cell r="F563">
            <v>0</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cell r="W563">
            <v>0</v>
          </cell>
          <cell r="X563">
            <v>0</v>
          </cell>
          <cell r="Y563">
            <v>0</v>
          </cell>
          <cell r="Z563">
            <v>0</v>
          </cell>
          <cell r="AA563">
            <v>920</v>
          </cell>
          <cell r="AB563">
            <v>0</v>
          </cell>
          <cell r="AC563" t="str">
            <v/>
          </cell>
          <cell r="AD563">
            <v>0</v>
          </cell>
          <cell r="AE563">
            <v>0</v>
          </cell>
          <cell r="AF563">
            <v>0</v>
          </cell>
          <cell r="AG563">
            <v>0</v>
          </cell>
          <cell r="AH563">
            <v>0</v>
          </cell>
        </row>
        <row r="564">
          <cell r="D564" t="e">
            <v>#NUM!</v>
          </cell>
          <cell r="E564">
            <v>0</v>
          </cell>
          <cell r="F564">
            <v>0</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0</v>
          </cell>
          <cell r="Z564">
            <v>0</v>
          </cell>
          <cell r="AA564">
            <v>920</v>
          </cell>
          <cell r="AB564">
            <v>0</v>
          </cell>
          <cell r="AC564" t="str">
            <v/>
          </cell>
          <cell r="AD564">
            <v>0</v>
          </cell>
          <cell r="AE564">
            <v>0</v>
          </cell>
          <cell r="AF564">
            <v>0</v>
          </cell>
          <cell r="AG564">
            <v>0</v>
          </cell>
          <cell r="AH564">
            <v>0</v>
          </cell>
        </row>
        <row r="565">
          <cell r="D565" t="e">
            <v>#NUM!</v>
          </cell>
          <cell r="E565">
            <v>0</v>
          </cell>
          <cell r="F565">
            <v>0</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cell r="W565">
            <v>0</v>
          </cell>
          <cell r="X565">
            <v>0</v>
          </cell>
          <cell r="Y565">
            <v>0</v>
          </cell>
          <cell r="Z565">
            <v>0</v>
          </cell>
          <cell r="AA565">
            <v>920</v>
          </cell>
          <cell r="AB565">
            <v>0</v>
          </cell>
          <cell r="AC565" t="str">
            <v/>
          </cell>
          <cell r="AD565">
            <v>0</v>
          </cell>
          <cell r="AE565">
            <v>0</v>
          </cell>
          <cell r="AF565">
            <v>0</v>
          </cell>
          <cell r="AG565">
            <v>0</v>
          </cell>
          <cell r="AH565">
            <v>0</v>
          </cell>
        </row>
        <row r="566">
          <cell r="D566" t="e">
            <v>#NUM!</v>
          </cell>
          <cell r="E566">
            <v>0</v>
          </cell>
          <cell r="F566">
            <v>0</v>
          </cell>
          <cell r="G566">
            <v>0</v>
          </cell>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cell r="W566">
            <v>0</v>
          </cell>
          <cell r="X566">
            <v>0</v>
          </cell>
          <cell r="Y566">
            <v>0</v>
          </cell>
          <cell r="Z566">
            <v>0</v>
          </cell>
          <cell r="AA566">
            <v>920</v>
          </cell>
          <cell r="AB566">
            <v>0</v>
          </cell>
          <cell r="AC566" t="str">
            <v/>
          </cell>
          <cell r="AD566">
            <v>0</v>
          </cell>
          <cell r="AE566">
            <v>0</v>
          </cell>
          <cell r="AF566">
            <v>0</v>
          </cell>
          <cell r="AG566">
            <v>0</v>
          </cell>
          <cell r="AH566">
            <v>0</v>
          </cell>
        </row>
        <row r="567">
          <cell r="D567" t="e">
            <v>#NUM!</v>
          </cell>
          <cell r="E567">
            <v>0</v>
          </cell>
          <cell r="F567">
            <v>0</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0</v>
          </cell>
          <cell r="W567">
            <v>0</v>
          </cell>
          <cell r="X567">
            <v>0</v>
          </cell>
          <cell r="Y567">
            <v>0</v>
          </cell>
          <cell r="Z567">
            <v>0</v>
          </cell>
          <cell r="AA567">
            <v>920</v>
          </cell>
          <cell r="AB567">
            <v>0</v>
          </cell>
          <cell r="AC567" t="str">
            <v/>
          </cell>
          <cell r="AD567">
            <v>0</v>
          </cell>
          <cell r="AE567">
            <v>0</v>
          </cell>
          <cell r="AF567">
            <v>0</v>
          </cell>
          <cell r="AG567">
            <v>0</v>
          </cell>
          <cell r="AH567">
            <v>0</v>
          </cell>
        </row>
        <row r="568">
          <cell r="D568" t="e">
            <v>#NUM!</v>
          </cell>
          <cell r="E568">
            <v>0</v>
          </cell>
          <cell r="F568">
            <v>0</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cell r="W568">
            <v>0</v>
          </cell>
          <cell r="X568">
            <v>0</v>
          </cell>
          <cell r="Y568">
            <v>0</v>
          </cell>
          <cell r="Z568">
            <v>0</v>
          </cell>
          <cell r="AA568">
            <v>920</v>
          </cell>
          <cell r="AB568">
            <v>0</v>
          </cell>
          <cell r="AC568" t="str">
            <v/>
          </cell>
          <cell r="AD568">
            <v>0</v>
          </cell>
          <cell r="AE568">
            <v>0</v>
          </cell>
          <cell r="AF568">
            <v>0</v>
          </cell>
          <cell r="AG568">
            <v>0</v>
          </cell>
          <cell r="AH568">
            <v>0</v>
          </cell>
        </row>
        <row r="569">
          <cell r="D569" t="e">
            <v>#NUM!</v>
          </cell>
          <cell r="E569">
            <v>0</v>
          </cell>
          <cell r="F569">
            <v>0</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cell r="W569">
            <v>0</v>
          </cell>
          <cell r="X569">
            <v>0</v>
          </cell>
          <cell r="Y569">
            <v>0</v>
          </cell>
          <cell r="Z569">
            <v>0</v>
          </cell>
          <cell r="AA569">
            <v>920</v>
          </cell>
          <cell r="AB569">
            <v>0</v>
          </cell>
          <cell r="AC569" t="str">
            <v/>
          </cell>
          <cell r="AD569">
            <v>0</v>
          </cell>
          <cell r="AE569">
            <v>0</v>
          </cell>
          <cell r="AF569">
            <v>0</v>
          </cell>
          <cell r="AG569">
            <v>0</v>
          </cell>
          <cell r="AH569">
            <v>0</v>
          </cell>
        </row>
        <row r="570">
          <cell r="D570" t="e">
            <v>#NUM!</v>
          </cell>
          <cell r="E570">
            <v>0</v>
          </cell>
          <cell r="F570">
            <v>0</v>
          </cell>
          <cell r="G570">
            <v>0</v>
          </cell>
          <cell r="H570">
            <v>0</v>
          </cell>
          <cell r="I570">
            <v>0</v>
          </cell>
          <cell r="J570">
            <v>0</v>
          </cell>
          <cell r="K570">
            <v>0</v>
          </cell>
          <cell r="L570">
            <v>0</v>
          </cell>
          <cell r="M570">
            <v>0</v>
          </cell>
          <cell r="N570">
            <v>0</v>
          </cell>
          <cell r="O570">
            <v>0</v>
          </cell>
          <cell r="P570">
            <v>0</v>
          </cell>
          <cell r="Q570">
            <v>0</v>
          </cell>
          <cell r="R570">
            <v>0</v>
          </cell>
          <cell r="S570">
            <v>0</v>
          </cell>
          <cell r="T570">
            <v>0</v>
          </cell>
          <cell r="U570">
            <v>0</v>
          </cell>
          <cell r="V570">
            <v>0</v>
          </cell>
          <cell r="W570">
            <v>0</v>
          </cell>
          <cell r="X570">
            <v>0</v>
          </cell>
          <cell r="Y570">
            <v>0</v>
          </cell>
          <cell r="Z570">
            <v>0</v>
          </cell>
          <cell r="AA570">
            <v>920</v>
          </cell>
          <cell r="AB570">
            <v>0</v>
          </cell>
          <cell r="AC570" t="str">
            <v/>
          </cell>
          <cell r="AD570">
            <v>0</v>
          </cell>
          <cell r="AE570">
            <v>0</v>
          </cell>
          <cell r="AF570">
            <v>0</v>
          </cell>
          <cell r="AG570">
            <v>0</v>
          </cell>
          <cell r="AH570">
            <v>0</v>
          </cell>
        </row>
        <row r="571">
          <cell r="D571" t="e">
            <v>#NUM!</v>
          </cell>
          <cell r="E571">
            <v>0</v>
          </cell>
          <cell r="F571">
            <v>0</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cell r="W571">
            <v>0</v>
          </cell>
          <cell r="X571">
            <v>0</v>
          </cell>
          <cell r="Y571">
            <v>0</v>
          </cell>
          <cell r="Z571">
            <v>0</v>
          </cell>
          <cell r="AA571">
            <v>920</v>
          </cell>
          <cell r="AB571">
            <v>0</v>
          </cell>
          <cell r="AC571" t="str">
            <v/>
          </cell>
          <cell r="AD571">
            <v>0</v>
          </cell>
          <cell r="AE571">
            <v>0</v>
          </cell>
          <cell r="AF571">
            <v>0</v>
          </cell>
          <cell r="AG571">
            <v>0</v>
          </cell>
          <cell r="AH571">
            <v>0</v>
          </cell>
        </row>
        <row r="572">
          <cell r="D572" t="e">
            <v>#NUM!</v>
          </cell>
          <cell r="E572">
            <v>0</v>
          </cell>
          <cell r="F572">
            <v>0</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cell r="W572">
            <v>0</v>
          </cell>
          <cell r="X572">
            <v>0</v>
          </cell>
          <cell r="Y572">
            <v>0</v>
          </cell>
          <cell r="Z572">
            <v>0</v>
          </cell>
          <cell r="AA572">
            <v>920</v>
          </cell>
          <cell r="AB572">
            <v>0</v>
          </cell>
          <cell r="AC572" t="str">
            <v/>
          </cell>
          <cell r="AD572">
            <v>0</v>
          </cell>
          <cell r="AE572">
            <v>0</v>
          </cell>
          <cell r="AF572">
            <v>0</v>
          </cell>
          <cell r="AG572">
            <v>0</v>
          </cell>
          <cell r="AH572">
            <v>0</v>
          </cell>
        </row>
        <row r="573">
          <cell r="D573" t="e">
            <v>#NUM!</v>
          </cell>
          <cell r="E573">
            <v>0</v>
          </cell>
          <cell r="F573">
            <v>0</v>
          </cell>
          <cell r="G573">
            <v>0</v>
          </cell>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cell r="W573">
            <v>0</v>
          </cell>
          <cell r="X573">
            <v>0</v>
          </cell>
          <cell r="Y573">
            <v>0</v>
          </cell>
          <cell r="Z573">
            <v>0</v>
          </cell>
          <cell r="AA573">
            <v>920</v>
          </cell>
          <cell r="AB573">
            <v>0</v>
          </cell>
          <cell r="AC573" t="str">
            <v/>
          </cell>
          <cell r="AD573">
            <v>0</v>
          </cell>
          <cell r="AE573">
            <v>0</v>
          </cell>
          <cell r="AF573">
            <v>0</v>
          </cell>
          <cell r="AG573">
            <v>0</v>
          </cell>
          <cell r="AH573">
            <v>0</v>
          </cell>
        </row>
        <row r="574">
          <cell r="D574" t="e">
            <v>#NUM!</v>
          </cell>
          <cell r="E574">
            <v>0</v>
          </cell>
          <cell r="F574">
            <v>0</v>
          </cell>
          <cell r="G574">
            <v>0</v>
          </cell>
          <cell r="H574">
            <v>0</v>
          </cell>
          <cell r="I574">
            <v>0</v>
          </cell>
          <cell r="J574">
            <v>0</v>
          </cell>
          <cell r="K574">
            <v>0</v>
          </cell>
          <cell r="L574">
            <v>0</v>
          </cell>
          <cell r="M574">
            <v>0</v>
          </cell>
          <cell r="N574">
            <v>0</v>
          </cell>
          <cell r="O574">
            <v>0</v>
          </cell>
          <cell r="P574">
            <v>0</v>
          </cell>
          <cell r="Q574">
            <v>0</v>
          </cell>
          <cell r="R574">
            <v>0</v>
          </cell>
          <cell r="S574">
            <v>0</v>
          </cell>
          <cell r="T574">
            <v>0</v>
          </cell>
          <cell r="U574">
            <v>0</v>
          </cell>
          <cell r="V574">
            <v>0</v>
          </cell>
          <cell r="W574">
            <v>0</v>
          </cell>
          <cell r="X574">
            <v>0</v>
          </cell>
          <cell r="Y574">
            <v>0</v>
          </cell>
          <cell r="Z574">
            <v>0</v>
          </cell>
          <cell r="AA574">
            <v>920</v>
          </cell>
          <cell r="AB574">
            <v>0</v>
          </cell>
          <cell r="AC574" t="str">
            <v/>
          </cell>
          <cell r="AD574">
            <v>0</v>
          </cell>
          <cell r="AE574">
            <v>0</v>
          </cell>
          <cell r="AF574">
            <v>0</v>
          </cell>
          <cell r="AG574">
            <v>0</v>
          </cell>
          <cell r="AH574">
            <v>0</v>
          </cell>
        </row>
        <row r="575">
          <cell r="D575" t="e">
            <v>#NUM!</v>
          </cell>
          <cell r="E575">
            <v>0</v>
          </cell>
          <cell r="F575">
            <v>0</v>
          </cell>
          <cell r="G575">
            <v>0</v>
          </cell>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920</v>
          </cell>
          <cell r="AB575">
            <v>0</v>
          </cell>
          <cell r="AC575" t="str">
            <v/>
          </cell>
          <cell r="AD575">
            <v>0</v>
          </cell>
          <cell r="AE575">
            <v>0</v>
          </cell>
          <cell r="AF575">
            <v>0</v>
          </cell>
          <cell r="AG575">
            <v>0</v>
          </cell>
          <cell r="AH575">
            <v>0</v>
          </cell>
        </row>
        <row r="576">
          <cell r="D576" t="e">
            <v>#NUM!</v>
          </cell>
          <cell r="E576">
            <v>0</v>
          </cell>
          <cell r="F576">
            <v>0</v>
          </cell>
          <cell r="G576">
            <v>0</v>
          </cell>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cell r="W576">
            <v>0</v>
          </cell>
          <cell r="X576">
            <v>0</v>
          </cell>
          <cell r="Y576">
            <v>0</v>
          </cell>
          <cell r="Z576">
            <v>0</v>
          </cell>
          <cell r="AA576">
            <v>920</v>
          </cell>
          <cell r="AB576">
            <v>0</v>
          </cell>
          <cell r="AC576" t="str">
            <v/>
          </cell>
          <cell r="AD576">
            <v>0</v>
          </cell>
          <cell r="AE576">
            <v>0</v>
          </cell>
          <cell r="AF576">
            <v>0</v>
          </cell>
          <cell r="AG576">
            <v>0</v>
          </cell>
          <cell r="AH576">
            <v>0</v>
          </cell>
        </row>
        <row r="577">
          <cell r="D577" t="e">
            <v>#NUM!</v>
          </cell>
          <cell r="E577">
            <v>0</v>
          </cell>
          <cell r="F577">
            <v>0</v>
          </cell>
          <cell r="G577">
            <v>0</v>
          </cell>
          <cell r="H577">
            <v>0</v>
          </cell>
          <cell r="I577">
            <v>0</v>
          </cell>
          <cell r="J577">
            <v>0</v>
          </cell>
          <cell r="K577">
            <v>0</v>
          </cell>
          <cell r="L577">
            <v>0</v>
          </cell>
          <cell r="M577">
            <v>0</v>
          </cell>
          <cell r="N577">
            <v>0</v>
          </cell>
          <cell r="O577">
            <v>0</v>
          </cell>
          <cell r="P577">
            <v>0</v>
          </cell>
          <cell r="Q577">
            <v>0</v>
          </cell>
          <cell r="R577">
            <v>0</v>
          </cell>
          <cell r="S577">
            <v>0</v>
          </cell>
          <cell r="T577">
            <v>0</v>
          </cell>
          <cell r="U577">
            <v>0</v>
          </cell>
          <cell r="V577">
            <v>0</v>
          </cell>
          <cell r="W577">
            <v>0</v>
          </cell>
          <cell r="X577">
            <v>0</v>
          </cell>
          <cell r="Y577">
            <v>0</v>
          </cell>
          <cell r="Z577">
            <v>0</v>
          </cell>
          <cell r="AA577">
            <v>920</v>
          </cell>
          <cell r="AB577">
            <v>0</v>
          </cell>
          <cell r="AC577" t="str">
            <v/>
          </cell>
          <cell r="AD577">
            <v>0</v>
          </cell>
          <cell r="AE577">
            <v>0</v>
          </cell>
          <cell r="AF577">
            <v>0</v>
          </cell>
          <cell r="AG577">
            <v>0</v>
          </cell>
          <cell r="AH577">
            <v>0</v>
          </cell>
        </row>
        <row r="578">
          <cell r="D578" t="e">
            <v>#NUM!</v>
          </cell>
          <cell r="E578">
            <v>0</v>
          </cell>
          <cell r="F578">
            <v>0</v>
          </cell>
          <cell r="G578">
            <v>0</v>
          </cell>
          <cell r="H578">
            <v>0</v>
          </cell>
          <cell r="I578">
            <v>0</v>
          </cell>
          <cell r="J578">
            <v>0</v>
          </cell>
          <cell r="K578">
            <v>0</v>
          </cell>
          <cell r="L578">
            <v>0</v>
          </cell>
          <cell r="M578">
            <v>0</v>
          </cell>
          <cell r="N578">
            <v>0</v>
          </cell>
          <cell r="O578">
            <v>0</v>
          </cell>
          <cell r="P578">
            <v>0</v>
          </cell>
          <cell r="Q578">
            <v>0</v>
          </cell>
          <cell r="R578">
            <v>0</v>
          </cell>
          <cell r="S578">
            <v>0</v>
          </cell>
          <cell r="T578">
            <v>0</v>
          </cell>
          <cell r="U578">
            <v>0</v>
          </cell>
          <cell r="V578">
            <v>0</v>
          </cell>
          <cell r="W578">
            <v>0</v>
          </cell>
          <cell r="X578">
            <v>0</v>
          </cell>
          <cell r="Y578">
            <v>0</v>
          </cell>
          <cell r="Z578">
            <v>0</v>
          </cell>
          <cell r="AA578">
            <v>920</v>
          </cell>
          <cell r="AB578">
            <v>0</v>
          </cell>
          <cell r="AC578" t="str">
            <v/>
          </cell>
          <cell r="AD578">
            <v>0</v>
          </cell>
          <cell r="AE578">
            <v>0</v>
          </cell>
          <cell r="AF578">
            <v>0</v>
          </cell>
          <cell r="AG578">
            <v>0</v>
          </cell>
          <cell r="AH578">
            <v>0</v>
          </cell>
        </row>
        <row r="579">
          <cell r="D579" t="e">
            <v>#NUM!</v>
          </cell>
          <cell r="E579">
            <v>0</v>
          </cell>
          <cell r="F579">
            <v>0</v>
          </cell>
          <cell r="G579">
            <v>0</v>
          </cell>
          <cell r="H579">
            <v>0</v>
          </cell>
          <cell r="I579">
            <v>0</v>
          </cell>
          <cell r="J579">
            <v>0</v>
          </cell>
          <cell r="K579">
            <v>0</v>
          </cell>
          <cell r="L579">
            <v>0</v>
          </cell>
          <cell r="M579">
            <v>0</v>
          </cell>
          <cell r="N579">
            <v>0</v>
          </cell>
          <cell r="O579">
            <v>0</v>
          </cell>
          <cell r="P579">
            <v>0</v>
          </cell>
          <cell r="Q579">
            <v>0</v>
          </cell>
          <cell r="R579">
            <v>0</v>
          </cell>
          <cell r="S579">
            <v>0</v>
          </cell>
          <cell r="T579">
            <v>0</v>
          </cell>
          <cell r="U579">
            <v>0</v>
          </cell>
          <cell r="V579">
            <v>0</v>
          </cell>
          <cell r="W579">
            <v>0</v>
          </cell>
          <cell r="X579">
            <v>0</v>
          </cell>
          <cell r="Y579">
            <v>0</v>
          </cell>
          <cell r="Z579">
            <v>0</v>
          </cell>
          <cell r="AA579">
            <v>920</v>
          </cell>
          <cell r="AB579">
            <v>0</v>
          </cell>
          <cell r="AC579" t="str">
            <v/>
          </cell>
          <cell r="AD579">
            <v>0</v>
          </cell>
          <cell r="AE579">
            <v>0</v>
          </cell>
          <cell r="AF579">
            <v>0</v>
          </cell>
          <cell r="AG579">
            <v>0</v>
          </cell>
          <cell r="AH579">
            <v>0</v>
          </cell>
        </row>
        <row r="580">
          <cell r="D580" t="e">
            <v>#NUM!</v>
          </cell>
          <cell r="E580">
            <v>0</v>
          </cell>
          <cell r="F580">
            <v>0</v>
          </cell>
          <cell r="G580">
            <v>0</v>
          </cell>
          <cell r="H580">
            <v>0</v>
          </cell>
          <cell r="I580">
            <v>0</v>
          </cell>
          <cell r="J580">
            <v>0</v>
          </cell>
          <cell r="K580">
            <v>0</v>
          </cell>
          <cell r="L580">
            <v>0</v>
          </cell>
          <cell r="M580">
            <v>0</v>
          </cell>
          <cell r="N580">
            <v>0</v>
          </cell>
          <cell r="O580">
            <v>0</v>
          </cell>
          <cell r="P580">
            <v>0</v>
          </cell>
          <cell r="Q580">
            <v>0</v>
          </cell>
          <cell r="R580">
            <v>0</v>
          </cell>
          <cell r="S580">
            <v>0</v>
          </cell>
          <cell r="T580">
            <v>0</v>
          </cell>
          <cell r="U580">
            <v>0</v>
          </cell>
          <cell r="V580">
            <v>0</v>
          </cell>
          <cell r="W580">
            <v>0</v>
          </cell>
          <cell r="X580">
            <v>0</v>
          </cell>
          <cell r="Y580">
            <v>0</v>
          </cell>
          <cell r="Z580">
            <v>0</v>
          </cell>
          <cell r="AA580">
            <v>920</v>
          </cell>
          <cell r="AB580">
            <v>0</v>
          </cell>
          <cell r="AC580" t="str">
            <v/>
          </cell>
          <cell r="AD580">
            <v>0</v>
          </cell>
          <cell r="AE580">
            <v>0</v>
          </cell>
          <cell r="AF580">
            <v>0</v>
          </cell>
          <cell r="AG580">
            <v>0</v>
          </cell>
          <cell r="AH580">
            <v>0</v>
          </cell>
        </row>
        <row r="581">
          <cell r="D581" t="e">
            <v>#NUM!</v>
          </cell>
          <cell r="E581">
            <v>0</v>
          </cell>
          <cell r="F581">
            <v>0</v>
          </cell>
          <cell r="G581">
            <v>0</v>
          </cell>
          <cell r="H581">
            <v>0</v>
          </cell>
          <cell r="I581">
            <v>0</v>
          </cell>
          <cell r="J581">
            <v>0</v>
          </cell>
          <cell r="K581">
            <v>0</v>
          </cell>
          <cell r="L581">
            <v>0</v>
          </cell>
          <cell r="M581">
            <v>0</v>
          </cell>
          <cell r="N581">
            <v>0</v>
          </cell>
          <cell r="O581">
            <v>0</v>
          </cell>
          <cell r="P581">
            <v>0</v>
          </cell>
          <cell r="Q581">
            <v>0</v>
          </cell>
          <cell r="R581">
            <v>0</v>
          </cell>
          <cell r="S581">
            <v>0</v>
          </cell>
          <cell r="T581">
            <v>0</v>
          </cell>
          <cell r="U581">
            <v>0</v>
          </cell>
          <cell r="V581">
            <v>0</v>
          </cell>
          <cell r="W581">
            <v>0</v>
          </cell>
          <cell r="X581">
            <v>0</v>
          </cell>
          <cell r="Y581">
            <v>0</v>
          </cell>
          <cell r="Z581">
            <v>0</v>
          </cell>
          <cell r="AA581">
            <v>920</v>
          </cell>
          <cell r="AB581">
            <v>0</v>
          </cell>
          <cell r="AC581" t="str">
            <v/>
          </cell>
          <cell r="AD581">
            <v>0</v>
          </cell>
          <cell r="AE581">
            <v>0</v>
          </cell>
          <cell r="AF581">
            <v>0</v>
          </cell>
          <cell r="AG581">
            <v>0</v>
          </cell>
          <cell r="AH581">
            <v>0</v>
          </cell>
        </row>
        <row r="582">
          <cell r="D582" t="e">
            <v>#NUM!</v>
          </cell>
          <cell r="E582">
            <v>0</v>
          </cell>
          <cell r="F582">
            <v>0</v>
          </cell>
          <cell r="G582">
            <v>0</v>
          </cell>
          <cell r="H582">
            <v>0</v>
          </cell>
          <cell r="I582">
            <v>0</v>
          </cell>
          <cell r="J582">
            <v>0</v>
          </cell>
          <cell r="K582">
            <v>0</v>
          </cell>
          <cell r="L582">
            <v>0</v>
          </cell>
          <cell r="M582">
            <v>0</v>
          </cell>
          <cell r="N582">
            <v>0</v>
          </cell>
          <cell r="O582">
            <v>0</v>
          </cell>
          <cell r="P582">
            <v>0</v>
          </cell>
          <cell r="Q582">
            <v>0</v>
          </cell>
          <cell r="R582">
            <v>0</v>
          </cell>
          <cell r="S582">
            <v>0</v>
          </cell>
          <cell r="T582">
            <v>0</v>
          </cell>
          <cell r="U582">
            <v>0</v>
          </cell>
          <cell r="V582">
            <v>0</v>
          </cell>
          <cell r="W582">
            <v>0</v>
          </cell>
          <cell r="X582">
            <v>0</v>
          </cell>
          <cell r="Y582">
            <v>0</v>
          </cell>
          <cell r="Z582">
            <v>0</v>
          </cell>
          <cell r="AA582">
            <v>920</v>
          </cell>
          <cell r="AB582">
            <v>0</v>
          </cell>
          <cell r="AC582" t="str">
            <v/>
          </cell>
          <cell r="AD582">
            <v>0</v>
          </cell>
          <cell r="AE582">
            <v>0</v>
          </cell>
          <cell r="AF582">
            <v>0</v>
          </cell>
          <cell r="AG582">
            <v>0</v>
          </cell>
          <cell r="AH582">
            <v>0</v>
          </cell>
        </row>
        <row r="583">
          <cell r="D583" t="e">
            <v>#NUM!</v>
          </cell>
          <cell r="E583">
            <v>0</v>
          </cell>
          <cell r="F583">
            <v>0</v>
          </cell>
          <cell r="G583">
            <v>0</v>
          </cell>
          <cell r="H583">
            <v>0</v>
          </cell>
          <cell r="I583">
            <v>0</v>
          </cell>
          <cell r="J583">
            <v>0</v>
          </cell>
          <cell r="K583">
            <v>0</v>
          </cell>
          <cell r="L583">
            <v>0</v>
          </cell>
          <cell r="M583">
            <v>0</v>
          </cell>
          <cell r="N583">
            <v>0</v>
          </cell>
          <cell r="O583">
            <v>0</v>
          </cell>
          <cell r="P583">
            <v>0</v>
          </cell>
          <cell r="Q583">
            <v>0</v>
          </cell>
          <cell r="R583">
            <v>0</v>
          </cell>
          <cell r="S583">
            <v>0</v>
          </cell>
          <cell r="T583">
            <v>0</v>
          </cell>
          <cell r="U583">
            <v>0</v>
          </cell>
          <cell r="V583">
            <v>0</v>
          </cell>
          <cell r="W583">
            <v>0</v>
          </cell>
          <cell r="X583">
            <v>0</v>
          </cell>
          <cell r="Y583">
            <v>0</v>
          </cell>
          <cell r="Z583">
            <v>0</v>
          </cell>
          <cell r="AA583">
            <v>920</v>
          </cell>
          <cell r="AB583">
            <v>0</v>
          </cell>
          <cell r="AC583" t="str">
            <v/>
          </cell>
          <cell r="AD583">
            <v>0</v>
          </cell>
          <cell r="AE583">
            <v>0</v>
          </cell>
          <cell r="AF583">
            <v>0</v>
          </cell>
          <cell r="AG583">
            <v>0</v>
          </cell>
          <cell r="AH583">
            <v>0</v>
          </cell>
        </row>
        <row r="584">
          <cell r="D584" t="e">
            <v>#NUM!</v>
          </cell>
          <cell r="E584">
            <v>0</v>
          </cell>
          <cell r="F584">
            <v>0</v>
          </cell>
          <cell r="G584">
            <v>0</v>
          </cell>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cell r="W584">
            <v>0</v>
          </cell>
          <cell r="X584">
            <v>0</v>
          </cell>
          <cell r="Y584">
            <v>0</v>
          </cell>
          <cell r="Z584">
            <v>0</v>
          </cell>
          <cell r="AA584">
            <v>920</v>
          </cell>
          <cell r="AB584">
            <v>0</v>
          </cell>
          <cell r="AC584" t="str">
            <v/>
          </cell>
          <cell r="AD584">
            <v>0</v>
          </cell>
          <cell r="AE584">
            <v>0</v>
          </cell>
          <cell r="AF584">
            <v>0</v>
          </cell>
          <cell r="AG584">
            <v>0</v>
          </cell>
          <cell r="AH584">
            <v>0</v>
          </cell>
        </row>
        <row r="585">
          <cell r="D585" t="e">
            <v>#NUM!</v>
          </cell>
          <cell r="E585">
            <v>0</v>
          </cell>
          <cell r="F585">
            <v>0</v>
          </cell>
          <cell r="G585">
            <v>0</v>
          </cell>
          <cell r="H585">
            <v>0</v>
          </cell>
          <cell r="I585">
            <v>0</v>
          </cell>
          <cell r="J585">
            <v>0</v>
          </cell>
          <cell r="K585">
            <v>0</v>
          </cell>
          <cell r="L585">
            <v>0</v>
          </cell>
          <cell r="M585">
            <v>0</v>
          </cell>
          <cell r="N585">
            <v>0</v>
          </cell>
          <cell r="O585">
            <v>0</v>
          </cell>
          <cell r="P585">
            <v>0</v>
          </cell>
          <cell r="Q585">
            <v>0</v>
          </cell>
          <cell r="R585">
            <v>0</v>
          </cell>
          <cell r="S585">
            <v>0</v>
          </cell>
          <cell r="T585">
            <v>0</v>
          </cell>
          <cell r="U585">
            <v>0</v>
          </cell>
          <cell r="V585">
            <v>0</v>
          </cell>
          <cell r="W585">
            <v>0</v>
          </cell>
          <cell r="X585">
            <v>0</v>
          </cell>
          <cell r="Y585">
            <v>0</v>
          </cell>
          <cell r="Z585">
            <v>0</v>
          </cell>
          <cell r="AA585">
            <v>920</v>
          </cell>
          <cell r="AB585">
            <v>0</v>
          </cell>
          <cell r="AC585" t="str">
            <v/>
          </cell>
          <cell r="AD585">
            <v>0</v>
          </cell>
          <cell r="AE585">
            <v>0</v>
          </cell>
          <cell r="AF585">
            <v>0</v>
          </cell>
          <cell r="AG585">
            <v>0</v>
          </cell>
          <cell r="AH585">
            <v>0</v>
          </cell>
        </row>
        <row r="586">
          <cell r="D586" t="e">
            <v>#NUM!</v>
          </cell>
          <cell r="E586">
            <v>0</v>
          </cell>
          <cell r="F586">
            <v>0</v>
          </cell>
          <cell r="G586">
            <v>0</v>
          </cell>
          <cell r="H586">
            <v>0</v>
          </cell>
          <cell r="I586">
            <v>0</v>
          </cell>
          <cell r="J586">
            <v>0</v>
          </cell>
          <cell r="K586">
            <v>0</v>
          </cell>
          <cell r="L586">
            <v>0</v>
          </cell>
          <cell r="M586">
            <v>0</v>
          </cell>
          <cell r="N586">
            <v>0</v>
          </cell>
          <cell r="O586">
            <v>0</v>
          </cell>
          <cell r="P586">
            <v>0</v>
          </cell>
          <cell r="Q586">
            <v>0</v>
          </cell>
          <cell r="R586">
            <v>0</v>
          </cell>
          <cell r="S586">
            <v>0</v>
          </cell>
          <cell r="T586">
            <v>0</v>
          </cell>
          <cell r="U586">
            <v>0</v>
          </cell>
          <cell r="V586">
            <v>0</v>
          </cell>
          <cell r="W586">
            <v>0</v>
          </cell>
          <cell r="X586">
            <v>0</v>
          </cell>
          <cell r="Y586">
            <v>0</v>
          </cell>
          <cell r="Z586">
            <v>0</v>
          </cell>
          <cell r="AA586">
            <v>920</v>
          </cell>
          <cell r="AB586">
            <v>0</v>
          </cell>
          <cell r="AC586" t="str">
            <v/>
          </cell>
          <cell r="AD586">
            <v>0</v>
          </cell>
          <cell r="AE586">
            <v>0</v>
          </cell>
          <cell r="AF586">
            <v>0</v>
          </cell>
          <cell r="AG586">
            <v>0</v>
          </cell>
          <cell r="AH586">
            <v>0</v>
          </cell>
        </row>
        <row r="587">
          <cell r="D587" t="e">
            <v>#NUM!</v>
          </cell>
          <cell r="E587">
            <v>0</v>
          </cell>
          <cell r="F587">
            <v>0</v>
          </cell>
          <cell r="G587">
            <v>0</v>
          </cell>
          <cell r="H587">
            <v>0</v>
          </cell>
          <cell r="I587">
            <v>0</v>
          </cell>
          <cell r="J587">
            <v>0</v>
          </cell>
          <cell r="K587">
            <v>0</v>
          </cell>
          <cell r="L587">
            <v>0</v>
          </cell>
          <cell r="M587">
            <v>0</v>
          </cell>
          <cell r="N587">
            <v>0</v>
          </cell>
          <cell r="O587">
            <v>0</v>
          </cell>
          <cell r="P587">
            <v>0</v>
          </cell>
          <cell r="Q587">
            <v>0</v>
          </cell>
          <cell r="R587">
            <v>0</v>
          </cell>
          <cell r="S587">
            <v>0</v>
          </cell>
          <cell r="T587">
            <v>0</v>
          </cell>
          <cell r="U587">
            <v>0</v>
          </cell>
          <cell r="V587">
            <v>0</v>
          </cell>
          <cell r="W587">
            <v>0</v>
          </cell>
          <cell r="X587">
            <v>0</v>
          </cell>
          <cell r="Y587">
            <v>0</v>
          </cell>
          <cell r="Z587">
            <v>0</v>
          </cell>
          <cell r="AA587">
            <v>920</v>
          </cell>
          <cell r="AB587">
            <v>0</v>
          </cell>
          <cell r="AC587" t="str">
            <v/>
          </cell>
          <cell r="AD587">
            <v>0</v>
          </cell>
          <cell r="AE587">
            <v>0</v>
          </cell>
          <cell r="AF587">
            <v>0</v>
          </cell>
          <cell r="AG587">
            <v>0</v>
          </cell>
          <cell r="AH587">
            <v>0</v>
          </cell>
        </row>
        <row r="588">
          <cell r="D588" t="e">
            <v>#NUM!</v>
          </cell>
          <cell r="E588">
            <v>0</v>
          </cell>
          <cell r="F588">
            <v>0</v>
          </cell>
          <cell r="G588">
            <v>0</v>
          </cell>
          <cell r="H588">
            <v>0</v>
          </cell>
          <cell r="I588">
            <v>0</v>
          </cell>
          <cell r="J588">
            <v>0</v>
          </cell>
          <cell r="K588">
            <v>0</v>
          </cell>
          <cell r="L588">
            <v>0</v>
          </cell>
          <cell r="M588">
            <v>0</v>
          </cell>
          <cell r="N588">
            <v>0</v>
          </cell>
          <cell r="O588">
            <v>0</v>
          </cell>
          <cell r="P588">
            <v>0</v>
          </cell>
          <cell r="Q588">
            <v>0</v>
          </cell>
          <cell r="R588">
            <v>0</v>
          </cell>
          <cell r="S588">
            <v>0</v>
          </cell>
          <cell r="T588">
            <v>0</v>
          </cell>
          <cell r="U588">
            <v>0</v>
          </cell>
          <cell r="V588">
            <v>0</v>
          </cell>
          <cell r="W588">
            <v>0</v>
          </cell>
          <cell r="X588">
            <v>0</v>
          </cell>
          <cell r="Y588">
            <v>0</v>
          </cell>
          <cell r="Z588">
            <v>0</v>
          </cell>
          <cell r="AA588">
            <v>920</v>
          </cell>
          <cell r="AB588">
            <v>0</v>
          </cell>
          <cell r="AC588" t="str">
            <v/>
          </cell>
          <cell r="AD588">
            <v>0</v>
          </cell>
          <cell r="AE588">
            <v>0</v>
          </cell>
          <cell r="AF588">
            <v>0</v>
          </cell>
          <cell r="AG588">
            <v>0</v>
          </cell>
          <cell r="AH588">
            <v>0</v>
          </cell>
        </row>
        <row r="589">
          <cell r="D589" t="e">
            <v>#NUM!</v>
          </cell>
          <cell r="E589">
            <v>0</v>
          </cell>
          <cell r="F589">
            <v>0</v>
          </cell>
          <cell r="G589">
            <v>0</v>
          </cell>
          <cell r="H589">
            <v>0</v>
          </cell>
          <cell r="I589">
            <v>0</v>
          </cell>
          <cell r="J589">
            <v>0</v>
          </cell>
          <cell r="K589">
            <v>0</v>
          </cell>
          <cell r="L589">
            <v>0</v>
          </cell>
          <cell r="M589">
            <v>0</v>
          </cell>
          <cell r="N589">
            <v>0</v>
          </cell>
          <cell r="O589">
            <v>0</v>
          </cell>
          <cell r="P589">
            <v>0</v>
          </cell>
          <cell r="Q589">
            <v>0</v>
          </cell>
          <cell r="R589">
            <v>0</v>
          </cell>
          <cell r="S589">
            <v>0</v>
          </cell>
          <cell r="T589">
            <v>0</v>
          </cell>
          <cell r="U589">
            <v>0</v>
          </cell>
          <cell r="V589">
            <v>0</v>
          </cell>
          <cell r="W589">
            <v>0</v>
          </cell>
          <cell r="X589">
            <v>0</v>
          </cell>
          <cell r="Y589">
            <v>0</v>
          </cell>
          <cell r="Z589">
            <v>0</v>
          </cell>
          <cell r="AA589">
            <v>920</v>
          </cell>
          <cell r="AB589">
            <v>0</v>
          </cell>
          <cell r="AC589" t="str">
            <v/>
          </cell>
          <cell r="AD589">
            <v>0</v>
          </cell>
          <cell r="AE589">
            <v>0</v>
          </cell>
          <cell r="AF589">
            <v>0</v>
          </cell>
          <cell r="AG589">
            <v>0</v>
          </cell>
          <cell r="AH589">
            <v>0</v>
          </cell>
        </row>
        <row r="590">
          <cell r="D590" t="e">
            <v>#NUM!</v>
          </cell>
          <cell r="E590">
            <v>0</v>
          </cell>
          <cell r="F590">
            <v>0</v>
          </cell>
          <cell r="G590">
            <v>0</v>
          </cell>
          <cell r="H590">
            <v>0</v>
          </cell>
          <cell r="I590">
            <v>0</v>
          </cell>
          <cell r="J590">
            <v>0</v>
          </cell>
          <cell r="K590">
            <v>0</v>
          </cell>
          <cell r="L590">
            <v>0</v>
          </cell>
          <cell r="M590">
            <v>0</v>
          </cell>
          <cell r="N590">
            <v>0</v>
          </cell>
          <cell r="O590">
            <v>0</v>
          </cell>
          <cell r="P590">
            <v>0</v>
          </cell>
          <cell r="Q590">
            <v>0</v>
          </cell>
          <cell r="R590">
            <v>0</v>
          </cell>
          <cell r="S590">
            <v>0</v>
          </cell>
          <cell r="T590">
            <v>0</v>
          </cell>
          <cell r="U590">
            <v>0</v>
          </cell>
          <cell r="V590">
            <v>0</v>
          </cell>
          <cell r="W590">
            <v>0</v>
          </cell>
          <cell r="X590">
            <v>0</v>
          </cell>
          <cell r="Y590">
            <v>0</v>
          </cell>
          <cell r="Z590">
            <v>0</v>
          </cell>
          <cell r="AA590">
            <v>920</v>
          </cell>
          <cell r="AB590">
            <v>0</v>
          </cell>
          <cell r="AC590" t="str">
            <v/>
          </cell>
          <cell r="AD590">
            <v>0</v>
          </cell>
          <cell r="AE590">
            <v>0</v>
          </cell>
          <cell r="AF590">
            <v>0</v>
          </cell>
          <cell r="AG590">
            <v>0</v>
          </cell>
          <cell r="AH590">
            <v>0</v>
          </cell>
        </row>
        <row r="591">
          <cell r="D591" t="e">
            <v>#NUM!</v>
          </cell>
          <cell r="E591">
            <v>0</v>
          </cell>
          <cell r="F591">
            <v>0</v>
          </cell>
          <cell r="G591">
            <v>0</v>
          </cell>
          <cell r="H591">
            <v>0</v>
          </cell>
          <cell r="I591">
            <v>0</v>
          </cell>
          <cell r="J591">
            <v>0</v>
          </cell>
          <cell r="K591">
            <v>0</v>
          </cell>
          <cell r="L591">
            <v>0</v>
          </cell>
          <cell r="M591">
            <v>0</v>
          </cell>
          <cell r="N591">
            <v>0</v>
          </cell>
          <cell r="O591">
            <v>0</v>
          </cell>
          <cell r="P591">
            <v>0</v>
          </cell>
          <cell r="Q591">
            <v>0</v>
          </cell>
          <cell r="R591">
            <v>0</v>
          </cell>
          <cell r="S591">
            <v>0</v>
          </cell>
          <cell r="T591">
            <v>0</v>
          </cell>
          <cell r="U591">
            <v>0</v>
          </cell>
          <cell r="V591">
            <v>0</v>
          </cell>
          <cell r="W591">
            <v>0</v>
          </cell>
          <cell r="X591">
            <v>0</v>
          </cell>
          <cell r="Y591">
            <v>0</v>
          </cell>
          <cell r="Z591">
            <v>0</v>
          </cell>
          <cell r="AA591">
            <v>920</v>
          </cell>
          <cell r="AB591">
            <v>0</v>
          </cell>
          <cell r="AC591" t="str">
            <v/>
          </cell>
          <cell r="AD591">
            <v>0</v>
          </cell>
          <cell r="AE591">
            <v>0</v>
          </cell>
          <cell r="AF591">
            <v>0</v>
          </cell>
          <cell r="AG591">
            <v>0</v>
          </cell>
          <cell r="AH591">
            <v>0</v>
          </cell>
        </row>
        <row r="592">
          <cell r="D592" t="e">
            <v>#NUM!</v>
          </cell>
          <cell r="E592">
            <v>0</v>
          </cell>
          <cell r="F592">
            <v>0</v>
          </cell>
          <cell r="G592">
            <v>0</v>
          </cell>
          <cell r="H592">
            <v>0</v>
          </cell>
          <cell r="I592">
            <v>0</v>
          </cell>
          <cell r="J592">
            <v>0</v>
          </cell>
          <cell r="K592">
            <v>0</v>
          </cell>
          <cell r="L592">
            <v>0</v>
          </cell>
          <cell r="M592">
            <v>0</v>
          </cell>
          <cell r="N592">
            <v>0</v>
          </cell>
          <cell r="O592">
            <v>0</v>
          </cell>
          <cell r="P592">
            <v>0</v>
          </cell>
          <cell r="Q592">
            <v>0</v>
          </cell>
          <cell r="R592">
            <v>0</v>
          </cell>
          <cell r="S592">
            <v>0</v>
          </cell>
          <cell r="T592">
            <v>0</v>
          </cell>
          <cell r="U592">
            <v>0</v>
          </cell>
          <cell r="V592">
            <v>0</v>
          </cell>
          <cell r="W592">
            <v>0</v>
          </cell>
          <cell r="X592">
            <v>0</v>
          </cell>
          <cell r="Y592">
            <v>0</v>
          </cell>
          <cell r="Z592">
            <v>0</v>
          </cell>
          <cell r="AA592">
            <v>920</v>
          </cell>
          <cell r="AB592">
            <v>0</v>
          </cell>
          <cell r="AC592" t="str">
            <v/>
          </cell>
          <cell r="AD592">
            <v>0</v>
          </cell>
          <cell r="AE592">
            <v>0</v>
          </cell>
          <cell r="AF592">
            <v>0</v>
          </cell>
          <cell r="AG592">
            <v>0</v>
          </cell>
          <cell r="AH592">
            <v>0</v>
          </cell>
        </row>
        <row r="593">
          <cell r="D593" t="e">
            <v>#NUM!</v>
          </cell>
          <cell r="E593">
            <v>0</v>
          </cell>
          <cell r="F593">
            <v>0</v>
          </cell>
          <cell r="G593">
            <v>0</v>
          </cell>
          <cell r="H593">
            <v>0</v>
          </cell>
          <cell r="I593">
            <v>0</v>
          </cell>
          <cell r="J593">
            <v>0</v>
          </cell>
          <cell r="K593">
            <v>0</v>
          </cell>
          <cell r="L593">
            <v>0</v>
          </cell>
          <cell r="M593">
            <v>0</v>
          </cell>
          <cell r="N593">
            <v>0</v>
          </cell>
          <cell r="O593">
            <v>0</v>
          </cell>
          <cell r="P593">
            <v>0</v>
          </cell>
          <cell r="Q593">
            <v>0</v>
          </cell>
          <cell r="R593">
            <v>0</v>
          </cell>
          <cell r="S593">
            <v>0</v>
          </cell>
          <cell r="T593">
            <v>0</v>
          </cell>
          <cell r="U593">
            <v>0</v>
          </cell>
          <cell r="V593">
            <v>0</v>
          </cell>
          <cell r="W593">
            <v>0</v>
          </cell>
          <cell r="X593">
            <v>0</v>
          </cell>
          <cell r="Y593">
            <v>0</v>
          </cell>
          <cell r="Z593">
            <v>0</v>
          </cell>
          <cell r="AA593">
            <v>920</v>
          </cell>
          <cell r="AB593">
            <v>0</v>
          </cell>
          <cell r="AC593" t="str">
            <v/>
          </cell>
          <cell r="AD593">
            <v>0</v>
          </cell>
          <cell r="AE593">
            <v>0</v>
          </cell>
          <cell r="AF593">
            <v>0</v>
          </cell>
          <cell r="AG593">
            <v>0</v>
          </cell>
          <cell r="AH593">
            <v>0</v>
          </cell>
        </row>
        <row r="594">
          <cell r="D594" t="e">
            <v>#NUM!</v>
          </cell>
          <cell r="E594">
            <v>0</v>
          </cell>
          <cell r="F594">
            <v>0</v>
          </cell>
          <cell r="G594">
            <v>0</v>
          </cell>
          <cell r="H594">
            <v>0</v>
          </cell>
          <cell r="I594">
            <v>0</v>
          </cell>
          <cell r="J594">
            <v>0</v>
          </cell>
          <cell r="K594">
            <v>0</v>
          </cell>
          <cell r="L594">
            <v>0</v>
          </cell>
          <cell r="M594">
            <v>0</v>
          </cell>
          <cell r="N594">
            <v>0</v>
          </cell>
          <cell r="O594">
            <v>0</v>
          </cell>
          <cell r="P594">
            <v>0</v>
          </cell>
          <cell r="Q594">
            <v>0</v>
          </cell>
          <cell r="R594">
            <v>0</v>
          </cell>
          <cell r="S594">
            <v>0</v>
          </cell>
          <cell r="T594">
            <v>0</v>
          </cell>
          <cell r="U594">
            <v>0</v>
          </cell>
          <cell r="V594">
            <v>0</v>
          </cell>
          <cell r="W594">
            <v>0</v>
          </cell>
          <cell r="X594">
            <v>0</v>
          </cell>
          <cell r="Y594">
            <v>0</v>
          </cell>
          <cell r="Z594">
            <v>0</v>
          </cell>
          <cell r="AA594">
            <v>920</v>
          </cell>
          <cell r="AB594">
            <v>0</v>
          </cell>
          <cell r="AC594" t="str">
            <v/>
          </cell>
          <cell r="AD594">
            <v>0</v>
          </cell>
          <cell r="AE594">
            <v>0</v>
          </cell>
          <cell r="AF594">
            <v>0</v>
          </cell>
          <cell r="AG594">
            <v>0</v>
          </cell>
          <cell r="AH594">
            <v>0</v>
          </cell>
        </row>
        <row r="595">
          <cell r="D595" t="e">
            <v>#NUM!</v>
          </cell>
          <cell r="E595">
            <v>0</v>
          </cell>
          <cell r="F595">
            <v>0</v>
          </cell>
          <cell r="G595">
            <v>0</v>
          </cell>
          <cell r="H595">
            <v>0</v>
          </cell>
          <cell r="I595">
            <v>0</v>
          </cell>
          <cell r="J595">
            <v>0</v>
          </cell>
          <cell r="K595">
            <v>0</v>
          </cell>
          <cell r="L595">
            <v>0</v>
          </cell>
          <cell r="M595">
            <v>0</v>
          </cell>
          <cell r="N595">
            <v>0</v>
          </cell>
          <cell r="O595">
            <v>0</v>
          </cell>
          <cell r="P595">
            <v>0</v>
          </cell>
          <cell r="Q595">
            <v>0</v>
          </cell>
          <cell r="R595">
            <v>0</v>
          </cell>
          <cell r="S595">
            <v>0</v>
          </cell>
          <cell r="T595">
            <v>0</v>
          </cell>
          <cell r="U595">
            <v>0</v>
          </cell>
          <cell r="V595">
            <v>0</v>
          </cell>
          <cell r="W595">
            <v>0</v>
          </cell>
          <cell r="X595">
            <v>0</v>
          </cell>
          <cell r="Y595">
            <v>0</v>
          </cell>
          <cell r="Z595">
            <v>0</v>
          </cell>
          <cell r="AA595">
            <v>920</v>
          </cell>
          <cell r="AB595">
            <v>0</v>
          </cell>
          <cell r="AC595" t="str">
            <v/>
          </cell>
          <cell r="AD595">
            <v>0</v>
          </cell>
          <cell r="AE595">
            <v>0</v>
          </cell>
          <cell r="AF595">
            <v>0</v>
          </cell>
          <cell r="AG595">
            <v>0</v>
          </cell>
          <cell r="AH595">
            <v>0</v>
          </cell>
        </row>
        <row r="596">
          <cell r="D596" t="e">
            <v>#NUM!</v>
          </cell>
          <cell r="E596">
            <v>0</v>
          </cell>
          <cell r="F596">
            <v>0</v>
          </cell>
          <cell r="G596">
            <v>0</v>
          </cell>
          <cell r="H596">
            <v>0</v>
          </cell>
          <cell r="I596">
            <v>0</v>
          </cell>
          <cell r="J596">
            <v>0</v>
          </cell>
          <cell r="K596">
            <v>0</v>
          </cell>
          <cell r="L596">
            <v>0</v>
          </cell>
          <cell r="M596">
            <v>0</v>
          </cell>
          <cell r="N596">
            <v>0</v>
          </cell>
          <cell r="O596">
            <v>0</v>
          </cell>
          <cell r="P596">
            <v>0</v>
          </cell>
          <cell r="Q596">
            <v>0</v>
          </cell>
          <cell r="R596">
            <v>0</v>
          </cell>
          <cell r="S596">
            <v>0</v>
          </cell>
          <cell r="T596">
            <v>0</v>
          </cell>
          <cell r="U596">
            <v>0</v>
          </cell>
          <cell r="V596">
            <v>0</v>
          </cell>
          <cell r="W596">
            <v>0</v>
          </cell>
          <cell r="X596">
            <v>0</v>
          </cell>
          <cell r="Y596">
            <v>0</v>
          </cell>
          <cell r="Z596">
            <v>0</v>
          </cell>
          <cell r="AA596">
            <v>920</v>
          </cell>
          <cell r="AB596">
            <v>0</v>
          </cell>
          <cell r="AC596" t="str">
            <v/>
          </cell>
          <cell r="AD596">
            <v>0</v>
          </cell>
          <cell r="AE596">
            <v>0</v>
          </cell>
          <cell r="AF596">
            <v>0</v>
          </cell>
          <cell r="AG596">
            <v>0</v>
          </cell>
          <cell r="AH596">
            <v>0</v>
          </cell>
        </row>
        <row r="597">
          <cell r="D597" t="e">
            <v>#NUM!</v>
          </cell>
          <cell r="E597">
            <v>0</v>
          </cell>
          <cell r="F597">
            <v>0</v>
          </cell>
          <cell r="G597">
            <v>0</v>
          </cell>
          <cell r="H597">
            <v>0</v>
          </cell>
          <cell r="I597">
            <v>0</v>
          </cell>
          <cell r="J597">
            <v>0</v>
          </cell>
          <cell r="K597">
            <v>0</v>
          </cell>
          <cell r="L597">
            <v>0</v>
          </cell>
          <cell r="M597">
            <v>0</v>
          </cell>
          <cell r="N597">
            <v>0</v>
          </cell>
          <cell r="O597">
            <v>0</v>
          </cell>
          <cell r="P597">
            <v>0</v>
          </cell>
          <cell r="Q597">
            <v>0</v>
          </cell>
          <cell r="R597">
            <v>0</v>
          </cell>
          <cell r="S597">
            <v>0</v>
          </cell>
          <cell r="T597">
            <v>0</v>
          </cell>
          <cell r="U597">
            <v>0</v>
          </cell>
          <cell r="V597">
            <v>0</v>
          </cell>
          <cell r="W597">
            <v>0</v>
          </cell>
          <cell r="X597">
            <v>0</v>
          </cell>
          <cell r="Y597">
            <v>0</v>
          </cell>
          <cell r="Z597">
            <v>0</v>
          </cell>
          <cell r="AA597">
            <v>920</v>
          </cell>
          <cell r="AB597">
            <v>0</v>
          </cell>
          <cell r="AC597" t="str">
            <v/>
          </cell>
          <cell r="AD597">
            <v>0</v>
          </cell>
          <cell r="AE597">
            <v>0</v>
          </cell>
          <cell r="AF597">
            <v>0</v>
          </cell>
          <cell r="AG597">
            <v>0</v>
          </cell>
          <cell r="AH597">
            <v>0</v>
          </cell>
        </row>
        <row r="598">
          <cell r="D598" t="e">
            <v>#NUM!</v>
          </cell>
          <cell r="E598">
            <v>0</v>
          </cell>
          <cell r="F598">
            <v>0</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cell r="W598">
            <v>0</v>
          </cell>
          <cell r="X598">
            <v>0</v>
          </cell>
          <cell r="Y598">
            <v>0</v>
          </cell>
          <cell r="Z598">
            <v>0</v>
          </cell>
          <cell r="AA598">
            <v>920</v>
          </cell>
          <cell r="AB598">
            <v>0</v>
          </cell>
          <cell r="AC598" t="str">
            <v/>
          </cell>
          <cell r="AD598">
            <v>0</v>
          </cell>
          <cell r="AE598">
            <v>0</v>
          </cell>
          <cell r="AF598">
            <v>0</v>
          </cell>
          <cell r="AG598">
            <v>0</v>
          </cell>
          <cell r="AH598">
            <v>0</v>
          </cell>
        </row>
        <row r="599">
          <cell r="D599" t="e">
            <v>#NUM!</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v>0</v>
          </cell>
          <cell r="U599">
            <v>0</v>
          </cell>
          <cell r="V599">
            <v>0</v>
          </cell>
          <cell r="W599">
            <v>0</v>
          </cell>
          <cell r="X599">
            <v>0</v>
          </cell>
          <cell r="Y599">
            <v>0</v>
          </cell>
          <cell r="Z599">
            <v>0</v>
          </cell>
          <cell r="AA599">
            <v>920</v>
          </cell>
          <cell r="AB599">
            <v>0</v>
          </cell>
          <cell r="AC599" t="str">
            <v/>
          </cell>
          <cell r="AD599">
            <v>0</v>
          </cell>
          <cell r="AE599">
            <v>0</v>
          </cell>
          <cell r="AF599">
            <v>0</v>
          </cell>
          <cell r="AG599">
            <v>0</v>
          </cell>
          <cell r="AH599">
            <v>0</v>
          </cell>
        </row>
        <row r="600">
          <cell r="D600" t="e">
            <v>#NUM!</v>
          </cell>
          <cell r="E600">
            <v>0</v>
          </cell>
          <cell r="F600">
            <v>0</v>
          </cell>
          <cell r="G600">
            <v>0</v>
          </cell>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cell r="W600">
            <v>0</v>
          </cell>
          <cell r="X600">
            <v>0</v>
          </cell>
          <cell r="Y600">
            <v>0</v>
          </cell>
          <cell r="Z600">
            <v>0</v>
          </cell>
          <cell r="AA600">
            <v>920</v>
          </cell>
          <cell r="AB600">
            <v>0</v>
          </cell>
          <cell r="AC600" t="str">
            <v/>
          </cell>
          <cell r="AD600">
            <v>0</v>
          </cell>
          <cell r="AE600">
            <v>0</v>
          </cell>
          <cell r="AF600">
            <v>0</v>
          </cell>
          <cell r="AG600">
            <v>0</v>
          </cell>
          <cell r="AH600">
            <v>0</v>
          </cell>
        </row>
        <row r="601">
          <cell r="D601" t="e">
            <v>#NUM!</v>
          </cell>
          <cell r="E601">
            <v>0</v>
          </cell>
          <cell r="F601">
            <v>0</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cell r="W601">
            <v>0</v>
          </cell>
          <cell r="X601">
            <v>0</v>
          </cell>
          <cell r="Y601">
            <v>0</v>
          </cell>
          <cell r="Z601">
            <v>0</v>
          </cell>
          <cell r="AA601">
            <v>920</v>
          </cell>
          <cell r="AB601">
            <v>0</v>
          </cell>
          <cell r="AC601" t="str">
            <v/>
          </cell>
          <cell r="AD601">
            <v>0</v>
          </cell>
          <cell r="AE601">
            <v>0</v>
          </cell>
          <cell r="AF601">
            <v>0</v>
          </cell>
          <cell r="AG601">
            <v>0</v>
          </cell>
          <cell r="AH601">
            <v>0</v>
          </cell>
        </row>
        <row r="602">
          <cell r="D602" t="e">
            <v>#NUM!</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cell r="W602">
            <v>0</v>
          </cell>
          <cell r="X602">
            <v>0</v>
          </cell>
          <cell r="Y602">
            <v>0</v>
          </cell>
          <cell r="Z602">
            <v>0</v>
          </cell>
          <cell r="AA602">
            <v>920</v>
          </cell>
          <cell r="AB602">
            <v>0</v>
          </cell>
          <cell r="AC602" t="str">
            <v/>
          </cell>
          <cell r="AD602">
            <v>0</v>
          </cell>
          <cell r="AE602">
            <v>0</v>
          </cell>
          <cell r="AF602">
            <v>0</v>
          </cell>
          <cell r="AG602">
            <v>0</v>
          </cell>
          <cell r="AH602">
            <v>0</v>
          </cell>
        </row>
        <row r="603">
          <cell r="D603" t="e">
            <v>#NUM!</v>
          </cell>
          <cell r="E603">
            <v>0</v>
          </cell>
          <cell r="F603">
            <v>0</v>
          </cell>
          <cell r="G603">
            <v>0</v>
          </cell>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cell r="W603">
            <v>0</v>
          </cell>
          <cell r="X603">
            <v>0</v>
          </cell>
          <cell r="Y603">
            <v>0</v>
          </cell>
          <cell r="Z603">
            <v>0</v>
          </cell>
          <cell r="AA603">
            <v>920</v>
          </cell>
          <cell r="AB603">
            <v>0</v>
          </cell>
          <cell r="AC603" t="str">
            <v/>
          </cell>
          <cell r="AD603">
            <v>0</v>
          </cell>
          <cell r="AE603">
            <v>0</v>
          </cell>
          <cell r="AF603">
            <v>0</v>
          </cell>
          <cell r="AG603">
            <v>0</v>
          </cell>
          <cell r="AH603">
            <v>0</v>
          </cell>
        </row>
        <row r="604">
          <cell r="D604" t="e">
            <v>#NUM!</v>
          </cell>
          <cell r="E604">
            <v>0</v>
          </cell>
          <cell r="F604">
            <v>0</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cell r="W604">
            <v>0</v>
          </cell>
          <cell r="X604">
            <v>0</v>
          </cell>
          <cell r="Y604">
            <v>0</v>
          </cell>
          <cell r="Z604">
            <v>0</v>
          </cell>
          <cell r="AA604">
            <v>920</v>
          </cell>
          <cell r="AB604">
            <v>0</v>
          </cell>
          <cell r="AC604" t="str">
            <v/>
          </cell>
          <cell r="AD604">
            <v>0</v>
          </cell>
          <cell r="AE604">
            <v>0</v>
          </cell>
          <cell r="AF604">
            <v>0</v>
          </cell>
          <cell r="AG604">
            <v>0</v>
          </cell>
          <cell r="AH604">
            <v>0</v>
          </cell>
        </row>
        <row r="605">
          <cell r="D605" t="e">
            <v>#NUM!</v>
          </cell>
          <cell r="E605">
            <v>0</v>
          </cell>
          <cell r="F605">
            <v>0</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cell r="W605">
            <v>0</v>
          </cell>
          <cell r="X605">
            <v>0</v>
          </cell>
          <cell r="Y605">
            <v>0</v>
          </cell>
          <cell r="Z605">
            <v>0</v>
          </cell>
          <cell r="AA605">
            <v>920</v>
          </cell>
          <cell r="AB605">
            <v>0</v>
          </cell>
          <cell r="AC605" t="str">
            <v/>
          </cell>
          <cell r="AD605">
            <v>0</v>
          </cell>
          <cell r="AE605">
            <v>0</v>
          </cell>
          <cell r="AF605">
            <v>0</v>
          </cell>
          <cell r="AG605">
            <v>0</v>
          </cell>
          <cell r="AH605">
            <v>0</v>
          </cell>
        </row>
        <row r="606">
          <cell r="D606" t="e">
            <v>#NUM!</v>
          </cell>
          <cell r="E606">
            <v>0</v>
          </cell>
          <cell r="F606">
            <v>0</v>
          </cell>
          <cell r="G606">
            <v>0</v>
          </cell>
          <cell r="H606">
            <v>0</v>
          </cell>
          <cell r="I606">
            <v>0</v>
          </cell>
          <cell r="J606">
            <v>0</v>
          </cell>
          <cell r="K606">
            <v>0</v>
          </cell>
          <cell r="L606">
            <v>0</v>
          </cell>
          <cell r="M606">
            <v>0</v>
          </cell>
          <cell r="N606">
            <v>0</v>
          </cell>
          <cell r="O606">
            <v>0</v>
          </cell>
          <cell r="P606">
            <v>0</v>
          </cell>
          <cell r="Q606">
            <v>0</v>
          </cell>
          <cell r="R606">
            <v>0</v>
          </cell>
          <cell r="S606">
            <v>0</v>
          </cell>
          <cell r="T606">
            <v>0</v>
          </cell>
          <cell r="U606">
            <v>0</v>
          </cell>
          <cell r="V606">
            <v>0</v>
          </cell>
          <cell r="W606">
            <v>0</v>
          </cell>
          <cell r="X606">
            <v>0</v>
          </cell>
          <cell r="Y606">
            <v>0</v>
          </cell>
          <cell r="Z606">
            <v>0</v>
          </cell>
          <cell r="AA606">
            <v>920</v>
          </cell>
          <cell r="AB606">
            <v>0</v>
          </cell>
          <cell r="AC606" t="str">
            <v/>
          </cell>
          <cell r="AD606">
            <v>0</v>
          </cell>
          <cell r="AE606">
            <v>0</v>
          </cell>
          <cell r="AF606">
            <v>0</v>
          </cell>
          <cell r="AG606">
            <v>0</v>
          </cell>
          <cell r="AH606">
            <v>0</v>
          </cell>
        </row>
        <row r="607">
          <cell r="D607" t="e">
            <v>#NUM!</v>
          </cell>
          <cell r="E607">
            <v>0</v>
          </cell>
          <cell r="F607">
            <v>0</v>
          </cell>
          <cell r="G607">
            <v>0</v>
          </cell>
          <cell r="H607">
            <v>0</v>
          </cell>
          <cell r="I607">
            <v>0</v>
          </cell>
          <cell r="J607">
            <v>0</v>
          </cell>
          <cell r="K607">
            <v>0</v>
          </cell>
          <cell r="L607">
            <v>0</v>
          </cell>
          <cell r="M607">
            <v>0</v>
          </cell>
          <cell r="N607">
            <v>0</v>
          </cell>
          <cell r="O607">
            <v>0</v>
          </cell>
          <cell r="P607">
            <v>0</v>
          </cell>
          <cell r="Q607">
            <v>0</v>
          </cell>
          <cell r="R607">
            <v>0</v>
          </cell>
          <cell r="S607">
            <v>0</v>
          </cell>
          <cell r="T607">
            <v>0</v>
          </cell>
          <cell r="U607">
            <v>0</v>
          </cell>
          <cell r="V607">
            <v>0</v>
          </cell>
          <cell r="W607">
            <v>0</v>
          </cell>
          <cell r="X607">
            <v>0</v>
          </cell>
          <cell r="Y607">
            <v>0</v>
          </cell>
          <cell r="Z607">
            <v>0</v>
          </cell>
          <cell r="AA607">
            <v>920</v>
          </cell>
          <cell r="AB607">
            <v>0</v>
          </cell>
          <cell r="AC607" t="str">
            <v/>
          </cell>
          <cell r="AD607">
            <v>0</v>
          </cell>
          <cell r="AE607">
            <v>0</v>
          </cell>
          <cell r="AF607">
            <v>0</v>
          </cell>
          <cell r="AG607">
            <v>0</v>
          </cell>
          <cell r="AH607">
            <v>0</v>
          </cell>
        </row>
        <row r="608">
          <cell r="D608" t="e">
            <v>#NUM!</v>
          </cell>
          <cell r="E608">
            <v>0</v>
          </cell>
          <cell r="F608">
            <v>0</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cell r="W608">
            <v>0</v>
          </cell>
          <cell r="X608">
            <v>0</v>
          </cell>
          <cell r="Y608">
            <v>0</v>
          </cell>
          <cell r="Z608">
            <v>0</v>
          </cell>
          <cell r="AA608">
            <v>920</v>
          </cell>
          <cell r="AB608">
            <v>0</v>
          </cell>
          <cell r="AC608" t="str">
            <v/>
          </cell>
          <cell r="AD608">
            <v>0</v>
          </cell>
          <cell r="AE608">
            <v>0</v>
          </cell>
          <cell r="AF608">
            <v>0</v>
          </cell>
          <cell r="AG608">
            <v>0</v>
          </cell>
          <cell r="AH608">
            <v>0</v>
          </cell>
        </row>
        <row r="609">
          <cell r="D609" t="e">
            <v>#NUM!</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920</v>
          </cell>
          <cell r="AB609">
            <v>0</v>
          </cell>
          <cell r="AC609" t="str">
            <v/>
          </cell>
          <cell r="AD609">
            <v>0</v>
          </cell>
          <cell r="AE609">
            <v>0</v>
          </cell>
          <cell r="AF609">
            <v>0</v>
          </cell>
          <cell r="AG609">
            <v>0</v>
          </cell>
          <cell r="AH609">
            <v>0</v>
          </cell>
        </row>
        <row r="610">
          <cell r="D610" t="e">
            <v>#NUM!</v>
          </cell>
          <cell r="E610">
            <v>0</v>
          </cell>
          <cell r="F610">
            <v>0</v>
          </cell>
          <cell r="G610">
            <v>0</v>
          </cell>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920</v>
          </cell>
          <cell r="AB610">
            <v>0</v>
          </cell>
          <cell r="AC610" t="str">
            <v/>
          </cell>
          <cell r="AD610">
            <v>0</v>
          </cell>
          <cell r="AE610">
            <v>0</v>
          </cell>
          <cell r="AF610">
            <v>0</v>
          </cell>
          <cell r="AG610">
            <v>0</v>
          </cell>
          <cell r="AH610">
            <v>0</v>
          </cell>
        </row>
        <row r="611">
          <cell r="D611" t="e">
            <v>#NUM!</v>
          </cell>
          <cell r="E611">
            <v>0</v>
          </cell>
          <cell r="F611">
            <v>0</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920</v>
          </cell>
          <cell r="AB611">
            <v>0</v>
          </cell>
          <cell r="AC611" t="str">
            <v/>
          </cell>
          <cell r="AD611">
            <v>0</v>
          </cell>
          <cell r="AE611">
            <v>0</v>
          </cell>
          <cell r="AF611">
            <v>0</v>
          </cell>
          <cell r="AG611">
            <v>0</v>
          </cell>
          <cell r="AH611">
            <v>0</v>
          </cell>
        </row>
        <row r="612">
          <cell r="D612" t="e">
            <v>#NUM!</v>
          </cell>
          <cell r="E612">
            <v>0</v>
          </cell>
          <cell r="F612">
            <v>0</v>
          </cell>
          <cell r="G612">
            <v>0</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920</v>
          </cell>
          <cell r="AB612">
            <v>0</v>
          </cell>
          <cell r="AC612" t="str">
            <v/>
          </cell>
          <cell r="AD612">
            <v>0</v>
          </cell>
          <cell r="AE612">
            <v>0</v>
          </cell>
          <cell r="AF612">
            <v>0</v>
          </cell>
          <cell r="AG612">
            <v>0</v>
          </cell>
          <cell r="AH612">
            <v>0</v>
          </cell>
        </row>
        <row r="613">
          <cell r="D613" t="e">
            <v>#NUM!</v>
          </cell>
          <cell r="E613">
            <v>0</v>
          </cell>
          <cell r="F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0</v>
          </cell>
          <cell r="Y613">
            <v>0</v>
          </cell>
          <cell r="Z613">
            <v>0</v>
          </cell>
          <cell r="AA613">
            <v>920</v>
          </cell>
          <cell r="AB613">
            <v>0</v>
          </cell>
          <cell r="AC613" t="str">
            <v/>
          </cell>
          <cell r="AD613">
            <v>0</v>
          </cell>
          <cell r="AE613">
            <v>0</v>
          </cell>
          <cell r="AF613">
            <v>0</v>
          </cell>
          <cell r="AG613">
            <v>0</v>
          </cell>
          <cell r="AH613">
            <v>0</v>
          </cell>
        </row>
        <row r="614">
          <cell r="D614" t="e">
            <v>#NUM!</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920</v>
          </cell>
          <cell r="AB614">
            <v>0</v>
          </cell>
          <cell r="AC614" t="str">
            <v/>
          </cell>
          <cell r="AD614">
            <v>0</v>
          </cell>
          <cell r="AE614">
            <v>0</v>
          </cell>
          <cell r="AF614">
            <v>0</v>
          </cell>
          <cell r="AG614">
            <v>0</v>
          </cell>
          <cell r="AH614">
            <v>0</v>
          </cell>
        </row>
        <row r="615">
          <cell r="D615" t="e">
            <v>#NUM!</v>
          </cell>
          <cell r="E615">
            <v>0</v>
          </cell>
          <cell r="F615">
            <v>0</v>
          </cell>
          <cell r="G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cell r="W615">
            <v>0</v>
          </cell>
          <cell r="X615">
            <v>0</v>
          </cell>
          <cell r="Y615">
            <v>0</v>
          </cell>
          <cell r="Z615">
            <v>0</v>
          </cell>
          <cell r="AA615">
            <v>920</v>
          </cell>
          <cell r="AB615">
            <v>0</v>
          </cell>
          <cell r="AC615" t="str">
            <v/>
          </cell>
          <cell r="AD615">
            <v>0</v>
          </cell>
          <cell r="AE615">
            <v>0</v>
          </cell>
          <cell r="AF615">
            <v>0</v>
          </cell>
          <cell r="AG615">
            <v>0</v>
          </cell>
          <cell r="AH615">
            <v>0</v>
          </cell>
        </row>
        <row r="616">
          <cell r="D616" t="e">
            <v>#NUM!</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920</v>
          </cell>
          <cell r="AB616">
            <v>0</v>
          </cell>
          <cell r="AC616" t="str">
            <v/>
          </cell>
          <cell r="AD616">
            <v>0</v>
          </cell>
          <cell r="AE616">
            <v>0</v>
          </cell>
          <cell r="AF616">
            <v>0</v>
          </cell>
          <cell r="AG616">
            <v>0</v>
          </cell>
          <cell r="AH616">
            <v>0</v>
          </cell>
        </row>
        <row r="617">
          <cell r="D617" t="e">
            <v>#NUM!</v>
          </cell>
          <cell r="E617">
            <v>0</v>
          </cell>
          <cell r="F617">
            <v>0</v>
          </cell>
          <cell r="G617">
            <v>0</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920</v>
          </cell>
          <cell r="AB617">
            <v>0</v>
          </cell>
          <cell r="AC617" t="str">
            <v/>
          </cell>
          <cell r="AD617">
            <v>0</v>
          </cell>
          <cell r="AE617">
            <v>0</v>
          </cell>
          <cell r="AF617">
            <v>0</v>
          </cell>
          <cell r="AG617">
            <v>0</v>
          </cell>
          <cell r="AH617">
            <v>0</v>
          </cell>
        </row>
        <row r="618">
          <cell r="D618" t="e">
            <v>#NUM!</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920</v>
          </cell>
          <cell r="AB618">
            <v>0</v>
          </cell>
          <cell r="AC618" t="str">
            <v/>
          </cell>
          <cell r="AD618">
            <v>0</v>
          </cell>
          <cell r="AE618">
            <v>0</v>
          </cell>
          <cell r="AF618">
            <v>0</v>
          </cell>
          <cell r="AG618">
            <v>0</v>
          </cell>
          <cell r="AH618">
            <v>0</v>
          </cell>
        </row>
        <row r="619">
          <cell r="D619" t="e">
            <v>#NUM!</v>
          </cell>
          <cell r="E619">
            <v>0</v>
          </cell>
          <cell r="F619">
            <v>0</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920</v>
          </cell>
          <cell r="AB619">
            <v>0</v>
          </cell>
          <cell r="AC619" t="str">
            <v/>
          </cell>
          <cell r="AD619">
            <v>0</v>
          </cell>
          <cell r="AE619">
            <v>0</v>
          </cell>
          <cell r="AF619">
            <v>0</v>
          </cell>
          <cell r="AG619">
            <v>0</v>
          </cell>
          <cell r="AH619">
            <v>0</v>
          </cell>
        </row>
        <row r="620">
          <cell r="D620" t="e">
            <v>#NUM!</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920</v>
          </cell>
          <cell r="AB620">
            <v>0</v>
          </cell>
          <cell r="AC620" t="str">
            <v/>
          </cell>
          <cell r="AD620">
            <v>0</v>
          </cell>
          <cell r="AE620">
            <v>0</v>
          </cell>
          <cell r="AF620">
            <v>0</v>
          </cell>
          <cell r="AG620">
            <v>0</v>
          </cell>
          <cell r="AH620">
            <v>0</v>
          </cell>
        </row>
        <row r="621">
          <cell r="D621" t="e">
            <v>#NUM!</v>
          </cell>
          <cell r="E621">
            <v>0</v>
          </cell>
          <cell r="F621">
            <v>0</v>
          </cell>
          <cell r="G621">
            <v>0</v>
          </cell>
          <cell r="H621">
            <v>0</v>
          </cell>
          <cell r="I621">
            <v>0</v>
          </cell>
          <cell r="J621">
            <v>0</v>
          </cell>
          <cell r="K621">
            <v>0</v>
          </cell>
          <cell r="L621">
            <v>0</v>
          </cell>
          <cell r="M621">
            <v>0</v>
          </cell>
          <cell r="N621">
            <v>0</v>
          </cell>
          <cell r="O621">
            <v>0</v>
          </cell>
          <cell r="P621">
            <v>0</v>
          </cell>
          <cell r="Q621">
            <v>0</v>
          </cell>
          <cell r="R621">
            <v>0</v>
          </cell>
          <cell r="S621">
            <v>0</v>
          </cell>
          <cell r="T621">
            <v>0</v>
          </cell>
          <cell r="U621">
            <v>0</v>
          </cell>
          <cell r="V621">
            <v>0</v>
          </cell>
          <cell r="W621">
            <v>0</v>
          </cell>
          <cell r="X621">
            <v>0</v>
          </cell>
          <cell r="Y621">
            <v>0</v>
          </cell>
          <cell r="Z621">
            <v>0</v>
          </cell>
          <cell r="AA621">
            <v>920</v>
          </cell>
          <cell r="AB621">
            <v>0</v>
          </cell>
          <cell r="AC621" t="str">
            <v/>
          </cell>
          <cell r="AD621">
            <v>0</v>
          </cell>
          <cell r="AE621">
            <v>0</v>
          </cell>
          <cell r="AF621">
            <v>0</v>
          </cell>
          <cell r="AG621">
            <v>0</v>
          </cell>
          <cell r="AH621">
            <v>0</v>
          </cell>
        </row>
        <row r="622">
          <cell r="D622" t="e">
            <v>#NUM!</v>
          </cell>
          <cell r="E622">
            <v>0</v>
          </cell>
          <cell r="F622">
            <v>0</v>
          </cell>
          <cell r="G622">
            <v>0</v>
          </cell>
          <cell r="H622">
            <v>0</v>
          </cell>
          <cell r="I622">
            <v>0</v>
          </cell>
          <cell r="J622">
            <v>0</v>
          </cell>
          <cell r="K622">
            <v>0</v>
          </cell>
          <cell r="L622">
            <v>0</v>
          </cell>
          <cell r="M622">
            <v>0</v>
          </cell>
          <cell r="N622">
            <v>0</v>
          </cell>
          <cell r="O622">
            <v>0</v>
          </cell>
          <cell r="P622">
            <v>0</v>
          </cell>
          <cell r="Q622">
            <v>0</v>
          </cell>
          <cell r="R622">
            <v>0</v>
          </cell>
          <cell r="S622">
            <v>0</v>
          </cell>
          <cell r="T622">
            <v>0</v>
          </cell>
          <cell r="U622">
            <v>0</v>
          </cell>
          <cell r="V622">
            <v>0</v>
          </cell>
          <cell r="W622">
            <v>0</v>
          </cell>
          <cell r="X622">
            <v>0</v>
          </cell>
          <cell r="Y622">
            <v>0</v>
          </cell>
          <cell r="Z622">
            <v>0</v>
          </cell>
          <cell r="AA622">
            <v>920</v>
          </cell>
          <cell r="AB622">
            <v>0</v>
          </cell>
          <cell r="AC622" t="str">
            <v/>
          </cell>
          <cell r="AD622">
            <v>0</v>
          </cell>
          <cell r="AE622">
            <v>0</v>
          </cell>
          <cell r="AF622">
            <v>0</v>
          </cell>
          <cell r="AG622">
            <v>0</v>
          </cell>
          <cell r="AH622">
            <v>0</v>
          </cell>
        </row>
        <row r="623">
          <cell r="D623" t="e">
            <v>#NUM!</v>
          </cell>
          <cell r="E623">
            <v>0</v>
          </cell>
          <cell r="F623">
            <v>0</v>
          </cell>
          <cell r="G623">
            <v>0</v>
          </cell>
          <cell r="H623">
            <v>0</v>
          </cell>
          <cell r="I623">
            <v>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920</v>
          </cell>
          <cell r="AB623">
            <v>0</v>
          </cell>
          <cell r="AC623" t="str">
            <v/>
          </cell>
          <cell r="AD623">
            <v>0</v>
          </cell>
          <cell r="AE623">
            <v>0</v>
          </cell>
          <cell r="AF623">
            <v>0</v>
          </cell>
          <cell r="AG623">
            <v>0</v>
          </cell>
          <cell r="AH623">
            <v>0</v>
          </cell>
        </row>
        <row r="624">
          <cell r="D624" t="e">
            <v>#NUM!</v>
          </cell>
          <cell r="E624">
            <v>0</v>
          </cell>
          <cell r="F624">
            <v>0</v>
          </cell>
          <cell r="G624">
            <v>0</v>
          </cell>
          <cell r="H624">
            <v>0</v>
          </cell>
          <cell r="I624">
            <v>0</v>
          </cell>
          <cell r="J624">
            <v>0</v>
          </cell>
          <cell r="K624">
            <v>0</v>
          </cell>
          <cell r="L624">
            <v>0</v>
          </cell>
          <cell r="M624">
            <v>0</v>
          </cell>
          <cell r="N624">
            <v>0</v>
          </cell>
          <cell r="O624">
            <v>0</v>
          </cell>
          <cell r="P624">
            <v>0</v>
          </cell>
          <cell r="Q624">
            <v>0</v>
          </cell>
          <cell r="R624">
            <v>0</v>
          </cell>
          <cell r="S624">
            <v>0</v>
          </cell>
          <cell r="T624">
            <v>0</v>
          </cell>
          <cell r="U624">
            <v>0</v>
          </cell>
          <cell r="V624">
            <v>0</v>
          </cell>
          <cell r="W624">
            <v>0</v>
          </cell>
          <cell r="X624">
            <v>0</v>
          </cell>
          <cell r="Y624">
            <v>0</v>
          </cell>
          <cell r="Z624">
            <v>0</v>
          </cell>
          <cell r="AA624">
            <v>920</v>
          </cell>
          <cell r="AB624">
            <v>0</v>
          </cell>
          <cell r="AC624" t="str">
            <v/>
          </cell>
          <cell r="AD624">
            <v>0</v>
          </cell>
          <cell r="AE624">
            <v>0</v>
          </cell>
          <cell r="AF624">
            <v>0</v>
          </cell>
          <cell r="AG624">
            <v>0</v>
          </cell>
          <cell r="AH624">
            <v>0</v>
          </cell>
        </row>
        <row r="625">
          <cell r="D625" t="e">
            <v>#NUM!</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920</v>
          </cell>
          <cell r="AB625">
            <v>0</v>
          </cell>
          <cell r="AC625" t="str">
            <v/>
          </cell>
          <cell r="AD625">
            <v>0</v>
          </cell>
          <cell r="AE625">
            <v>0</v>
          </cell>
          <cell r="AF625">
            <v>0</v>
          </cell>
          <cell r="AG625">
            <v>0</v>
          </cell>
          <cell r="AH625">
            <v>0</v>
          </cell>
        </row>
        <row r="626">
          <cell r="D626" t="e">
            <v>#NUM!</v>
          </cell>
          <cell r="E626">
            <v>0</v>
          </cell>
          <cell r="F626">
            <v>0</v>
          </cell>
          <cell r="G626">
            <v>0</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920</v>
          </cell>
          <cell r="AB626">
            <v>0</v>
          </cell>
          <cell r="AC626" t="str">
            <v/>
          </cell>
          <cell r="AD626">
            <v>0</v>
          </cell>
          <cell r="AE626">
            <v>0</v>
          </cell>
          <cell r="AF626">
            <v>0</v>
          </cell>
          <cell r="AG626">
            <v>0</v>
          </cell>
          <cell r="AH626">
            <v>0</v>
          </cell>
        </row>
        <row r="627">
          <cell r="D627" t="e">
            <v>#NUM!</v>
          </cell>
          <cell r="E627">
            <v>0</v>
          </cell>
          <cell r="F627">
            <v>0</v>
          </cell>
          <cell r="G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920</v>
          </cell>
          <cell r="AB627">
            <v>0</v>
          </cell>
          <cell r="AC627" t="str">
            <v/>
          </cell>
          <cell r="AD627">
            <v>0</v>
          </cell>
          <cell r="AE627">
            <v>0</v>
          </cell>
          <cell r="AF627">
            <v>0</v>
          </cell>
          <cell r="AG627">
            <v>0</v>
          </cell>
          <cell r="AH627">
            <v>0</v>
          </cell>
        </row>
        <row r="628">
          <cell r="D628" t="e">
            <v>#NUM!</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920</v>
          </cell>
          <cell r="AB628">
            <v>0</v>
          </cell>
          <cell r="AC628" t="str">
            <v/>
          </cell>
          <cell r="AD628">
            <v>0</v>
          </cell>
          <cell r="AE628">
            <v>0</v>
          </cell>
          <cell r="AF628">
            <v>0</v>
          </cell>
          <cell r="AG628">
            <v>0</v>
          </cell>
          <cell r="AH628">
            <v>0</v>
          </cell>
        </row>
        <row r="629">
          <cell r="D629" t="e">
            <v>#NUM!</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cell r="W629">
            <v>0</v>
          </cell>
          <cell r="X629">
            <v>0</v>
          </cell>
          <cell r="Y629">
            <v>0</v>
          </cell>
          <cell r="Z629">
            <v>0</v>
          </cell>
          <cell r="AA629">
            <v>920</v>
          </cell>
          <cell r="AB629">
            <v>0</v>
          </cell>
          <cell r="AC629" t="str">
            <v/>
          </cell>
          <cell r="AD629">
            <v>0</v>
          </cell>
          <cell r="AE629">
            <v>0</v>
          </cell>
          <cell r="AF629">
            <v>0</v>
          </cell>
          <cell r="AG629">
            <v>0</v>
          </cell>
          <cell r="AH629">
            <v>0</v>
          </cell>
        </row>
        <row r="630">
          <cell r="D630" t="e">
            <v>#NUM!</v>
          </cell>
          <cell r="E630">
            <v>0</v>
          </cell>
          <cell r="F630">
            <v>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920</v>
          </cell>
          <cell r="AB630">
            <v>0</v>
          </cell>
          <cell r="AC630" t="str">
            <v/>
          </cell>
          <cell r="AD630">
            <v>0</v>
          </cell>
          <cell r="AE630">
            <v>0</v>
          </cell>
          <cell r="AF630">
            <v>0</v>
          </cell>
          <cell r="AG630">
            <v>0</v>
          </cell>
          <cell r="AH630">
            <v>0</v>
          </cell>
        </row>
        <row r="631">
          <cell r="D631" t="e">
            <v>#NUM!</v>
          </cell>
          <cell r="E631">
            <v>0</v>
          </cell>
          <cell r="F631">
            <v>0</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920</v>
          </cell>
          <cell r="AB631">
            <v>0</v>
          </cell>
          <cell r="AC631" t="str">
            <v/>
          </cell>
          <cell r="AD631">
            <v>0</v>
          </cell>
          <cell r="AE631">
            <v>0</v>
          </cell>
          <cell r="AF631">
            <v>0</v>
          </cell>
          <cell r="AG631">
            <v>0</v>
          </cell>
          <cell r="AH631">
            <v>0</v>
          </cell>
        </row>
        <row r="632">
          <cell r="D632" t="e">
            <v>#NUM!</v>
          </cell>
          <cell r="E632">
            <v>0</v>
          </cell>
          <cell r="F632">
            <v>0</v>
          </cell>
          <cell r="G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cell r="W632">
            <v>0</v>
          </cell>
          <cell r="X632">
            <v>0</v>
          </cell>
          <cell r="Y632">
            <v>0</v>
          </cell>
          <cell r="Z632">
            <v>0</v>
          </cell>
          <cell r="AA632">
            <v>920</v>
          </cell>
          <cell r="AB632">
            <v>0</v>
          </cell>
          <cell r="AC632" t="str">
            <v/>
          </cell>
          <cell r="AD632">
            <v>0</v>
          </cell>
          <cell r="AE632">
            <v>0</v>
          </cell>
          <cell r="AF632">
            <v>0</v>
          </cell>
          <cell r="AG632">
            <v>0</v>
          </cell>
          <cell r="AH632">
            <v>0</v>
          </cell>
        </row>
        <row r="633">
          <cell r="D633" t="e">
            <v>#NUM!</v>
          </cell>
          <cell r="E633">
            <v>0</v>
          </cell>
          <cell r="F633">
            <v>0</v>
          </cell>
          <cell r="G633">
            <v>0</v>
          </cell>
          <cell r="H633">
            <v>0</v>
          </cell>
          <cell r="I633">
            <v>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920</v>
          </cell>
          <cell r="AB633">
            <v>0</v>
          </cell>
          <cell r="AC633" t="str">
            <v/>
          </cell>
          <cell r="AD633">
            <v>0</v>
          </cell>
          <cell r="AE633">
            <v>0</v>
          </cell>
          <cell r="AF633">
            <v>0</v>
          </cell>
          <cell r="AG633">
            <v>0</v>
          </cell>
          <cell r="AH633">
            <v>0</v>
          </cell>
        </row>
        <row r="634">
          <cell r="D634" t="e">
            <v>#NUM!</v>
          </cell>
          <cell r="E634">
            <v>0</v>
          </cell>
          <cell r="F634">
            <v>0</v>
          </cell>
          <cell r="G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cell r="W634">
            <v>0</v>
          </cell>
          <cell r="X634">
            <v>0</v>
          </cell>
          <cell r="Y634">
            <v>0</v>
          </cell>
          <cell r="Z634">
            <v>0</v>
          </cell>
          <cell r="AA634">
            <v>920</v>
          </cell>
          <cell r="AB634">
            <v>0</v>
          </cell>
          <cell r="AC634" t="str">
            <v/>
          </cell>
          <cell r="AD634">
            <v>0</v>
          </cell>
          <cell r="AE634">
            <v>0</v>
          </cell>
          <cell r="AF634">
            <v>0</v>
          </cell>
          <cell r="AG634">
            <v>0</v>
          </cell>
          <cell r="AH634">
            <v>0</v>
          </cell>
        </row>
        <row r="635">
          <cell r="D635" t="e">
            <v>#NUM!</v>
          </cell>
          <cell r="E635">
            <v>0</v>
          </cell>
          <cell r="F635">
            <v>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920</v>
          </cell>
          <cell r="AB635">
            <v>0</v>
          </cell>
          <cell r="AC635" t="str">
            <v/>
          </cell>
          <cell r="AD635">
            <v>0</v>
          </cell>
          <cell r="AE635">
            <v>0</v>
          </cell>
          <cell r="AF635">
            <v>0</v>
          </cell>
          <cell r="AG635">
            <v>0</v>
          </cell>
          <cell r="AH635">
            <v>0</v>
          </cell>
        </row>
        <row r="636">
          <cell r="D636" t="e">
            <v>#NUM!</v>
          </cell>
          <cell r="E636">
            <v>0</v>
          </cell>
          <cell r="F636">
            <v>0</v>
          </cell>
          <cell r="G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920</v>
          </cell>
          <cell r="AB636">
            <v>0</v>
          </cell>
          <cell r="AC636" t="str">
            <v/>
          </cell>
          <cell r="AD636">
            <v>0</v>
          </cell>
          <cell r="AE636">
            <v>0</v>
          </cell>
          <cell r="AF636">
            <v>0</v>
          </cell>
          <cell r="AG636">
            <v>0</v>
          </cell>
          <cell r="AH636">
            <v>0</v>
          </cell>
        </row>
        <row r="637">
          <cell r="D637" t="e">
            <v>#NUM!</v>
          </cell>
          <cell r="E637">
            <v>0</v>
          </cell>
          <cell r="F637">
            <v>0</v>
          </cell>
          <cell r="G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920</v>
          </cell>
          <cell r="AB637">
            <v>0</v>
          </cell>
          <cell r="AC637" t="str">
            <v/>
          </cell>
          <cell r="AD637">
            <v>0</v>
          </cell>
          <cell r="AE637">
            <v>0</v>
          </cell>
          <cell r="AF637">
            <v>0</v>
          </cell>
          <cell r="AG637">
            <v>0</v>
          </cell>
          <cell r="AH637">
            <v>0</v>
          </cell>
        </row>
        <row r="638">
          <cell r="D638" t="e">
            <v>#NUM!</v>
          </cell>
          <cell r="E638">
            <v>0</v>
          </cell>
          <cell r="F638">
            <v>0</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cell r="W638">
            <v>0</v>
          </cell>
          <cell r="X638">
            <v>0</v>
          </cell>
          <cell r="Y638">
            <v>0</v>
          </cell>
          <cell r="Z638">
            <v>0</v>
          </cell>
          <cell r="AA638">
            <v>920</v>
          </cell>
          <cell r="AB638">
            <v>0</v>
          </cell>
          <cell r="AC638" t="str">
            <v/>
          </cell>
          <cell r="AD638">
            <v>0</v>
          </cell>
          <cell r="AE638">
            <v>0</v>
          </cell>
          <cell r="AF638">
            <v>0</v>
          </cell>
          <cell r="AG638">
            <v>0</v>
          </cell>
          <cell r="AH638">
            <v>0</v>
          </cell>
        </row>
        <row r="639">
          <cell r="D639" t="e">
            <v>#NUM!</v>
          </cell>
          <cell r="E639">
            <v>0</v>
          </cell>
          <cell r="F639">
            <v>0</v>
          </cell>
          <cell r="G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cell r="W639">
            <v>0</v>
          </cell>
          <cell r="X639">
            <v>0</v>
          </cell>
          <cell r="Y639">
            <v>0</v>
          </cell>
          <cell r="Z639">
            <v>0</v>
          </cell>
          <cell r="AA639">
            <v>920</v>
          </cell>
          <cell r="AB639">
            <v>0</v>
          </cell>
          <cell r="AC639" t="str">
            <v/>
          </cell>
          <cell r="AD639">
            <v>0</v>
          </cell>
          <cell r="AE639">
            <v>0</v>
          </cell>
          <cell r="AF639">
            <v>0</v>
          </cell>
          <cell r="AG639">
            <v>0</v>
          </cell>
          <cell r="AH639">
            <v>0</v>
          </cell>
        </row>
        <row r="640">
          <cell r="D640" t="e">
            <v>#NUM!</v>
          </cell>
          <cell r="E640">
            <v>0</v>
          </cell>
          <cell r="F640">
            <v>0</v>
          </cell>
          <cell r="G640">
            <v>0</v>
          </cell>
          <cell r="H640">
            <v>0</v>
          </cell>
          <cell r="I640">
            <v>0</v>
          </cell>
          <cell r="J640">
            <v>0</v>
          </cell>
          <cell r="K640">
            <v>0</v>
          </cell>
          <cell r="L640">
            <v>0</v>
          </cell>
          <cell r="M640">
            <v>0</v>
          </cell>
          <cell r="N640">
            <v>0</v>
          </cell>
          <cell r="O640">
            <v>0</v>
          </cell>
          <cell r="P640">
            <v>0</v>
          </cell>
          <cell r="Q640">
            <v>0</v>
          </cell>
          <cell r="R640">
            <v>0</v>
          </cell>
          <cell r="S640">
            <v>0</v>
          </cell>
          <cell r="T640">
            <v>0</v>
          </cell>
          <cell r="U640">
            <v>0</v>
          </cell>
          <cell r="V640">
            <v>0</v>
          </cell>
          <cell r="W640">
            <v>0</v>
          </cell>
          <cell r="X640">
            <v>0</v>
          </cell>
          <cell r="Y640">
            <v>0</v>
          </cell>
          <cell r="Z640">
            <v>0</v>
          </cell>
          <cell r="AA640">
            <v>920</v>
          </cell>
          <cell r="AB640">
            <v>0</v>
          </cell>
          <cell r="AC640" t="str">
            <v/>
          </cell>
          <cell r="AD640">
            <v>0</v>
          </cell>
          <cell r="AE640">
            <v>0</v>
          </cell>
          <cell r="AF640">
            <v>0</v>
          </cell>
          <cell r="AG640">
            <v>0</v>
          </cell>
          <cell r="AH640">
            <v>0</v>
          </cell>
        </row>
        <row r="641">
          <cell r="D641" t="e">
            <v>#NUM!</v>
          </cell>
          <cell r="E641">
            <v>0</v>
          </cell>
          <cell r="F641">
            <v>0</v>
          </cell>
          <cell r="G641">
            <v>0</v>
          </cell>
          <cell r="H641">
            <v>0</v>
          </cell>
          <cell r="I641">
            <v>0</v>
          </cell>
          <cell r="J641">
            <v>0</v>
          </cell>
          <cell r="K641">
            <v>0</v>
          </cell>
          <cell r="L641">
            <v>0</v>
          </cell>
          <cell r="M641">
            <v>0</v>
          </cell>
          <cell r="N641">
            <v>0</v>
          </cell>
          <cell r="O641">
            <v>0</v>
          </cell>
          <cell r="P641">
            <v>0</v>
          </cell>
          <cell r="Q641">
            <v>0</v>
          </cell>
          <cell r="R641">
            <v>0</v>
          </cell>
          <cell r="S641">
            <v>0</v>
          </cell>
          <cell r="T641">
            <v>0</v>
          </cell>
          <cell r="U641">
            <v>0</v>
          </cell>
          <cell r="V641">
            <v>0</v>
          </cell>
          <cell r="W641">
            <v>0</v>
          </cell>
          <cell r="X641">
            <v>0</v>
          </cell>
          <cell r="Y641">
            <v>0</v>
          </cell>
          <cell r="Z641">
            <v>0</v>
          </cell>
          <cell r="AA641">
            <v>920</v>
          </cell>
          <cell r="AB641">
            <v>0</v>
          </cell>
          <cell r="AC641" t="str">
            <v/>
          </cell>
          <cell r="AD641">
            <v>0</v>
          </cell>
          <cell r="AE641">
            <v>0</v>
          </cell>
          <cell r="AF641">
            <v>0</v>
          </cell>
          <cell r="AG641">
            <v>0</v>
          </cell>
          <cell r="AH641">
            <v>0</v>
          </cell>
        </row>
        <row r="642">
          <cell r="D642" t="e">
            <v>#NUM!</v>
          </cell>
          <cell r="E642">
            <v>0</v>
          </cell>
          <cell r="F642">
            <v>0</v>
          </cell>
          <cell r="G642">
            <v>0</v>
          </cell>
          <cell r="H642">
            <v>0</v>
          </cell>
          <cell r="I642">
            <v>0</v>
          </cell>
          <cell r="J642">
            <v>0</v>
          </cell>
          <cell r="K642">
            <v>0</v>
          </cell>
          <cell r="L642">
            <v>0</v>
          </cell>
          <cell r="M642">
            <v>0</v>
          </cell>
          <cell r="N642">
            <v>0</v>
          </cell>
          <cell r="O642">
            <v>0</v>
          </cell>
          <cell r="P642">
            <v>0</v>
          </cell>
          <cell r="Q642">
            <v>0</v>
          </cell>
          <cell r="R642">
            <v>0</v>
          </cell>
          <cell r="S642">
            <v>0</v>
          </cell>
          <cell r="T642">
            <v>0</v>
          </cell>
          <cell r="U642">
            <v>0</v>
          </cell>
          <cell r="V642">
            <v>0</v>
          </cell>
          <cell r="W642">
            <v>0</v>
          </cell>
          <cell r="X642">
            <v>0</v>
          </cell>
          <cell r="Y642">
            <v>0</v>
          </cell>
          <cell r="Z642">
            <v>0</v>
          </cell>
          <cell r="AA642">
            <v>920</v>
          </cell>
          <cell r="AB642">
            <v>0</v>
          </cell>
          <cell r="AC642" t="str">
            <v/>
          </cell>
          <cell r="AD642">
            <v>0</v>
          </cell>
          <cell r="AE642">
            <v>0</v>
          </cell>
          <cell r="AF642">
            <v>0</v>
          </cell>
          <cell r="AG642">
            <v>0</v>
          </cell>
          <cell r="AH642">
            <v>0</v>
          </cell>
        </row>
        <row r="643">
          <cell r="D643" t="e">
            <v>#NUM!</v>
          </cell>
          <cell r="E643">
            <v>0</v>
          </cell>
          <cell r="F643">
            <v>0</v>
          </cell>
          <cell r="G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920</v>
          </cell>
          <cell r="AB643">
            <v>0</v>
          </cell>
          <cell r="AC643" t="str">
            <v/>
          </cell>
          <cell r="AD643">
            <v>0</v>
          </cell>
          <cell r="AE643">
            <v>0</v>
          </cell>
          <cell r="AF643">
            <v>0</v>
          </cell>
          <cell r="AG643">
            <v>0</v>
          </cell>
          <cell r="AH643">
            <v>0</v>
          </cell>
        </row>
        <row r="644">
          <cell r="D644" t="e">
            <v>#NUM!</v>
          </cell>
          <cell r="E644">
            <v>0</v>
          </cell>
          <cell r="F644">
            <v>0</v>
          </cell>
          <cell r="G644">
            <v>0</v>
          </cell>
          <cell r="H644">
            <v>0</v>
          </cell>
          <cell r="I644">
            <v>0</v>
          </cell>
          <cell r="J644">
            <v>0</v>
          </cell>
          <cell r="K644">
            <v>0</v>
          </cell>
          <cell r="L644">
            <v>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920</v>
          </cell>
          <cell r="AB644">
            <v>0</v>
          </cell>
          <cell r="AC644" t="str">
            <v/>
          </cell>
          <cell r="AD644">
            <v>0</v>
          </cell>
          <cell r="AE644">
            <v>0</v>
          </cell>
          <cell r="AF644">
            <v>0</v>
          </cell>
          <cell r="AG644">
            <v>0</v>
          </cell>
          <cell r="AH644">
            <v>0</v>
          </cell>
        </row>
        <row r="645">
          <cell r="D645" t="e">
            <v>#NUM!</v>
          </cell>
          <cell r="E645">
            <v>0</v>
          </cell>
          <cell r="F645">
            <v>0</v>
          </cell>
          <cell r="G645">
            <v>0</v>
          </cell>
          <cell r="H645">
            <v>0</v>
          </cell>
          <cell r="I645">
            <v>0</v>
          </cell>
          <cell r="J645">
            <v>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920</v>
          </cell>
          <cell r="AB645">
            <v>0</v>
          </cell>
          <cell r="AC645" t="str">
            <v/>
          </cell>
          <cell r="AD645">
            <v>0</v>
          </cell>
          <cell r="AE645">
            <v>0</v>
          </cell>
          <cell r="AF645">
            <v>0</v>
          </cell>
          <cell r="AG645">
            <v>0</v>
          </cell>
          <cell r="AH645">
            <v>0</v>
          </cell>
        </row>
        <row r="646">
          <cell r="D646" t="e">
            <v>#NUM!</v>
          </cell>
          <cell r="E646">
            <v>0</v>
          </cell>
          <cell r="F646">
            <v>0</v>
          </cell>
          <cell r="G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920</v>
          </cell>
          <cell r="AB646">
            <v>0</v>
          </cell>
          <cell r="AC646" t="str">
            <v/>
          </cell>
          <cell r="AD646">
            <v>0</v>
          </cell>
          <cell r="AE646">
            <v>0</v>
          </cell>
          <cell r="AF646">
            <v>0</v>
          </cell>
          <cell r="AG646">
            <v>0</v>
          </cell>
          <cell r="AH646">
            <v>0</v>
          </cell>
        </row>
        <row r="647">
          <cell r="D647" t="e">
            <v>#NUM!</v>
          </cell>
          <cell r="E647">
            <v>0</v>
          </cell>
          <cell r="F647">
            <v>0</v>
          </cell>
          <cell r="G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cell r="W647">
            <v>0</v>
          </cell>
          <cell r="X647">
            <v>0</v>
          </cell>
          <cell r="Y647">
            <v>0</v>
          </cell>
          <cell r="Z647">
            <v>0</v>
          </cell>
          <cell r="AA647">
            <v>920</v>
          </cell>
          <cell r="AB647">
            <v>0</v>
          </cell>
          <cell r="AC647" t="str">
            <v/>
          </cell>
          <cell r="AD647">
            <v>0</v>
          </cell>
          <cell r="AE647">
            <v>0</v>
          </cell>
          <cell r="AF647">
            <v>0</v>
          </cell>
          <cell r="AG647">
            <v>0</v>
          </cell>
          <cell r="AH647">
            <v>0</v>
          </cell>
        </row>
        <row r="648">
          <cell r="D648" t="e">
            <v>#NUM!</v>
          </cell>
          <cell r="E648">
            <v>0</v>
          </cell>
          <cell r="F648">
            <v>0</v>
          </cell>
          <cell r="G648">
            <v>0</v>
          </cell>
          <cell r="H648">
            <v>0</v>
          </cell>
          <cell r="I648">
            <v>0</v>
          </cell>
          <cell r="J648">
            <v>0</v>
          </cell>
          <cell r="K648">
            <v>0</v>
          </cell>
          <cell r="L648">
            <v>0</v>
          </cell>
          <cell r="M648">
            <v>0</v>
          </cell>
          <cell r="N648">
            <v>0</v>
          </cell>
          <cell r="O648">
            <v>0</v>
          </cell>
          <cell r="P648">
            <v>0</v>
          </cell>
          <cell r="Q648">
            <v>0</v>
          </cell>
          <cell r="R648">
            <v>0</v>
          </cell>
          <cell r="S648">
            <v>0</v>
          </cell>
          <cell r="T648">
            <v>0</v>
          </cell>
          <cell r="U648">
            <v>0</v>
          </cell>
          <cell r="V648">
            <v>0</v>
          </cell>
          <cell r="W648">
            <v>0</v>
          </cell>
          <cell r="X648">
            <v>0</v>
          </cell>
          <cell r="Y648">
            <v>0</v>
          </cell>
          <cell r="Z648">
            <v>0</v>
          </cell>
          <cell r="AA648">
            <v>920</v>
          </cell>
          <cell r="AB648">
            <v>0</v>
          </cell>
          <cell r="AC648" t="str">
            <v/>
          </cell>
          <cell r="AD648">
            <v>0</v>
          </cell>
          <cell r="AE648">
            <v>0</v>
          </cell>
          <cell r="AF648">
            <v>0</v>
          </cell>
          <cell r="AG648">
            <v>0</v>
          </cell>
          <cell r="AH648">
            <v>0</v>
          </cell>
        </row>
        <row r="649">
          <cell r="D649" t="e">
            <v>#NUM!</v>
          </cell>
          <cell r="E649">
            <v>0</v>
          </cell>
          <cell r="F649">
            <v>0</v>
          </cell>
          <cell r="G649">
            <v>0</v>
          </cell>
          <cell r="H649">
            <v>0</v>
          </cell>
          <cell r="I649">
            <v>0</v>
          </cell>
          <cell r="J649">
            <v>0</v>
          </cell>
          <cell r="K649">
            <v>0</v>
          </cell>
          <cell r="L649">
            <v>0</v>
          </cell>
          <cell r="M649">
            <v>0</v>
          </cell>
          <cell r="N649">
            <v>0</v>
          </cell>
          <cell r="O649">
            <v>0</v>
          </cell>
          <cell r="P649">
            <v>0</v>
          </cell>
          <cell r="Q649">
            <v>0</v>
          </cell>
          <cell r="R649">
            <v>0</v>
          </cell>
          <cell r="S649">
            <v>0</v>
          </cell>
          <cell r="T649">
            <v>0</v>
          </cell>
          <cell r="U649">
            <v>0</v>
          </cell>
          <cell r="V649">
            <v>0</v>
          </cell>
          <cell r="W649">
            <v>0</v>
          </cell>
          <cell r="X649">
            <v>0</v>
          </cell>
          <cell r="Y649">
            <v>0</v>
          </cell>
          <cell r="Z649">
            <v>0</v>
          </cell>
          <cell r="AA649">
            <v>920</v>
          </cell>
          <cell r="AB649">
            <v>0</v>
          </cell>
          <cell r="AC649" t="str">
            <v/>
          </cell>
          <cell r="AD649">
            <v>0</v>
          </cell>
          <cell r="AE649">
            <v>0</v>
          </cell>
          <cell r="AF649">
            <v>0</v>
          </cell>
          <cell r="AG649">
            <v>0</v>
          </cell>
          <cell r="AH649">
            <v>0</v>
          </cell>
        </row>
        <row r="650">
          <cell r="D650" t="e">
            <v>#NUM!</v>
          </cell>
          <cell r="E650">
            <v>0</v>
          </cell>
          <cell r="F650">
            <v>0</v>
          </cell>
          <cell r="G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cell r="W650">
            <v>0</v>
          </cell>
          <cell r="X650">
            <v>0</v>
          </cell>
          <cell r="Y650">
            <v>0</v>
          </cell>
          <cell r="Z650">
            <v>0</v>
          </cell>
          <cell r="AA650">
            <v>920</v>
          </cell>
          <cell r="AB650">
            <v>0</v>
          </cell>
          <cell r="AC650" t="str">
            <v/>
          </cell>
          <cell r="AD650">
            <v>0</v>
          </cell>
          <cell r="AE650">
            <v>0</v>
          </cell>
          <cell r="AF650">
            <v>0</v>
          </cell>
          <cell r="AG650">
            <v>0</v>
          </cell>
          <cell r="AH650">
            <v>0</v>
          </cell>
        </row>
        <row r="651">
          <cell r="D651" t="e">
            <v>#NUM!</v>
          </cell>
          <cell r="E651">
            <v>0</v>
          </cell>
          <cell r="F651">
            <v>0</v>
          </cell>
          <cell r="G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cell r="W651">
            <v>0</v>
          </cell>
          <cell r="X651">
            <v>0</v>
          </cell>
          <cell r="Y651">
            <v>0</v>
          </cell>
          <cell r="Z651">
            <v>0</v>
          </cell>
          <cell r="AA651">
            <v>920</v>
          </cell>
          <cell r="AB651">
            <v>0</v>
          </cell>
          <cell r="AC651" t="str">
            <v/>
          </cell>
          <cell r="AD651">
            <v>0</v>
          </cell>
          <cell r="AE651">
            <v>0</v>
          </cell>
          <cell r="AF651">
            <v>0</v>
          </cell>
          <cell r="AG651">
            <v>0</v>
          </cell>
          <cell r="AH651">
            <v>0</v>
          </cell>
        </row>
        <row r="652">
          <cell r="D652" t="e">
            <v>#NUM!</v>
          </cell>
          <cell r="E652">
            <v>0</v>
          </cell>
          <cell r="F652">
            <v>0</v>
          </cell>
          <cell r="G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cell r="W652">
            <v>0</v>
          </cell>
          <cell r="X652">
            <v>0</v>
          </cell>
          <cell r="Y652">
            <v>0</v>
          </cell>
          <cell r="Z652">
            <v>0</v>
          </cell>
          <cell r="AA652">
            <v>920</v>
          </cell>
          <cell r="AB652">
            <v>0</v>
          </cell>
          <cell r="AC652" t="str">
            <v/>
          </cell>
          <cell r="AD652">
            <v>0</v>
          </cell>
          <cell r="AE652">
            <v>0</v>
          </cell>
          <cell r="AF652">
            <v>0</v>
          </cell>
          <cell r="AG652">
            <v>0</v>
          </cell>
          <cell r="AH652">
            <v>0</v>
          </cell>
        </row>
        <row r="653">
          <cell r="D653" t="e">
            <v>#NUM!</v>
          </cell>
          <cell r="E653">
            <v>0</v>
          </cell>
          <cell r="F653">
            <v>0</v>
          </cell>
          <cell r="G653">
            <v>0</v>
          </cell>
          <cell r="H653">
            <v>0</v>
          </cell>
          <cell r="I653">
            <v>0</v>
          </cell>
          <cell r="J653">
            <v>0</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920</v>
          </cell>
          <cell r="AB653">
            <v>0</v>
          </cell>
          <cell r="AC653" t="str">
            <v/>
          </cell>
          <cell r="AD653">
            <v>0</v>
          </cell>
          <cell r="AE653">
            <v>0</v>
          </cell>
          <cell r="AF653">
            <v>0</v>
          </cell>
          <cell r="AG653">
            <v>0</v>
          </cell>
          <cell r="AH653">
            <v>0</v>
          </cell>
        </row>
        <row r="654">
          <cell r="D654" t="e">
            <v>#NUM!</v>
          </cell>
          <cell r="E654">
            <v>0</v>
          </cell>
          <cell r="F654">
            <v>0</v>
          </cell>
          <cell r="G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cell r="W654">
            <v>0</v>
          </cell>
          <cell r="X654">
            <v>0</v>
          </cell>
          <cell r="Y654">
            <v>0</v>
          </cell>
          <cell r="Z654">
            <v>0</v>
          </cell>
          <cell r="AA654">
            <v>920</v>
          </cell>
          <cell r="AB654">
            <v>0</v>
          </cell>
          <cell r="AC654" t="str">
            <v/>
          </cell>
          <cell r="AD654">
            <v>0</v>
          </cell>
          <cell r="AE654">
            <v>0</v>
          </cell>
          <cell r="AF654">
            <v>0</v>
          </cell>
          <cell r="AG654">
            <v>0</v>
          </cell>
          <cell r="AH654">
            <v>0</v>
          </cell>
        </row>
        <row r="655">
          <cell r="D655" t="e">
            <v>#NUM!</v>
          </cell>
          <cell r="E655">
            <v>0</v>
          </cell>
          <cell r="F655">
            <v>0</v>
          </cell>
          <cell r="G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cell r="W655">
            <v>0</v>
          </cell>
          <cell r="X655">
            <v>0</v>
          </cell>
          <cell r="Y655">
            <v>0</v>
          </cell>
          <cell r="Z655">
            <v>0</v>
          </cell>
          <cell r="AA655">
            <v>0</v>
          </cell>
          <cell r="AB655">
            <v>0</v>
          </cell>
          <cell r="AC655" t="str">
            <v/>
          </cell>
          <cell r="AD655">
            <v>0</v>
          </cell>
          <cell r="AE655">
            <v>0</v>
          </cell>
          <cell r="AF655">
            <v>0</v>
          </cell>
          <cell r="AG655">
            <v>0</v>
          </cell>
          <cell r="AH655">
            <v>0</v>
          </cell>
        </row>
      </sheetData>
      <sheetData sheetId="2"/>
      <sheetData sheetId="3"/>
      <sheetData sheetId="4">
        <row r="5">
          <cell r="B5">
            <v>44835</v>
          </cell>
          <cell r="D5">
            <v>119400</v>
          </cell>
          <cell r="I5">
            <v>1000</v>
          </cell>
          <cell r="J5">
            <v>0</v>
          </cell>
          <cell r="K5">
            <v>0</v>
          </cell>
          <cell r="L5">
            <v>0</v>
          </cell>
          <cell r="M5">
            <v>0</v>
          </cell>
          <cell r="O5">
            <v>63300</v>
          </cell>
        </row>
        <row r="6">
          <cell r="B6">
            <v>44836</v>
          </cell>
          <cell r="D6">
            <v>57500</v>
          </cell>
          <cell r="I6">
            <v>0</v>
          </cell>
          <cell r="J6">
            <v>0</v>
          </cell>
          <cell r="K6">
            <v>0</v>
          </cell>
          <cell r="L6">
            <v>0</v>
          </cell>
          <cell r="O6">
            <v>35100</v>
          </cell>
        </row>
        <row r="7">
          <cell r="B7">
            <v>44837</v>
          </cell>
          <cell r="D7">
            <v>32000</v>
          </cell>
          <cell r="I7">
            <v>600</v>
          </cell>
          <cell r="J7">
            <v>0</v>
          </cell>
          <cell r="K7">
            <v>0</v>
          </cell>
          <cell r="L7">
            <v>0</v>
          </cell>
          <cell r="M7">
            <v>0</v>
          </cell>
          <cell r="O7">
            <v>47400</v>
          </cell>
        </row>
        <row r="8">
          <cell r="B8">
            <v>44838</v>
          </cell>
          <cell r="D8">
            <v>54600</v>
          </cell>
          <cell r="I8">
            <v>1100</v>
          </cell>
          <cell r="J8">
            <v>0</v>
          </cell>
          <cell r="K8">
            <v>0</v>
          </cell>
          <cell r="L8">
            <v>0</v>
          </cell>
          <cell r="M8">
            <v>0</v>
          </cell>
          <cell r="O8">
            <v>46200</v>
          </cell>
        </row>
        <row r="9">
          <cell r="B9">
            <v>44839</v>
          </cell>
          <cell r="D9">
            <v>82090</v>
          </cell>
          <cell r="I9">
            <v>1400</v>
          </cell>
          <cell r="J9">
            <v>210</v>
          </cell>
          <cell r="K9">
            <v>0</v>
          </cell>
          <cell r="L9">
            <v>0</v>
          </cell>
          <cell r="M9">
            <v>0</v>
          </cell>
          <cell r="O9">
            <v>67200</v>
          </cell>
        </row>
        <row r="10">
          <cell r="B10">
            <v>44840</v>
          </cell>
          <cell r="D10">
            <v>69140</v>
          </cell>
          <cell r="I10">
            <v>300</v>
          </cell>
          <cell r="J10">
            <v>560</v>
          </cell>
          <cell r="K10">
            <v>0</v>
          </cell>
          <cell r="L10">
            <v>0</v>
          </cell>
          <cell r="M10">
            <v>0</v>
          </cell>
          <cell r="O10">
            <v>63100</v>
          </cell>
        </row>
        <row r="11">
          <cell r="B11">
            <v>44841</v>
          </cell>
          <cell r="D11">
            <v>87000</v>
          </cell>
          <cell r="I11">
            <v>500</v>
          </cell>
          <cell r="J11">
            <v>0</v>
          </cell>
          <cell r="K11">
            <v>0</v>
          </cell>
          <cell r="L11">
            <v>0</v>
          </cell>
          <cell r="M11">
            <v>0</v>
          </cell>
          <cell r="O11">
            <v>94500</v>
          </cell>
        </row>
        <row r="12">
          <cell r="B12">
            <v>44842</v>
          </cell>
          <cell r="D12">
            <v>79080</v>
          </cell>
          <cell r="I12">
            <v>100</v>
          </cell>
          <cell r="J12">
            <v>320</v>
          </cell>
          <cell r="K12">
            <v>0</v>
          </cell>
          <cell r="L12">
            <v>0</v>
          </cell>
          <cell r="M12">
            <v>0</v>
          </cell>
          <cell r="O12">
            <v>71100</v>
          </cell>
        </row>
        <row r="13">
          <cell r="B13">
            <v>44843</v>
          </cell>
          <cell r="D13">
            <v>59280</v>
          </cell>
          <cell r="I13">
            <v>300</v>
          </cell>
          <cell r="J13">
            <v>320</v>
          </cell>
          <cell r="K13">
            <v>0</v>
          </cell>
          <cell r="L13">
            <v>0</v>
          </cell>
          <cell r="M13">
            <v>0</v>
          </cell>
          <cell r="O13">
            <v>45400</v>
          </cell>
        </row>
        <row r="14">
          <cell r="B14">
            <v>44844</v>
          </cell>
          <cell r="D14">
            <v>29880</v>
          </cell>
          <cell r="I14">
            <v>0</v>
          </cell>
          <cell r="J14">
            <v>220</v>
          </cell>
          <cell r="K14">
            <v>0</v>
          </cell>
          <cell r="L14">
            <v>0</v>
          </cell>
          <cell r="M14">
            <v>0</v>
          </cell>
          <cell r="O14">
            <v>21400</v>
          </cell>
        </row>
        <row r="15">
          <cell r="B15">
            <v>44845</v>
          </cell>
          <cell r="D15">
            <v>55720</v>
          </cell>
          <cell r="I15">
            <v>1060</v>
          </cell>
          <cell r="J15">
            <v>320</v>
          </cell>
          <cell r="K15">
            <v>0</v>
          </cell>
          <cell r="L15">
            <v>0</v>
          </cell>
          <cell r="M15">
            <v>0</v>
          </cell>
          <cell r="O15">
            <v>57900</v>
          </cell>
        </row>
        <row r="16">
          <cell r="B16">
            <v>44846</v>
          </cell>
          <cell r="D16">
            <v>54200</v>
          </cell>
          <cell r="I16">
            <v>600</v>
          </cell>
          <cell r="J16">
            <v>0</v>
          </cell>
          <cell r="K16">
            <v>0</v>
          </cell>
          <cell r="L16">
            <v>0</v>
          </cell>
          <cell r="M16">
            <v>0</v>
          </cell>
          <cell r="O16">
            <v>62900</v>
          </cell>
        </row>
        <row r="17">
          <cell r="B17">
            <v>44847</v>
          </cell>
          <cell r="D17">
            <v>85400</v>
          </cell>
          <cell r="I17">
            <v>1100</v>
          </cell>
          <cell r="J17">
            <v>0</v>
          </cell>
          <cell r="K17">
            <v>0</v>
          </cell>
          <cell r="L17">
            <v>0</v>
          </cell>
          <cell r="M17" t="str">
            <v>　</v>
          </cell>
          <cell r="O17">
            <v>55300</v>
          </cell>
        </row>
        <row r="18">
          <cell r="B18">
            <v>44848</v>
          </cell>
          <cell r="D18">
            <v>121820</v>
          </cell>
          <cell r="I18">
            <v>720</v>
          </cell>
          <cell r="J18">
            <v>1900</v>
          </cell>
          <cell r="K18">
            <v>5860</v>
          </cell>
          <cell r="L18">
            <v>0</v>
          </cell>
          <cell r="M18">
            <v>0</v>
          </cell>
          <cell r="O18">
            <v>78800</v>
          </cell>
        </row>
        <row r="19">
          <cell r="B19">
            <v>44849</v>
          </cell>
          <cell r="D19">
            <v>107620</v>
          </cell>
          <cell r="I19">
            <v>100</v>
          </cell>
          <cell r="J19">
            <v>1080</v>
          </cell>
          <cell r="K19">
            <v>0</v>
          </cell>
          <cell r="L19">
            <v>0</v>
          </cell>
          <cell r="M19">
            <v>0</v>
          </cell>
          <cell r="O19">
            <v>71200</v>
          </cell>
        </row>
        <row r="20">
          <cell r="B20">
            <v>44850</v>
          </cell>
          <cell r="D20">
            <v>35500</v>
          </cell>
          <cell r="I20">
            <v>0</v>
          </cell>
          <cell r="J20">
            <v>0</v>
          </cell>
          <cell r="K20">
            <v>0</v>
          </cell>
          <cell r="L20">
            <v>0</v>
          </cell>
          <cell r="M20">
            <v>0</v>
          </cell>
          <cell r="O20">
            <v>33300</v>
          </cell>
        </row>
        <row r="21">
          <cell r="B21">
            <v>44851</v>
          </cell>
          <cell r="D21">
            <v>90850</v>
          </cell>
          <cell r="I21">
            <v>1090</v>
          </cell>
          <cell r="J21">
            <v>1910</v>
          </cell>
          <cell r="K21">
            <v>0</v>
          </cell>
          <cell r="L21">
            <v>0</v>
          </cell>
          <cell r="M21">
            <v>1650</v>
          </cell>
          <cell r="O21">
            <v>49600</v>
          </cell>
        </row>
        <row r="22">
          <cell r="B22">
            <v>44852</v>
          </cell>
          <cell r="D22">
            <v>73620</v>
          </cell>
          <cell r="I22">
            <v>3300</v>
          </cell>
          <cell r="J22">
            <v>1580</v>
          </cell>
          <cell r="K22">
            <v>0</v>
          </cell>
          <cell r="L22">
            <v>0</v>
          </cell>
          <cell r="M22">
            <v>0</v>
          </cell>
          <cell r="O22">
            <v>52700</v>
          </cell>
        </row>
        <row r="23">
          <cell r="B23">
            <v>44853</v>
          </cell>
          <cell r="D23">
            <v>82700</v>
          </cell>
          <cell r="I23">
            <v>0</v>
          </cell>
          <cell r="J23">
            <v>0</v>
          </cell>
          <cell r="K23">
            <v>0</v>
          </cell>
          <cell r="L23">
            <v>0</v>
          </cell>
          <cell r="M23">
            <v>0</v>
          </cell>
          <cell r="O23">
            <v>63600</v>
          </cell>
        </row>
        <row r="24">
          <cell r="B24">
            <v>44854</v>
          </cell>
          <cell r="D24">
            <v>55170</v>
          </cell>
          <cell r="I24">
            <v>800</v>
          </cell>
          <cell r="J24">
            <v>1630</v>
          </cell>
          <cell r="K24">
            <v>0</v>
          </cell>
          <cell r="L24">
            <v>0</v>
          </cell>
          <cell r="M24">
            <v>0</v>
          </cell>
          <cell r="O24">
            <v>51800</v>
          </cell>
        </row>
        <row r="25">
          <cell r="B25">
            <v>44855</v>
          </cell>
          <cell r="D25">
            <v>106100</v>
          </cell>
          <cell r="I25">
            <v>2600</v>
          </cell>
          <cell r="J25">
            <v>0</v>
          </cell>
          <cell r="K25">
            <v>0</v>
          </cell>
          <cell r="L25">
            <v>0</v>
          </cell>
          <cell r="M25">
            <v>0</v>
          </cell>
          <cell r="O25">
            <v>99300</v>
          </cell>
        </row>
        <row r="26">
          <cell r="B26">
            <v>44856</v>
          </cell>
          <cell r="D26">
            <v>70800</v>
          </cell>
          <cell r="I26">
            <v>500</v>
          </cell>
          <cell r="J26">
            <v>0</v>
          </cell>
          <cell r="K26">
            <v>0</v>
          </cell>
          <cell r="L26">
            <v>0</v>
          </cell>
          <cell r="M26">
            <v>0</v>
          </cell>
          <cell r="O26">
            <v>67300</v>
          </cell>
        </row>
        <row r="27">
          <cell r="B27">
            <v>44857</v>
          </cell>
          <cell r="D27">
            <v>50470</v>
          </cell>
          <cell r="I27">
            <v>1130</v>
          </cell>
          <cell r="J27">
            <v>0</v>
          </cell>
          <cell r="K27">
            <v>0</v>
          </cell>
          <cell r="L27">
            <v>0</v>
          </cell>
          <cell r="M27">
            <v>0</v>
          </cell>
          <cell r="O27">
            <v>34200</v>
          </cell>
        </row>
        <row r="28">
          <cell r="B28">
            <v>44858</v>
          </cell>
          <cell r="D28">
            <v>51000</v>
          </cell>
          <cell r="I28">
            <v>300</v>
          </cell>
          <cell r="J28">
            <v>0</v>
          </cell>
          <cell r="K28">
            <v>0</v>
          </cell>
          <cell r="L28">
            <v>0</v>
          </cell>
          <cell r="M28">
            <v>0</v>
          </cell>
          <cell r="O28">
            <v>55800</v>
          </cell>
        </row>
        <row r="29">
          <cell r="B29">
            <v>44859</v>
          </cell>
          <cell r="D29">
            <v>56110</v>
          </cell>
          <cell r="I29">
            <v>1500</v>
          </cell>
          <cell r="J29">
            <v>5190</v>
          </cell>
          <cell r="K29">
            <v>0</v>
          </cell>
          <cell r="L29">
            <v>0</v>
          </cell>
          <cell r="M29">
            <v>4400</v>
          </cell>
          <cell r="O29">
            <v>46400</v>
          </cell>
        </row>
        <row r="30">
          <cell r="B30">
            <v>44860</v>
          </cell>
          <cell r="D30">
            <v>67300</v>
          </cell>
          <cell r="I30">
            <v>500</v>
          </cell>
          <cell r="J30">
            <v>0</v>
          </cell>
          <cell r="K30">
            <v>0</v>
          </cell>
          <cell r="L30">
            <v>0</v>
          </cell>
          <cell r="M30">
            <v>0</v>
          </cell>
          <cell r="O30">
            <v>59500</v>
          </cell>
        </row>
        <row r="31">
          <cell r="B31">
            <v>44861</v>
          </cell>
          <cell r="D31">
            <v>85170</v>
          </cell>
          <cell r="I31">
            <v>330</v>
          </cell>
          <cell r="J31">
            <v>0</v>
          </cell>
          <cell r="K31">
            <v>0</v>
          </cell>
          <cell r="L31">
            <v>0</v>
          </cell>
          <cell r="M31">
            <v>0</v>
          </cell>
          <cell r="O31">
            <v>49800</v>
          </cell>
        </row>
        <row r="32">
          <cell r="B32">
            <v>44862</v>
          </cell>
          <cell r="D32">
            <v>115580</v>
          </cell>
          <cell r="I32">
            <v>2400</v>
          </cell>
          <cell r="J32">
            <v>320</v>
          </cell>
          <cell r="K32">
            <v>0</v>
          </cell>
          <cell r="L32">
            <v>0</v>
          </cell>
          <cell r="M32">
            <v>0</v>
          </cell>
          <cell r="O32">
            <v>90000</v>
          </cell>
        </row>
        <row r="33">
          <cell r="B33">
            <v>44863</v>
          </cell>
          <cell r="D33">
            <v>103830</v>
          </cell>
          <cell r="I33">
            <v>1170</v>
          </cell>
          <cell r="J33">
            <v>0</v>
          </cell>
          <cell r="K33">
            <v>0</v>
          </cell>
          <cell r="L33">
            <v>0</v>
          </cell>
          <cell r="M33">
            <v>0</v>
          </cell>
          <cell r="O33">
            <v>79100</v>
          </cell>
        </row>
        <row r="34">
          <cell r="B34">
            <v>44864</v>
          </cell>
          <cell r="D34">
            <v>45480</v>
          </cell>
          <cell r="I34">
            <v>200</v>
          </cell>
          <cell r="J34">
            <v>2020</v>
          </cell>
          <cell r="K34">
            <v>0</v>
          </cell>
          <cell r="L34">
            <v>0</v>
          </cell>
          <cell r="M34">
            <v>0</v>
          </cell>
          <cell r="O34">
            <v>36300</v>
          </cell>
        </row>
        <row r="35">
          <cell r="B35">
            <v>44865</v>
          </cell>
          <cell r="D35">
            <v>54880</v>
          </cell>
          <cell r="I35">
            <v>500</v>
          </cell>
          <cell r="J35">
            <v>2220</v>
          </cell>
          <cell r="K35">
            <v>0</v>
          </cell>
          <cell r="L35">
            <v>0</v>
          </cell>
          <cell r="M35">
            <v>0</v>
          </cell>
          <cell r="O35">
            <v>66100</v>
          </cell>
        </row>
      </sheetData>
      <sheetData sheetId="5">
        <row r="5">
          <cell r="D5">
            <v>0</v>
          </cell>
          <cell r="E5">
            <v>0</v>
          </cell>
          <cell r="F5">
            <v>0</v>
          </cell>
          <cell r="G5">
            <v>0</v>
          </cell>
          <cell r="H5">
            <v>0</v>
          </cell>
          <cell r="I5">
            <v>2500</v>
          </cell>
          <cell r="J5">
            <v>0</v>
          </cell>
          <cell r="K5">
            <v>0</v>
          </cell>
          <cell r="L5">
            <v>0</v>
          </cell>
          <cell r="M5">
            <v>0</v>
          </cell>
          <cell r="N5">
            <v>0</v>
          </cell>
          <cell r="O5">
            <v>0</v>
          </cell>
          <cell r="P5">
            <v>0</v>
          </cell>
          <cell r="Q5">
            <v>0</v>
          </cell>
          <cell r="R5">
            <v>0</v>
          </cell>
        </row>
        <row r="6">
          <cell r="D6">
            <v>0</v>
          </cell>
          <cell r="E6">
            <v>0</v>
          </cell>
          <cell r="F6">
            <v>0</v>
          </cell>
          <cell r="G6">
            <v>0</v>
          </cell>
          <cell r="H6">
            <v>0</v>
          </cell>
          <cell r="I6">
            <v>5000</v>
          </cell>
          <cell r="J6">
            <v>0</v>
          </cell>
          <cell r="K6">
            <v>0</v>
          </cell>
          <cell r="L6">
            <v>0</v>
          </cell>
          <cell r="M6">
            <v>0</v>
          </cell>
          <cell r="N6">
            <v>0</v>
          </cell>
          <cell r="O6">
            <v>0</v>
          </cell>
          <cell r="P6">
            <v>0</v>
          </cell>
          <cell r="Q6">
            <v>0</v>
          </cell>
          <cell r="R6">
            <v>0</v>
          </cell>
        </row>
        <row r="7">
          <cell r="D7">
            <v>0</v>
          </cell>
          <cell r="E7">
            <v>0</v>
          </cell>
          <cell r="F7">
            <v>0</v>
          </cell>
          <cell r="G7">
            <v>0</v>
          </cell>
          <cell r="H7">
            <v>0</v>
          </cell>
          <cell r="I7">
            <v>9000</v>
          </cell>
          <cell r="J7">
            <v>0</v>
          </cell>
          <cell r="K7">
            <v>0</v>
          </cell>
          <cell r="L7">
            <v>0</v>
          </cell>
          <cell r="M7">
            <v>0</v>
          </cell>
          <cell r="N7">
            <v>8700</v>
          </cell>
          <cell r="O7">
            <v>3600</v>
          </cell>
          <cell r="P7">
            <v>2500</v>
          </cell>
          <cell r="Q7">
            <v>0</v>
          </cell>
          <cell r="R7">
            <v>0</v>
          </cell>
        </row>
        <row r="8">
          <cell r="D8">
            <v>0</v>
          </cell>
          <cell r="E8">
            <v>0</v>
          </cell>
          <cell r="F8">
            <v>4400</v>
          </cell>
          <cell r="G8">
            <v>0</v>
          </cell>
          <cell r="H8">
            <v>0</v>
          </cell>
          <cell r="I8">
            <v>4900</v>
          </cell>
          <cell r="J8">
            <v>0</v>
          </cell>
          <cell r="K8">
            <v>0</v>
          </cell>
          <cell r="L8">
            <v>0</v>
          </cell>
          <cell r="M8">
            <v>0</v>
          </cell>
          <cell r="N8">
            <v>0</v>
          </cell>
          <cell r="O8">
            <v>0</v>
          </cell>
          <cell r="P8">
            <v>0</v>
          </cell>
          <cell r="Q8">
            <v>4000</v>
          </cell>
          <cell r="R8">
            <v>0</v>
          </cell>
        </row>
        <row r="9">
          <cell r="D9">
            <v>1200</v>
          </cell>
          <cell r="E9">
            <v>0</v>
          </cell>
          <cell r="F9">
            <v>0</v>
          </cell>
          <cell r="G9">
            <v>0</v>
          </cell>
          <cell r="H9">
            <v>0</v>
          </cell>
          <cell r="I9">
            <v>5600</v>
          </cell>
          <cell r="J9">
            <v>0</v>
          </cell>
          <cell r="K9">
            <v>0</v>
          </cell>
          <cell r="L9">
            <v>0</v>
          </cell>
          <cell r="M9">
            <v>0</v>
          </cell>
          <cell r="N9">
            <v>0</v>
          </cell>
          <cell r="O9">
            <v>2500</v>
          </cell>
          <cell r="P9">
            <v>0</v>
          </cell>
          <cell r="Q9">
            <v>0</v>
          </cell>
          <cell r="R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row>
        <row r="11">
          <cell r="D11">
            <v>600</v>
          </cell>
          <cell r="E11">
            <v>0</v>
          </cell>
          <cell r="F11">
            <v>2500</v>
          </cell>
          <cell r="G11">
            <v>0</v>
          </cell>
          <cell r="H11">
            <v>0</v>
          </cell>
          <cell r="I11">
            <v>9300</v>
          </cell>
          <cell r="J11">
            <v>0</v>
          </cell>
          <cell r="K11">
            <v>0</v>
          </cell>
          <cell r="L11">
            <v>0</v>
          </cell>
          <cell r="M11">
            <v>0</v>
          </cell>
          <cell r="N11">
            <v>0</v>
          </cell>
          <cell r="O11">
            <v>0</v>
          </cell>
          <cell r="P11">
            <v>0</v>
          </cell>
          <cell r="Q11">
            <v>0</v>
          </cell>
          <cell r="R11">
            <v>0</v>
          </cell>
        </row>
        <row r="12">
          <cell r="D12">
            <v>0</v>
          </cell>
          <cell r="E12">
            <v>0</v>
          </cell>
          <cell r="F12">
            <v>0</v>
          </cell>
          <cell r="G12">
            <v>0</v>
          </cell>
          <cell r="H12">
            <v>0</v>
          </cell>
          <cell r="I12">
            <v>6200</v>
          </cell>
          <cell r="J12">
            <v>0</v>
          </cell>
          <cell r="K12">
            <v>0</v>
          </cell>
          <cell r="L12">
            <v>0</v>
          </cell>
          <cell r="M12">
            <v>0</v>
          </cell>
          <cell r="N12">
            <v>0</v>
          </cell>
          <cell r="O12">
            <v>5700</v>
          </cell>
          <cell r="P12">
            <v>0</v>
          </cell>
          <cell r="Q12">
            <v>0</v>
          </cell>
          <cell r="R12">
            <v>0</v>
          </cell>
        </row>
        <row r="13">
          <cell r="D13">
            <v>0</v>
          </cell>
          <cell r="E13">
            <v>600</v>
          </cell>
          <cell r="F13">
            <v>0</v>
          </cell>
          <cell r="G13">
            <v>0</v>
          </cell>
          <cell r="H13">
            <v>0</v>
          </cell>
          <cell r="I13">
            <v>11600</v>
          </cell>
          <cell r="J13">
            <v>0</v>
          </cell>
          <cell r="K13">
            <v>0</v>
          </cell>
          <cell r="L13">
            <v>0</v>
          </cell>
          <cell r="M13">
            <v>0</v>
          </cell>
          <cell r="N13">
            <v>0</v>
          </cell>
          <cell r="O13">
            <v>0</v>
          </cell>
          <cell r="P13">
            <v>0</v>
          </cell>
          <cell r="Q13">
            <v>0</v>
          </cell>
          <cell r="R13">
            <v>0</v>
          </cell>
        </row>
        <row r="14">
          <cell r="D14">
            <v>0</v>
          </cell>
          <cell r="E14">
            <v>600</v>
          </cell>
          <cell r="F14">
            <v>0</v>
          </cell>
          <cell r="G14">
            <v>0</v>
          </cell>
          <cell r="H14">
            <v>0</v>
          </cell>
          <cell r="I14">
            <v>0</v>
          </cell>
          <cell r="J14">
            <v>0</v>
          </cell>
          <cell r="K14">
            <v>0</v>
          </cell>
          <cell r="L14">
            <v>0</v>
          </cell>
          <cell r="M14">
            <v>0</v>
          </cell>
          <cell r="N14">
            <v>0</v>
          </cell>
          <cell r="O14">
            <v>0</v>
          </cell>
          <cell r="P14">
            <v>0</v>
          </cell>
          <cell r="Q14">
            <v>0</v>
          </cell>
          <cell r="R14">
            <v>0</v>
          </cell>
        </row>
        <row r="15">
          <cell r="D15">
            <v>0</v>
          </cell>
          <cell r="E15">
            <v>0</v>
          </cell>
          <cell r="F15">
            <v>0</v>
          </cell>
          <cell r="G15">
            <v>0</v>
          </cell>
          <cell r="H15">
            <v>0</v>
          </cell>
          <cell r="I15">
            <v>3100</v>
          </cell>
          <cell r="J15">
            <v>0</v>
          </cell>
          <cell r="K15">
            <v>0</v>
          </cell>
          <cell r="L15">
            <v>0</v>
          </cell>
          <cell r="M15">
            <v>0</v>
          </cell>
          <cell r="N15">
            <v>0</v>
          </cell>
          <cell r="O15">
            <v>0</v>
          </cell>
          <cell r="P15">
            <v>0</v>
          </cell>
          <cell r="Q15">
            <v>0</v>
          </cell>
          <cell r="R15">
            <v>0</v>
          </cell>
        </row>
        <row r="16">
          <cell r="D16">
            <v>0</v>
          </cell>
          <cell r="E16">
            <v>0</v>
          </cell>
          <cell r="F16">
            <v>0</v>
          </cell>
          <cell r="G16">
            <v>0</v>
          </cell>
          <cell r="H16">
            <v>0</v>
          </cell>
          <cell r="I16">
            <v>4200</v>
          </cell>
          <cell r="J16">
            <v>0</v>
          </cell>
          <cell r="K16">
            <v>0</v>
          </cell>
          <cell r="L16">
            <v>0</v>
          </cell>
          <cell r="M16">
            <v>4200</v>
          </cell>
          <cell r="N16">
            <v>0</v>
          </cell>
          <cell r="O16">
            <v>6900</v>
          </cell>
          <cell r="P16">
            <v>0</v>
          </cell>
          <cell r="Q16">
            <v>0</v>
          </cell>
          <cell r="R16">
            <v>0</v>
          </cell>
        </row>
        <row r="17">
          <cell r="D17">
            <v>0</v>
          </cell>
          <cell r="E17">
            <v>0</v>
          </cell>
          <cell r="F17">
            <v>0</v>
          </cell>
          <cell r="G17">
            <v>0</v>
          </cell>
          <cell r="H17">
            <v>0</v>
          </cell>
          <cell r="I17">
            <v>8600</v>
          </cell>
          <cell r="J17">
            <v>0</v>
          </cell>
          <cell r="K17">
            <v>0</v>
          </cell>
          <cell r="L17">
            <v>0</v>
          </cell>
          <cell r="M17">
            <v>0</v>
          </cell>
          <cell r="N17">
            <v>0</v>
          </cell>
          <cell r="O17">
            <v>0</v>
          </cell>
          <cell r="P17">
            <v>0</v>
          </cell>
          <cell r="Q17">
            <v>0</v>
          </cell>
          <cell r="R17">
            <v>0</v>
          </cell>
        </row>
        <row r="18">
          <cell r="D18">
            <v>0</v>
          </cell>
          <cell r="E18">
            <v>0</v>
          </cell>
          <cell r="F18">
            <v>0</v>
          </cell>
          <cell r="G18">
            <v>0</v>
          </cell>
          <cell r="H18">
            <v>0</v>
          </cell>
          <cell r="I18">
            <v>7200</v>
          </cell>
          <cell r="J18">
            <v>0</v>
          </cell>
          <cell r="K18">
            <v>0</v>
          </cell>
          <cell r="L18">
            <v>0</v>
          </cell>
          <cell r="M18">
            <v>0</v>
          </cell>
          <cell r="N18">
            <v>0</v>
          </cell>
          <cell r="O18">
            <v>0</v>
          </cell>
          <cell r="P18">
            <v>0</v>
          </cell>
          <cell r="Q18">
            <v>0</v>
          </cell>
          <cell r="R18">
            <v>0</v>
          </cell>
        </row>
        <row r="19">
          <cell r="D19">
            <v>0</v>
          </cell>
          <cell r="E19">
            <v>600</v>
          </cell>
          <cell r="F19">
            <v>0</v>
          </cell>
          <cell r="G19">
            <v>0</v>
          </cell>
          <cell r="H19">
            <v>0</v>
          </cell>
          <cell r="I19">
            <v>4600</v>
          </cell>
          <cell r="J19">
            <v>0</v>
          </cell>
          <cell r="K19">
            <v>0</v>
          </cell>
          <cell r="L19">
            <v>0</v>
          </cell>
          <cell r="M19">
            <v>0</v>
          </cell>
          <cell r="N19">
            <v>0</v>
          </cell>
          <cell r="O19">
            <v>0</v>
          </cell>
          <cell r="P19">
            <v>0</v>
          </cell>
          <cell r="Q19">
            <v>0</v>
          </cell>
          <cell r="R19">
            <v>0</v>
          </cell>
        </row>
        <row r="20">
          <cell r="D20">
            <v>600</v>
          </cell>
          <cell r="E20">
            <v>600</v>
          </cell>
          <cell r="F20">
            <v>0</v>
          </cell>
          <cell r="G20">
            <v>0</v>
          </cell>
          <cell r="H20">
            <v>0</v>
          </cell>
          <cell r="I20">
            <v>4000</v>
          </cell>
          <cell r="J20">
            <v>0</v>
          </cell>
          <cell r="K20">
            <v>0</v>
          </cell>
          <cell r="L20">
            <v>0</v>
          </cell>
          <cell r="M20">
            <v>0</v>
          </cell>
          <cell r="N20">
            <v>0</v>
          </cell>
          <cell r="O20">
            <v>0</v>
          </cell>
          <cell r="P20">
            <v>0</v>
          </cell>
          <cell r="Q20">
            <v>0</v>
          </cell>
          <cell r="R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row>
        <row r="22">
          <cell r="D22">
            <v>0</v>
          </cell>
          <cell r="E22">
            <v>0</v>
          </cell>
          <cell r="F22">
            <v>0</v>
          </cell>
          <cell r="G22">
            <v>0</v>
          </cell>
          <cell r="H22">
            <v>0</v>
          </cell>
          <cell r="I22">
            <v>11700</v>
          </cell>
          <cell r="J22">
            <v>0</v>
          </cell>
          <cell r="K22">
            <v>0</v>
          </cell>
          <cell r="L22">
            <v>0</v>
          </cell>
          <cell r="M22">
            <v>0</v>
          </cell>
          <cell r="N22">
            <v>0</v>
          </cell>
          <cell r="O22">
            <v>4100</v>
          </cell>
          <cell r="P22">
            <v>0</v>
          </cell>
          <cell r="Q22">
            <v>4000</v>
          </cell>
          <cell r="R22">
            <v>0</v>
          </cell>
        </row>
        <row r="23">
          <cell r="D23">
            <v>0</v>
          </cell>
          <cell r="E23">
            <v>600</v>
          </cell>
          <cell r="F23">
            <v>0</v>
          </cell>
          <cell r="G23">
            <v>0</v>
          </cell>
          <cell r="H23">
            <v>0</v>
          </cell>
          <cell r="I23">
            <v>0</v>
          </cell>
          <cell r="J23">
            <v>0</v>
          </cell>
          <cell r="K23">
            <v>0</v>
          </cell>
          <cell r="L23">
            <v>3000</v>
          </cell>
          <cell r="M23">
            <v>0</v>
          </cell>
          <cell r="N23">
            <v>0</v>
          </cell>
          <cell r="O23">
            <v>3500</v>
          </cell>
          <cell r="P23">
            <v>0</v>
          </cell>
          <cell r="Q23">
            <v>0</v>
          </cell>
          <cell r="R23">
            <v>0</v>
          </cell>
        </row>
        <row r="24">
          <cell r="D24">
            <v>0</v>
          </cell>
          <cell r="E24">
            <v>0</v>
          </cell>
          <cell r="F24">
            <v>0</v>
          </cell>
          <cell r="G24">
            <v>0</v>
          </cell>
          <cell r="H24">
            <v>0</v>
          </cell>
          <cell r="I24">
            <v>7100</v>
          </cell>
          <cell r="J24">
            <v>0</v>
          </cell>
          <cell r="K24">
            <v>0</v>
          </cell>
          <cell r="L24">
            <v>0</v>
          </cell>
          <cell r="M24">
            <v>0</v>
          </cell>
          <cell r="N24">
            <v>0</v>
          </cell>
          <cell r="O24">
            <v>0</v>
          </cell>
          <cell r="P24">
            <v>0</v>
          </cell>
          <cell r="Q24">
            <v>0</v>
          </cell>
          <cell r="R24">
            <v>0</v>
          </cell>
        </row>
        <row r="25">
          <cell r="D25">
            <v>0</v>
          </cell>
          <cell r="E25">
            <v>0</v>
          </cell>
          <cell r="F25">
            <v>0</v>
          </cell>
          <cell r="G25">
            <v>0</v>
          </cell>
          <cell r="H25">
            <v>0</v>
          </cell>
          <cell r="I25">
            <v>11100</v>
          </cell>
          <cell r="J25">
            <v>0</v>
          </cell>
          <cell r="K25">
            <v>0</v>
          </cell>
          <cell r="L25">
            <v>3000</v>
          </cell>
          <cell r="M25">
            <v>0</v>
          </cell>
          <cell r="N25">
            <v>0</v>
          </cell>
          <cell r="O25">
            <v>5000</v>
          </cell>
          <cell r="P25">
            <v>0</v>
          </cell>
          <cell r="Q25">
            <v>0</v>
          </cell>
          <cell r="R25">
            <v>0</v>
          </cell>
        </row>
        <row r="26">
          <cell r="D26">
            <v>600</v>
          </cell>
          <cell r="E26">
            <v>600</v>
          </cell>
          <cell r="F26">
            <v>0</v>
          </cell>
          <cell r="G26">
            <v>0</v>
          </cell>
          <cell r="H26">
            <v>0</v>
          </cell>
          <cell r="I26">
            <v>12900</v>
          </cell>
          <cell r="J26">
            <v>0</v>
          </cell>
          <cell r="K26">
            <v>0</v>
          </cell>
          <cell r="L26">
            <v>0</v>
          </cell>
          <cell r="M26">
            <v>0</v>
          </cell>
          <cell r="N26">
            <v>0</v>
          </cell>
          <cell r="O26">
            <v>0</v>
          </cell>
          <cell r="P26">
            <v>0</v>
          </cell>
          <cell r="Q26">
            <v>0</v>
          </cell>
          <cell r="R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D28">
            <v>0</v>
          </cell>
          <cell r="E28">
            <v>0</v>
          </cell>
          <cell r="F28">
            <v>0</v>
          </cell>
          <cell r="G28">
            <v>0</v>
          </cell>
          <cell r="H28">
            <v>0</v>
          </cell>
          <cell r="I28">
            <v>4300</v>
          </cell>
          <cell r="J28">
            <v>0</v>
          </cell>
          <cell r="K28">
            <v>0</v>
          </cell>
          <cell r="L28">
            <v>0</v>
          </cell>
          <cell r="M28">
            <v>0</v>
          </cell>
          <cell r="N28">
            <v>0</v>
          </cell>
          <cell r="O28">
            <v>0</v>
          </cell>
          <cell r="P28">
            <v>0</v>
          </cell>
          <cell r="Q28">
            <v>0</v>
          </cell>
          <cell r="R28">
            <v>0</v>
          </cell>
        </row>
        <row r="29">
          <cell r="D29">
            <v>0</v>
          </cell>
          <cell r="E29">
            <v>600</v>
          </cell>
          <cell r="F29">
            <v>0</v>
          </cell>
          <cell r="G29">
            <v>0</v>
          </cell>
          <cell r="H29">
            <v>0</v>
          </cell>
          <cell r="I29">
            <v>0</v>
          </cell>
          <cell r="J29">
            <v>0</v>
          </cell>
          <cell r="K29">
            <v>0</v>
          </cell>
          <cell r="L29">
            <v>0</v>
          </cell>
          <cell r="M29">
            <v>0</v>
          </cell>
          <cell r="N29">
            <v>0</v>
          </cell>
          <cell r="O29">
            <v>3700</v>
          </cell>
          <cell r="P29">
            <v>0</v>
          </cell>
          <cell r="Q29">
            <v>4000</v>
          </cell>
          <cell r="R29">
            <v>0</v>
          </cell>
        </row>
        <row r="30">
          <cell r="D30">
            <v>1800</v>
          </cell>
          <cell r="E30">
            <v>0</v>
          </cell>
          <cell r="F30">
            <v>0</v>
          </cell>
          <cell r="G30">
            <v>0</v>
          </cell>
          <cell r="H30">
            <v>0</v>
          </cell>
          <cell r="I30">
            <v>4500</v>
          </cell>
          <cell r="J30">
            <v>0</v>
          </cell>
          <cell r="K30">
            <v>0</v>
          </cell>
          <cell r="L30">
            <v>0</v>
          </cell>
          <cell r="M30">
            <v>0</v>
          </cell>
          <cell r="N30">
            <v>0</v>
          </cell>
          <cell r="O30">
            <v>0</v>
          </cell>
          <cell r="P30">
            <v>0</v>
          </cell>
          <cell r="Q30">
            <v>0</v>
          </cell>
          <cell r="R30">
            <v>0</v>
          </cell>
        </row>
        <row r="31">
          <cell r="D31">
            <v>0</v>
          </cell>
          <cell r="E31">
            <v>0</v>
          </cell>
          <cell r="F31">
            <v>0</v>
          </cell>
          <cell r="G31">
            <v>0</v>
          </cell>
          <cell r="H31">
            <v>0</v>
          </cell>
          <cell r="I31">
            <v>0</v>
          </cell>
          <cell r="J31">
            <v>0</v>
          </cell>
          <cell r="K31">
            <v>0</v>
          </cell>
          <cell r="L31">
            <v>0</v>
          </cell>
          <cell r="M31">
            <v>4200</v>
          </cell>
          <cell r="N31">
            <v>0</v>
          </cell>
          <cell r="O31">
            <v>0</v>
          </cell>
          <cell r="P31">
            <v>0</v>
          </cell>
          <cell r="Q31">
            <v>5900</v>
          </cell>
          <cell r="R31">
            <v>0</v>
          </cell>
        </row>
        <row r="32">
          <cell r="D32">
            <v>0</v>
          </cell>
          <cell r="E32">
            <v>0</v>
          </cell>
          <cell r="F32">
            <v>0</v>
          </cell>
          <cell r="G32">
            <v>4400</v>
          </cell>
          <cell r="H32">
            <v>0</v>
          </cell>
          <cell r="I32">
            <v>15700</v>
          </cell>
          <cell r="J32">
            <v>0</v>
          </cell>
          <cell r="K32">
            <v>0</v>
          </cell>
          <cell r="L32">
            <v>4300</v>
          </cell>
          <cell r="M32">
            <v>0</v>
          </cell>
          <cell r="N32">
            <v>0</v>
          </cell>
          <cell r="O32">
            <v>0</v>
          </cell>
          <cell r="P32">
            <v>0</v>
          </cell>
          <cell r="Q32">
            <v>3100</v>
          </cell>
          <cell r="R32">
            <v>0</v>
          </cell>
        </row>
        <row r="33">
          <cell r="D33">
            <v>0</v>
          </cell>
          <cell r="E33">
            <v>0</v>
          </cell>
          <cell r="F33">
            <v>0</v>
          </cell>
          <cell r="G33">
            <v>0</v>
          </cell>
          <cell r="H33">
            <v>0</v>
          </cell>
          <cell r="I33">
            <v>4000</v>
          </cell>
          <cell r="J33">
            <v>0</v>
          </cell>
          <cell r="K33">
            <v>0</v>
          </cell>
          <cell r="L33">
            <v>4900</v>
          </cell>
          <cell r="M33">
            <v>0</v>
          </cell>
          <cell r="N33">
            <v>0</v>
          </cell>
          <cell r="O33">
            <v>0</v>
          </cell>
          <cell r="P33">
            <v>0</v>
          </cell>
          <cell r="Q33">
            <v>6500</v>
          </cell>
          <cell r="R33">
            <v>0</v>
          </cell>
        </row>
        <row r="34">
          <cell r="D34">
            <v>0</v>
          </cell>
          <cell r="E34">
            <v>600</v>
          </cell>
          <cell r="F34">
            <v>0</v>
          </cell>
          <cell r="G34">
            <v>0</v>
          </cell>
          <cell r="H34">
            <v>0</v>
          </cell>
          <cell r="I34">
            <v>0</v>
          </cell>
          <cell r="J34">
            <v>0</v>
          </cell>
          <cell r="K34">
            <v>0</v>
          </cell>
          <cell r="L34">
            <v>0</v>
          </cell>
          <cell r="M34">
            <v>0</v>
          </cell>
          <cell r="N34">
            <v>0</v>
          </cell>
          <cell r="O34">
            <v>0</v>
          </cell>
          <cell r="P34">
            <v>0</v>
          </cell>
          <cell r="Q34">
            <v>0</v>
          </cell>
          <cell r="R34">
            <v>0</v>
          </cell>
        </row>
        <row r="35">
          <cell r="D35">
            <v>0</v>
          </cell>
          <cell r="E35">
            <v>600</v>
          </cell>
          <cell r="F35">
            <v>0</v>
          </cell>
          <cell r="G35">
            <v>0</v>
          </cell>
          <cell r="H35">
            <v>0</v>
          </cell>
          <cell r="I35">
            <v>3100</v>
          </cell>
          <cell r="J35">
            <v>0</v>
          </cell>
          <cell r="K35">
            <v>0</v>
          </cell>
          <cell r="L35">
            <v>0</v>
          </cell>
          <cell r="M35">
            <v>0</v>
          </cell>
          <cell r="N35">
            <v>0</v>
          </cell>
          <cell r="O35">
            <v>7200</v>
          </cell>
          <cell r="P35">
            <v>0</v>
          </cell>
          <cell r="Q35">
            <v>0</v>
          </cell>
          <cell r="R35">
            <v>0</v>
          </cell>
        </row>
      </sheetData>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スタ"/>
    </sheetNames>
    <sheetDataSet>
      <sheetData sheetId="0"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2-11-18T12:48:38.948"/>
    </inkml:context>
    <inkml:brush xml:id="br0">
      <inkml:brushProperty name="width" value="0.05" units="cm"/>
      <inkml:brushProperty name="height" value="0.05" units="cm"/>
    </inkml:brush>
  </inkml:definitions>
  <inkml:trace contextRef="#ctx0" brushRef="#br0">1 1 3504 0 0,'0'0'24'0'0</inkml:trace>
</inkml:ink>
</file>

<file path=xl/tables/table1.xml><?xml version="1.0" encoding="utf-8"?>
<table xmlns="http://schemas.openxmlformats.org/spreadsheetml/2006/main" id="1" name="店舗リスト" displayName="店舗リスト" ref="B2:C19" totalsRowShown="0" headerRowDxfId="238" dataDxfId="237">
  <autoFilter ref="B2:C19"/>
  <tableColumns count="2">
    <tableColumn id="1" name="会社" dataDxfId="236"/>
    <tableColumn id="2" name="店舗　" dataDxfId="235"/>
  </tableColumns>
  <tableStyleInfo name="TableStyleMedium2" showFirstColumn="0" showLastColumn="0" showRowStripes="1" showColumnStripes="0"/>
</table>
</file>

<file path=xl/tables/table2.xml><?xml version="1.0" encoding="utf-8"?>
<table xmlns="http://schemas.openxmlformats.org/spreadsheetml/2006/main" id="2" name="テーブル2" displayName="テーブル2" ref="B25:B35" totalsRowShown="0">
  <autoFilter ref="B25:B35"/>
  <tableColumns count="1">
    <tableColumn id="1" name="会社"/>
  </tableColumns>
  <tableStyleInfo name="TableStyleMedium2" showFirstColumn="0" showLastColumn="0" showRowStripes="1" showColumnStripes="0"/>
</table>
</file>

<file path=xl/tables/table3.xml><?xml version="1.0" encoding="utf-8"?>
<table xmlns="http://schemas.openxmlformats.org/spreadsheetml/2006/main" id="3" name="テーブル3" displayName="テーブル3" ref="B38:B41" totalsRowShown="0">
  <autoFilter ref="B38:B41"/>
  <tableColumns count="1">
    <tableColumn id="1" name="支払区分"/>
  </tableColumns>
  <tableStyleInfo name="TableStyleMedium2" showFirstColumn="0" showLastColumn="0" showRowStripes="1" showColumnStripes="0"/>
</table>
</file>

<file path=xl/tables/table4.xml><?xml version="1.0" encoding="utf-8"?>
<table xmlns="http://schemas.openxmlformats.org/spreadsheetml/2006/main" id="4" name="テーブル4" displayName="テーブル4" ref="B44:C51" totalsRowShown="0">
  <autoFilter ref="B44:C51"/>
  <tableColumns count="2">
    <tableColumn id="1" name="支給単価"/>
    <tableColumn id="2" name="金額"/>
  </tableColumns>
  <tableStyleInfo name="TableStyleMedium2" showFirstColumn="0" showLastColumn="0" showRowStripes="1" showColumnStripes="0"/>
</table>
</file>

<file path=xl/tables/table5.xml><?xml version="1.0" encoding="utf-8"?>
<table xmlns="http://schemas.openxmlformats.org/spreadsheetml/2006/main" id="6" name="テーブル6" displayName="テーブル6" ref="E2:P37" totalsRowShown="0" headerRowDxfId="234" headerRowBorderDxfId="233" tableBorderDxfId="232" totalsRowBorderDxfId="231">
  <autoFilter ref="E2:P37"/>
  <tableColumns count="12">
    <tableColumn id="1" name="会社" dataDxfId="230"/>
    <tableColumn id="2" name="有限会社レストラン古潭荘" dataDxfId="229"/>
    <tableColumn id="3" name="株式会社札幌海鮮丸" dataDxfId="228"/>
    <tableColumn id="4" name="株式会社岩内食品市場" dataDxfId="227"/>
    <tableColumn id="6" name="株式会社東部開発" dataDxfId="226"/>
    <tableColumn id="7" name="列2" dataDxfId="225"/>
    <tableColumn id="8" name="列3" dataDxfId="224"/>
    <tableColumn id="9" name="列4" dataDxfId="223"/>
    <tableColumn id="10" name="列5" dataDxfId="222"/>
    <tableColumn id="11" name="列6" dataDxfId="221"/>
    <tableColumn id="12" name="列7" dataDxfId="220"/>
    <tableColumn id="5" name="支払区分" dataDxfId="219"/>
  </tableColumns>
  <tableStyleInfo name="TableStyleMedium2" showFirstColumn="0" showLastColumn="0" showRowStripes="1" showColumnStripes="0"/>
</table>
</file>

<file path=xl/tables/table6.xml><?xml version="1.0" encoding="utf-8"?>
<table xmlns="http://schemas.openxmlformats.org/spreadsheetml/2006/main" id="5" name="テーブル5" displayName="テーブル5" ref="A2:AI14" totalsRowShown="0" headerRowDxfId="217" dataDxfId="215" headerRowBorderDxfId="216" tableBorderDxfId="214" totalsRowBorderDxfId="213" dataCellStyle="桁区切り">
  <autoFilter ref="A2:AI14"/>
  <tableColumns count="35">
    <tableColumn id="1" name="会社" dataDxfId="212"/>
    <tableColumn id="2" name="店舗" dataDxfId="211"/>
    <tableColumn id="3" name="長尾" dataDxfId="210" dataCellStyle="桁区切り">
      <calculatedColumnFormula>SUMIF(INDIRECT(C$2&amp;"!$D$9:$D$39"),$B3,INDIRECT(C$2&amp;"!$N$9:$N$39"))</calculatedColumnFormula>
    </tableColumn>
    <tableColumn id="4" name="鈴木裕" dataDxfId="209" dataCellStyle="桁区切り">
      <calculatedColumnFormula>SUMIF(INDIRECT(D$2&amp;"!$D$9:$D$39"),$B3,INDIRECT(D$2&amp;"!$N$9:$N$39"))</calculatedColumnFormula>
    </tableColumn>
    <tableColumn id="5" name="駒井" dataDxfId="208" dataCellStyle="桁区切り">
      <calculatedColumnFormula>SUMIF(INDIRECT(E$2&amp;"!$D$9:$D$39"),$B3,INDIRECT(E$2&amp;"!$N$9:$N$39"))</calculatedColumnFormula>
    </tableColumn>
    <tableColumn id="6" name="武茂" dataDxfId="207" dataCellStyle="桁区切り">
      <calculatedColumnFormula>SUMIF(INDIRECT(F$2&amp;"!$D$9:$D$39"),$B3,INDIRECT(F$2&amp;"!$N$9:$N$39"))</calculatedColumnFormula>
    </tableColumn>
    <tableColumn id="7" name="板坂" dataDxfId="206" dataCellStyle="桁区切り">
      <calculatedColumnFormula>SUMIF(INDIRECT(G$2&amp;"!$D$9:$D$39"),$B3,INDIRECT(G$2&amp;"!$N$9:$N$39"))</calculatedColumnFormula>
    </tableColumn>
    <tableColumn id="8" name="今前田" dataDxfId="205" dataCellStyle="桁区切り">
      <calculatedColumnFormula>SUMIF(INDIRECT(H$2&amp;"!$D$9:$D$39"),$B3,INDIRECT(H$2&amp;"!$N$9:$N$39"))</calculatedColumnFormula>
    </tableColumn>
    <tableColumn id="9" name="浦辻" dataDxfId="204" dataCellStyle="桁区切り">
      <calculatedColumnFormula>SUMIF(INDIRECT(I$2&amp;"!$D$9:$D$39"),$B3,INDIRECT(I$2&amp;"!$N$9:$N$39"))</calculatedColumnFormula>
    </tableColumn>
    <tableColumn id="10" name="木村" dataDxfId="203" dataCellStyle="桁区切り">
      <calculatedColumnFormula>SUMIF(INDIRECT(J$2&amp;"!$D$9:$D$39"),$B3,INDIRECT(J$2&amp;"!$N$9:$N$39"))</calculatedColumnFormula>
    </tableColumn>
    <tableColumn id="11" name="広田" dataDxfId="202" dataCellStyle="桁区切り">
      <calculatedColumnFormula>SUMIF(INDIRECT(K$2&amp;"!$D$9:$D$39"),$B3,INDIRECT(K$2&amp;"!$N$9:$N$39"))</calculatedColumnFormula>
    </tableColumn>
    <tableColumn id="12" name="中村" dataDxfId="201" dataCellStyle="桁区切り">
      <calculatedColumnFormula>SUMIF(INDIRECT(L$2&amp;"!$D$9:$D$39"),$B3,INDIRECT(L$2&amp;"!$N$9:$N$39"))</calculatedColumnFormula>
    </tableColumn>
    <tableColumn id="13" name="早水" dataDxfId="200" dataCellStyle="桁区切り">
      <calculatedColumnFormula>SUMIF(INDIRECT(M$2&amp;"!$D$9:$D$39"),$B3,INDIRECT(M$2&amp;"!$N$9:$N$39"))</calculatedColumnFormula>
    </tableColumn>
    <tableColumn id="14" name="高橋" dataDxfId="199" dataCellStyle="桁区切り">
      <calculatedColumnFormula>SUMIF(INDIRECT(N$2&amp;"!$D$9:$D$39"),$B3,INDIRECT(N$2&amp;"!$N$9:$N$39"))</calculatedColumnFormula>
    </tableColumn>
    <tableColumn id="15" name="大屋" dataDxfId="198" dataCellStyle="桁区切り">
      <calculatedColumnFormula>SUMIF(INDIRECT(O$2&amp;"!$D$9:$D$39"),$B3,INDIRECT(O$2&amp;"!$N$9:$N$39"))</calculatedColumnFormula>
    </tableColumn>
    <tableColumn id="16" name="深田" dataDxfId="197" dataCellStyle="桁区切り">
      <calculatedColumnFormula>SUMIF(INDIRECT(P$2&amp;"!$D$9:$D$39"),$B3,INDIRECT(P$2&amp;"!$N$9:$N$39"))</calculatedColumnFormula>
    </tableColumn>
    <tableColumn id="17" name="小林" dataDxfId="196" dataCellStyle="桁区切り">
      <calculatedColumnFormula>SUMIF(INDIRECT(Q$2&amp;"!$D$9:$D$39"),$B3,INDIRECT(Q$2&amp;"!$N$9:$N$39"))</calculatedColumnFormula>
    </tableColumn>
    <tableColumn id="18" name="谷口" dataDxfId="195" dataCellStyle="桁区切り">
      <calculatedColumnFormula>SUMIF(INDIRECT(R$2&amp;"!$D$9:$D$39"),$B3,INDIRECT(R$2&amp;"!$N$9:$N$39"))</calculatedColumnFormula>
    </tableColumn>
    <tableColumn id="19" name="片山" dataDxfId="194" dataCellStyle="桁区切り">
      <calculatedColumnFormula>SUMIF(INDIRECT(S$2&amp;"!$D$9:$D$39"),$B3,INDIRECT(S$2&amp;"!$N$9:$N$39"))</calculatedColumnFormula>
    </tableColumn>
    <tableColumn id="20" name="小沼" dataDxfId="193" dataCellStyle="桁区切り">
      <calculatedColumnFormula>SUMIF(INDIRECT(T$2&amp;"!$D$9:$D$39"),$B3,INDIRECT(T$2&amp;"!$N$9:$N$39"))</calculatedColumnFormula>
    </tableColumn>
    <tableColumn id="21" name="清水" dataDxfId="192" dataCellStyle="桁区切り">
      <calculatedColumnFormula>SUMIF(INDIRECT(U$2&amp;"!$D$9:$D$39"),$B3,INDIRECT(U$2&amp;"!$N$9:$N$39"))</calculatedColumnFormula>
    </tableColumn>
    <tableColumn id="22" name="友廣" dataDxfId="191" dataCellStyle="桁区切り">
      <calculatedColumnFormula>SUMIF(INDIRECT(V$2&amp;"!$D$9:$D$39"),$B3,INDIRECT(V$2&amp;"!$N$9:$N$39"))</calculatedColumnFormula>
    </tableColumn>
    <tableColumn id="23" name="佐藤真" dataDxfId="190" dataCellStyle="桁区切り">
      <calculatedColumnFormula>SUMIF(INDIRECT(W$2&amp;"!$D$9:$D$39"),$B3,INDIRECT(W$2&amp;"!$N$9:$N$39"))</calculatedColumnFormula>
    </tableColumn>
    <tableColumn id="24" name="星" dataDxfId="189" dataCellStyle="桁区切り">
      <calculatedColumnFormula>SUMIF(INDIRECT(X$2&amp;"!$D$9:$D$39"),$B3,INDIRECT(X$2&amp;"!$N$9:$N$39"))</calculatedColumnFormula>
    </tableColumn>
    <tableColumn id="25" name="片山紗" dataDxfId="188" dataCellStyle="桁区切り">
      <calculatedColumnFormula>SUMIF(INDIRECT(Y$2&amp;"!$D$9:$D$39"),$B3,INDIRECT(Y$2&amp;"!$N$9:$N$39"))</calculatedColumnFormula>
    </tableColumn>
    <tableColumn id="26" name="石巻" dataDxfId="187" dataCellStyle="桁区切り">
      <calculatedColumnFormula>SUMIF(INDIRECT(Z$2&amp;"!$D$9:$D$39"),$B3,INDIRECT(Z$2&amp;"!$N$9:$N$39"))</calculatedColumnFormula>
    </tableColumn>
    <tableColumn id="27" name="安富" dataDxfId="186" dataCellStyle="桁区切り">
      <calculatedColumnFormula>SUMIF(INDIRECT(AA$2&amp;"!$D$9:$D$39"),$B3,INDIRECT(AA$2&amp;"!$N$9:$N$39"))</calculatedColumnFormula>
    </tableColumn>
    <tableColumn id="28" name="米坂" dataDxfId="185" dataCellStyle="桁区切り">
      <calculatedColumnFormula>SUMIF(INDIRECT(AB$2&amp;"!$D$9:$D$39"),$B3,INDIRECT(AB$2&amp;"!$N$9:$N$39"))</calculatedColumnFormula>
    </tableColumn>
    <tableColumn id="29" name="大澤" dataDxfId="184" dataCellStyle="桁区切り">
      <calculatedColumnFormula>SUMIF(INDIRECT(AC$2&amp;"!$D$9:$D$39"),$B3,INDIRECT(AC$2&amp;"!$N$9:$N$39"))</calculatedColumnFormula>
    </tableColumn>
    <tableColumn id="30" name="予備3" dataDxfId="183" dataCellStyle="桁区切り">
      <calculatedColumnFormula>SUMIF(INDIRECT(AD$2&amp;"!$D$9:$D$39"),$B3,INDIRECT(AD$2&amp;"!$N$9:$N$39"))</calculatedColumnFormula>
    </tableColumn>
    <tableColumn id="31" name="予備4" dataDxfId="182" dataCellStyle="桁区切り">
      <calculatedColumnFormula>SUMIF(INDIRECT(AE$2&amp;"!$D$9:$D$39"),$B3,INDIRECT(AE$2&amp;"!$N$9:$N$39"))</calculatedColumnFormula>
    </tableColumn>
    <tableColumn id="32" name="予備5" dataDxfId="181" dataCellStyle="桁区切り">
      <calculatedColumnFormula>SUMIF(INDIRECT(AF$2&amp;"!$D$9:$D$39"),$B3,INDIRECT(AF$2&amp;"!$N$9:$N$39"))</calculatedColumnFormula>
    </tableColumn>
    <tableColumn id="33" name="予備6" dataDxfId="180" dataCellStyle="桁区切り">
      <calculatedColumnFormula>SUMIF(INDIRECT(AG$2&amp;"!$D$9:$D$39"),$B3,INDIRECT(AG$2&amp;"!$N$9:$N$39"))</calculatedColumnFormula>
    </tableColumn>
    <tableColumn id="34" name="予備7" dataDxfId="179" dataCellStyle="桁区切り">
      <calculatedColumnFormula>SUMIF(INDIRECT(AH$2&amp;"!$D$9:$D$39"),$B3,INDIRECT(AH$2&amp;"!$N$9:$N$39"))</calculatedColumnFormula>
    </tableColumn>
    <tableColumn id="35" name="予備8" dataDxfId="178" dataCellStyle="桁区切り">
      <calculatedColumnFormula>SUMIF(INDIRECT(AI$2&amp;"!$D$9:$D$39"),$B3,INDIRECT(AI$2&amp;"!$N$9:$N$39"))</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7" name="テーブル7" displayName="テーブル7" ref="A17:AI29" totalsRowShown="0" headerRowDxfId="177" dataDxfId="175" headerRowBorderDxfId="176" tableBorderDxfId="174" totalsRowBorderDxfId="173" dataCellStyle="桁区切り">
  <autoFilter ref="A17:AI29"/>
  <tableColumns count="35">
    <tableColumn id="1" name="会社" dataDxfId="172"/>
    <tableColumn id="2" name="店舗" dataDxfId="171"/>
    <tableColumn id="3" name="長尾" dataDxfId="170" dataCellStyle="桁区切り">
      <calculatedColumnFormula>SUMIF(INDIRECT(C$17&amp;"!$D$9:$D$39"),$B18,INDIRECT(C$17&amp;"!$J$9:$J$39"))-SUMIF(INDIRECT(C$17&amp;"!$D$9:$D$39"),$B18,INDIRECT(C$17&amp;"!$K$9:$K$39"))</calculatedColumnFormula>
    </tableColumn>
    <tableColumn id="4" name="鈴木裕" dataDxfId="169" dataCellStyle="桁区切り">
      <calculatedColumnFormula>SUMIF(INDIRECT(D$17&amp;"!$D$9:$D$39"),$B18,INDIRECT(D$17&amp;"!$J$9:$J$39"))-SUMIF(INDIRECT(D$17&amp;"!$D$9:$D$39"),$B18,INDIRECT(D$17&amp;"!$K$9:$K$39"))</calculatedColumnFormula>
    </tableColumn>
    <tableColumn id="5" name="駒井" dataDxfId="168" dataCellStyle="桁区切り">
      <calculatedColumnFormula>SUMIF(INDIRECT(E$17&amp;"!$D$9:$D$39"),$B18,INDIRECT(E$17&amp;"!$J$9:$J$39"))-SUMIF(INDIRECT(E$17&amp;"!$D$9:$D$39"),$B18,INDIRECT(E$17&amp;"!$K$9:$K$39"))</calculatedColumnFormula>
    </tableColumn>
    <tableColumn id="6" name="武茂" dataDxfId="167" dataCellStyle="桁区切り">
      <calculatedColumnFormula>SUMIF(INDIRECT(F$17&amp;"!$D$9:$D$39"),$B18,INDIRECT(F$17&amp;"!$J$9:$J$39"))-SUMIF(INDIRECT(F$17&amp;"!$D$9:$D$39"),$B18,INDIRECT(F$17&amp;"!$K$9:$K$39"))</calculatedColumnFormula>
    </tableColumn>
    <tableColumn id="7" name="板坂" dataDxfId="166" dataCellStyle="桁区切り">
      <calculatedColumnFormula>SUMIF(INDIRECT(G$17&amp;"!$D$9:$D$39"),$B18,INDIRECT(G$17&amp;"!$J$9:$J$39"))-SUMIF(INDIRECT(G$17&amp;"!$D$9:$D$39"),$B18,INDIRECT(G$17&amp;"!$K$9:$K$39"))</calculatedColumnFormula>
    </tableColumn>
    <tableColumn id="8" name="今前田" dataDxfId="165" dataCellStyle="桁区切り">
      <calculatedColumnFormula>SUMIF(INDIRECT(H$17&amp;"!$D$9:$D$39"),$B18,INDIRECT(H$17&amp;"!$J$9:$J$39"))-SUMIF(INDIRECT(H$17&amp;"!$D$9:$D$39"),$B18,INDIRECT(H$17&amp;"!$K$9:$K$39"))</calculatedColumnFormula>
    </tableColumn>
    <tableColumn id="9" name="浦辻" dataDxfId="164" dataCellStyle="桁区切り">
      <calculatedColumnFormula>SUMIF(INDIRECT(I$17&amp;"!$D$9:$D$39"),$B18,INDIRECT(I$17&amp;"!$J$9:$J$39"))-SUMIF(INDIRECT(I$17&amp;"!$D$9:$D$39"),$B18,INDIRECT(I$17&amp;"!$K$9:$K$39"))</calculatedColumnFormula>
    </tableColumn>
    <tableColumn id="10" name="木村" dataDxfId="163" dataCellStyle="桁区切り">
      <calculatedColumnFormula>SUMIF(INDIRECT(J$17&amp;"!$D$9:$D$39"),$B18,INDIRECT(J$17&amp;"!$J$9:$J$39"))-SUMIF(INDIRECT(J$17&amp;"!$D$9:$D$39"),$B18,INDIRECT(J$17&amp;"!$K$9:$K$39"))</calculatedColumnFormula>
    </tableColumn>
    <tableColumn id="11" name="広田" dataDxfId="162" dataCellStyle="桁区切り">
      <calculatedColumnFormula>SUMIF(INDIRECT(K$17&amp;"!$D$9:$D$39"),$B18,INDIRECT(K$17&amp;"!$J$9:$J$39"))-SUMIF(INDIRECT(K$17&amp;"!$D$9:$D$39"),$B18,INDIRECT(K$17&amp;"!$K$9:$K$39"))</calculatedColumnFormula>
    </tableColumn>
    <tableColumn id="12" name="中村" dataDxfId="161" dataCellStyle="桁区切り">
      <calculatedColumnFormula>SUMIF(INDIRECT(L$17&amp;"!$D$9:$D$39"),$B18,INDIRECT(L$17&amp;"!$J$9:$J$39"))-SUMIF(INDIRECT(L$17&amp;"!$D$9:$D$39"),$B18,INDIRECT(L$17&amp;"!$K$9:$K$39"))</calculatedColumnFormula>
    </tableColumn>
    <tableColumn id="13" name="早水" dataDxfId="160" dataCellStyle="桁区切り">
      <calculatedColumnFormula>SUMIF(INDIRECT(M$17&amp;"!$D$9:$D$39"),$B18,INDIRECT(M$17&amp;"!$J$9:$J$39"))-SUMIF(INDIRECT(M$17&amp;"!$D$9:$D$39"),$B18,INDIRECT(M$17&amp;"!$K$9:$K$39"))</calculatedColumnFormula>
    </tableColumn>
    <tableColumn id="14" name="高橋" dataDxfId="159" dataCellStyle="桁区切り">
      <calculatedColumnFormula>SUMIF(INDIRECT(N$17&amp;"!$D$9:$D$39"),$B18,INDIRECT(N$17&amp;"!$J$9:$J$39"))-SUMIF(INDIRECT(N$17&amp;"!$D$9:$D$39"),$B18,INDIRECT(N$17&amp;"!$K$9:$K$39"))</calculatedColumnFormula>
    </tableColumn>
    <tableColumn id="15" name="大屋" dataDxfId="158" dataCellStyle="桁区切り">
      <calculatedColumnFormula>SUMIF(INDIRECT(O$17&amp;"!$D$9:$D$39"),$B18,INDIRECT(O$17&amp;"!$J$9:$J$39"))-SUMIF(INDIRECT(O$17&amp;"!$D$9:$D$39"),$B18,INDIRECT(O$17&amp;"!$K$9:$K$39"))</calculatedColumnFormula>
    </tableColumn>
    <tableColumn id="16" name="深田" dataDxfId="157" dataCellStyle="桁区切り">
      <calculatedColumnFormula>SUMIF(INDIRECT(P$17&amp;"!$D$9:$D$39"),$B18,INDIRECT(P$17&amp;"!$J$9:$J$39"))-SUMIF(INDIRECT(P$17&amp;"!$D$9:$D$39"),$B18,INDIRECT(P$17&amp;"!$K$9:$K$39"))</calculatedColumnFormula>
    </tableColumn>
    <tableColumn id="17" name="小林" dataDxfId="156" dataCellStyle="桁区切り">
      <calculatedColumnFormula>SUMIF(INDIRECT(Q$17&amp;"!$D$9:$D$39"),$B18,INDIRECT(Q$17&amp;"!$J$9:$J$39"))-SUMIF(INDIRECT(Q$17&amp;"!$D$9:$D$39"),$B18,INDIRECT(Q$17&amp;"!$K$9:$K$39"))</calculatedColumnFormula>
    </tableColumn>
    <tableColumn id="18" name="谷口" dataDxfId="155" dataCellStyle="桁区切り">
      <calculatedColumnFormula>SUMIF(INDIRECT(R$17&amp;"!$D$9:$D$39"),$B18,INDIRECT(R$17&amp;"!$J$9:$J$39"))-SUMIF(INDIRECT(R$17&amp;"!$D$9:$D$39"),$B18,INDIRECT(R$17&amp;"!$K$9:$K$39"))</calculatedColumnFormula>
    </tableColumn>
    <tableColumn id="19" name="片山" dataDxfId="154" dataCellStyle="桁区切り">
      <calculatedColumnFormula>SUMIF(INDIRECT(S$17&amp;"!$D$9:$D$39"),$B18,INDIRECT(S$17&amp;"!$J$9:$J$39"))-SUMIF(INDIRECT(S$17&amp;"!$D$9:$D$39"),$B18,INDIRECT(S$17&amp;"!$K$9:$K$39"))</calculatedColumnFormula>
    </tableColumn>
    <tableColumn id="20" name="小沼" dataDxfId="153" dataCellStyle="桁区切り">
      <calculatedColumnFormula>SUMIF(INDIRECT(T$17&amp;"!$D$9:$D$39"),$B18,INDIRECT(T$17&amp;"!$J$9:$J$39"))-SUMIF(INDIRECT(T$17&amp;"!$D$9:$D$39"),$B18,INDIRECT(T$17&amp;"!$K$9:$K$39"))</calculatedColumnFormula>
    </tableColumn>
    <tableColumn id="21" name="清水" dataDxfId="152" dataCellStyle="桁区切り">
      <calculatedColumnFormula>SUMIF(INDIRECT(U$17&amp;"!$D$9:$D$39"),$B18,INDIRECT(U$17&amp;"!$J$9:$J$39"))-SUMIF(INDIRECT(U$17&amp;"!$D$9:$D$39"),$B18,INDIRECT(U$17&amp;"!$K$9:$K$39"))</calculatedColumnFormula>
    </tableColumn>
    <tableColumn id="22" name="友廣" dataDxfId="151" dataCellStyle="桁区切り">
      <calculatedColumnFormula>SUMIF(INDIRECT(V$17&amp;"!$D$9:$D$39"),$B18,INDIRECT(V$17&amp;"!$J$9:$J$39"))-SUMIF(INDIRECT(V$17&amp;"!$D$9:$D$39"),$B18,INDIRECT(V$17&amp;"!$K$9:$K$39"))</calculatedColumnFormula>
    </tableColumn>
    <tableColumn id="23" name="佐藤真" dataDxfId="150" dataCellStyle="桁区切り">
      <calculatedColumnFormula>SUMIF(INDIRECT(W$17&amp;"!$D$9:$D$39"),$B18,INDIRECT(W$17&amp;"!$J$9:$J$39"))-SUMIF(INDIRECT(W$17&amp;"!$D$9:$D$39"),$B18,INDIRECT(W$17&amp;"!$K$9:$K$39"))</calculatedColumnFormula>
    </tableColumn>
    <tableColumn id="24" name="星" dataDxfId="149" dataCellStyle="桁区切り">
      <calculatedColumnFormula>SUMIF(INDIRECT(X$17&amp;"!$D$9:$D$39"),$B18,INDIRECT(X$17&amp;"!$J$9:$J$39"))-SUMIF(INDIRECT(X$17&amp;"!$D$9:$D$39"),$B18,INDIRECT(X$17&amp;"!$K$9:$K$39"))</calculatedColumnFormula>
    </tableColumn>
    <tableColumn id="25" name="片山紗" dataDxfId="148" dataCellStyle="桁区切り">
      <calculatedColumnFormula>SUMIF(INDIRECT(Y$17&amp;"!$D$9:$D$39"),$B18,INDIRECT(Y$17&amp;"!$J$9:$J$39"))-SUMIF(INDIRECT(Y$17&amp;"!$D$9:$D$39"),$B18,INDIRECT(Y$17&amp;"!$K$9:$K$39"))</calculatedColumnFormula>
    </tableColumn>
    <tableColumn id="26" name="石巻" dataDxfId="147" dataCellStyle="桁区切り">
      <calculatedColumnFormula>SUMIF(INDIRECT(Z$17&amp;"!$D$9:$D$39"),$B18,INDIRECT(Z$17&amp;"!$J$9:$J$39"))-SUMIF(INDIRECT(Z$17&amp;"!$D$9:$D$39"),$B18,INDIRECT(Z$17&amp;"!$K$9:$K$39"))</calculatedColumnFormula>
    </tableColumn>
    <tableColumn id="27" name="安富" dataDxfId="146" dataCellStyle="桁区切り">
      <calculatedColumnFormula>SUMIF(INDIRECT(AA$17&amp;"!$D$9:$D$39"),$B18,INDIRECT(AA$17&amp;"!$J$9:$J$39"))-SUMIF(INDIRECT(AA$17&amp;"!$D$9:$D$39"),$B18,INDIRECT(AA$17&amp;"!$K$9:$K$39"))</calculatedColumnFormula>
    </tableColumn>
    <tableColumn id="28" name="米坂" dataDxfId="145" dataCellStyle="桁区切り">
      <calculatedColumnFormula>SUMIF(INDIRECT(AB$17&amp;"!$D$9:$D$39"),$B18,INDIRECT(AB$17&amp;"!$J$9:$J$39"))-SUMIF(INDIRECT(AB$17&amp;"!$D$9:$D$39"),$B18,INDIRECT(AB$17&amp;"!$K$9:$K$39"))</calculatedColumnFormula>
    </tableColumn>
    <tableColumn id="29" name="大澤" dataDxfId="144" dataCellStyle="桁区切り">
      <calculatedColumnFormula>SUMIF(INDIRECT(AC$17&amp;"!$D$9:$D$39"),$B18,INDIRECT(AC$17&amp;"!$J$9:$J$39"))-SUMIF(INDIRECT(AC$17&amp;"!$D$9:$D$39"),$B18,INDIRECT(AC$17&amp;"!$K$9:$K$39"))</calculatedColumnFormula>
    </tableColumn>
    <tableColumn id="30" name="予備3" dataDxfId="143" dataCellStyle="桁区切り">
      <calculatedColumnFormula>SUMIF(INDIRECT(AD$17&amp;"!$D$9:$D$39"),$B18,INDIRECT(AD$17&amp;"!$J$9:$J$39"))-SUMIF(INDIRECT(AD$17&amp;"!$D$9:$D$39"),$B18,INDIRECT(AD$17&amp;"!$K$9:$K$39"))</calculatedColumnFormula>
    </tableColumn>
    <tableColumn id="31" name="予備4" dataDxfId="142" dataCellStyle="桁区切り">
      <calculatedColumnFormula>SUMIF(INDIRECT(AE$17&amp;"!$D$9:$D$39"),$B18,INDIRECT(AE$17&amp;"!$J$9:$J$39"))-SUMIF(INDIRECT(AE$17&amp;"!$D$9:$D$39"),$B18,INDIRECT(AE$17&amp;"!$K$9:$K$39"))</calculatedColumnFormula>
    </tableColumn>
    <tableColumn id="32" name="予備5" dataDxfId="141" dataCellStyle="桁区切り">
      <calculatedColumnFormula>SUMIF(INDIRECT(AF$17&amp;"!$D$9:$D$39"),$B18,INDIRECT(AF$17&amp;"!$J$9:$J$39"))-SUMIF(INDIRECT(AF$17&amp;"!$D$9:$D$39"),$B18,INDIRECT(AF$17&amp;"!$K$9:$K$39"))</calculatedColumnFormula>
    </tableColumn>
    <tableColumn id="33" name="予備6" dataDxfId="140" dataCellStyle="桁区切り">
      <calculatedColumnFormula>SUMIF(INDIRECT(AG$17&amp;"!$D$9:$D$39"),$B18,INDIRECT(AG$17&amp;"!$J$9:$J$39"))-SUMIF(INDIRECT(AG$17&amp;"!$D$9:$D$39"),$B18,INDIRECT(AG$17&amp;"!$K$9:$K$39"))</calculatedColumnFormula>
    </tableColumn>
    <tableColumn id="34" name="予備7" dataDxfId="139" dataCellStyle="桁区切り">
      <calculatedColumnFormula>SUMIF(INDIRECT(AH$17&amp;"!$D$9:$D$39"),$B18,INDIRECT(AH$17&amp;"!$J$9:$J$39"))-SUMIF(INDIRECT(AH$17&amp;"!$D$9:$D$39"),$B18,INDIRECT(AH$17&amp;"!$K$9:$K$39"))</calculatedColumnFormula>
    </tableColumn>
    <tableColumn id="35" name="予備8" dataDxfId="138" dataCellStyle="桁区切り">
      <calculatedColumnFormula>SUMIF(INDIRECT(AI$17&amp;"!$D$9:$D$39"),$B18,INDIRECT(AI$17&amp;"!$J$9:$J$39"))-SUMIF(INDIRECT(AI$17&amp;"!$D$9:$D$39"),$B18,INDIRECT(AI$17&amp;"!$K$9:$K$39"))</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4.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19.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20.bin"/><Relationship Id="rId4" Type="http://schemas.openxmlformats.org/officeDocument/2006/relationships/comments" Target="../comments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21.bin"/><Relationship Id="rId5" Type="http://schemas.openxmlformats.org/officeDocument/2006/relationships/comments" Target="../comments4.xml"/><Relationship Id="rId4" Type="http://schemas.openxmlformats.org/officeDocument/2006/relationships/ctrlProp" Target="../ctrlProps/ctrlProp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22.bin"/><Relationship Id="rId5" Type="http://schemas.openxmlformats.org/officeDocument/2006/relationships/comments" Target="../comments5.xml"/><Relationship Id="rId4" Type="http://schemas.openxmlformats.org/officeDocument/2006/relationships/ctrlProp" Target="../ctrlProps/ctrlProp3.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23.bin"/><Relationship Id="rId5" Type="http://schemas.openxmlformats.org/officeDocument/2006/relationships/comments" Target="../comments6.xml"/><Relationship Id="rId4" Type="http://schemas.openxmlformats.org/officeDocument/2006/relationships/ctrlProp" Target="../ctrlProps/ctrlProp4.xml"/></Relationships>
</file>

<file path=xl/worksheets/_rels/sheet2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26"/>
  <sheetViews>
    <sheetView zoomScale="115" zoomScaleNormal="115" workbookViewId="0">
      <selection activeCell="H136" sqref="H136"/>
    </sheetView>
  </sheetViews>
  <sheetFormatPr defaultRowHeight="13.5"/>
  <cols>
    <col min="1" max="1" width="30.875" customWidth="1"/>
    <col min="2" max="4" width="14" customWidth="1"/>
  </cols>
  <sheetData>
    <row r="1" spans="1:4" ht="13.5" customHeight="1">
      <c r="A1" s="3" t="s">
        <v>4</v>
      </c>
      <c r="B1" s="4" t="s">
        <v>3</v>
      </c>
      <c r="C1" s="3" t="s">
        <v>5</v>
      </c>
      <c r="D1" s="3" t="s">
        <v>6</v>
      </c>
    </row>
    <row r="2" spans="1:4">
      <c r="A2" t="str">
        <f>長尾!H6</f>
        <v>長尾</v>
      </c>
      <c r="B2" s="1">
        <f>長尾!N6</f>
        <v>0</v>
      </c>
      <c r="C2" s="2">
        <f>長尾!J40-長尾!K40</f>
        <v>0</v>
      </c>
      <c r="D2" s="1">
        <f>B2*C2</f>
        <v>0</v>
      </c>
    </row>
    <row r="3" spans="1:4">
      <c r="A3" t="str">
        <f>鈴木裕!H6</f>
        <v>鈴木裕</v>
      </c>
      <c r="B3" s="1">
        <f>鈴木裕!N6</f>
        <v>0</v>
      </c>
      <c r="C3" s="2">
        <f>鈴木裕!J40-鈴木裕!K40</f>
        <v>0</v>
      </c>
      <c r="D3" s="1">
        <f>B3*C3</f>
        <v>0</v>
      </c>
    </row>
    <row r="4" spans="1:4">
      <c r="A4" t="str">
        <f>駒井!H6</f>
        <v>駒井</v>
      </c>
      <c r="B4" s="1">
        <f>駒井!N6</f>
        <v>0</v>
      </c>
      <c r="C4" s="2">
        <f>駒井!J40-駒井!K40</f>
        <v>0</v>
      </c>
      <c r="D4" s="1">
        <f>B4*C4</f>
        <v>0</v>
      </c>
    </row>
    <row r="5" spans="1:4">
      <c r="A5" t="str">
        <f>武茂!H6</f>
        <v>武茂</v>
      </c>
      <c r="B5" s="1">
        <f>武茂!N6</f>
        <v>0</v>
      </c>
      <c r="C5" s="2">
        <f>武茂!J40-武茂!K40</f>
        <v>11</v>
      </c>
      <c r="D5" s="1">
        <f t="shared" ref="D5:D16" si="0">B5*C5</f>
        <v>0</v>
      </c>
    </row>
    <row r="6" spans="1:4">
      <c r="A6" t="str">
        <f>板坂!H6</f>
        <v>板坂</v>
      </c>
      <c r="B6" s="1">
        <f>板坂!N6</f>
        <v>0</v>
      </c>
      <c r="C6" s="2">
        <f>板坂!J40-板坂!K40</f>
        <v>0</v>
      </c>
      <c r="D6" s="1">
        <f t="shared" si="0"/>
        <v>0</v>
      </c>
    </row>
    <row r="7" spans="1:4">
      <c r="A7" t="str">
        <f>今前田!H6</f>
        <v>今前田</v>
      </c>
      <c r="B7" s="1">
        <f>今前田!N6</f>
        <v>0</v>
      </c>
      <c r="C7" s="2">
        <f>今前田!J40-今前田!K40</f>
        <v>0</v>
      </c>
      <c r="D7" s="1">
        <f t="shared" si="0"/>
        <v>0</v>
      </c>
    </row>
    <row r="8" spans="1:4">
      <c r="A8" t="str">
        <f>浦辻!H6</f>
        <v>浦辻</v>
      </c>
      <c r="B8" s="1">
        <f>浦辻!N6</f>
        <v>0</v>
      </c>
      <c r="C8" s="2">
        <f>浦辻!J40-浦辻!K40</f>
        <v>0</v>
      </c>
      <c r="D8" s="1">
        <f t="shared" si="0"/>
        <v>0</v>
      </c>
    </row>
    <row r="9" spans="1:4">
      <c r="A9" t="str">
        <f>木村!H6</f>
        <v>木村</v>
      </c>
      <c r="B9" s="1">
        <f>木村!N6</f>
        <v>0</v>
      </c>
      <c r="C9" s="2">
        <f>木村!J40-木村!K40</f>
        <v>0</v>
      </c>
      <c r="D9" s="1">
        <f t="shared" si="0"/>
        <v>0</v>
      </c>
    </row>
    <row r="10" spans="1:4">
      <c r="A10" t="str">
        <f>広田!H6</f>
        <v>広田</v>
      </c>
      <c r="B10" s="1">
        <f>広田!N6</f>
        <v>0</v>
      </c>
      <c r="C10" s="2">
        <f>広田!J40-広田!K40</f>
        <v>0</v>
      </c>
      <c r="D10" s="1">
        <f t="shared" si="0"/>
        <v>0</v>
      </c>
    </row>
    <row r="11" spans="1:4">
      <c r="A11" t="str">
        <f>中村!H6</f>
        <v>中村</v>
      </c>
      <c r="B11" s="1">
        <f>中村!N6</f>
        <v>0</v>
      </c>
      <c r="C11" s="2">
        <f>中村!J40-中村!K40</f>
        <v>0</v>
      </c>
      <c r="D11" s="1">
        <f t="shared" si="0"/>
        <v>0</v>
      </c>
    </row>
    <row r="12" spans="1:4">
      <c r="A12" t="str">
        <f>早水!H6</f>
        <v>早水</v>
      </c>
      <c r="B12" s="1">
        <f>早水!N6</f>
        <v>0</v>
      </c>
      <c r="C12" s="2">
        <f>早水!J40-早水!K40</f>
        <v>0</v>
      </c>
      <c r="D12" s="1">
        <f t="shared" si="0"/>
        <v>0</v>
      </c>
    </row>
    <row r="13" spans="1:4">
      <c r="A13" t="str">
        <f>高橋!H6</f>
        <v>高橋</v>
      </c>
      <c r="B13" s="1">
        <f>高橋!N6</f>
        <v>0</v>
      </c>
      <c r="C13" s="2">
        <f>高橋!J40-高橋!K40</f>
        <v>0</v>
      </c>
      <c r="D13" s="1">
        <f t="shared" si="0"/>
        <v>0</v>
      </c>
    </row>
    <row r="14" spans="1:4">
      <c r="A14" t="str">
        <f>大屋!H6</f>
        <v>大屋</v>
      </c>
      <c r="B14" s="1">
        <f>大屋!N6</f>
        <v>0</v>
      </c>
      <c r="C14" s="2">
        <f>大屋!J40-大屋!K40</f>
        <v>0</v>
      </c>
      <c r="D14" s="1">
        <f t="shared" si="0"/>
        <v>0</v>
      </c>
    </row>
    <row r="15" spans="1:4">
      <c r="A15" t="str">
        <f>深田!H6</f>
        <v>深田</v>
      </c>
      <c r="B15" s="1">
        <f>深田!N6</f>
        <v>0</v>
      </c>
      <c r="C15" s="2">
        <f>深田!J40-深田!K40</f>
        <v>0</v>
      </c>
      <c r="D15" s="1">
        <f t="shared" si="0"/>
        <v>0</v>
      </c>
    </row>
    <row r="16" spans="1:4">
      <c r="A16" t="str">
        <f>小林!H6</f>
        <v>小林</v>
      </c>
      <c r="B16" s="53">
        <f>小林!N6</f>
        <v>0</v>
      </c>
      <c r="C16" s="2">
        <f>小林!J40-小林!K40</f>
        <v>0</v>
      </c>
      <c r="D16" s="1">
        <f t="shared" si="0"/>
        <v>0</v>
      </c>
    </row>
    <row r="17" spans="1:4">
      <c r="A17" t="str">
        <f>谷口!H6</f>
        <v>谷口</v>
      </c>
      <c r="B17" s="53">
        <f>谷口!N6</f>
        <v>0</v>
      </c>
      <c r="C17">
        <f>谷口!J40-谷口!K40</f>
        <v>0</v>
      </c>
      <c r="D17" s="1">
        <f t="shared" ref="D17:D26" si="1">B17*C17</f>
        <v>0</v>
      </c>
    </row>
    <row r="18" spans="1:4">
      <c r="A18" t="str">
        <f>片山!H6</f>
        <v>片山</v>
      </c>
      <c r="B18" s="53">
        <f>片山!N6</f>
        <v>0</v>
      </c>
      <c r="C18">
        <f>片山!J40-片山!K40</f>
        <v>4.0000000000000018</v>
      </c>
      <c r="D18" s="53">
        <f t="shared" si="1"/>
        <v>0</v>
      </c>
    </row>
    <row r="19" spans="1:4">
      <c r="A19" t="str">
        <f>小沼!H6</f>
        <v>小沼</v>
      </c>
      <c r="B19" s="53">
        <f>小沼!N6</f>
        <v>0</v>
      </c>
      <c r="C19">
        <f>小沼!J40-小沼!K40</f>
        <v>0</v>
      </c>
      <c r="D19" s="53">
        <f t="shared" si="1"/>
        <v>0</v>
      </c>
    </row>
    <row r="20" spans="1:4">
      <c r="A20" t="str">
        <f>清水!H6</f>
        <v>清水</v>
      </c>
      <c r="B20" s="53">
        <f>清水!N6</f>
        <v>0</v>
      </c>
      <c r="C20">
        <f>清水!J40-清水!K40</f>
        <v>0</v>
      </c>
      <c r="D20" s="53">
        <f t="shared" si="1"/>
        <v>0</v>
      </c>
    </row>
    <row r="21" spans="1:4">
      <c r="A21" t="str">
        <f>友廣!H6</f>
        <v>友廣</v>
      </c>
      <c r="B21" s="53">
        <f>友廣!N6</f>
        <v>0</v>
      </c>
      <c r="C21">
        <f>友廣!J40-友廣!K40</f>
        <v>0</v>
      </c>
      <c r="D21" s="53">
        <f t="shared" si="1"/>
        <v>0</v>
      </c>
    </row>
    <row r="22" spans="1:4">
      <c r="A22" t="str">
        <f>佐藤真!H6</f>
        <v>佐藤真</v>
      </c>
      <c r="B22" s="53">
        <f>佐藤真!N6</f>
        <v>0</v>
      </c>
      <c r="C22">
        <f>佐藤真!J40-佐藤真!K40</f>
        <v>0</v>
      </c>
      <c r="D22" s="53">
        <f t="shared" si="1"/>
        <v>0</v>
      </c>
    </row>
    <row r="23" spans="1:4">
      <c r="A23" t="str">
        <f>星!H6</f>
        <v>星</v>
      </c>
      <c r="B23" s="53">
        <f>星!N6</f>
        <v>0</v>
      </c>
      <c r="C23">
        <f>星!J40-星!K40</f>
        <v>0</v>
      </c>
      <c r="D23" s="53">
        <f t="shared" si="1"/>
        <v>0</v>
      </c>
    </row>
    <row r="24" spans="1:4">
      <c r="A24" t="str">
        <f>片山紗!H6</f>
        <v>片山紗</v>
      </c>
      <c r="B24" s="53">
        <f>片山紗!N6</f>
        <v>0</v>
      </c>
      <c r="C24">
        <f>片山紗!J40-片山紗!K40</f>
        <v>0</v>
      </c>
      <c r="D24" s="53">
        <f t="shared" si="1"/>
        <v>0</v>
      </c>
    </row>
    <row r="25" spans="1:4">
      <c r="A25" t="str">
        <f>石巻!H6</f>
        <v>石巻</v>
      </c>
      <c r="B25" s="53">
        <f>石巻!N6</f>
        <v>0</v>
      </c>
      <c r="C25">
        <f>石巻!J40-石巻!K40</f>
        <v>0</v>
      </c>
      <c r="D25" s="53">
        <f t="shared" si="1"/>
        <v>0</v>
      </c>
    </row>
    <row r="26" spans="1:4">
      <c r="A26" t="str">
        <f>米坂!H6</f>
        <v>米坂</v>
      </c>
      <c r="B26" s="53">
        <f>米坂!N6</f>
        <v>0</v>
      </c>
      <c r="C26">
        <f>米坂!J40-米坂!K40</f>
        <v>0</v>
      </c>
      <c r="D26" s="53">
        <f t="shared" si="1"/>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AB211"/>
  <sheetViews>
    <sheetView topLeftCell="A124" workbookViewId="0">
      <selection activeCell="H136" sqref="H136"/>
    </sheetView>
  </sheetViews>
  <sheetFormatPr defaultRowHeight="13.5"/>
  <sheetData>
    <row r="2" spans="1:28">
      <c r="B2" t="s">
        <v>76</v>
      </c>
    </row>
    <row r="3" spans="1:28" s="106" customFormat="1">
      <c r="A3" s="107" t="s">
        <v>77</v>
      </c>
      <c r="B3" s="107" t="s">
        <v>26</v>
      </c>
      <c r="C3" s="107" t="s">
        <v>96</v>
      </c>
      <c r="D3" s="107" t="s">
        <v>168</v>
      </c>
      <c r="E3" s="107" t="s">
        <v>62</v>
      </c>
      <c r="F3" s="107" t="s">
        <v>63</v>
      </c>
      <c r="G3" s="107" t="s">
        <v>184</v>
      </c>
      <c r="H3" s="107" t="s">
        <v>65</v>
      </c>
      <c r="I3" s="107" t="s">
        <v>66</v>
      </c>
      <c r="J3" s="107" t="s">
        <v>67</v>
      </c>
      <c r="K3" s="107" t="s">
        <v>164</v>
      </c>
      <c r="L3" s="107" t="s">
        <v>69</v>
      </c>
      <c r="M3" s="107" t="s">
        <v>70</v>
      </c>
      <c r="N3" s="107" t="s">
        <v>71</v>
      </c>
      <c r="O3" s="107" t="s">
        <v>72</v>
      </c>
      <c r="P3" s="107" t="s">
        <v>73</v>
      </c>
      <c r="Q3" s="107" t="s">
        <v>74</v>
      </c>
      <c r="R3" s="107" t="s">
        <v>75</v>
      </c>
      <c r="S3" s="107" t="s">
        <v>101</v>
      </c>
      <c r="T3" s="107" t="s">
        <v>102</v>
      </c>
      <c r="U3" s="107" t="s">
        <v>103</v>
      </c>
      <c r="V3" s="107" t="s">
        <v>98</v>
      </c>
      <c r="W3" s="107" t="s">
        <v>100</v>
      </c>
      <c r="X3" s="107" t="s">
        <v>99</v>
      </c>
      <c r="Y3" s="107" t="s">
        <v>104</v>
      </c>
      <c r="Z3" s="107" t="s">
        <v>105</v>
      </c>
      <c r="AA3" s="107" t="s">
        <v>129</v>
      </c>
      <c r="AB3" s="107" t="s">
        <v>130</v>
      </c>
    </row>
    <row r="4" spans="1:28">
      <c r="A4" s="93">
        <v>44593</v>
      </c>
      <c r="B4" s="94" t="s">
        <v>165</v>
      </c>
      <c r="C4" s="94" t="s">
        <v>165</v>
      </c>
      <c r="D4" s="94">
        <v>3999.9999999999991</v>
      </c>
      <c r="E4" s="94" t="s">
        <v>165</v>
      </c>
      <c r="F4" s="94" t="s">
        <v>165</v>
      </c>
      <c r="G4" s="94">
        <v>3999.9999999999991</v>
      </c>
      <c r="H4" s="94">
        <v>9000</v>
      </c>
      <c r="I4" s="94" t="s">
        <v>165</v>
      </c>
      <c r="J4" s="94" t="s">
        <v>165</v>
      </c>
      <c r="K4" s="94" t="s">
        <v>165</v>
      </c>
      <c r="L4" s="94" t="s">
        <v>165</v>
      </c>
      <c r="M4" s="94" t="s">
        <v>165</v>
      </c>
      <c r="N4" s="94" t="s">
        <v>165</v>
      </c>
      <c r="O4" s="94" t="s">
        <v>165</v>
      </c>
      <c r="P4" s="94" t="s">
        <v>165</v>
      </c>
      <c r="Q4" s="94" t="s">
        <v>165</v>
      </c>
      <c r="R4" s="94" t="s">
        <v>165</v>
      </c>
      <c r="S4" s="94" t="s">
        <v>165</v>
      </c>
      <c r="T4" s="94" t="s">
        <v>165</v>
      </c>
      <c r="U4" s="94" t="s">
        <v>165</v>
      </c>
      <c r="V4" s="94" t="s">
        <v>165</v>
      </c>
      <c r="W4" s="94" t="s">
        <v>165</v>
      </c>
      <c r="X4" s="94" t="s">
        <v>165</v>
      </c>
      <c r="Y4" s="94" t="s">
        <v>165</v>
      </c>
      <c r="Z4" s="94" t="s">
        <v>165</v>
      </c>
      <c r="AA4" s="94" t="s">
        <v>165</v>
      </c>
      <c r="AB4" s="94" t="s">
        <v>165</v>
      </c>
    </row>
    <row r="5" spans="1:28">
      <c r="A5" s="95">
        <v>44594</v>
      </c>
      <c r="B5" s="94" t="s">
        <v>165</v>
      </c>
      <c r="C5" s="94" t="s">
        <v>165</v>
      </c>
      <c r="D5" s="94" t="s">
        <v>165</v>
      </c>
      <c r="E5" s="94" t="s">
        <v>165</v>
      </c>
      <c r="F5" s="94">
        <v>3499.9999999999982</v>
      </c>
      <c r="G5" s="94">
        <v>3499.9999999999982</v>
      </c>
      <c r="H5" s="94" t="s">
        <v>165</v>
      </c>
      <c r="I5" s="94" t="s">
        <v>165</v>
      </c>
      <c r="J5" s="94" t="s">
        <v>165</v>
      </c>
      <c r="K5" s="94" t="s">
        <v>165</v>
      </c>
      <c r="L5" s="94" t="s">
        <v>165</v>
      </c>
      <c r="M5" s="94" t="s">
        <v>165</v>
      </c>
      <c r="N5" s="94" t="s">
        <v>165</v>
      </c>
      <c r="O5" s="94" t="s">
        <v>165</v>
      </c>
      <c r="P5" s="94" t="s">
        <v>165</v>
      </c>
      <c r="Q5" s="94" t="s">
        <v>165</v>
      </c>
      <c r="R5" s="94" t="s">
        <v>165</v>
      </c>
      <c r="S5" s="94" t="s">
        <v>165</v>
      </c>
      <c r="T5" s="94" t="s">
        <v>165</v>
      </c>
      <c r="U5" s="94" t="s">
        <v>165</v>
      </c>
      <c r="V5" s="94" t="s">
        <v>165</v>
      </c>
      <c r="W5" s="94" t="s">
        <v>165</v>
      </c>
      <c r="X5" s="94" t="s">
        <v>165</v>
      </c>
      <c r="Y5" s="94" t="s">
        <v>165</v>
      </c>
      <c r="Z5" s="94" t="s">
        <v>165</v>
      </c>
      <c r="AA5" s="94" t="s">
        <v>165</v>
      </c>
      <c r="AB5" s="94" t="s">
        <v>165</v>
      </c>
    </row>
    <row r="6" spans="1:28">
      <c r="A6" s="95">
        <v>44595</v>
      </c>
      <c r="B6" s="94" t="s">
        <v>165</v>
      </c>
      <c r="C6" s="94" t="s">
        <v>165</v>
      </c>
      <c r="D6" s="94" t="s">
        <v>165</v>
      </c>
      <c r="E6" s="94" t="s">
        <v>165</v>
      </c>
      <c r="F6" s="94">
        <v>6000</v>
      </c>
      <c r="G6" s="94">
        <v>6000</v>
      </c>
      <c r="H6" s="94">
        <v>8000</v>
      </c>
      <c r="I6" s="94" t="s">
        <v>165</v>
      </c>
      <c r="J6" s="94" t="s">
        <v>165</v>
      </c>
      <c r="K6" s="94" t="s">
        <v>165</v>
      </c>
      <c r="L6" s="94" t="s">
        <v>165</v>
      </c>
      <c r="M6" s="94" t="s">
        <v>165</v>
      </c>
      <c r="N6" s="94" t="s">
        <v>165</v>
      </c>
      <c r="O6" s="94" t="s">
        <v>165</v>
      </c>
      <c r="P6" s="94" t="s">
        <v>165</v>
      </c>
      <c r="Q6" s="94" t="s">
        <v>165</v>
      </c>
      <c r="R6" s="94" t="s">
        <v>165</v>
      </c>
      <c r="S6" s="94" t="s">
        <v>165</v>
      </c>
      <c r="T6" s="94" t="s">
        <v>165</v>
      </c>
      <c r="U6" s="94" t="s">
        <v>165</v>
      </c>
      <c r="V6" s="94" t="s">
        <v>165</v>
      </c>
      <c r="W6" s="94" t="s">
        <v>165</v>
      </c>
      <c r="X6" s="94" t="s">
        <v>165</v>
      </c>
      <c r="Y6" s="94" t="s">
        <v>165</v>
      </c>
      <c r="Z6" s="94" t="s">
        <v>165</v>
      </c>
      <c r="AA6" s="94" t="s">
        <v>165</v>
      </c>
      <c r="AB6" s="94" t="s">
        <v>165</v>
      </c>
    </row>
    <row r="7" spans="1:28">
      <c r="A7" s="95">
        <v>44596</v>
      </c>
      <c r="B7" s="94" t="s">
        <v>165</v>
      </c>
      <c r="C7" s="94" t="s">
        <v>165</v>
      </c>
      <c r="D7" s="94" t="s">
        <v>165</v>
      </c>
      <c r="E7" s="94" t="s">
        <v>165</v>
      </c>
      <c r="F7" s="94">
        <v>8000</v>
      </c>
      <c r="G7" s="94">
        <v>3999.9999999999991</v>
      </c>
      <c r="H7" s="94">
        <v>3999.9999999999991</v>
      </c>
      <c r="I7" s="94" t="s">
        <v>165</v>
      </c>
      <c r="J7" s="94">
        <v>5499.9999999999991</v>
      </c>
      <c r="K7" s="94" t="s">
        <v>165</v>
      </c>
      <c r="L7" s="94" t="s">
        <v>165</v>
      </c>
      <c r="M7" s="94" t="s">
        <v>165</v>
      </c>
      <c r="N7" s="94" t="s">
        <v>165</v>
      </c>
      <c r="O7" s="94" t="s">
        <v>165</v>
      </c>
      <c r="P7" s="94" t="s">
        <v>165</v>
      </c>
      <c r="Q7" s="94" t="s">
        <v>165</v>
      </c>
      <c r="R7" s="94" t="s">
        <v>165</v>
      </c>
      <c r="S7" s="94" t="s">
        <v>165</v>
      </c>
      <c r="T7" s="94" t="s">
        <v>165</v>
      </c>
      <c r="U7" s="94" t="s">
        <v>165</v>
      </c>
      <c r="V7" s="94" t="s">
        <v>165</v>
      </c>
      <c r="W7" s="94" t="s">
        <v>165</v>
      </c>
      <c r="X7" s="94" t="s">
        <v>165</v>
      </c>
      <c r="Y7" s="94" t="s">
        <v>165</v>
      </c>
      <c r="Z7" s="94" t="s">
        <v>165</v>
      </c>
      <c r="AA7" s="94" t="s">
        <v>165</v>
      </c>
      <c r="AB7" s="94" t="s">
        <v>165</v>
      </c>
    </row>
    <row r="8" spans="1:28">
      <c r="A8" s="95">
        <v>44597</v>
      </c>
      <c r="B8" s="94" t="s">
        <v>165</v>
      </c>
      <c r="C8" s="94" t="s">
        <v>165</v>
      </c>
      <c r="D8" s="94">
        <v>5000.0000000000009</v>
      </c>
      <c r="E8" s="94" t="s">
        <v>165</v>
      </c>
      <c r="F8" s="94">
        <v>7000.0000000000018</v>
      </c>
      <c r="G8" s="94" t="s">
        <v>165</v>
      </c>
      <c r="H8" s="94" t="s">
        <v>165</v>
      </c>
      <c r="I8" s="94" t="s">
        <v>165</v>
      </c>
      <c r="J8" s="94" t="s">
        <v>165</v>
      </c>
      <c r="K8" s="94">
        <v>5000.0000000000009</v>
      </c>
      <c r="L8" s="94" t="s">
        <v>165</v>
      </c>
      <c r="M8" s="94" t="s">
        <v>165</v>
      </c>
      <c r="N8" s="94" t="s">
        <v>165</v>
      </c>
      <c r="O8" s="94" t="s">
        <v>165</v>
      </c>
      <c r="P8" s="94" t="s">
        <v>165</v>
      </c>
      <c r="Q8" s="94" t="s">
        <v>165</v>
      </c>
      <c r="R8" s="94" t="s">
        <v>165</v>
      </c>
      <c r="S8" s="94" t="s">
        <v>165</v>
      </c>
      <c r="T8" s="94" t="s">
        <v>165</v>
      </c>
      <c r="U8" s="94" t="s">
        <v>165</v>
      </c>
      <c r="V8" s="94" t="s">
        <v>165</v>
      </c>
      <c r="W8" s="94" t="s">
        <v>165</v>
      </c>
      <c r="X8" s="94" t="s">
        <v>165</v>
      </c>
      <c r="Y8" s="94" t="s">
        <v>165</v>
      </c>
      <c r="Z8" s="94" t="s">
        <v>165</v>
      </c>
      <c r="AA8" s="94" t="s">
        <v>165</v>
      </c>
      <c r="AB8" s="94" t="s">
        <v>165</v>
      </c>
    </row>
    <row r="9" spans="1:28">
      <c r="A9" s="95">
        <v>44598</v>
      </c>
      <c r="B9" s="94" t="s">
        <v>165</v>
      </c>
      <c r="C9" s="94">
        <v>7500</v>
      </c>
      <c r="D9" s="94" t="s">
        <v>165</v>
      </c>
      <c r="E9" s="94">
        <v>8100</v>
      </c>
      <c r="F9" s="94" t="s">
        <v>165</v>
      </c>
      <c r="G9" s="94" t="s">
        <v>165</v>
      </c>
      <c r="H9" s="94" t="s">
        <v>165</v>
      </c>
      <c r="I9" s="94" t="s">
        <v>165</v>
      </c>
      <c r="J9" s="94" t="s">
        <v>165</v>
      </c>
      <c r="K9" s="94" t="s">
        <v>165</v>
      </c>
      <c r="L9" s="94" t="s">
        <v>165</v>
      </c>
      <c r="M9" s="94" t="s">
        <v>165</v>
      </c>
      <c r="N9" s="94" t="s">
        <v>165</v>
      </c>
      <c r="O9" s="94" t="s">
        <v>165</v>
      </c>
      <c r="P9" s="94" t="s">
        <v>165</v>
      </c>
      <c r="Q9" s="94" t="s">
        <v>165</v>
      </c>
      <c r="R9" s="94" t="s">
        <v>165</v>
      </c>
      <c r="S9" s="94" t="s">
        <v>165</v>
      </c>
      <c r="T9" s="94" t="s">
        <v>165</v>
      </c>
      <c r="U9" s="94" t="s">
        <v>165</v>
      </c>
      <c r="V9" s="94" t="s">
        <v>165</v>
      </c>
      <c r="W9" s="94" t="s">
        <v>165</v>
      </c>
      <c r="X9" s="94" t="s">
        <v>165</v>
      </c>
      <c r="Y9" s="94" t="s">
        <v>165</v>
      </c>
      <c r="Z9" s="94" t="s">
        <v>165</v>
      </c>
      <c r="AA9" s="94" t="s">
        <v>165</v>
      </c>
      <c r="AB9" s="94" t="s">
        <v>165</v>
      </c>
    </row>
    <row r="10" spans="1:28">
      <c r="A10" s="95">
        <v>44599</v>
      </c>
      <c r="B10" s="94" t="s">
        <v>165</v>
      </c>
      <c r="C10" s="94" t="s">
        <v>165</v>
      </c>
      <c r="D10" s="94" t="s">
        <v>165</v>
      </c>
      <c r="E10" s="94" t="s">
        <v>165</v>
      </c>
      <c r="F10" s="94">
        <v>3000</v>
      </c>
      <c r="G10" s="94" t="s">
        <v>165</v>
      </c>
      <c r="H10" s="94">
        <v>3000</v>
      </c>
      <c r="I10" s="94" t="s">
        <v>165</v>
      </c>
      <c r="J10" s="94" t="s">
        <v>165</v>
      </c>
      <c r="K10" s="94" t="s">
        <v>165</v>
      </c>
      <c r="L10" s="94" t="s">
        <v>165</v>
      </c>
      <c r="M10" s="94" t="s">
        <v>165</v>
      </c>
      <c r="N10" s="94" t="s">
        <v>165</v>
      </c>
      <c r="O10" s="94" t="s">
        <v>165</v>
      </c>
      <c r="P10" s="94" t="s">
        <v>165</v>
      </c>
      <c r="Q10" s="94" t="s">
        <v>165</v>
      </c>
      <c r="R10" s="94" t="s">
        <v>165</v>
      </c>
      <c r="S10" s="94" t="s">
        <v>165</v>
      </c>
      <c r="T10" s="94" t="s">
        <v>165</v>
      </c>
      <c r="U10" s="94" t="s">
        <v>165</v>
      </c>
      <c r="V10" s="94" t="s">
        <v>165</v>
      </c>
      <c r="W10" s="94" t="s">
        <v>165</v>
      </c>
      <c r="X10" s="94" t="s">
        <v>165</v>
      </c>
      <c r="Y10" s="94" t="s">
        <v>165</v>
      </c>
      <c r="Z10" s="94" t="s">
        <v>165</v>
      </c>
      <c r="AA10" s="94" t="s">
        <v>165</v>
      </c>
      <c r="AB10" s="94" t="s">
        <v>165</v>
      </c>
    </row>
    <row r="11" spans="1:28">
      <c r="A11" s="95">
        <v>44600</v>
      </c>
      <c r="B11" s="94" t="s">
        <v>165</v>
      </c>
      <c r="C11" s="94" t="s">
        <v>165</v>
      </c>
      <c r="D11" s="94">
        <v>3999.9999999999991</v>
      </c>
      <c r="E11" s="94" t="s">
        <v>165</v>
      </c>
      <c r="F11" s="94" t="s">
        <v>165</v>
      </c>
      <c r="G11" s="94" t="s">
        <v>165</v>
      </c>
      <c r="H11" s="94">
        <v>6000</v>
      </c>
      <c r="I11" s="94" t="s">
        <v>165</v>
      </c>
      <c r="J11" s="94" t="s">
        <v>165</v>
      </c>
      <c r="K11" s="94">
        <v>6249.9999999999991</v>
      </c>
      <c r="L11" s="94" t="s">
        <v>165</v>
      </c>
      <c r="M11" s="94" t="s">
        <v>165</v>
      </c>
      <c r="N11" s="94" t="s">
        <v>165</v>
      </c>
      <c r="O11" s="94" t="s">
        <v>165</v>
      </c>
      <c r="P11" s="94" t="s">
        <v>165</v>
      </c>
      <c r="Q11" s="94" t="s">
        <v>165</v>
      </c>
      <c r="R11" s="94" t="s">
        <v>165</v>
      </c>
      <c r="S11" s="94" t="s">
        <v>165</v>
      </c>
      <c r="T11" s="94" t="s">
        <v>165</v>
      </c>
      <c r="U11" s="94" t="s">
        <v>165</v>
      </c>
      <c r="V11" s="94" t="s">
        <v>165</v>
      </c>
      <c r="W11" s="94" t="s">
        <v>165</v>
      </c>
      <c r="X11" s="94" t="s">
        <v>165</v>
      </c>
      <c r="Y11" s="94" t="s">
        <v>165</v>
      </c>
      <c r="Z11" s="94" t="s">
        <v>165</v>
      </c>
      <c r="AA11" s="94" t="s">
        <v>165</v>
      </c>
      <c r="AB11" s="94" t="s">
        <v>165</v>
      </c>
    </row>
    <row r="12" spans="1:28">
      <c r="A12" s="95">
        <v>44601</v>
      </c>
      <c r="B12" s="94" t="s">
        <v>165</v>
      </c>
      <c r="C12" s="94" t="s">
        <v>165</v>
      </c>
      <c r="D12" s="94">
        <v>3750</v>
      </c>
      <c r="E12" s="94" t="s">
        <v>165</v>
      </c>
      <c r="F12" s="94">
        <v>3750</v>
      </c>
      <c r="G12" s="94" t="s">
        <v>165</v>
      </c>
      <c r="H12" s="94" t="s">
        <v>165</v>
      </c>
      <c r="I12" s="94" t="s">
        <v>165</v>
      </c>
      <c r="J12" s="94" t="s">
        <v>165</v>
      </c>
      <c r="K12" s="94" t="s">
        <v>165</v>
      </c>
      <c r="L12" s="94" t="s">
        <v>165</v>
      </c>
      <c r="M12" s="94" t="s">
        <v>165</v>
      </c>
      <c r="N12" s="94" t="s">
        <v>165</v>
      </c>
      <c r="O12" s="94" t="s">
        <v>165</v>
      </c>
      <c r="P12" s="94" t="s">
        <v>165</v>
      </c>
      <c r="Q12" s="94" t="s">
        <v>165</v>
      </c>
      <c r="R12" s="94" t="s">
        <v>165</v>
      </c>
      <c r="S12" s="94" t="s">
        <v>165</v>
      </c>
      <c r="T12" s="94" t="s">
        <v>165</v>
      </c>
      <c r="U12" s="94" t="s">
        <v>165</v>
      </c>
      <c r="V12" s="94" t="s">
        <v>165</v>
      </c>
      <c r="W12" s="94" t="s">
        <v>165</v>
      </c>
      <c r="X12" s="94" t="s">
        <v>165</v>
      </c>
      <c r="Y12" s="94" t="s">
        <v>165</v>
      </c>
      <c r="Z12" s="94" t="s">
        <v>165</v>
      </c>
      <c r="AA12" s="94" t="s">
        <v>165</v>
      </c>
      <c r="AB12" s="94" t="s">
        <v>165</v>
      </c>
    </row>
    <row r="13" spans="1:28">
      <c r="A13" s="95">
        <v>44602</v>
      </c>
      <c r="B13" s="94" t="s">
        <v>165</v>
      </c>
      <c r="C13" s="94" t="s">
        <v>165</v>
      </c>
      <c r="D13" s="94" t="s">
        <v>165</v>
      </c>
      <c r="E13" s="94" t="s">
        <v>165</v>
      </c>
      <c r="F13" s="94">
        <v>9000</v>
      </c>
      <c r="G13" s="94" t="s">
        <v>165</v>
      </c>
      <c r="H13" s="94">
        <v>8000</v>
      </c>
      <c r="I13" s="94" t="s">
        <v>165</v>
      </c>
      <c r="J13" s="94" t="s">
        <v>165</v>
      </c>
      <c r="K13" s="94" t="s">
        <v>165</v>
      </c>
      <c r="L13" s="94" t="s">
        <v>165</v>
      </c>
      <c r="M13" s="94" t="s">
        <v>165</v>
      </c>
      <c r="N13" s="94" t="s">
        <v>165</v>
      </c>
      <c r="O13" s="94" t="s">
        <v>165</v>
      </c>
      <c r="P13" s="94" t="s">
        <v>165</v>
      </c>
      <c r="Q13" s="94" t="s">
        <v>165</v>
      </c>
      <c r="R13" s="94" t="s">
        <v>165</v>
      </c>
      <c r="S13" s="94" t="s">
        <v>165</v>
      </c>
      <c r="T13" s="94" t="s">
        <v>165</v>
      </c>
      <c r="U13" s="94" t="s">
        <v>165</v>
      </c>
      <c r="V13" s="94" t="s">
        <v>165</v>
      </c>
      <c r="W13" s="94" t="s">
        <v>165</v>
      </c>
      <c r="X13" s="94" t="s">
        <v>165</v>
      </c>
      <c r="Y13" s="94" t="s">
        <v>165</v>
      </c>
      <c r="Z13" s="94" t="s">
        <v>165</v>
      </c>
      <c r="AA13" s="94" t="s">
        <v>165</v>
      </c>
      <c r="AB13" s="94" t="s">
        <v>165</v>
      </c>
    </row>
    <row r="14" spans="1:28">
      <c r="A14" s="95">
        <v>44603</v>
      </c>
      <c r="B14" s="94">
        <v>4500</v>
      </c>
      <c r="C14" s="94" t="s">
        <v>165</v>
      </c>
      <c r="D14" s="94" t="s">
        <v>165</v>
      </c>
      <c r="E14" s="94" t="s">
        <v>165</v>
      </c>
      <c r="F14" s="94">
        <v>8000</v>
      </c>
      <c r="G14" s="94" t="s">
        <v>165</v>
      </c>
      <c r="H14" s="94">
        <v>4500</v>
      </c>
      <c r="I14" s="94" t="s">
        <v>165</v>
      </c>
      <c r="J14" s="94" t="s">
        <v>165</v>
      </c>
      <c r="K14" s="94">
        <v>8500</v>
      </c>
      <c r="L14" s="94" t="s">
        <v>165</v>
      </c>
      <c r="M14" s="94" t="s">
        <v>165</v>
      </c>
      <c r="N14" s="94" t="s">
        <v>165</v>
      </c>
      <c r="O14" s="94" t="s">
        <v>165</v>
      </c>
      <c r="P14" s="94" t="s">
        <v>165</v>
      </c>
      <c r="Q14" s="94" t="s">
        <v>165</v>
      </c>
      <c r="R14" s="94" t="s">
        <v>165</v>
      </c>
      <c r="S14" s="94" t="s">
        <v>165</v>
      </c>
      <c r="T14" s="94" t="s">
        <v>165</v>
      </c>
      <c r="U14" s="94" t="s">
        <v>165</v>
      </c>
      <c r="V14" s="94" t="s">
        <v>165</v>
      </c>
      <c r="W14" s="94" t="s">
        <v>165</v>
      </c>
      <c r="X14" s="94" t="s">
        <v>165</v>
      </c>
      <c r="Y14" s="94" t="s">
        <v>165</v>
      </c>
      <c r="Z14" s="94" t="s">
        <v>165</v>
      </c>
      <c r="AA14" s="94" t="s">
        <v>165</v>
      </c>
      <c r="AB14" s="94" t="s">
        <v>165</v>
      </c>
    </row>
    <row r="15" spans="1:28">
      <c r="A15" s="95">
        <v>44604</v>
      </c>
      <c r="B15" s="94">
        <v>3500.0000000000009</v>
      </c>
      <c r="C15" s="94">
        <v>3750</v>
      </c>
      <c r="D15" s="94" t="s">
        <v>165</v>
      </c>
      <c r="E15" s="94" t="s">
        <v>165</v>
      </c>
      <c r="F15" s="94">
        <v>9000</v>
      </c>
      <c r="G15" s="94" t="s">
        <v>165</v>
      </c>
      <c r="H15" s="94" t="s">
        <v>165</v>
      </c>
      <c r="I15" s="94" t="s">
        <v>165</v>
      </c>
      <c r="J15" s="94" t="s">
        <v>165</v>
      </c>
      <c r="K15" s="94">
        <v>9000</v>
      </c>
      <c r="L15" s="94" t="s">
        <v>165</v>
      </c>
      <c r="M15" s="94" t="s">
        <v>165</v>
      </c>
      <c r="N15" s="94" t="s">
        <v>165</v>
      </c>
      <c r="O15" s="94" t="s">
        <v>165</v>
      </c>
      <c r="P15" s="94" t="s">
        <v>165</v>
      </c>
      <c r="Q15" s="94" t="s">
        <v>165</v>
      </c>
      <c r="R15" s="94" t="s">
        <v>165</v>
      </c>
      <c r="S15" s="94" t="s">
        <v>165</v>
      </c>
      <c r="T15" s="94" t="s">
        <v>165</v>
      </c>
      <c r="U15" s="94" t="s">
        <v>165</v>
      </c>
      <c r="V15" s="94" t="s">
        <v>165</v>
      </c>
      <c r="W15" s="94" t="s">
        <v>165</v>
      </c>
      <c r="X15" s="94" t="s">
        <v>165</v>
      </c>
      <c r="Y15" s="94" t="s">
        <v>165</v>
      </c>
      <c r="Z15" s="94" t="s">
        <v>165</v>
      </c>
      <c r="AA15" s="94" t="s">
        <v>165</v>
      </c>
      <c r="AB15" s="94" t="s">
        <v>165</v>
      </c>
    </row>
    <row r="16" spans="1:28">
      <c r="A16" s="95">
        <v>44605</v>
      </c>
      <c r="B16" s="94" t="s">
        <v>165</v>
      </c>
      <c r="C16" s="94" t="s">
        <v>165</v>
      </c>
      <c r="D16" s="94" t="s">
        <v>165</v>
      </c>
      <c r="E16" s="94">
        <v>10800</v>
      </c>
      <c r="F16" s="94" t="s">
        <v>165</v>
      </c>
      <c r="G16" s="94" t="s">
        <v>165</v>
      </c>
      <c r="H16" s="94">
        <v>8000</v>
      </c>
      <c r="I16" s="94" t="s">
        <v>165</v>
      </c>
      <c r="J16" s="94" t="s">
        <v>165</v>
      </c>
      <c r="K16" s="94">
        <v>4500</v>
      </c>
      <c r="L16" s="94" t="s">
        <v>165</v>
      </c>
      <c r="M16" s="94" t="s">
        <v>165</v>
      </c>
      <c r="N16" s="94" t="s">
        <v>165</v>
      </c>
      <c r="O16" s="94" t="s">
        <v>165</v>
      </c>
      <c r="P16" s="94" t="s">
        <v>165</v>
      </c>
      <c r="Q16" s="94" t="s">
        <v>165</v>
      </c>
      <c r="R16" s="94" t="s">
        <v>165</v>
      </c>
      <c r="S16" s="94" t="s">
        <v>165</v>
      </c>
      <c r="T16" s="94" t="s">
        <v>165</v>
      </c>
      <c r="U16" s="94" t="s">
        <v>165</v>
      </c>
      <c r="V16" s="94" t="s">
        <v>165</v>
      </c>
      <c r="W16" s="94" t="s">
        <v>165</v>
      </c>
      <c r="X16" s="94" t="s">
        <v>165</v>
      </c>
      <c r="Y16" s="94" t="s">
        <v>165</v>
      </c>
      <c r="Z16" s="94" t="s">
        <v>165</v>
      </c>
      <c r="AA16" s="94" t="s">
        <v>165</v>
      </c>
      <c r="AB16" s="94" t="s">
        <v>165</v>
      </c>
    </row>
    <row r="17" spans="1:28">
      <c r="A17" s="95">
        <v>44606</v>
      </c>
      <c r="B17" s="94" t="s">
        <v>165</v>
      </c>
      <c r="C17" s="94" t="s">
        <v>165</v>
      </c>
      <c r="D17" s="94" t="s">
        <v>165</v>
      </c>
      <c r="E17" s="94" t="s">
        <v>165</v>
      </c>
      <c r="F17" s="94">
        <v>3999.9999999999991</v>
      </c>
      <c r="G17" s="94" t="s">
        <v>165</v>
      </c>
      <c r="H17" s="94" t="s">
        <v>165</v>
      </c>
      <c r="I17" s="94" t="s">
        <v>165</v>
      </c>
      <c r="J17" s="94" t="s">
        <v>165</v>
      </c>
      <c r="K17" s="94">
        <v>3999.9999999999991</v>
      </c>
      <c r="L17" s="94" t="s">
        <v>165</v>
      </c>
      <c r="M17" s="94" t="s">
        <v>165</v>
      </c>
      <c r="N17" s="94" t="s">
        <v>165</v>
      </c>
      <c r="O17" s="94" t="s">
        <v>165</v>
      </c>
      <c r="P17" s="94" t="s">
        <v>165</v>
      </c>
      <c r="Q17" s="94" t="s">
        <v>165</v>
      </c>
      <c r="R17" s="94" t="s">
        <v>165</v>
      </c>
      <c r="S17" s="94" t="s">
        <v>165</v>
      </c>
      <c r="T17" s="94" t="s">
        <v>165</v>
      </c>
      <c r="U17" s="94" t="s">
        <v>165</v>
      </c>
      <c r="V17" s="94" t="s">
        <v>165</v>
      </c>
      <c r="W17" s="94" t="s">
        <v>165</v>
      </c>
      <c r="X17" s="94" t="s">
        <v>165</v>
      </c>
      <c r="Y17" s="94" t="s">
        <v>165</v>
      </c>
      <c r="Z17" s="94" t="s">
        <v>165</v>
      </c>
      <c r="AA17" s="94" t="s">
        <v>165</v>
      </c>
      <c r="AB17" s="94" t="s">
        <v>165</v>
      </c>
    </row>
    <row r="18" spans="1:28">
      <c r="A18" s="95">
        <v>44607</v>
      </c>
      <c r="B18" s="94" t="s">
        <v>165</v>
      </c>
      <c r="C18" s="94" t="s">
        <v>165</v>
      </c>
      <c r="D18" s="94">
        <v>3999.9999999999991</v>
      </c>
      <c r="E18" s="94" t="s">
        <v>165</v>
      </c>
      <c r="F18" s="94">
        <v>5000.0000000000009</v>
      </c>
      <c r="G18" s="94" t="s">
        <v>165</v>
      </c>
      <c r="H18" s="94" t="s">
        <v>165</v>
      </c>
      <c r="I18" s="94" t="s">
        <v>165</v>
      </c>
      <c r="J18" s="94" t="s">
        <v>165</v>
      </c>
      <c r="K18" s="94">
        <v>3999.9999999999991</v>
      </c>
      <c r="L18" s="94" t="s">
        <v>165</v>
      </c>
      <c r="M18" s="94" t="s">
        <v>165</v>
      </c>
      <c r="N18" s="94" t="s">
        <v>165</v>
      </c>
      <c r="O18" s="94" t="s">
        <v>165</v>
      </c>
      <c r="P18" s="94" t="s">
        <v>165</v>
      </c>
      <c r="Q18" s="94" t="s">
        <v>165</v>
      </c>
      <c r="R18" s="94" t="s">
        <v>165</v>
      </c>
      <c r="S18" s="94" t="s">
        <v>165</v>
      </c>
      <c r="T18" s="94" t="s">
        <v>165</v>
      </c>
      <c r="U18" s="94" t="s">
        <v>165</v>
      </c>
      <c r="V18" s="94" t="s">
        <v>165</v>
      </c>
      <c r="W18" s="94" t="s">
        <v>165</v>
      </c>
      <c r="X18" s="94" t="s">
        <v>165</v>
      </c>
      <c r="Y18" s="94" t="s">
        <v>165</v>
      </c>
      <c r="Z18" s="94" t="s">
        <v>165</v>
      </c>
      <c r="AA18" s="94" t="s">
        <v>165</v>
      </c>
      <c r="AB18" s="94" t="s">
        <v>165</v>
      </c>
    </row>
    <row r="19" spans="1:28">
      <c r="A19" s="95">
        <v>44608</v>
      </c>
      <c r="B19" s="94" t="s">
        <v>165</v>
      </c>
      <c r="C19" s="94" t="s">
        <v>165</v>
      </c>
      <c r="D19" s="94">
        <v>3999.9999999999991</v>
      </c>
      <c r="E19" s="94" t="s">
        <v>165</v>
      </c>
      <c r="F19" s="94" t="s">
        <v>165</v>
      </c>
      <c r="G19" s="94" t="s">
        <v>165</v>
      </c>
      <c r="H19" s="94">
        <v>8000</v>
      </c>
      <c r="I19" s="94" t="s">
        <v>165</v>
      </c>
      <c r="J19" s="94" t="s">
        <v>165</v>
      </c>
      <c r="K19" s="94" t="s">
        <v>165</v>
      </c>
      <c r="L19" s="94" t="s">
        <v>165</v>
      </c>
      <c r="M19" s="94" t="s">
        <v>165</v>
      </c>
      <c r="N19" s="94" t="s">
        <v>165</v>
      </c>
      <c r="O19" s="94" t="s">
        <v>165</v>
      </c>
      <c r="P19" s="94" t="s">
        <v>165</v>
      </c>
      <c r="Q19" s="94" t="s">
        <v>165</v>
      </c>
      <c r="R19" s="94" t="s">
        <v>165</v>
      </c>
      <c r="S19" s="94" t="s">
        <v>165</v>
      </c>
      <c r="T19" s="94" t="s">
        <v>165</v>
      </c>
      <c r="U19" s="94" t="s">
        <v>165</v>
      </c>
      <c r="V19" s="94" t="s">
        <v>165</v>
      </c>
      <c r="W19" s="94" t="s">
        <v>165</v>
      </c>
      <c r="X19" s="94" t="s">
        <v>165</v>
      </c>
      <c r="Y19" s="94" t="s">
        <v>165</v>
      </c>
      <c r="Z19" s="94" t="s">
        <v>165</v>
      </c>
      <c r="AA19" s="94" t="s">
        <v>165</v>
      </c>
      <c r="AB19" s="94" t="s">
        <v>165</v>
      </c>
    </row>
    <row r="20" spans="1:28">
      <c r="A20" s="95">
        <v>44609</v>
      </c>
      <c r="B20" s="94" t="s">
        <v>165</v>
      </c>
      <c r="C20" s="94" t="s">
        <v>165</v>
      </c>
      <c r="D20" s="94">
        <v>3999.9999999999991</v>
      </c>
      <c r="E20" s="94" t="s">
        <v>165</v>
      </c>
      <c r="F20" s="94" t="s">
        <v>165</v>
      </c>
      <c r="G20" s="94" t="s">
        <v>165</v>
      </c>
      <c r="H20" s="94" t="s">
        <v>165</v>
      </c>
      <c r="I20" s="94" t="s">
        <v>165</v>
      </c>
      <c r="J20" s="94" t="s">
        <v>165</v>
      </c>
      <c r="K20" s="94" t="s">
        <v>165</v>
      </c>
      <c r="L20" s="94" t="s">
        <v>165</v>
      </c>
      <c r="M20" s="94" t="s">
        <v>165</v>
      </c>
      <c r="N20" s="94" t="s">
        <v>165</v>
      </c>
      <c r="O20" s="94" t="s">
        <v>165</v>
      </c>
      <c r="P20" s="94" t="s">
        <v>165</v>
      </c>
      <c r="Q20" s="94" t="s">
        <v>165</v>
      </c>
      <c r="R20" s="94" t="s">
        <v>165</v>
      </c>
      <c r="S20" s="94" t="s">
        <v>165</v>
      </c>
      <c r="T20" s="94" t="s">
        <v>165</v>
      </c>
      <c r="U20" s="94" t="s">
        <v>165</v>
      </c>
      <c r="V20" s="94" t="s">
        <v>165</v>
      </c>
      <c r="W20" s="94" t="s">
        <v>165</v>
      </c>
      <c r="X20" s="94" t="s">
        <v>165</v>
      </c>
      <c r="Y20" s="94" t="s">
        <v>165</v>
      </c>
      <c r="Z20" s="94" t="s">
        <v>165</v>
      </c>
      <c r="AA20" s="94" t="s">
        <v>165</v>
      </c>
      <c r="AB20" s="94" t="s">
        <v>165</v>
      </c>
    </row>
    <row r="21" spans="1:28">
      <c r="A21" s="95">
        <v>44610</v>
      </c>
      <c r="B21" s="94">
        <v>4749.9999999999991</v>
      </c>
      <c r="C21" s="94" t="s">
        <v>165</v>
      </c>
      <c r="D21" s="94" t="s">
        <v>165</v>
      </c>
      <c r="E21" s="94" t="s">
        <v>165</v>
      </c>
      <c r="F21" s="94">
        <v>4749.9999999999991</v>
      </c>
      <c r="G21" s="94" t="s">
        <v>165</v>
      </c>
      <c r="H21" s="94" t="s">
        <v>165</v>
      </c>
      <c r="I21" s="94" t="s">
        <v>165</v>
      </c>
      <c r="J21" s="94" t="s">
        <v>165</v>
      </c>
      <c r="K21" s="94" t="s">
        <v>165</v>
      </c>
      <c r="L21" s="94" t="s">
        <v>165</v>
      </c>
      <c r="M21" s="94" t="s">
        <v>165</v>
      </c>
      <c r="N21" s="94" t="s">
        <v>165</v>
      </c>
      <c r="O21" s="94" t="s">
        <v>165</v>
      </c>
      <c r="P21" s="94" t="s">
        <v>165</v>
      </c>
      <c r="Q21" s="94" t="s">
        <v>165</v>
      </c>
      <c r="R21" s="94" t="s">
        <v>165</v>
      </c>
      <c r="S21" s="94" t="s">
        <v>165</v>
      </c>
      <c r="T21" s="94" t="s">
        <v>165</v>
      </c>
      <c r="U21" s="94" t="s">
        <v>165</v>
      </c>
      <c r="V21" s="94" t="s">
        <v>165</v>
      </c>
      <c r="W21" s="94" t="s">
        <v>165</v>
      </c>
      <c r="X21" s="94" t="s">
        <v>165</v>
      </c>
      <c r="Y21" s="94" t="s">
        <v>165</v>
      </c>
      <c r="Z21" s="94" t="s">
        <v>165</v>
      </c>
      <c r="AA21" s="94" t="s">
        <v>165</v>
      </c>
      <c r="AB21" s="94" t="s">
        <v>165</v>
      </c>
    </row>
    <row r="22" spans="1:28">
      <c r="A22" s="95">
        <v>44611</v>
      </c>
      <c r="B22" s="94">
        <v>3999.9999999999991</v>
      </c>
      <c r="C22" s="94">
        <v>6000</v>
      </c>
      <c r="D22" s="94">
        <v>4500</v>
      </c>
      <c r="E22" s="94" t="s">
        <v>165</v>
      </c>
      <c r="F22" s="94">
        <v>7000</v>
      </c>
      <c r="G22" s="94" t="s">
        <v>165</v>
      </c>
      <c r="H22" s="94" t="s">
        <v>165</v>
      </c>
      <c r="I22" s="94" t="s">
        <v>165</v>
      </c>
      <c r="J22" s="94" t="s">
        <v>165</v>
      </c>
      <c r="K22" s="94">
        <v>7250</v>
      </c>
      <c r="L22" s="94" t="s">
        <v>165</v>
      </c>
      <c r="M22" s="94" t="s">
        <v>165</v>
      </c>
      <c r="N22" s="94" t="s">
        <v>165</v>
      </c>
      <c r="O22" s="94" t="s">
        <v>165</v>
      </c>
      <c r="P22" s="94" t="s">
        <v>165</v>
      </c>
      <c r="Q22" s="94" t="s">
        <v>165</v>
      </c>
      <c r="R22" s="94" t="s">
        <v>165</v>
      </c>
      <c r="S22" s="94" t="s">
        <v>165</v>
      </c>
      <c r="T22" s="94" t="s">
        <v>165</v>
      </c>
      <c r="U22" s="94" t="s">
        <v>165</v>
      </c>
      <c r="V22" s="94" t="s">
        <v>165</v>
      </c>
      <c r="W22" s="94" t="s">
        <v>165</v>
      </c>
      <c r="X22" s="94" t="s">
        <v>165</v>
      </c>
      <c r="Y22" s="94" t="s">
        <v>165</v>
      </c>
      <c r="Z22" s="94" t="s">
        <v>165</v>
      </c>
      <c r="AA22" s="94" t="s">
        <v>165</v>
      </c>
      <c r="AB22" s="94" t="s">
        <v>165</v>
      </c>
    </row>
    <row r="23" spans="1:28">
      <c r="A23" s="95">
        <v>44612</v>
      </c>
      <c r="B23" s="94" t="s">
        <v>165</v>
      </c>
      <c r="C23" s="94">
        <v>4500</v>
      </c>
      <c r="D23" s="94" t="s">
        <v>165</v>
      </c>
      <c r="E23" s="94">
        <v>10800</v>
      </c>
      <c r="F23" s="94" t="s">
        <v>165</v>
      </c>
      <c r="G23" s="94" t="s">
        <v>165</v>
      </c>
      <c r="H23" s="94">
        <v>9000</v>
      </c>
      <c r="I23" s="94" t="s">
        <v>165</v>
      </c>
      <c r="J23" s="94" t="s">
        <v>165</v>
      </c>
      <c r="K23" s="94">
        <v>4500</v>
      </c>
      <c r="L23" s="94" t="s">
        <v>165</v>
      </c>
      <c r="M23" s="94" t="s">
        <v>165</v>
      </c>
      <c r="N23" s="94" t="s">
        <v>165</v>
      </c>
      <c r="O23" s="94" t="s">
        <v>165</v>
      </c>
      <c r="P23" s="94" t="s">
        <v>165</v>
      </c>
      <c r="Q23" s="94" t="s">
        <v>165</v>
      </c>
      <c r="R23" s="94" t="s">
        <v>165</v>
      </c>
      <c r="S23" s="94" t="s">
        <v>165</v>
      </c>
      <c r="T23" s="94" t="s">
        <v>165</v>
      </c>
      <c r="U23" s="94" t="s">
        <v>165</v>
      </c>
      <c r="V23" s="94" t="s">
        <v>165</v>
      </c>
      <c r="W23" s="94" t="s">
        <v>165</v>
      </c>
      <c r="X23" s="94" t="s">
        <v>165</v>
      </c>
      <c r="Y23" s="94" t="s">
        <v>165</v>
      </c>
      <c r="Z23" s="94" t="s">
        <v>165</v>
      </c>
      <c r="AA23" s="94" t="s">
        <v>165</v>
      </c>
      <c r="AB23" s="94" t="s">
        <v>165</v>
      </c>
    </row>
    <row r="24" spans="1:28">
      <c r="A24" s="95">
        <v>44613</v>
      </c>
      <c r="B24" s="94" t="s">
        <v>165</v>
      </c>
      <c r="C24" s="94" t="s">
        <v>165</v>
      </c>
      <c r="D24" s="94" t="s">
        <v>165</v>
      </c>
      <c r="E24" s="94" t="s">
        <v>165</v>
      </c>
      <c r="F24" s="94" t="s">
        <v>165</v>
      </c>
      <c r="G24" s="94" t="s">
        <v>165</v>
      </c>
      <c r="H24" s="94" t="s">
        <v>165</v>
      </c>
      <c r="I24" s="94" t="s">
        <v>165</v>
      </c>
      <c r="J24" s="94" t="s">
        <v>165</v>
      </c>
      <c r="K24" s="94">
        <v>3499.9999999999982</v>
      </c>
      <c r="L24" s="94" t="s">
        <v>165</v>
      </c>
      <c r="M24" s="94" t="s">
        <v>165</v>
      </c>
      <c r="N24" s="94" t="s">
        <v>165</v>
      </c>
      <c r="O24" s="94" t="s">
        <v>165</v>
      </c>
      <c r="P24" s="94" t="s">
        <v>165</v>
      </c>
      <c r="Q24" s="94" t="s">
        <v>165</v>
      </c>
      <c r="R24" s="94" t="s">
        <v>165</v>
      </c>
      <c r="S24" s="94" t="s">
        <v>165</v>
      </c>
      <c r="T24" s="94" t="s">
        <v>165</v>
      </c>
      <c r="U24" s="94" t="s">
        <v>165</v>
      </c>
      <c r="V24" s="94" t="s">
        <v>165</v>
      </c>
      <c r="W24" s="94" t="s">
        <v>165</v>
      </c>
      <c r="X24" s="94" t="s">
        <v>165</v>
      </c>
      <c r="Y24" s="94" t="s">
        <v>165</v>
      </c>
      <c r="Z24" s="94" t="s">
        <v>165</v>
      </c>
      <c r="AA24" s="94" t="s">
        <v>165</v>
      </c>
      <c r="AB24" s="94" t="s">
        <v>165</v>
      </c>
    </row>
    <row r="25" spans="1:28">
      <c r="A25" s="95">
        <v>44614</v>
      </c>
      <c r="B25" s="94">
        <v>8000</v>
      </c>
      <c r="C25" s="94" t="s">
        <v>165</v>
      </c>
      <c r="D25" s="94">
        <v>4500</v>
      </c>
      <c r="E25" s="94" t="s">
        <v>165</v>
      </c>
      <c r="F25" s="94" t="s">
        <v>165</v>
      </c>
      <c r="G25" s="94" t="s">
        <v>165</v>
      </c>
      <c r="H25" s="94" t="s">
        <v>165</v>
      </c>
      <c r="I25" s="94" t="s">
        <v>165</v>
      </c>
      <c r="J25" s="94" t="s">
        <v>165</v>
      </c>
      <c r="K25" s="94" t="s">
        <v>165</v>
      </c>
      <c r="L25" s="94" t="s">
        <v>165</v>
      </c>
      <c r="M25" s="94" t="s">
        <v>165</v>
      </c>
      <c r="N25" s="94" t="s">
        <v>165</v>
      </c>
      <c r="O25" s="94" t="s">
        <v>165</v>
      </c>
      <c r="P25" s="94" t="s">
        <v>165</v>
      </c>
      <c r="Q25" s="94" t="s">
        <v>165</v>
      </c>
      <c r="R25" s="94" t="s">
        <v>165</v>
      </c>
      <c r="S25" s="94" t="s">
        <v>165</v>
      </c>
      <c r="T25" s="94" t="s">
        <v>165</v>
      </c>
      <c r="U25" s="94" t="s">
        <v>165</v>
      </c>
      <c r="V25" s="94" t="s">
        <v>165</v>
      </c>
      <c r="W25" s="94" t="s">
        <v>165</v>
      </c>
      <c r="X25" s="94" t="s">
        <v>165</v>
      </c>
      <c r="Y25" s="94" t="s">
        <v>165</v>
      </c>
      <c r="Z25" s="94" t="s">
        <v>165</v>
      </c>
      <c r="AA25" s="94" t="s">
        <v>165</v>
      </c>
      <c r="AB25" s="94" t="s">
        <v>165</v>
      </c>
    </row>
    <row r="26" spans="1:28">
      <c r="A26" s="95">
        <v>44615</v>
      </c>
      <c r="B26" s="94">
        <v>6249.9999999999991</v>
      </c>
      <c r="C26" s="94">
        <v>8250</v>
      </c>
      <c r="D26" s="94">
        <v>3999.9999999999991</v>
      </c>
      <c r="E26" s="94" t="s">
        <v>165</v>
      </c>
      <c r="F26" s="94" t="s">
        <v>165</v>
      </c>
      <c r="G26" s="94" t="s">
        <v>165</v>
      </c>
      <c r="H26" s="94" t="s">
        <v>165</v>
      </c>
      <c r="I26" s="94" t="s">
        <v>165</v>
      </c>
      <c r="J26" s="94" t="s">
        <v>165</v>
      </c>
      <c r="K26" s="94" t="s">
        <v>165</v>
      </c>
      <c r="L26" s="94" t="s">
        <v>165</v>
      </c>
      <c r="M26" s="94" t="s">
        <v>165</v>
      </c>
      <c r="N26" s="94">
        <v>4037.4999999999982</v>
      </c>
      <c r="O26" s="94" t="s">
        <v>165</v>
      </c>
      <c r="P26" s="94" t="s">
        <v>165</v>
      </c>
      <c r="Q26" s="94" t="s">
        <v>165</v>
      </c>
      <c r="R26" s="94" t="s">
        <v>165</v>
      </c>
      <c r="S26" s="94" t="s">
        <v>165</v>
      </c>
      <c r="T26" s="94" t="s">
        <v>165</v>
      </c>
      <c r="U26" s="94" t="s">
        <v>165</v>
      </c>
      <c r="V26" s="94" t="s">
        <v>165</v>
      </c>
      <c r="W26" s="94" t="s">
        <v>165</v>
      </c>
      <c r="X26" s="94" t="s">
        <v>165</v>
      </c>
      <c r="Y26" s="94" t="s">
        <v>165</v>
      </c>
      <c r="Z26" s="94" t="s">
        <v>165</v>
      </c>
      <c r="AA26" s="94" t="s">
        <v>165</v>
      </c>
      <c r="AB26" s="94" t="s">
        <v>165</v>
      </c>
    </row>
    <row r="27" spans="1:28">
      <c r="A27" s="95">
        <v>44616</v>
      </c>
      <c r="B27" s="94">
        <v>3999.9999999999991</v>
      </c>
      <c r="C27" s="94" t="s">
        <v>165</v>
      </c>
      <c r="D27" s="94" t="s">
        <v>165</v>
      </c>
      <c r="E27" s="94" t="s">
        <v>165</v>
      </c>
      <c r="F27" s="94" t="s">
        <v>165</v>
      </c>
      <c r="G27" s="94" t="s">
        <v>165</v>
      </c>
      <c r="H27" s="94" t="s">
        <v>165</v>
      </c>
      <c r="I27" s="94" t="s">
        <v>165</v>
      </c>
      <c r="J27" s="94" t="s">
        <v>165</v>
      </c>
      <c r="K27" s="94">
        <v>8625</v>
      </c>
      <c r="L27" s="94" t="s">
        <v>165</v>
      </c>
      <c r="M27" s="94" t="s">
        <v>165</v>
      </c>
      <c r="N27" s="94" t="s">
        <v>165</v>
      </c>
      <c r="O27" s="94" t="s">
        <v>165</v>
      </c>
      <c r="P27" s="94" t="s">
        <v>165</v>
      </c>
      <c r="Q27" s="94" t="s">
        <v>165</v>
      </c>
      <c r="R27" s="94" t="s">
        <v>165</v>
      </c>
      <c r="S27" s="94" t="s">
        <v>165</v>
      </c>
      <c r="T27" s="94" t="s">
        <v>165</v>
      </c>
      <c r="U27" s="94" t="s">
        <v>165</v>
      </c>
      <c r="V27" s="94" t="s">
        <v>165</v>
      </c>
      <c r="W27" s="94" t="s">
        <v>165</v>
      </c>
      <c r="X27" s="94" t="s">
        <v>165</v>
      </c>
      <c r="Y27" s="94" t="s">
        <v>165</v>
      </c>
      <c r="Z27" s="94" t="s">
        <v>165</v>
      </c>
      <c r="AA27" s="94" t="s">
        <v>165</v>
      </c>
      <c r="AB27" s="94" t="s">
        <v>165</v>
      </c>
    </row>
    <row r="28" spans="1:28">
      <c r="A28" s="95">
        <v>44617</v>
      </c>
      <c r="B28" s="94" t="s">
        <v>165</v>
      </c>
      <c r="C28" s="94" t="s">
        <v>165</v>
      </c>
      <c r="D28" s="94">
        <v>3999.9999999999991</v>
      </c>
      <c r="E28" s="94" t="s">
        <v>165</v>
      </c>
      <c r="F28" s="94">
        <v>7000.0000000000018</v>
      </c>
      <c r="G28" s="94" t="s">
        <v>165</v>
      </c>
      <c r="H28" s="94" t="s">
        <v>165</v>
      </c>
      <c r="I28" s="94" t="s">
        <v>165</v>
      </c>
      <c r="J28" s="94" t="s">
        <v>165</v>
      </c>
      <c r="K28" s="94" t="s">
        <v>165</v>
      </c>
      <c r="L28" s="94" t="s">
        <v>165</v>
      </c>
      <c r="M28" s="94" t="s">
        <v>165</v>
      </c>
      <c r="N28" s="94" t="s">
        <v>165</v>
      </c>
      <c r="O28" s="94" t="s">
        <v>165</v>
      </c>
      <c r="P28" s="94" t="s">
        <v>165</v>
      </c>
      <c r="Q28" s="94" t="s">
        <v>165</v>
      </c>
      <c r="R28" s="94" t="s">
        <v>165</v>
      </c>
      <c r="S28" s="94" t="s">
        <v>165</v>
      </c>
      <c r="T28" s="94" t="s">
        <v>165</v>
      </c>
      <c r="U28" s="94" t="s">
        <v>165</v>
      </c>
      <c r="V28" s="94" t="s">
        <v>165</v>
      </c>
      <c r="W28" s="94" t="s">
        <v>165</v>
      </c>
      <c r="X28" s="94" t="s">
        <v>165</v>
      </c>
      <c r="Y28" s="94" t="s">
        <v>165</v>
      </c>
      <c r="Z28" s="94" t="s">
        <v>165</v>
      </c>
      <c r="AA28" s="94" t="s">
        <v>165</v>
      </c>
      <c r="AB28" s="94" t="s">
        <v>165</v>
      </c>
    </row>
    <row r="29" spans="1:28">
      <c r="A29" s="95">
        <v>44618</v>
      </c>
      <c r="B29" s="94">
        <v>4500</v>
      </c>
      <c r="C29" s="94" t="s">
        <v>165</v>
      </c>
      <c r="D29" s="94" t="s">
        <v>165</v>
      </c>
      <c r="E29" s="94" t="s">
        <v>165</v>
      </c>
      <c r="F29" s="94">
        <v>8000</v>
      </c>
      <c r="G29" s="94" t="s">
        <v>165</v>
      </c>
      <c r="H29" s="94" t="s">
        <v>165</v>
      </c>
      <c r="I29" s="94" t="s">
        <v>165</v>
      </c>
      <c r="J29" s="94" t="s">
        <v>165</v>
      </c>
      <c r="K29" s="94">
        <v>9000</v>
      </c>
      <c r="L29" s="94">
        <v>5175</v>
      </c>
      <c r="M29" s="94" t="s">
        <v>165</v>
      </c>
      <c r="N29" s="94" t="s">
        <v>165</v>
      </c>
      <c r="O29" s="94" t="s">
        <v>165</v>
      </c>
      <c r="P29" s="94" t="s">
        <v>165</v>
      </c>
      <c r="Q29" s="94" t="s">
        <v>165</v>
      </c>
      <c r="R29" s="94" t="s">
        <v>165</v>
      </c>
      <c r="S29" s="94" t="s">
        <v>165</v>
      </c>
      <c r="T29" s="94" t="s">
        <v>165</v>
      </c>
      <c r="U29" s="94" t="s">
        <v>165</v>
      </c>
      <c r="V29" s="94" t="s">
        <v>165</v>
      </c>
      <c r="W29" s="94" t="s">
        <v>165</v>
      </c>
      <c r="X29" s="94" t="s">
        <v>165</v>
      </c>
      <c r="Y29" s="94" t="s">
        <v>165</v>
      </c>
      <c r="Z29" s="94" t="s">
        <v>165</v>
      </c>
      <c r="AA29" s="94" t="s">
        <v>165</v>
      </c>
      <c r="AB29" s="94" t="s">
        <v>165</v>
      </c>
    </row>
    <row r="30" spans="1:28">
      <c r="A30" s="95">
        <v>44619</v>
      </c>
      <c r="B30" s="94" t="s">
        <v>165</v>
      </c>
      <c r="C30" s="94">
        <v>9000</v>
      </c>
      <c r="D30" s="94">
        <v>4500</v>
      </c>
      <c r="E30" s="94" t="s">
        <v>165</v>
      </c>
      <c r="F30" s="94" t="s">
        <v>165</v>
      </c>
      <c r="G30" s="94" t="s">
        <v>165</v>
      </c>
      <c r="H30" s="94">
        <v>9000</v>
      </c>
      <c r="I30" s="94" t="s">
        <v>165</v>
      </c>
      <c r="J30" s="94" t="s">
        <v>165</v>
      </c>
      <c r="K30" s="94" t="s">
        <v>165</v>
      </c>
      <c r="L30" s="94">
        <v>5750.0000000000009</v>
      </c>
      <c r="M30" s="94" t="s">
        <v>165</v>
      </c>
      <c r="N30" s="94" t="s">
        <v>165</v>
      </c>
      <c r="O30" s="94" t="s">
        <v>165</v>
      </c>
      <c r="P30" s="94" t="s">
        <v>165</v>
      </c>
      <c r="Q30" s="94" t="s">
        <v>165</v>
      </c>
      <c r="R30" s="94" t="s">
        <v>165</v>
      </c>
      <c r="S30" s="94" t="s">
        <v>165</v>
      </c>
      <c r="T30" s="94" t="s">
        <v>165</v>
      </c>
      <c r="U30" s="94" t="s">
        <v>165</v>
      </c>
      <c r="V30" s="94" t="s">
        <v>165</v>
      </c>
      <c r="W30" s="94" t="s">
        <v>165</v>
      </c>
      <c r="X30" s="94" t="s">
        <v>165</v>
      </c>
      <c r="Y30" s="94" t="s">
        <v>165</v>
      </c>
      <c r="Z30" s="94" t="s">
        <v>165</v>
      </c>
      <c r="AA30" s="94" t="s">
        <v>165</v>
      </c>
      <c r="AB30" s="94" t="s">
        <v>165</v>
      </c>
    </row>
    <row r="31" spans="1:28">
      <c r="A31" s="95">
        <v>44620</v>
      </c>
      <c r="B31" s="94" t="s">
        <v>165</v>
      </c>
      <c r="C31" s="94" t="s">
        <v>165</v>
      </c>
      <c r="D31" s="94" t="s">
        <v>165</v>
      </c>
      <c r="E31" s="94" t="s">
        <v>165</v>
      </c>
      <c r="F31" s="94">
        <v>3999.9999999999991</v>
      </c>
      <c r="G31" s="94" t="s">
        <v>165</v>
      </c>
      <c r="H31" s="94" t="s">
        <v>165</v>
      </c>
      <c r="I31" s="94">
        <v>4799.9999999999991</v>
      </c>
      <c r="J31" s="94" t="s">
        <v>165</v>
      </c>
      <c r="K31" s="94">
        <v>7000.0000000000018</v>
      </c>
      <c r="L31" s="94" t="s">
        <v>165</v>
      </c>
      <c r="M31" s="94" t="s">
        <v>165</v>
      </c>
      <c r="N31" s="94" t="s">
        <v>165</v>
      </c>
      <c r="O31" s="94" t="s">
        <v>165</v>
      </c>
      <c r="P31" s="94" t="s">
        <v>165</v>
      </c>
      <c r="Q31" s="94" t="s">
        <v>165</v>
      </c>
      <c r="R31" s="94" t="s">
        <v>165</v>
      </c>
      <c r="S31" s="94" t="s">
        <v>165</v>
      </c>
      <c r="T31" s="94" t="s">
        <v>165</v>
      </c>
      <c r="U31" s="94" t="s">
        <v>165</v>
      </c>
      <c r="V31" s="94" t="s">
        <v>165</v>
      </c>
      <c r="W31" s="94" t="s">
        <v>165</v>
      </c>
      <c r="X31" s="94" t="s">
        <v>165</v>
      </c>
      <c r="Y31" s="94" t="s">
        <v>165</v>
      </c>
      <c r="Z31" s="94" t="s">
        <v>165</v>
      </c>
      <c r="AA31" s="94" t="s">
        <v>165</v>
      </c>
      <c r="AB31" s="94" t="s">
        <v>165</v>
      </c>
    </row>
    <row r="32" spans="1:28">
      <c r="A32" s="95">
        <v>44621</v>
      </c>
      <c r="B32" s="94" t="s">
        <v>165</v>
      </c>
      <c r="C32" s="94" t="s">
        <v>165</v>
      </c>
      <c r="D32" s="94" t="s">
        <v>165</v>
      </c>
      <c r="E32" s="94" t="s">
        <v>165</v>
      </c>
      <c r="F32" s="94" t="s">
        <v>165</v>
      </c>
      <c r="G32" s="94" t="s">
        <v>165</v>
      </c>
      <c r="H32" s="94" t="s">
        <v>165</v>
      </c>
      <c r="I32" s="94" t="s">
        <v>165</v>
      </c>
      <c r="J32" s="94" t="s">
        <v>165</v>
      </c>
      <c r="K32" s="94" t="s">
        <v>165</v>
      </c>
      <c r="L32" s="94" t="s">
        <v>165</v>
      </c>
      <c r="M32" s="94" t="s">
        <v>165</v>
      </c>
      <c r="N32" s="94" t="s">
        <v>165</v>
      </c>
      <c r="O32" s="94" t="s">
        <v>165</v>
      </c>
      <c r="P32" s="94" t="s">
        <v>165</v>
      </c>
      <c r="Q32" s="94" t="s">
        <v>165</v>
      </c>
      <c r="R32" s="94" t="s">
        <v>165</v>
      </c>
      <c r="S32" s="94" t="s">
        <v>165</v>
      </c>
      <c r="T32" s="94" t="s">
        <v>165</v>
      </c>
      <c r="U32" s="94" t="s">
        <v>165</v>
      </c>
      <c r="V32" s="94" t="s">
        <v>165</v>
      </c>
      <c r="W32" s="94" t="s">
        <v>165</v>
      </c>
      <c r="X32" s="94" t="s">
        <v>165</v>
      </c>
      <c r="Y32" s="94" t="s">
        <v>165</v>
      </c>
      <c r="Z32" s="94" t="s">
        <v>165</v>
      </c>
      <c r="AA32" s="94" t="s">
        <v>165</v>
      </c>
      <c r="AB32" s="94" t="s">
        <v>165</v>
      </c>
    </row>
    <row r="33" spans="1:28">
      <c r="A33" s="95">
        <v>44622</v>
      </c>
      <c r="B33" s="94" t="s">
        <v>165</v>
      </c>
      <c r="C33" s="94" t="s">
        <v>165</v>
      </c>
      <c r="D33" s="94" t="s">
        <v>165</v>
      </c>
      <c r="E33" s="94" t="s">
        <v>165</v>
      </c>
      <c r="F33" s="94" t="s">
        <v>165</v>
      </c>
      <c r="G33" s="94" t="s">
        <v>165</v>
      </c>
      <c r="H33" s="94" t="s">
        <v>165</v>
      </c>
      <c r="I33" s="94" t="s">
        <v>165</v>
      </c>
      <c r="J33" s="94" t="s">
        <v>165</v>
      </c>
      <c r="K33" s="94" t="s">
        <v>165</v>
      </c>
      <c r="L33" s="94" t="s">
        <v>165</v>
      </c>
      <c r="M33" s="94" t="s">
        <v>165</v>
      </c>
      <c r="N33" s="94" t="s">
        <v>165</v>
      </c>
      <c r="O33" s="94" t="s">
        <v>165</v>
      </c>
      <c r="P33" s="94" t="s">
        <v>165</v>
      </c>
      <c r="Q33" s="94" t="s">
        <v>165</v>
      </c>
      <c r="R33" s="94" t="s">
        <v>165</v>
      </c>
      <c r="S33" s="94" t="s">
        <v>165</v>
      </c>
      <c r="T33" s="94" t="s">
        <v>165</v>
      </c>
      <c r="U33" s="94" t="s">
        <v>165</v>
      </c>
      <c r="V33" s="94" t="s">
        <v>165</v>
      </c>
      <c r="W33" s="94" t="s">
        <v>165</v>
      </c>
      <c r="X33" s="94" t="s">
        <v>165</v>
      </c>
      <c r="Y33" s="94" t="s">
        <v>165</v>
      </c>
      <c r="Z33" s="94" t="s">
        <v>165</v>
      </c>
      <c r="AA33" s="94" t="s">
        <v>165</v>
      </c>
      <c r="AB33" s="94" t="s">
        <v>165</v>
      </c>
    </row>
    <row r="34" spans="1:28" ht="14.25" thickBot="1">
      <c r="A34" s="109">
        <v>44623</v>
      </c>
      <c r="B34" s="94" t="s">
        <v>165</v>
      </c>
      <c r="C34" s="94" t="s">
        <v>165</v>
      </c>
      <c r="D34" s="94" t="s">
        <v>165</v>
      </c>
      <c r="E34" s="94" t="s">
        <v>165</v>
      </c>
      <c r="F34" s="94" t="s">
        <v>165</v>
      </c>
      <c r="G34" s="94" t="s">
        <v>165</v>
      </c>
      <c r="H34" s="94" t="s">
        <v>165</v>
      </c>
      <c r="I34" s="94" t="s">
        <v>165</v>
      </c>
      <c r="J34" s="94" t="s">
        <v>165</v>
      </c>
      <c r="K34" s="94" t="s">
        <v>165</v>
      </c>
      <c r="L34" s="94" t="s">
        <v>165</v>
      </c>
      <c r="M34" s="94" t="s">
        <v>165</v>
      </c>
      <c r="N34" s="94" t="s">
        <v>165</v>
      </c>
      <c r="O34" s="94" t="s">
        <v>165</v>
      </c>
      <c r="P34" s="94" t="s">
        <v>165</v>
      </c>
      <c r="Q34" s="94" t="s">
        <v>165</v>
      </c>
      <c r="R34" s="94" t="s">
        <v>165</v>
      </c>
      <c r="S34" s="94" t="s">
        <v>165</v>
      </c>
      <c r="T34" s="94" t="s">
        <v>165</v>
      </c>
      <c r="U34" s="94" t="s">
        <v>165</v>
      </c>
      <c r="V34" s="94" t="s">
        <v>165</v>
      </c>
      <c r="W34" s="94" t="s">
        <v>165</v>
      </c>
      <c r="X34" s="94" t="s">
        <v>165</v>
      </c>
      <c r="Y34" s="94" t="s">
        <v>165</v>
      </c>
      <c r="Z34" s="94" t="s">
        <v>165</v>
      </c>
      <c r="AA34" s="94" t="s">
        <v>165</v>
      </c>
      <c r="AB34" s="94" t="s">
        <v>165</v>
      </c>
    </row>
    <row r="35" spans="1:28" ht="26.25" customHeight="1" thickTop="1">
      <c r="A35" s="108" t="s">
        <v>78</v>
      </c>
      <c r="B35" s="110">
        <v>39500</v>
      </c>
      <c r="C35" s="110">
        <v>39000</v>
      </c>
      <c r="D35" s="110">
        <v>50250</v>
      </c>
      <c r="E35" s="110">
        <v>29700</v>
      </c>
      <c r="F35" s="110">
        <v>97000</v>
      </c>
      <c r="G35" s="110">
        <v>17499.999999999996</v>
      </c>
      <c r="H35" s="110">
        <v>76500</v>
      </c>
      <c r="I35" s="110">
        <v>4799.9999999999991</v>
      </c>
      <c r="J35" s="110">
        <v>5499.9999999999991</v>
      </c>
      <c r="K35" s="110">
        <v>81125</v>
      </c>
      <c r="L35" s="110">
        <v>10925</v>
      </c>
      <c r="M35" s="110">
        <v>0</v>
      </c>
      <c r="N35" s="110">
        <v>4037.4999999999982</v>
      </c>
      <c r="O35" s="110">
        <v>0</v>
      </c>
      <c r="P35" s="110">
        <v>0</v>
      </c>
      <c r="Q35" s="110">
        <v>0</v>
      </c>
      <c r="R35" s="110">
        <v>0</v>
      </c>
      <c r="S35" s="110">
        <v>0</v>
      </c>
      <c r="T35" s="110">
        <v>0</v>
      </c>
      <c r="U35" s="110">
        <v>0</v>
      </c>
      <c r="V35" s="110">
        <v>0</v>
      </c>
      <c r="W35" s="110">
        <v>0</v>
      </c>
      <c r="X35" s="110">
        <v>0</v>
      </c>
      <c r="Y35" s="110">
        <v>0</v>
      </c>
      <c r="Z35" s="110">
        <v>0</v>
      </c>
      <c r="AA35" s="110">
        <v>0</v>
      </c>
      <c r="AB35" s="110">
        <v>0</v>
      </c>
    </row>
    <row r="38" spans="1:28">
      <c r="B38" t="s">
        <v>76</v>
      </c>
    </row>
    <row r="39" spans="1:28" s="106" customFormat="1">
      <c r="A39" s="107" t="s">
        <v>77</v>
      </c>
      <c r="B39" s="107" t="s">
        <v>26</v>
      </c>
      <c r="C39" s="107" t="s">
        <v>96</v>
      </c>
      <c r="D39" s="107" t="s">
        <v>168</v>
      </c>
      <c r="E39" s="107" t="s">
        <v>62</v>
      </c>
      <c r="F39" s="107" t="s">
        <v>63</v>
      </c>
      <c r="G39" s="107" t="s">
        <v>64</v>
      </c>
      <c r="H39" s="107" t="s">
        <v>65</v>
      </c>
      <c r="I39" s="107" t="s">
        <v>66</v>
      </c>
      <c r="J39" s="107" t="s">
        <v>67</v>
      </c>
      <c r="K39" s="107" t="s">
        <v>169</v>
      </c>
      <c r="L39" s="107" t="s">
        <v>69</v>
      </c>
      <c r="M39" s="107" t="s">
        <v>170</v>
      </c>
      <c r="N39" s="107" t="s">
        <v>71</v>
      </c>
      <c r="O39" s="107" t="s">
        <v>72</v>
      </c>
      <c r="P39" s="107" t="s">
        <v>73</v>
      </c>
      <c r="Q39" s="107" t="s">
        <v>74</v>
      </c>
      <c r="R39" s="107" t="s">
        <v>75</v>
      </c>
      <c r="S39" s="107" t="s">
        <v>101</v>
      </c>
      <c r="T39" s="107" t="s">
        <v>102</v>
      </c>
      <c r="U39" s="107" t="s">
        <v>103</v>
      </c>
      <c r="V39" s="107" t="s">
        <v>98</v>
      </c>
      <c r="W39" s="107" t="s">
        <v>100</v>
      </c>
      <c r="X39" s="107" t="s">
        <v>99</v>
      </c>
      <c r="Y39" s="107" t="s">
        <v>104</v>
      </c>
      <c r="Z39" s="107" t="s">
        <v>105</v>
      </c>
      <c r="AA39" s="107" t="s">
        <v>129</v>
      </c>
      <c r="AB39" s="107" t="s">
        <v>130</v>
      </c>
    </row>
    <row r="40" spans="1:28">
      <c r="A40" s="93">
        <v>44621</v>
      </c>
      <c r="B40" s="94" t="s">
        <v>165</v>
      </c>
      <c r="C40" s="94" t="s">
        <v>165</v>
      </c>
      <c r="D40" s="94">
        <v>3999.9999999999991</v>
      </c>
      <c r="E40" s="94" t="s">
        <v>165</v>
      </c>
      <c r="F40" s="94" t="s">
        <v>165</v>
      </c>
      <c r="G40" s="94" t="s">
        <v>165</v>
      </c>
      <c r="H40" s="94">
        <v>8000</v>
      </c>
      <c r="I40" s="94">
        <v>4799.9999999999991</v>
      </c>
      <c r="J40" s="94" t="s">
        <v>165</v>
      </c>
      <c r="K40" s="94" t="s">
        <v>165</v>
      </c>
      <c r="L40" s="94" t="s">
        <v>165</v>
      </c>
      <c r="M40" s="94" t="s">
        <v>165</v>
      </c>
      <c r="N40" s="94" t="s">
        <v>165</v>
      </c>
      <c r="O40" s="94" t="s">
        <v>165</v>
      </c>
      <c r="P40" s="94" t="s">
        <v>165</v>
      </c>
      <c r="Q40" s="94" t="s">
        <v>165</v>
      </c>
      <c r="R40" s="94" t="s">
        <v>165</v>
      </c>
      <c r="S40" s="94" t="s">
        <v>165</v>
      </c>
      <c r="T40" s="94" t="s">
        <v>165</v>
      </c>
      <c r="U40" s="94" t="s">
        <v>165</v>
      </c>
      <c r="V40" s="94" t="s">
        <v>165</v>
      </c>
      <c r="W40" s="94" t="s">
        <v>165</v>
      </c>
      <c r="X40" s="94" t="s">
        <v>165</v>
      </c>
      <c r="Y40" s="94" t="s">
        <v>165</v>
      </c>
      <c r="Z40" s="94" t="s">
        <v>165</v>
      </c>
      <c r="AA40" s="94" t="s">
        <v>165</v>
      </c>
      <c r="AB40" s="94" t="s">
        <v>165</v>
      </c>
    </row>
    <row r="41" spans="1:28">
      <c r="A41" s="95">
        <v>44622</v>
      </c>
      <c r="B41" s="94" t="s">
        <v>165</v>
      </c>
      <c r="C41" s="94" t="s">
        <v>165</v>
      </c>
      <c r="D41" s="94" t="s">
        <v>165</v>
      </c>
      <c r="E41" s="94" t="s">
        <v>165</v>
      </c>
      <c r="F41" s="94">
        <v>6000</v>
      </c>
      <c r="G41" s="94" t="s">
        <v>165</v>
      </c>
      <c r="H41" s="94">
        <v>3999.9999999999991</v>
      </c>
      <c r="I41" s="94" t="s">
        <v>165</v>
      </c>
      <c r="J41" s="94" t="s">
        <v>165</v>
      </c>
      <c r="K41" s="94" t="s">
        <v>165</v>
      </c>
      <c r="L41" s="94" t="s">
        <v>165</v>
      </c>
      <c r="M41" s="94">
        <v>3999.9999999999991</v>
      </c>
      <c r="N41" s="94" t="s">
        <v>165</v>
      </c>
      <c r="O41" s="94" t="s">
        <v>165</v>
      </c>
      <c r="P41" s="94" t="s">
        <v>165</v>
      </c>
      <c r="Q41" s="94" t="s">
        <v>165</v>
      </c>
      <c r="R41" s="94" t="s">
        <v>165</v>
      </c>
      <c r="S41" s="94" t="s">
        <v>165</v>
      </c>
      <c r="T41" s="94" t="s">
        <v>165</v>
      </c>
      <c r="U41" s="94" t="s">
        <v>165</v>
      </c>
      <c r="V41" s="94" t="s">
        <v>165</v>
      </c>
      <c r="W41" s="94" t="s">
        <v>165</v>
      </c>
      <c r="X41" s="94" t="s">
        <v>165</v>
      </c>
      <c r="Y41" s="94" t="s">
        <v>165</v>
      </c>
      <c r="Z41" s="94" t="s">
        <v>165</v>
      </c>
      <c r="AA41" s="94" t="s">
        <v>165</v>
      </c>
      <c r="AB41" s="94" t="s">
        <v>165</v>
      </c>
    </row>
    <row r="42" spans="1:28">
      <c r="A42" s="95">
        <v>44623</v>
      </c>
      <c r="B42" s="94">
        <v>4250.0000000000009</v>
      </c>
      <c r="C42" s="94" t="s">
        <v>165</v>
      </c>
      <c r="D42" s="94">
        <v>4500</v>
      </c>
      <c r="E42" s="94" t="s">
        <v>165</v>
      </c>
      <c r="F42" s="94">
        <v>0</v>
      </c>
      <c r="G42" s="94" t="s">
        <v>165</v>
      </c>
      <c r="H42" s="94">
        <v>8250</v>
      </c>
      <c r="I42" s="94" t="s">
        <v>165</v>
      </c>
      <c r="J42" s="94" t="s">
        <v>165</v>
      </c>
      <c r="K42" s="94" t="s">
        <v>165</v>
      </c>
      <c r="L42" s="94">
        <v>5750.0000000000009</v>
      </c>
      <c r="M42" s="94" t="s">
        <v>165</v>
      </c>
      <c r="N42" s="94" t="s">
        <v>165</v>
      </c>
      <c r="O42" s="94">
        <v>4250.0000000000009</v>
      </c>
      <c r="P42" s="94" t="s">
        <v>165</v>
      </c>
      <c r="Q42" s="94" t="s">
        <v>165</v>
      </c>
      <c r="R42" s="94" t="s">
        <v>165</v>
      </c>
      <c r="S42" s="94" t="s">
        <v>165</v>
      </c>
      <c r="T42" s="94" t="s">
        <v>165</v>
      </c>
      <c r="U42" s="94" t="s">
        <v>165</v>
      </c>
      <c r="V42" s="94" t="s">
        <v>165</v>
      </c>
      <c r="W42" s="94" t="s">
        <v>165</v>
      </c>
      <c r="X42" s="94" t="s">
        <v>165</v>
      </c>
      <c r="Y42" s="94" t="s">
        <v>165</v>
      </c>
      <c r="Z42" s="94" t="s">
        <v>165</v>
      </c>
      <c r="AA42" s="94" t="s">
        <v>165</v>
      </c>
      <c r="AB42" s="94" t="s">
        <v>165</v>
      </c>
    </row>
    <row r="43" spans="1:28">
      <c r="A43" s="95">
        <v>44624</v>
      </c>
      <c r="B43" s="94">
        <v>3999.9999999999991</v>
      </c>
      <c r="C43" s="94" t="s">
        <v>165</v>
      </c>
      <c r="D43" s="94" t="s">
        <v>165</v>
      </c>
      <c r="E43" s="94" t="s">
        <v>165</v>
      </c>
      <c r="F43" s="94">
        <v>8000</v>
      </c>
      <c r="G43" s="94" t="s">
        <v>165</v>
      </c>
      <c r="H43" s="94">
        <v>3999.9999999999991</v>
      </c>
      <c r="I43" s="94" t="s">
        <v>165</v>
      </c>
      <c r="J43" s="94" t="s">
        <v>165</v>
      </c>
      <c r="K43" s="94" t="s">
        <v>165</v>
      </c>
      <c r="L43" s="94" t="s">
        <v>165</v>
      </c>
      <c r="M43" s="94" t="s">
        <v>165</v>
      </c>
      <c r="N43" s="94" t="s">
        <v>165</v>
      </c>
      <c r="O43" s="94" t="s">
        <v>165</v>
      </c>
      <c r="P43" s="94" t="s">
        <v>165</v>
      </c>
      <c r="Q43" s="94" t="s">
        <v>165</v>
      </c>
      <c r="R43" s="94" t="s">
        <v>165</v>
      </c>
      <c r="S43" s="94" t="s">
        <v>165</v>
      </c>
      <c r="T43" s="94" t="s">
        <v>165</v>
      </c>
      <c r="U43" s="94" t="s">
        <v>165</v>
      </c>
      <c r="V43" s="94" t="s">
        <v>165</v>
      </c>
      <c r="W43" s="94" t="s">
        <v>165</v>
      </c>
      <c r="X43" s="94" t="s">
        <v>165</v>
      </c>
      <c r="Y43" s="94" t="s">
        <v>165</v>
      </c>
      <c r="Z43" s="94" t="s">
        <v>165</v>
      </c>
      <c r="AA43" s="94" t="s">
        <v>165</v>
      </c>
      <c r="AB43" s="94" t="s">
        <v>165</v>
      </c>
    </row>
    <row r="44" spans="1:28">
      <c r="A44" s="95">
        <v>44625</v>
      </c>
      <c r="B44" s="94">
        <v>5000.0000000000009</v>
      </c>
      <c r="C44" s="94" t="s">
        <v>165</v>
      </c>
      <c r="D44" s="94">
        <v>5000.0000000000009</v>
      </c>
      <c r="E44" s="94" t="s">
        <v>165</v>
      </c>
      <c r="F44" s="94">
        <v>0</v>
      </c>
      <c r="G44" s="94" t="s">
        <v>165</v>
      </c>
      <c r="H44" s="94" t="s">
        <v>165</v>
      </c>
      <c r="I44" s="94" t="s">
        <v>165</v>
      </c>
      <c r="J44" s="94" t="s">
        <v>165</v>
      </c>
      <c r="K44" s="94" t="s">
        <v>165</v>
      </c>
      <c r="L44" s="94">
        <v>9500</v>
      </c>
      <c r="M44" s="94">
        <v>9000</v>
      </c>
      <c r="N44" s="94" t="s">
        <v>165</v>
      </c>
      <c r="O44" s="94" t="s">
        <v>165</v>
      </c>
      <c r="P44" s="94" t="s">
        <v>165</v>
      </c>
      <c r="Q44" s="94" t="s">
        <v>165</v>
      </c>
      <c r="R44" s="94" t="s">
        <v>165</v>
      </c>
      <c r="S44" s="94" t="s">
        <v>165</v>
      </c>
      <c r="T44" s="94" t="s">
        <v>165</v>
      </c>
      <c r="U44" s="94" t="s">
        <v>165</v>
      </c>
      <c r="V44" s="94" t="s">
        <v>165</v>
      </c>
      <c r="W44" s="94" t="s">
        <v>165</v>
      </c>
      <c r="X44" s="94" t="s">
        <v>165</v>
      </c>
      <c r="Y44" s="94" t="s">
        <v>165</v>
      </c>
      <c r="Z44" s="94" t="s">
        <v>165</v>
      </c>
      <c r="AA44" s="94" t="s">
        <v>165</v>
      </c>
      <c r="AB44" s="94" t="s">
        <v>165</v>
      </c>
    </row>
    <row r="45" spans="1:28">
      <c r="A45" s="95">
        <v>44626</v>
      </c>
      <c r="B45" s="94" t="s">
        <v>165</v>
      </c>
      <c r="C45" s="94">
        <v>9000</v>
      </c>
      <c r="D45" s="94">
        <v>4000.0000000000018</v>
      </c>
      <c r="E45" s="94">
        <v>10800</v>
      </c>
      <c r="F45" s="94" t="s">
        <v>165</v>
      </c>
      <c r="G45" s="94" t="s">
        <v>165</v>
      </c>
      <c r="H45" s="94">
        <v>9000</v>
      </c>
      <c r="I45" s="94" t="s">
        <v>165</v>
      </c>
      <c r="J45" s="94" t="s">
        <v>165</v>
      </c>
      <c r="K45" s="94" t="s">
        <v>165</v>
      </c>
      <c r="L45" s="94">
        <v>4025.0000000000009</v>
      </c>
      <c r="M45" s="94" t="s">
        <v>165</v>
      </c>
      <c r="N45" s="94">
        <v>4300</v>
      </c>
      <c r="O45" s="94" t="s">
        <v>165</v>
      </c>
      <c r="P45" s="94" t="s">
        <v>165</v>
      </c>
      <c r="Q45" s="94" t="s">
        <v>165</v>
      </c>
      <c r="R45" s="94" t="s">
        <v>165</v>
      </c>
      <c r="S45" s="94" t="s">
        <v>165</v>
      </c>
      <c r="T45" s="94" t="s">
        <v>165</v>
      </c>
      <c r="U45" s="94" t="s">
        <v>165</v>
      </c>
      <c r="V45" s="94" t="s">
        <v>165</v>
      </c>
      <c r="W45" s="94" t="s">
        <v>165</v>
      </c>
      <c r="X45" s="94" t="s">
        <v>165</v>
      </c>
      <c r="Y45" s="94" t="s">
        <v>165</v>
      </c>
      <c r="Z45" s="94" t="s">
        <v>165</v>
      </c>
      <c r="AA45" s="94" t="s">
        <v>165</v>
      </c>
      <c r="AB45" s="94" t="s">
        <v>165</v>
      </c>
    </row>
    <row r="46" spans="1:28">
      <c r="A46" s="95">
        <v>44627</v>
      </c>
      <c r="B46" s="94" t="s">
        <v>165</v>
      </c>
      <c r="C46" s="94" t="s">
        <v>165</v>
      </c>
      <c r="D46" s="94" t="s">
        <v>165</v>
      </c>
      <c r="E46" s="94" t="s">
        <v>165</v>
      </c>
      <c r="F46" s="94">
        <v>3999.9999999999991</v>
      </c>
      <c r="G46" s="94" t="s">
        <v>165</v>
      </c>
      <c r="H46" s="94">
        <v>8000</v>
      </c>
      <c r="I46" s="94" t="s">
        <v>165</v>
      </c>
      <c r="J46" s="94" t="s">
        <v>165</v>
      </c>
      <c r="K46" s="94" t="s">
        <v>165</v>
      </c>
      <c r="L46" s="94" t="s">
        <v>165</v>
      </c>
      <c r="M46" s="94">
        <v>3999.9999999999991</v>
      </c>
      <c r="N46" s="94" t="s">
        <v>165</v>
      </c>
      <c r="O46" s="94" t="s">
        <v>165</v>
      </c>
      <c r="P46" s="94" t="s">
        <v>165</v>
      </c>
      <c r="Q46" s="94" t="s">
        <v>165</v>
      </c>
      <c r="R46" s="94" t="s">
        <v>165</v>
      </c>
      <c r="S46" s="94" t="s">
        <v>165</v>
      </c>
      <c r="T46" s="94" t="s">
        <v>165</v>
      </c>
      <c r="U46" s="94" t="s">
        <v>165</v>
      </c>
      <c r="V46" s="94" t="s">
        <v>165</v>
      </c>
      <c r="W46" s="94" t="s">
        <v>165</v>
      </c>
      <c r="X46" s="94" t="s">
        <v>165</v>
      </c>
      <c r="Y46" s="94" t="s">
        <v>165</v>
      </c>
      <c r="Z46" s="94" t="s">
        <v>165</v>
      </c>
      <c r="AA46" s="94" t="s">
        <v>165</v>
      </c>
      <c r="AB46" s="94" t="s">
        <v>165</v>
      </c>
    </row>
    <row r="47" spans="1:28">
      <c r="A47" s="95">
        <v>44628</v>
      </c>
      <c r="B47" s="94" t="s">
        <v>165</v>
      </c>
      <c r="C47" s="94" t="s">
        <v>165</v>
      </c>
      <c r="D47" s="94">
        <v>3999.9999999999991</v>
      </c>
      <c r="E47" s="94" t="s">
        <v>165</v>
      </c>
      <c r="F47" s="94" t="s">
        <v>165</v>
      </c>
      <c r="G47" s="94" t="s">
        <v>165</v>
      </c>
      <c r="H47" s="94" t="s">
        <v>165</v>
      </c>
      <c r="I47" s="94">
        <v>7200</v>
      </c>
      <c r="J47" s="94" t="s">
        <v>165</v>
      </c>
      <c r="K47" s="94" t="s">
        <v>165</v>
      </c>
      <c r="L47" s="94" t="s">
        <v>165</v>
      </c>
      <c r="M47" s="94">
        <v>8000</v>
      </c>
      <c r="N47" s="94" t="s">
        <v>165</v>
      </c>
      <c r="O47" s="94" t="s">
        <v>165</v>
      </c>
      <c r="P47" s="94" t="s">
        <v>165</v>
      </c>
      <c r="Q47" s="94" t="s">
        <v>165</v>
      </c>
      <c r="R47" s="94" t="s">
        <v>165</v>
      </c>
      <c r="S47" s="94" t="s">
        <v>165</v>
      </c>
      <c r="T47" s="94" t="s">
        <v>165</v>
      </c>
      <c r="U47" s="94" t="s">
        <v>165</v>
      </c>
      <c r="V47" s="94" t="s">
        <v>165</v>
      </c>
      <c r="W47" s="94" t="s">
        <v>165</v>
      </c>
      <c r="X47" s="94" t="s">
        <v>165</v>
      </c>
      <c r="Y47" s="94" t="s">
        <v>165</v>
      </c>
      <c r="Z47" s="94" t="s">
        <v>165</v>
      </c>
      <c r="AA47" s="94" t="s">
        <v>165</v>
      </c>
      <c r="AB47" s="94" t="s">
        <v>165</v>
      </c>
    </row>
    <row r="48" spans="1:28">
      <c r="A48" s="95">
        <v>44629</v>
      </c>
      <c r="B48" s="94" t="s">
        <v>165</v>
      </c>
      <c r="C48" s="94" t="s">
        <v>165</v>
      </c>
      <c r="D48" s="94" t="s">
        <v>165</v>
      </c>
      <c r="E48" s="94" t="s">
        <v>165</v>
      </c>
      <c r="F48" s="94">
        <v>4000.0000000000018</v>
      </c>
      <c r="G48" s="94" t="s">
        <v>165</v>
      </c>
      <c r="H48" s="94">
        <v>3250.0000000000018</v>
      </c>
      <c r="I48" s="94" t="s">
        <v>165</v>
      </c>
      <c r="J48" s="94" t="s">
        <v>165</v>
      </c>
      <c r="K48" s="94" t="s">
        <v>165</v>
      </c>
      <c r="L48" s="94" t="s">
        <v>165</v>
      </c>
      <c r="M48" s="94" t="s">
        <v>165</v>
      </c>
      <c r="N48" s="94" t="s">
        <v>165</v>
      </c>
      <c r="O48" s="94" t="s">
        <v>165</v>
      </c>
      <c r="P48" s="94" t="s">
        <v>165</v>
      </c>
      <c r="Q48" s="94" t="s">
        <v>165</v>
      </c>
      <c r="R48" s="94" t="s">
        <v>165</v>
      </c>
      <c r="S48" s="94" t="s">
        <v>165</v>
      </c>
      <c r="T48" s="94" t="s">
        <v>165</v>
      </c>
      <c r="U48" s="94" t="s">
        <v>165</v>
      </c>
      <c r="V48" s="94" t="s">
        <v>165</v>
      </c>
      <c r="W48" s="94" t="s">
        <v>165</v>
      </c>
      <c r="X48" s="94" t="s">
        <v>165</v>
      </c>
      <c r="Y48" s="94" t="s">
        <v>165</v>
      </c>
      <c r="Z48" s="94" t="s">
        <v>165</v>
      </c>
      <c r="AA48" s="94" t="s">
        <v>165</v>
      </c>
      <c r="AB48" s="94" t="s">
        <v>165</v>
      </c>
    </row>
    <row r="49" spans="1:28">
      <c r="A49" s="95">
        <v>44630</v>
      </c>
      <c r="B49" s="94" t="s">
        <v>165</v>
      </c>
      <c r="C49" s="94" t="s">
        <v>165</v>
      </c>
      <c r="D49" s="94">
        <v>3999.9999999999991</v>
      </c>
      <c r="E49" s="94" t="s">
        <v>165</v>
      </c>
      <c r="F49" s="94">
        <v>5000.0000000000009</v>
      </c>
      <c r="G49" s="94" t="s">
        <v>165</v>
      </c>
      <c r="H49" s="94">
        <v>7000.0000000000018</v>
      </c>
      <c r="I49" s="94" t="s">
        <v>165</v>
      </c>
      <c r="J49" s="94" t="s">
        <v>165</v>
      </c>
      <c r="K49" s="94" t="s">
        <v>165</v>
      </c>
      <c r="L49" s="94" t="s">
        <v>165</v>
      </c>
      <c r="M49" s="94">
        <v>3999.9999999999991</v>
      </c>
      <c r="N49" s="94" t="s">
        <v>165</v>
      </c>
      <c r="O49" s="94" t="s">
        <v>165</v>
      </c>
      <c r="P49" s="94" t="s">
        <v>165</v>
      </c>
      <c r="Q49" s="94" t="s">
        <v>165</v>
      </c>
      <c r="R49" s="94" t="s">
        <v>165</v>
      </c>
      <c r="S49" s="94" t="s">
        <v>165</v>
      </c>
      <c r="T49" s="94" t="s">
        <v>165</v>
      </c>
      <c r="U49" s="94" t="s">
        <v>165</v>
      </c>
      <c r="V49" s="94" t="s">
        <v>165</v>
      </c>
      <c r="W49" s="94" t="s">
        <v>165</v>
      </c>
      <c r="X49" s="94" t="s">
        <v>165</v>
      </c>
      <c r="Y49" s="94" t="s">
        <v>165</v>
      </c>
      <c r="Z49" s="94" t="s">
        <v>165</v>
      </c>
      <c r="AA49" s="94" t="s">
        <v>165</v>
      </c>
      <c r="AB49" s="94" t="s">
        <v>165</v>
      </c>
    </row>
    <row r="50" spans="1:28">
      <c r="A50" s="95">
        <v>44631</v>
      </c>
      <c r="B50" s="94">
        <v>4500</v>
      </c>
      <c r="C50" s="94" t="s">
        <v>165</v>
      </c>
      <c r="D50" s="94" t="s">
        <v>165</v>
      </c>
      <c r="E50" s="94" t="s">
        <v>165</v>
      </c>
      <c r="F50" s="94">
        <v>7000.0000000000018</v>
      </c>
      <c r="G50" s="94" t="s">
        <v>165</v>
      </c>
      <c r="H50" s="94">
        <v>4500</v>
      </c>
      <c r="I50" s="94" t="s">
        <v>165</v>
      </c>
      <c r="J50" s="94" t="s">
        <v>165</v>
      </c>
      <c r="K50" s="94" t="s">
        <v>165</v>
      </c>
      <c r="L50" s="94" t="s">
        <v>165</v>
      </c>
      <c r="M50" s="94" t="s">
        <v>165</v>
      </c>
      <c r="N50" s="94" t="s">
        <v>165</v>
      </c>
      <c r="O50" s="94" t="s">
        <v>165</v>
      </c>
      <c r="P50" s="94" t="s">
        <v>165</v>
      </c>
      <c r="Q50" s="94" t="s">
        <v>165</v>
      </c>
      <c r="R50" s="94" t="s">
        <v>165</v>
      </c>
      <c r="S50" s="94" t="s">
        <v>165</v>
      </c>
      <c r="T50" s="94" t="s">
        <v>165</v>
      </c>
      <c r="U50" s="94" t="s">
        <v>165</v>
      </c>
      <c r="V50" s="94" t="s">
        <v>165</v>
      </c>
      <c r="W50" s="94" t="s">
        <v>165</v>
      </c>
      <c r="X50" s="94" t="s">
        <v>165</v>
      </c>
      <c r="Y50" s="94" t="s">
        <v>165</v>
      </c>
      <c r="Z50" s="94" t="s">
        <v>165</v>
      </c>
      <c r="AA50" s="94" t="s">
        <v>165</v>
      </c>
      <c r="AB50" s="94" t="s">
        <v>165</v>
      </c>
    </row>
    <row r="51" spans="1:28">
      <c r="A51" s="95">
        <v>44632</v>
      </c>
      <c r="B51" s="94">
        <v>3999.9999999999991</v>
      </c>
      <c r="C51" s="94" t="s">
        <v>165</v>
      </c>
      <c r="D51" s="94">
        <v>3999.9999999999991</v>
      </c>
      <c r="E51" s="94" t="s">
        <v>165</v>
      </c>
      <c r="F51" s="94">
        <v>0</v>
      </c>
      <c r="G51" s="94" t="s">
        <v>165</v>
      </c>
      <c r="H51" s="94">
        <v>9000</v>
      </c>
      <c r="I51" s="94" t="s">
        <v>165</v>
      </c>
      <c r="J51" s="94" t="s">
        <v>165</v>
      </c>
      <c r="K51" s="94" t="s">
        <v>165</v>
      </c>
      <c r="L51" s="94">
        <v>5750.0000000000009</v>
      </c>
      <c r="M51" s="94">
        <v>7500</v>
      </c>
      <c r="N51" s="94" t="s">
        <v>165</v>
      </c>
      <c r="O51" s="94">
        <v>3999.9999999999991</v>
      </c>
      <c r="P51" s="94" t="s">
        <v>165</v>
      </c>
      <c r="Q51" s="94" t="s">
        <v>165</v>
      </c>
      <c r="R51" s="94" t="s">
        <v>165</v>
      </c>
      <c r="S51" s="94" t="s">
        <v>165</v>
      </c>
      <c r="T51" s="94" t="s">
        <v>165</v>
      </c>
      <c r="U51" s="94" t="s">
        <v>165</v>
      </c>
      <c r="V51" s="94" t="s">
        <v>165</v>
      </c>
      <c r="W51" s="94" t="s">
        <v>165</v>
      </c>
      <c r="X51" s="94" t="s">
        <v>165</v>
      </c>
      <c r="Y51" s="94" t="s">
        <v>165</v>
      </c>
      <c r="Z51" s="94" t="s">
        <v>165</v>
      </c>
      <c r="AA51" s="94" t="s">
        <v>165</v>
      </c>
      <c r="AB51" s="94" t="s">
        <v>165</v>
      </c>
    </row>
    <row r="52" spans="1:28">
      <c r="A52" s="95">
        <v>44633</v>
      </c>
      <c r="B52" s="94" t="s">
        <v>165</v>
      </c>
      <c r="C52" s="94">
        <v>9000</v>
      </c>
      <c r="D52" s="94">
        <v>4000.0000000000018</v>
      </c>
      <c r="E52" s="94">
        <v>10800</v>
      </c>
      <c r="F52" s="94" t="s">
        <v>165</v>
      </c>
      <c r="G52" s="94" t="s">
        <v>165</v>
      </c>
      <c r="H52" s="94">
        <v>3999.9999999999991</v>
      </c>
      <c r="I52" s="94" t="s">
        <v>165</v>
      </c>
      <c r="J52" s="94" t="s">
        <v>165</v>
      </c>
      <c r="K52" s="94" t="s">
        <v>165</v>
      </c>
      <c r="L52" s="94">
        <v>5175</v>
      </c>
      <c r="M52" s="94" t="s">
        <v>165</v>
      </c>
      <c r="N52" s="94" t="s">
        <v>165</v>
      </c>
      <c r="O52" s="94" t="s">
        <v>165</v>
      </c>
      <c r="P52" s="94" t="s">
        <v>165</v>
      </c>
      <c r="Q52" s="94" t="s">
        <v>165</v>
      </c>
      <c r="R52" s="94" t="s">
        <v>165</v>
      </c>
      <c r="S52" s="94" t="s">
        <v>165</v>
      </c>
      <c r="T52" s="94" t="s">
        <v>165</v>
      </c>
      <c r="U52" s="94" t="s">
        <v>165</v>
      </c>
      <c r="V52" s="94" t="s">
        <v>165</v>
      </c>
      <c r="W52" s="94" t="s">
        <v>165</v>
      </c>
      <c r="X52" s="94" t="s">
        <v>165</v>
      </c>
      <c r="Y52" s="94" t="s">
        <v>165</v>
      </c>
      <c r="Z52" s="94" t="s">
        <v>165</v>
      </c>
      <c r="AA52" s="94" t="s">
        <v>165</v>
      </c>
      <c r="AB52" s="94" t="s">
        <v>165</v>
      </c>
    </row>
    <row r="53" spans="1:28">
      <c r="A53" s="95">
        <v>44634</v>
      </c>
      <c r="B53" s="94" t="s">
        <v>165</v>
      </c>
      <c r="C53" s="94" t="s">
        <v>165</v>
      </c>
      <c r="D53" s="94" t="s">
        <v>165</v>
      </c>
      <c r="E53" s="94" t="s">
        <v>165</v>
      </c>
      <c r="F53" s="94">
        <v>3999.9999999999991</v>
      </c>
      <c r="G53" s="94" t="s">
        <v>165</v>
      </c>
      <c r="H53" s="94">
        <v>3999.9999999999991</v>
      </c>
      <c r="I53" s="94">
        <v>4799.9999999999991</v>
      </c>
      <c r="J53" s="94" t="s">
        <v>165</v>
      </c>
      <c r="K53" s="94" t="s">
        <v>165</v>
      </c>
      <c r="L53" s="94" t="s">
        <v>165</v>
      </c>
      <c r="M53" s="94" t="s">
        <v>165</v>
      </c>
      <c r="N53" s="94" t="s">
        <v>165</v>
      </c>
      <c r="O53" s="94" t="s">
        <v>165</v>
      </c>
      <c r="P53" s="94" t="s">
        <v>165</v>
      </c>
      <c r="Q53" s="94" t="s">
        <v>165</v>
      </c>
      <c r="R53" s="94" t="s">
        <v>165</v>
      </c>
      <c r="S53" s="94" t="s">
        <v>165</v>
      </c>
      <c r="T53" s="94" t="s">
        <v>165</v>
      </c>
      <c r="U53" s="94" t="s">
        <v>165</v>
      </c>
      <c r="V53" s="94" t="s">
        <v>165</v>
      </c>
      <c r="W53" s="94" t="s">
        <v>165</v>
      </c>
      <c r="X53" s="94" t="s">
        <v>165</v>
      </c>
      <c r="Y53" s="94" t="s">
        <v>165</v>
      </c>
      <c r="Z53" s="94" t="s">
        <v>165</v>
      </c>
      <c r="AA53" s="94" t="s">
        <v>165</v>
      </c>
      <c r="AB53" s="94" t="s">
        <v>165</v>
      </c>
    </row>
    <row r="54" spans="1:28">
      <c r="A54" s="95">
        <v>44635</v>
      </c>
      <c r="B54" s="94">
        <v>3999.9999999999991</v>
      </c>
      <c r="C54" s="94" t="s">
        <v>165</v>
      </c>
      <c r="D54" s="94" t="s">
        <v>165</v>
      </c>
      <c r="E54" s="94" t="s">
        <v>165</v>
      </c>
      <c r="F54" s="94">
        <v>5000.0000000000009</v>
      </c>
      <c r="G54" s="94" t="s">
        <v>165</v>
      </c>
      <c r="H54" s="94" t="s">
        <v>165</v>
      </c>
      <c r="I54" s="94">
        <v>7200</v>
      </c>
      <c r="J54" s="94" t="s">
        <v>165</v>
      </c>
      <c r="K54" s="94" t="s">
        <v>165</v>
      </c>
      <c r="L54" s="94" t="s">
        <v>165</v>
      </c>
      <c r="M54" s="94">
        <v>3999.9999999999991</v>
      </c>
      <c r="N54" s="94" t="s">
        <v>165</v>
      </c>
      <c r="O54" s="94" t="s">
        <v>165</v>
      </c>
      <c r="P54" s="94" t="s">
        <v>165</v>
      </c>
      <c r="Q54" s="94" t="s">
        <v>165</v>
      </c>
      <c r="R54" s="94" t="s">
        <v>165</v>
      </c>
      <c r="S54" s="94" t="s">
        <v>165</v>
      </c>
      <c r="T54" s="94" t="s">
        <v>165</v>
      </c>
      <c r="U54" s="94" t="s">
        <v>165</v>
      </c>
      <c r="V54" s="94" t="s">
        <v>165</v>
      </c>
      <c r="W54" s="94" t="s">
        <v>165</v>
      </c>
      <c r="X54" s="94" t="s">
        <v>165</v>
      </c>
      <c r="Y54" s="94" t="s">
        <v>165</v>
      </c>
      <c r="Z54" s="94" t="s">
        <v>165</v>
      </c>
      <c r="AA54" s="94" t="s">
        <v>165</v>
      </c>
      <c r="AB54" s="94" t="s">
        <v>165</v>
      </c>
    </row>
    <row r="55" spans="1:28">
      <c r="A55" s="95">
        <v>44636</v>
      </c>
      <c r="B55" s="94" t="s">
        <v>165</v>
      </c>
      <c r="C55" s="94" t="s">
        <v>165</v>
      </c>
      <c r="D55" s="94">
        <v>3999.9999999999991</v>
      </c>
      <c r="E55" s="94" t="s">
        <v>165</v>
      </c>
      <c r="F55" s="94">
        <v>3999.9999999999991</v>
      </c>
      <c r="G55" s="94" t="s">
        <v>165</v>
      </c>
      <c r="H55" s="94" t="s">
        <v>165</v>
      </c>
      <c r="I55" s="94" t="s">
        <v>165</v>
      </c>
      <c r="J55" s="94" t="s">
        <v>165</v>
      </c>
      <c r="K55" s="94" t="s">
        <v>165</v>
      </c>
      <c r="L55" s="94">
        <v>5750.0000000000009</v>
      </c>
      <c r="M55" s="94" t="s">
        <v>165</v>
      </c>
      <c r="N55" s="94" t="s">
        <v>165</v>
      </c>
      <c r="O55" s="94" t="s">
        <v>165</v>
      </c>
      <c r="P55" s="94" t="s">
        <v>165</v>
      </c>
      <c r="Q55" s="94" t="s">
        <v>165</v>
      </c>
      <c r="R55" s="94" t="s">
        <v>165</v>
      </c>
      <c r="S55" s="94" t="s">
        <v>165</v>
      </c>
      <c r="T55" s="94" t="s">
        <v>165</v>
      </c>
      <c r="U55" s="94" t="s">
        <v>165</v>
      </c>
      <c r="V55" s="94" t="s">
        <v>165</v>
      </c>
      <c r="W55" s="94" t="s">
        <v>165</v>
      </c>
      <c r="X55" s="94" t="s">
        <v>165</v>
      </c>
      <c r="Y55" s="94" t="s">
        <v>165</v>
      </c>
      <c r="Z55" s="94" t="s">
        <v>165</v>
      </c>
      <c r="AA55" s="94" t="s">
        <v>165</v>
      </c>
      <c r="AB55" s="94" t="s">
        <v>165</v>
      </c>
    </row>
    <row r="56" spans="1:28">
      <c r="A56" s="95">
        <v>44637</v>
      </c>
      <c r="B56" s="94" t="s">
        <v>165</v>
      </c>
      <c r="C56" s="94" t="s">
        <v>165</v>
      </c>
      <c r="D56" s="94" t="s">
        <v>165</v>
      </c>
      <c r="E56" s="94" t="s">
        <v>165</v>
      </c>
      <c r="F56" s="94">
        <v>7000.0000000000018</v>
      </c>
      <c r="G56" s="94" t="s">
        <v>165</v>
      </c>
      <c r="H56" s="94" t="s">
        <v>165</v>
      </c>
      <c r="I56" s="94" t="s">
        <v>165</v>
      </c>
      <c r="J56" s="94" t="s">
        <v>165</v>
      </c>
      <c r="K56" s="94" t="s">
        <v>165</v>
      </c>
      <c r="L56" s="94" t="s">
        <v>165</v>
      </c>
      <c r="M56" s="94">
        <v>3999.9999999999991</v>
      </c>
      <c r="N56" s="94" t="s">
        <v>165</v>
      </c>
      <c r="O56" s="94">
        <v>3999.9999999999991</v>
      </c>
      <c r="P56" s="94" t="s">
        <v>165</v>
      </c>
      <c r="Q56" s="94" t="s">
        <v>165</v>
      </c>
      <c r="R56" s="94" t="s">
        <v>165</v>
      </c>
      <c r="S56" s="94" t="s">
        <v>165</v>
      </c>
      <c r="T56" s="94" t="s">
        <v>165</v>
      </c>
      <c r="U56" s="94" t="s">
        <v>165</v>
      </c>
      <c r="V56" s="94" t="s">
        <v>165</v>
      </c>
      <c r="W56" s="94" t="s">
        <v>165</v>
      </c>
      <c r="X56" s="94" t="s">
        <v>165</v>
      </c>
      <c r="Y56" s="94" t="s">
        <v>165</v>
      </c>
      <c r="Z56" s="94" t="s">
        <v>165</v>
      </c>
      <c r="AA56" s="94" t="s">
        <v>165</v>
      </c>
      <c r="AB56" s="94" t="s">
        <v>165</v>
      </c>
    </row>
    <row r="57" spans="1:28">
      <c r="A57" s="95">
        <v>44638</v>
      </c>
      <c r="B57" s="94">
        <v>3499.9999999999982</v>
      </c>
      <c r="C57" s="94" t="s">
        <v>165</v>
      </c>
      <c r="D57" s="94">
        <v>3499.9999999999982</v>
      </c>
      <c r="E57" s="94" t="s">
        <v>165</v>
      </c>
      <c r="F57" s="94">
        <v>8000</v>
      </c>
      <c r="G57" s="94" t="s">
        <v>165</v>
      </c>
      <c r="H57" s="94" t="s">
        <v>165</v>
      </c>
      <c r="I57" s="94" t="s">
        <v>165</v>
      </c>
      <c r="J57" s="94" t="s">
        <v>165</v>
      </c>
      <c r="K57" s="94" t="s">
        <v>165</v>
      </c>
      <c r="L57" s="94" t="s">
        <v>165</v>
      </c>
      <c r="M57" s="94">
        <v>5000.0000000000009</v>
      </c>
      <c r="N57" s="94" t="s">
        <v>165</v>
      </c>
      <c r="O57" s="94" t="s">
        <v>165</v>
      </c>
      <c r="P57" s="94" t="s">
        <v>165</v>
      </c>
      <c r="Q57" s="94" t="s">
        <v>165</v>
      </c>
      <c r="R57" s="94" t="s">
        <v>165</v>
      </c>
      <c r="S57" s="94" t="s">
        <v>165</v>
      </c>
      <c r="T57" s="94" t="s">
        <v>165</v>
      </c>
      <c r="U57" s="94" t="s">
        <v>165</v>
      </c>
      <c r="V57" s="94" t="s">
        <v>165</v>
      </c>
      <c r="W57" s="94" t="s">
        <v>165</v>
      </c>
      <c r="X57" s="94" t="s">
        <v>165</v>
      </c>
      <c r="Y57" s="94" t="s">
        <v>165</v>
      </c>
      <c r="Z57" s="94" t="s">
        <v>165</v>
      </c>
      <c r="AA57" s="94" t="s">
        <v>165</v>
      </c>
      <c r="AB57" s="94" t="s">
        <v>165</v>
      </c>
    </row>
    <row r="58" spans="1:28">
      <c r="A58" s="95">
        <v>44639</v>
      </c>
      <c r="B58" s="94">
        <v>4250.0000000000009</v>
      </c>
      <c r="C58" s="94" t="s">
        <v>165</v>
      </c>
      <c r="D58" s="94" t="s">
        <v>165</v>
      </c>
      <c r="E58" s="94" t="s">
        <v>165</v>
      </c>
      <c r="F58" s="94">
        <v>0</v>
      </c>
      <c r="G58" s="94" t="s">
        <v>165</v>
      </c>
      <c r="H58" s="94">
        <v>7250</v>
      </c>
      <c r="I58" s="94" t="s">
        <v>165</v>
      </c>
      <c r="J58" s="94" t="s">
        <v>165</v>
      </c>
      <c r="K58" s="94">
        <v>4887.5000000000009</v>
      </c>
      <c r="L58" s="94">
        <v>8337.5</v>
      </c>
      <c r="M58" s="94" t="s">
        <v>165</v>
      </c>
      <c r="N58" s="94" t="s">
        <v>165</v>
      </c>
      <c r="O58" s="94" t="s">
        <v>165</v>
      </c>
      <c r="P58" s="94" t="s">
        <v>165</v>
      </c>
      <c r="Q58" s="94" t="s">
        <v>165</v>
      </c>
      <c r="R58" s="94" t="s">
        <v>165</v>
      </c>
      <c r="S58" s="94" t="s">
        <v>165</v>
      </c>
      <c r="T58" s="94" t="s">
        <v>165</v>
      </c>
      <c r="U58" s="94" t="s">
        <v>165</v>
      </c>
      <c r="V58" s="94" t="s">
        <v>165</v>
      </c>
      <c r="W58" s="94" t="s">
        <v>165</v>
      </c>
      <c r="X58" s="94" t="s">
        <v>165</v>
      </c>
      <c r="Y58" s="94" t="s">
        <v>165</v>
      </c>
      <c r="Z58" s="94" t="s">
        <v>165</v>
      </c>
      <c r="AA58" s="94" t="s">
        <v>165</v>
      </c>
      <c r="AB58" s="94" t="s">
        <v>165</v>
      </c>
    </row>
    <row r="59" spans="1:28">
      <c r="A59" s="95">
        <v>44640</v>
      </c>
      <c r="B59" s="94" t="s">
        <v>165</v>
      </c>
      <c r="C59" s="94">
        <v>9000</v>
      </c>
      <c r="D59" s="94">
        <v>4500</v>
      </c>
      <c r="E59" s="94" t="s">
        <v>165</v>
      </c>
      <c r="F59" s="94" t="s">
        <v>165</v>
      </c>
      <c r="G59" s="94" t="s">
        <v>165</v>
      </c>
      <c r="H59" s="94">
        <v>9000</v>
      </c>
      <c r="I59" s="94" t="s">
        <v>165</v>
      </c>
      <c r="J59" s="94" t="s">
        <v>165</v>
      </c>
      <c r="K59" s="94" t="s">
        <v>165</v>
      </c>
      <c r="L59" s="94">
        <v>4599.9999999999991</v>
      </c>
      <c r="M59" s="94">
        <v>3999.9999999999991</v>
      </c>
      <c r="N59" s="94" t="s">
        <v>165</v>
      </c>
      <c r="O59" s="94" t="s">
        <v>165</v>
      </c>
      <c r="P59" s="94" t="s">
        <v>165</v>
      </c>
      <c r="Q59" s="94" t="s">
        <v>165</v>
      </c>
      <c r="R59" s="94" t="s">
        <v>165</v>
      </c>
      <c r="S59" s="94" t="s">
        <v>165</v>
      </c>
      <c r="T59" s="94" t="s">
        <v>165</v>
      </c>
      <c r="U59" s="94" t="s">
        <v>165</v>
      </c>
      <c r="V59" s="94" t="s">
        <v>165</v>
      </c>
      <c r="W59" s="94" t="s">
        <v>165</v>
      </c>
      <c r="X59" s="94" t="s">
        <v>165</v>
      </c>
      <c r="Y59" s="94" t="s">
        <v>165</v>
      </c>
      <c r="Z59" s="94" t="s">
        <v>165</v>
      </c>
      <c r="AA59" s="94" t="s">
        <v>165</v>
      </c>
      <c r="AB59" s="94" t="s">
        <v>165</v>
      </c>
    </row>
    <row r="60" spans="1:28">
      <c r="A60" s="95">
        <v>44641</v>
      </c>
      <c r="B60" s="94">
        <v>3750</v>
      </c>
      <c r="C60" s="94">
        <v>9000</v>
      </c>
      <c r="D60" s="94" t="s">
        <v>165</v>
      </c>
      <c r="E60" s="94" t="s">
        <v>165</v>
      </c>
      <c r="F60" s="94">
        <v>0</v>
      </c>
      <c r="G60" s="94" t="s">
        <v>165</v>
      </c>
      <c r="H60" s="94">
        <v>9000</v>
      </c>
      <c r="I60" s="94" t="s">
        <v>165</v>
      </c>
      <c r="J60" s="94" t="s">
        <v>165</v>
      </c>
      <c r="K60" s="94" t="s">
        <v>165</v>
      </c>
      <c r="L60" s="94">
        <v>4599.9999999999991</v>
      </c>
      <c r="M60" s="94">
        <v>3999.9999999999991</v>
      </c>
      <c r="N60" s="94" t="s">
        <v>165</v>
      </c>
      <c r="O60" s="94" t="s">
        <v>165</v>
      </c>
      <c r="P60" s="94" t="s">
        <v>165</v>
      </c>
      <c r="Q60" s="94" t="s">
        <v>165</v>
      </c>
      <c r="R60" s="94" t="s">
        <v>165</v>
      </c>
      <c r="S60" s="94" t="s">
        <v>165</v>
      </c>
      <c r="T60" s="94" t="s">
        <v>165</v>
      </c>
      <c r="U60" s="94" t="s">
        <v>165</v>
      </c>
      <c r="V60" s="94" t="s">
        <v>165</v>
      </c>
      <c r="W60" s="94" t="s">
        <v>165</v>
      </c>
      <c r="X60" s="94" t="s">
        <v>165</v>
      </c>
      <c r="Y60" s="94" t="s">
        <v>165</v>
      </c>
      <c r="Z60" s="94" t="s">
        <v>165</v>
      </c>
      <c r="AA60" s="94" t="s">
        <v>165</v>
      </c>
      <c r="AB60" s="94" t="s">
        <v>165</v>
      </c>
    </row>
    <row r="61" spans="1:28">
      <c r="A61" s="95">
        <v>44642</v>
      </c>
      <c r="B61" s="94" t="s">
        <v>165</v>
      </c>
      <c r="C61" s="94" t="s">
        <v>165</v>
      </c>
      <c r="D61" s="94" t="s">
        <v>165</v>
      </c>
      <c r="E61" s="94" t="s">
        <v>165</v>
      </c>
      <c r="F61" s="94" t="s">
        <v>165</v>
      </c>
      <c r="G61" s="94" t="s">
        <v>165</v>
      </c>
      <c r="H61" s="94">
        <v>5000.0000000000009</v>
      </c>
      <c r="I61" s="94" t="s">
        <v>165</v>
      </c>
      <c r="J61" s="94" t="s">
        <v>165</v>
      </c>
      <c r="K61" s="94" t="s">
        <v>165</v>
      </c>
      <c r="L61" s="94" t="s">
        <v>165</v>
      </c>
      <c r="M61" s="94">
        <v>6000</v>
      </c>
      <c r="N61" s="94" t="s">
        <v>165</v>
      </c>
      <c r="O61" s="94">
        <v>3999.9999999999991</v>
      </c>
      <c r="P61" s="94" t="s">
        <v>165</v>
      </c>
      <c r="Q61" s="94" t="s">
        <v>165</v>
      </c>
      <c r="R61" s="94" t="s">
        <v>165</v>
      </c>
      <c r="S61" s="94" t="s">
        <v>165</v>
      </c>
      <c r="T61" s="94" t="s">
        <v>165</v>
      </c>
      <c r="U61" s="94" t="s">
        <v>165</v>
      </c>
      <c r="V61" s="94" t="s">
        <v>165</v>
      </c>
      <c r="W61" s="94" t="s">
        <v>165</v>
      </c>
      <c r="X61" s="94" t="s">
        <v>165</v>
      </c>
      <c r="Y61" s="94" t="s">
        <v>165</v>
      </c>
      <c r="Z61" s="94" t="s">
        <v>165</v>
      </c>
      <c r="AA61" s="94" t="s">
        <v>165</v>
      </c>
      <c r="AB61" s="94" t="s">
        <v>165</v>
      </c>
    </row>
    <row r="62" spans="1:28">
      <c r="A62" s="95">
        <v>44643</v>
      </c>
      <c r="B62" s="94" t="s">
        <v>165</v>
      </c>
      <c r="C62" s="94" t="s">
        <v>165</v>
      </c>
      <c r="D62" s="94" t="s">
        <v>165</v>
      </c>
      <c r="E62" s="94" t="s">
        <v>165</v>
      </c>
      <c r="F62" s="94">
        <v>3999.9999999999991</v>
      </c>
      <c r="G62" s="94" t="s">
        <v>165</v>
      </c>
      <c r="H62" s="94">
        <v>3999.9999999999991</v>
      </c>
      <c r="I62" s="94" t="s">
        <v>165</v>
      </c>
      <c r="J62" s="94" t="s">
        <v>165</v>
      </c>
      <c r="K62" s="94" t="s">
        <v>165</v>
      </c>
      <c r="L62" s="94" t="s">
        <v>165</v>
      </c>
      <c r="M62" s="94" t="s">
        <v>165</v>
      </c>
      <c r="N62" s="94" t="s">
        <v>165</v>
      </c>
      <c r="O62" s="94" t="s">
        <v>165</v>
      </c>
      <c r="P62" s="94" t="s">
        <v>165</v>
      </c>
      <c r="Q62" s="94" t="s">
        <v>165</v>
      </c>
      <c r="R62" s="94" t="s">
        <v>165</v>
      </c>
      <c r="S62" s="94" t="s">
        <v>165</v>
      </c>
      <c r="T62" s="94" t="s">
        <v>165</v>
      </c>
      <c r="U62" s="94" t="s">
        <v>165</v>
      </c>
      <c r="V62" s="94" t="s">
        <v>165</v>
      </c>
      <c r="W62" s="94" t="s">
        <v>165</v>
      </c>
      <c r="X62" s="94" t="s">
        <v>165</v>
      </c>
      <c r="Y62" s="94" t="s">
        <v>165</v>
      </c>
      <c r="Z62" s="94" t="s">
        <v>165</v>
      </c>
      <c r="AA62" s="94" t="s">
        <v>165</v>
      </c>
      <c r="AB62" s="94" t="s">
        <v>165</v>
      </c>
    </row>
    <row r="63" spans="1:28">
      <c r="A63" s="95">
        <v>44644</v>
      </c>
      <c r="B63" s="94">
        <v>3999.9999999999991</v>
      </c>
      <c r="C63" s="94" t="s">
        <v>165</v>
      </c>
      <c r="D63" s="94">
        <v>3999.9999999999991</v>
      </c>
      <c r="E63" s="94" t="s">
        <v>165</v>
      </c>
      <c r="F63" s="94">
        <v>3999.9999999999991</v>
      </c>
      <c r="G63" s="94" t="s">
        <v>165</v>
      </c>
      <c r="H63" s="94" t="s">
        <v>165</v>
      </c>
      <c r="I63" s="94" t="s">
        <v>165</v>
      </c>
      <c r="J63" s="94" t="s">
        <v>165</v>
      </c>
      <c r="K63" s="94" t="s">
        <v>165</v>
      </c>
      <c r="L63" s="94" t="s">
        <v>165</v>
      </c>
      <c r="M63" s="94" t="s">
        <v>165</v>
      </c>
      <c r="N63" s="94" t="s">
        <v>165</v>
      </c>
      <c r="O63" s="94" t="s">
        <v>165</v>
      </c>
      <c r="P63" s="94" t="s">
        <v>165</v>
      </c>
      <c r="Q63" s="94" t="s">
        <v>165</v>
      </c>
      <c r="R63" s="94" t="s">
        <v>165</v>
      </c>
      <c r="S63" s="94" t="s">
        <v>165</v>
      </c>
      <c r="T63" s="94" t="s">
        <v>165</v>
      </c>
      <c r="U63" s="94" t="s">
        <v>165</v>
      </c>
      <c r="V63" s="94" t="s">
        <v>165</v>
      </c>
      <c r="W63" s="94" t="s">
        <v>165</v>
      </c>
      <c r="X63" s="94" t="s">
        <v>165</v>
      </c>
      <c r="Y63" s="94" t="s">
        <v>165</v>
      </c>
      <c r="Z63" s="94" t="s">
        <v>165</v>
      </c>
      <c r="AA63" s="94" t="s">
        <v>165</v>
      </c>
      <c r="AB63" s="94" t="s">
        <v>165</v>
      </c>
    </row>
    <row r="64" spans="1:28">
      <c r="A64" s="95">
        <v>44645</v>
      </c>
      <c r="B64" s="94">
        <v>3999.9999999999991</v>
      </c>
      <c r="C64" s="94" t="s">
        <v>165</v>
      </c>
      <c r="D64" s="94" t="s">
        <v>165</v>
      </c>
      <c r="E64" s="94" t="s">
        <v>165</v>
      </c>
      <c r="F64" s="94">
        <v>3999.9999999999991</v>
      </c>
      <c r="G64" s="94" t="s">
        <v>165</v>
      </c>
      <c r="H64" s="94">
        <v>8000</v>
      </c>
      <c r="I64" s="94" t="s">
        <v>165</v>
      </c>
      <c r="J64" s="94">
        <v>8000</v>
      </c>
      <c r="K64" s="94" t="s">
        <v>165</v>
      </c>
      <c r="L64" s="94" t="s">
        <v>165</v>
      </c>
      <c r="M64" s="94" t="s">
        <v>165</v>
      </c>
      <c r="N64" s="94" t="s">
        <v>165</v>
      </c>
      <c r="O64" s="94" t="s">
        <v>165</v>
      </c>
      <c r="P64" s="94" t="s">
        <v>165</v>
      </c>
      <c r="Q64" s="94" t="s">
        <v>165</v>
      </c>
      <c r="R64" s="94" t="s">
        <v>165</v>
      </c>
      <c r="S64" s="94" t="s">
        <v>165</v>
      </c>
      <c r="T64" s="94" t="s">
        <v>165</v>
      </c>
      <c r="U64" s="94" t="s">
        <v>165</v>
      </c>
      <c r="V64" s="94" t="s">
        <v>165</v>
      </c>
      <c r="W64" s="94" t="s">
        <v>165</v>
      </c>
      <c r="X64" s="94" t="s">
        <v>165</v>
      </c>
      <c r="Y64" s="94" t="s">
        <v>165</v>
      </c>
      <c r="Z64" s="94" t="s">
        <v>165</v>
      </c>
      <c r="AA64" s="94" t="s">
        <v>165</v>
      </c>
      <c r="AB64" s="94" t="s">
        <v>165</v>
      </c>
    </row>
    <row r="65" spans="1:28">
      <c r="A65" s="95">
        <v>44646</v>
      </c>
      <c r="B65" s="94">
        <v>5000.0000000000009</v>
      </c>
      <c r="C65" s="94" t="s">
        <v>165</v>
      </c>
      <c r="D65" s="94" t="s">
        <v>165</v>
      </c>
      <c r="E65" s="94" t="s">
        <v>165</v>
      </c>
      <c r="F65" s="94">
        <v>0</v>
      </c>
      <c r="G65" s="94" t="s">
        <v>165</v>
      </c>
      <c r="H65" s="94">
        <v>9250</v>
      </c>
      <c r="I65" s="94" t="s">
        <v>165</v>
      </c>
      <c r="J65" s="94" t="s">
        <v>165</v>
      </c>
      <c r="K65" s="94" t="s">
        <v>165</v>
      </c>
      <c r="L65" s="94" t="s">
        <v>165</v>
      </c>
      <c r="M65" s="94" t="s">
        <v>165</v>
      </c>
      <c r="N65" s="94" t="s">
        <v>165</v>
      </c>
      <c r="O65" s="94">
        <v>8000</v>
      </c>
      <c r="P65" s="94" t="s">
        <v>165</v>
      </c>
      <c r="Q65" s="94" t="s">
        <v>165</v>
      </c>
      <c r="R65" s="94" t="s">
        <v>165</v>
      </c>
      <c r="S65" s="94" t="s">
        <v>165</v>
      </c>
      <c r="T65" s="94" t="s">
        <v>165</v>
      </c>
      <c r="U65" s="94" t="s">
        <v>165</v>
      </c>
      <c r="V65" s="94" t="s">
        <v>165</v>
      </c>
      <c r="W65" s="94" t="s">
        <v>165</v>
      </c>
      <c r="X65" s="94" t="s">
        <v>165</v>
      </c>
      <c r="Y65" s="94" t="s">
        <v>165</v>
      </c>
      <c r="Z65" s="94" t="s">
        <v>165</v>
      </c>
      <c r="AA65" s="94" t="s">
        <v>165</v>
      </c>
      <c r="AB65" s="94" t="s">
        <v>165</v>
      </c>
    </row>
    <row r="66" spans="1:28">
      <c r="A66" s="95">
        <v>44647</v>
      </c>
      <c r="B66" s="94" t="s">
        <v>165</v>
      </c>
      <c r="C66" s="94" t="s">
        <v>165</v>
      </c>
      <c r="D66" s="94">
        <v>4500</v>
      </c>
      <c r="E66" s="94">
        <v>6000.0000000000009</v>
      </c>
      <c r="F66" s="94" t="s">
        <v>165</v>
      </c>
      <c r="G66" s="94" t="s">
        <v>165</v>
      </c>
      <c r="H66" s="94">
        <v>9000</v>
      </c>
      <c r="I66" s="94" t="s">
        <v>165</v>
      </c>
      <c r="J66" s="94" t="s">
        <v>165</v>
      </c>
      <c r="K66" s="94" t="s">
        <v>165</v>
      </c>
      <c r="L66" s="94" t="s">
        <v>165</v>
      </c>
      <c r="M66" s="94" t="s">
        <v>165</v>
      </c>
      <c r="N66" s="94">
        <v>3799.9999999999991</v>
      </c>
      <c r="O66" s="94" t="s">
        <v>165</v>
      </c>
      <c r="P66" s="94" t="s">
        <v>165</v>
      </c>
      <c r="Q66" s="94" t="s">
        <v>165</v>
      </c>
      <c r="R66" s="94" t="s">
        <v>165</v>
      </c>
      <c r="S66" s="94" t="s">
        <v>165</v>
      </c>
      <c r="T66" s="94" t="s">
        <v>165</v>
      </c>
      <c r="U66" s="94" t="s">
        <v>165</v>
      </c>
      <c r="V66" s="94" t="s">
        <v>165</v>
      </c>
      <c r="W66" s="94" t="s">
        <v>165</v>
      </c>
      <c r="X66" s="94" t="s">
        <v>165</v>
      </c>
      <c r="Y66" s="94" t="s">
        <v>165</v>
      </c>
      <c r="Z66" s="94" t="s">
        <v>165</v>
      </c>
      <c r="AA66" s="94" t="s">
        <v>165</v>
      </c>
      <c r="AB66" s="94" t="s">
        <v>165</v>
      </c>
    </row>
    <row r="67" spans="1:28">
      <c r="A67" s="95">
        <v>44648</v>
      </c>
      <c r="B67" s="94" t="s">
        <v>165</v>
      </c>
      <c r="C67" s="94" t="s">
        <v>165</v>
      </c>
      <c r="D67" s="94" t="s">
        <v>165</v>
      </c>
      <c r="E67" s="94" t="s">
        <v>165</v>
      </c>
      <c r="F67" s="94" t="s">
        <v>165</v>
      </c>
      <c r="G67" s="94" t="s">
        <v>165</v>
      </c>
      <c r="H67" s="94">
        <v>3750</v>
      </c>
      <c r="I67" s="94" t="s">
        <v>165</v>
      </c>
      <c r="J67" s="94" t="s">
        <v>165</v>
      </c>
      <c r="K67" s="94" t="s">
        <v>165</v>
      </c>
      <c r="L67" s="94" t="s">
        <v>165</v>
      </c>
      <c r="M67" s="94" t="s">
        <v>165</v>
      </c>
      <c r="N67" s="94" t="s">
        <v>165</v>
      </c>
      <c r="O67" s="94" t="s">
        <v>165</v>
      </c>
      <c r="P67" s="94" t="s">
        <v>165</v>
      </c>
      <c r="Q67" s="94" t="s">
        <v>165</v>
      </c>
      <c r="R67" s="94" t="s">
        <v>165</v>
      </c>
      <c r="S67" s="94" t="s">
        <v>165</v>
      </c>
      <c r="T67" s="94" t="s">
        <v>165</v>
      </c>
      <c r="U67" s="94" t="s">
        <v>165</v>
      </c>
      <c r="V67" s="94" t="s">
        <v>165</v>
      </c>
      <c r="W67" s="94" t="s">
        <v>165</v>
      </c>
      <c r="X67" s="94" t="s">
        <v>165</v>
      </c>
      <c r="Y67" s="94" t="s">
        <v>165</v>
      </c>
      <c r="Z67" s="94" t="s">
        <v>165</v>
      </c>
      <c r="AA67" s="94" t="s">
        <v>165</v>
      </c>
      <c r="AB67" s="94" t="s">
        <v>165</v>
      </c>
    </row>
    <row r="68" spans="1:28">
      <c r="A68" s="95">
        <v>44649</v>
      </c>
      <c r="B68" s="94" t="s">
        <v>165</v>
      </c>
      <c r="C68" s="94" t="s">
        <v>165</v>
      </c>
      <c r="D68" s="94">
        <v>3999.9999999999991</v>
      </c>
      <c r="E68" s="94" t="s">
        <v>165</v>
      </c>
      <c r="F68" s="94">
        <v>3999.9999999999991</v>
      </c>
      <c r="G68" s="94" t="s">
        <v>165</v>
      </c>
      <c r="H68" s="94">
        <v>5000.0000000000009</v>
      </c>
      <c r="I68" s="94" t="s">
        <v>165</v>
      </c>
      <c r="J68" s="94" t="s">
        <v>165</v>
      </c>
      <c r="K68" s="94" t="s">
        <v>165</v>
      </c>
      <c r="L68" s="94" t="s">
        <v>165</v>
      </c>
      <c r="M68" s="94" t="s">
        <v>165</v>
      </c>
      <c r="N68" s="94" t="s">
        <v>165</v>
      </c>
      <c r="O68" s="94" t="s">
        <v>165</v>
      </c>
      <c r="P68" s="94" t="s">
        <v>165</v>
      </c>
      <c r="Q68" s="94" t="s">
        <v>165</v>
      </c>
      <c r="R68" s="94" t="s">
        <v>165</v>
      </c>
      <c r="S68" s="94" t="s">
        <v>165</v>
      </c>
      <c r="T68" s="94" t="s">
        <v>165</v>
      </c>
      <c r="U68" s="94" t="s">
        <v>165</v>
      </c>
      <c r="V68" s="94" t="s">
        <v>165</v>
      </c>
      <c r="W68" s="94" t="s">
        <v>165</v>
      </c>
      <c r="X68" s="94" t="s">
        <v>165</v>
      </c>
      <c r="Y68" s="94" t="s">
        <v>165</v>
      </c>
      <c r="Z68" s="94" t="s">
        <v>165</v>
      </c>
      <c r="AA68" s="94" t="s">
        <v>165</v>
      </c>
      <c r="AB68" s="94" t="s">
        <v>165</v>
      </c>
    </row>
    <row r="69" spans="1:28">
      <c r="A69" s="95">
        <v>44650</v>
      </c>
      <c r="B69" s="94" t="s">
        <v>165</v>
      </c>
      <c r="C69" s="94" t="s">
        <v>165</v>
      </c>
      <c r="D69" s="94" t="s">
        <v>165</v>
      </c>
      <c r="E69" s="94" t="s">
        <v>165</v>
      </c>
      <c r="F69" s="94" t="s">
        <v>165</v>
      </c>
      <c r="G69" s="94">
        <v>4887.5000000000009</v>
      </c>
      <c r="H69" s="94">
        <v>4250.0000000000009</v>
      </c>
      <c r="I69" s="94" t="s">
        <v>165</v>
      </c>
      <c r="J69" s="94">
        <v>8000</v>
      </c>
      <c r="K69" s="94" t="s">
        <v>165</v>
      </c>
      <c r="L69" s="94" t="s">
        <v>165</v>
      </c>
      <c r="M69" s="94" t="s">
        <v>165</v>
      </c>
      <c r="N69" s="94" t="s">
        <v>165</v>
      </c>
      <c r="O69" s="94" t="s">
        <v>165</v>
      </c>
      <c r="P69" s="94" t="s">
        <v>165</v>
      </c>
      <c r="Q69" s="94" t="s">
        <v>165</v>
      </c>
      <c r="R69" s="94" t="s">
        <v>165</v>
      </c>
      <c r="S69" s="94" t="s">
        <v>165</v>
      </c>
      <c r="T69" s="94" t="s">
        <v>165</v>
      </c>
      <c r="U69" s="94" t="s">
        <v>165</v>
      </c>
      <c r="V69" s="94" t="s">
        <v>165</v>
      </c>
      <c r="W69" s="94" t="s">
        <v>165</v>
      </c>
      <c r="X69" s="94" t="s">
        <v>165</v>
      </c>
      <c r="Y69" s="94" t="s">
        <v>165</v>
      </c>
      <c r="Z69" s="94" t="s">
        <v>165</v>
      </c>
      <c r="AA69" s="94" t="s">
        <v>165</v>
      </c>
      <c r="AB69" s="94" t="s">
        <v>165</v>
      </c>
    </row>
    <row r="70" spans="1:28" ht="14.25" thickBot="1">
      <c r="A70" s="109">
        <v>44651</v>
      </c>
      <c r="B70" s="94">
        <v>3999.9999999999991</v>
      </c>
      <c r="C70" s="94" t="s">
        <v>165</v>
      </c>
      <c r="D70" s="94" t="s">
        <v>165</v>
      </c>
      <c r="E70" s="94" t="s">
        <v>165</v>
      </c>
      <c r="F70" s="94">
        <v>3999.9999999999991</v>
      </c>
      <c r="G70" s="94" t="s">
        <v>165</v>
      </c>
      <c r="H70" s="94" t="s">
        <v>165</v>
      </c>
      <c r="I70" s="94" t="s">
        <v>165</v>
      </c>
      <c r="J70" s="94" t="s">
        <v>165</v>
      </c>
      <c r="K70" s="94" t="s">
        <v>165</v>
      </c>
      <c r="L70" s="94" t="s">
        <v>165</v>
      </c>
      <c r="M70" s="94" t="s">
        <v>165</v>
      </c>
      <c r="N70" s="94" t="s">
        <v>165</v>
      </c>
      <c r="O70" s="94" t="s">
        <v>165</v>
      </c>
      <c r="P70" s="94" t="s">
        <v>165</v>
      </c>
      <c r="Q70" s="94" t="s">
        <v>165</v>
      </c>
      <c r="R70" s="94" t="s">
        <v>165</v>
      </c>
      <c r="S70" s="94" t="s">
        <v>165</v>
      </c>
      <c r="T70" s="94" t="s">
        <v>165</v>
      </c>
      <c r="U70" s="94" t="s">
        <v>165</v>
      </c>
      <c r="V70" s="94" t="s">
        <v>165</v>
      </c>
      <c r="W70" s="94" t="s">
        <v>165</v>
      </c>
      <c r="X70" s="94" t="s">
        <v>165</v>
      </c>
      <c r="Y70" s="94" t="s">
        <v>165</v>
      </c>
      <c r="Z70" s="94" t="s">
        <v>165</v>
      </c>
      <c r="AA70" s="94" t="s">
        <v>165</v>
      </c>
      <c r="AB70" s="94" t="s">
        <v>165</v>
      </c>
    </row>
    <row r="71" spans="1:28" ht="26.25" customHeight="1" thickTop="1">
      <c r="A71" s="108" t="s">
        <v>78</v>
      </c>
      <c r="B71" s="110">
        <v>54250</v>
      </c>
      <c r="C71" s="110">
        <v>36000</v>
      </c>
      <c r="D71" s="110">
        <v>58000</v>
      </c>
      <c r="E71" s="110">
        <v>27600</v>
      </c>
      <c r="F71" s="110">
        <v>82000</v>
      </c>
      <c r="G71" s="110">
        <v>4887.5000000000009</v>
      </c>
      <c r="H71" s="110">
        <v>146500</v>
      </c>
      <c r="I71" s="110">
        <v>24000</v>
      </c>
      <c r="J71" s="110">
        <v>16000</v>
      </c>
      <c r="K71" s="110">
        <v>4887.5000000000009</v>
      </c>
      <c r="L71" s="110">
        <v>53487.5</v>
      </c>
      <c r="M71" s="110">
        <v>63500</v>
      </c>
      <c r="N71" s="110">
        <v>8099.9999999999991</v>
      </c>
      <c r="O71" s="110">
        <v>24250</v>
      </c>
      <c r="P71" s="110">
        <v>0</v>
      </c>
      <c r="Q71" s="110">
        <v>0</v>
      </c>
      <c r="R71" s="110">
        <v>0</v>
      </c>
      <c r="S71" s="110">
        <v>0</v>
      </c>
      <c r="T71" s="110">
        <v>0</v>
      </c>
      <c r="U71" s="110">
        <v>0</v>
      </c>
      <c r="V71" s="110">
        <v>0</v>
      </c>
      <c r="W71" s="110">
        <v>0</v>
      </c>
      <c r="X71" s="110">
        <v>0</v>
      </c>
      <c r="Y71" s="110">
        <v>0</v>
      </c>
      <c r="Z71" s="110">
        <v>0</v>
      </c>
      <c r="AA71" s="110">
        <v>0</v>
      </c>
      <c r="AB71" s="110">
        <v>0</v>
      </c>
    </row>
    <row r="73" spans="1:28">
      <c r="B73" t="s">
        <v>76</v>
      </c>
    </row>
    <row r="74" spans="1:28" s="106" customFormat="1">
      <c r="A74" s="107" t="s">
        <v>77</v>
      </c>
      <c r="B74" s="107" t="s">
        <v>26</v>
      </c>
      <c r="C74" s="107" t="s">
        <v>96</v>
      </c>
      <c r="D74" s="107" t="s">
        <v>168</v>
      </c>
      <c r="E74" s="107" t="s">
        <v>62</v>
      </c>
      <c r="F74" s="107" t="s">
        <v>63</v>
      </c>
      <c r="G74" s="107" t="s">
        <v>64</v>
      </c>
      <c r="H74" s="107" t="s">
        <v>65</v>
      </c>
      <c r="I74" s="107" t="s">
        <v>66</v>
      </c>
      <c r="J74" s="107" t="s">
        <v>186</v>
      </c>
      <c r="K74" s="107" t="s">
        <v>187</v>
      </c>
      <c r="L74" s="107" t="s">
        <v>69</v>
      </c>
      <c r="M74" s="107" t="s">
        <v>70</v>
      </c>
      <c r="N74" s="107" t="s">
        <v>71</v>
      </c>
      <c r="O74" s="107" t="s">
        <v>72</v>
      </c>
      <c r="P74" s="107" t="s">
        <v>73</v>
      </c>
      <c r="Q74" s="107" t="s">
        <v>74</v>
      </c>
      <c r="R74" s="107" t="s">
        <v>75</v>
      </c>
      <c r="S74" s="107" t="s">
        <v>68</v>
      </c>
      <c r="T74" s="107" t="s">
        <v>102</v>
      </c>
      <c r="U74" s="107" t="s">
        <v>103</v>
      </c>
      <c r="V74" s="107" t="s">
        <v>98</v>
      </c>
      <c r="W74" s="107" t="s">
        <v>100</v>
      </c>
      <c r="X74" s="107" t="s">
        <v>99</v>
      </c>
      <c r="Y74" s="107" t="s">
        <v>104</v>
      </c>
      <c r="Z74" s="107" t="s">
        <v>105</v>
      </c>
      <c r="AA74" s="107" t="s">
        <v>41</v>
      </c>
      <c r="AB74" s="107" t="s">
        <v>35</v>
      </c>
    </row>
    <row r="75" spans="1:28">
      <c r="A75" s="93">
        <v>44652</v>
      </c>
      <c r="B75" s="94" t="s">
        <v>165</v>
      </c>
      <c r="C75" s="94" t="s">
        <v>165</v>
      </c>
      <c r="D75" s="94" t="s">
        <v>165</v>
      </c>
      <c r="E75" s="94" t="s">
        <v>165</v>
      </c>
      <c r="F75" s="94">
        <v>8250</v>
      </c>
      <c r="G75" s="94">
        <v>9775</v>
      </c>
      <c r="H75" s="94">
        <v>4249.9999999999982</v>
      </c>
      <c r="I75" s="94" t="s">
        <v>165</v>
      </c>
      <c r="J75" s="94" t="s">
        <v>165</v>
      </c>
      <c r="K75" s="94" t="s">
        <v>165</v>
      </c>
      <c r="L75" s="94" t="s">
        <v>165</v>
      </c>
      <c r="M75" s="94" t="s">
        <v>165</v>
      </c>
      <c r="N75" s="94" t="s">
        <v>165</v>
      </c>
      <c r="O75" s="94" t="s">
        <v>165</v>
      </c>
      <c r="P75" s="94" t="s">
        <v>165</v>
      </c>
      <c r="Q75" s="94" t="s">
        <v>165</v>
      </c>
      <c r="R75" s="94" t="s">
        <v>165</v>
      </c>
      <c r="S75" s="94" t="s">
        <v>165</v>
      </c>
      <c r="T75" s="94" t="s">
        <v>165</v>
      </c>
      <c r="U75" s="94" t="s">
        <v>165</v>
      </c>
      <c r="V75" s="94" t="s">
        <v>165</v>
      </c>
      <c r="W75" s="94" t="s">
        <v>165</v>
      </c>
      <c r="X75" s="94" t="s">
        <v>165</v>
      </c>
      <c r="Y75" s="94" t="s">
        <v>165</v>
      </c>
      <c r="Z75" s="94" t="s">
        <v>165</v>
      </c>
      <c r="AA75" s="94" t="s">
        <v>165</v>
      </c>
      <c r="AB75" s="94" t="s">
        <v>165</v>
      </c>
    </row>
    <row r="76" spans="1:28">
      <c r="A76" s="95">
        <v>44653</v>
      </c>
      <c r="B76" s="94">
        <v>0</v>
      </c>
      <c r="C76" s="94" t="s">
        <v>165</v>
      </c>
      <c r="D76" s="94" t="s">
        <v>165</v>
      </c>
      <c r="E76" s="94" t="s">
        <v>165</v>
      </c>
      <c r="F76" s="94">
        <v>8000</v>
      </c>
      <c r="G76" s="94" t="s">
        <v>165</v>
      </c>
      <c r="H76" s="94">
        <v>9000</v>
      </c>
      <c r="I76" s="94" t="s">
        <v>165</v>
      </c>
      <c r="J76" s="94" t="s">
        <v>165</v>
      </c>
      <c r="K76" s="94" t="s">
        <v>165</v>
      </c>
      <c r="L76" s="94" t="s">
        <v>165</v>
      </c>
      <c r="M76" s="94" t="s">
        <v>165</v>
      </c>
      <c r="N76" s="94" t="s">
        <v>165</v>
      </c>
      <c r="O76" s="94" t="s">
        <v>165</v>
      </c>
      <c r="P76" s="94">
        <v>3999.9999999999991</v>
      </c>
      <c r="Q76" s="94" t="s">
        <v>165</v>
      </c>
      <c r="R76" s="94" t="s">
        <v>165</v>
      </c>
      <c r="S76" s="94" t="s">
        <v>165</v>
      </c>
      <c r="T76" s="94">
        <v>6000.0000000000009</v>
      </c>
      <c r="U76" s="94" t="s">
        <v>165</v>
      </c>
      <c r="V76" s="94" t="s">
        <v>165</v>
      </c>
      <c r="W76" s="94" t="s">
        <v>165</v>
      </c>
      <c r="X76" s="94" t="s">
        <v>165</v>
      </c>
      <c r="Y76" s="94" t="s">
        <v>165</v>
      </c>
      <c r="Z76" s="94" t="s">
        <v>165</v>
      </c>
      <c r="AA76" s="94" t="s">
        <v>165</v>
      </c>
      <c r="AB76" s="94" t="s">
        <v>165</v>
      </c>
    </row>
    <row r="77" spans="1:28">
      <c r="A77" s="95">
        <v>44654</v>
      </c>
      <c r="B77" s="94" t="s">
        <v>165</v>
      </c>
      <c r="C77" s="94">
        <v>8250</v>
      </c>
      <c r="D77" s="94" t="s">
        <v>165</v>
      </c>
      <c r="E77" s="94">
        <v>9600</v>
      </c>
      <c r="F77" s="94" t="s">
        <v>165</v>
      </c>
      <c r="G77" s="94">
        <v>8050</v>
      </c>
      <c r="H77" s="94">
        <v>8500</v>
      </c>
      <c r="I77" s="94" t="s">
        <v>165</v>
      </c>
      <c r="J77" s="94" t="s">
        <v>165</v>
      </c>
      <c r="K77" s="94" t="s">
        <v>165</v>
      </c>
      <c r="L77" s="94" t="s">
        <v>165</v>
      </c>
      <c r="M77" s="94" t="s">
        <v>165</v>
      </c>
      <c r="N77" s="94">
        <v>5700</v>
      </c>
      <c r="O77" s="94" t="s">
        <v>165</v>
      </c>
      <c r="P77" s="94">
        <v>8500</v>
      </c>
      <c r="Q77" s="94" t="s">
        <v>165</v>
      </c>
      <c r="R77" s="94" t="s">
        <v>165</v>
      </c>
      <c r="S77" s="94" t="s">
        <v>165</v>
      </c>
      <c r="T77" s="94" t="s">
        <v>165</v>
      </c>
      <c r="U77" s="94" t="s">
        <v>165</v>
      </c>
      <c r="V77" s="94" t="s">
        <v>165</v>
      </c>
      <c r="W77" s="94" t="s">
        <v>165</v>
      </c>
      <c r="X77" s="94" t="s">
        <v>165</v>
      </c>
      <c r="Y77" s="94" t="s">
        <v>165</v>
      </c>
      <c r="Z77" s="94" t="s">
        <v>165</v>
      </c>
      <c r="AA77" s="94" t="s">
        <v>165</v>
      </c>
      <c r="AB77" s="94" t="s">
        <v>165</v>
      </c>
    </row>
    <row r="78" spans="1:28">
      <c r="A78" s="95">
        <v>44655</v>
      </c>
      <c r="B78" s="94" t="s">
        <v>165</v>
      </c>
      <c r="C78" s="94" t="s">
        <v>165</v>
      </c>
      <c r="D78" s="94" t="s">
        <v>165</v>
      </c>
      <c r="E78" s="94" t="s">
        <v>165</v>
      </c>
      <c r="F78" s="94">
        <v>3999.9999999999991</v>
      </c>
      <c r="G78" s="94" t="s">
        <v>165</v>
      </c>
      <c r="H78" s="94">
        <v>3999.9999999999991</v>
      </c>
      <c r="I78" s="94" t="s">
        <v>165</v>
      </c>
      <c r="J78" s="94" t="s">
        <v>165</v>
      </c>
      <c r="K78" s="94" t="s">
        <v>165</v>
      </c>
      <c r="L78" s="94" t="s">
        <v>165</v>
      </c>
      <c r="M78" s="94" t="s">
        <v>165</v>
      </c>
      <c r="N78" s="94" t="s">
        <v>165</v>
      </c>
      <c r="O78" s="94" t="s">
        <v>165</v>
      </c>
      <c r="P78" s="94" t="s">
        <v>165</v>
      </c>
      <c r="Q78" s="94" t="s">
        <v>165</v>
      </c>
      <c r="R78" s="94" t="s">
        <v>165</v>
      </c>
      <c r="S78" s="94" t="s">
        <v>165</v>
      </c>
      <c r="T78" s="94">
        <v>4799.9999999999991</v>
      </c>
      <c r="U78" s="94" t="s">
        <v>165</v>
      </c>
      <c r="V78" s="94" t="s">
        <v>165</v>
      </c>
      <c r="W78" s="94" t="s">
        <v>165</v>
      </c>
      <c r="X78" s="94" t="s">
        <v>165</v>
      </c>
      <c r="Y78" s="94" t="s">
        <v>165</v>
      </c>
      <c r="Z78" s="94" t="s">
        <v>165</v>
      </c>
      <c r="AA78" s="94" t="s">
        <v>165</v>
      </c>
      <c r="AB78" s="94" t="s">
        <v>165</v>
      </c>
    </row>
    <row r="79" spans="1:28">
      <c r="A79" s="95">
        <v>44656</v>
      </c>
      <c r="B79" s="94" t="s">
        <v>165</v>
      </c>
      <c r="C79" s="94" t="s">
        <v>165</v>
      </c>
      <c r="D79" s="94" t="s">
        <v>165</v>
      </c>
      <c r="E79" s="94" t="s">
        <v>165</v>
      </c>
      <c r="F79" s="94">
        <v>8000</v>
      </c>
      <c r="G79" s="94" t="s">
        <v>165</v>
      </c>
      <c r="H79" s="94">
        <v>5000.0000000000009</v>
      </c>
      <c r="I79" s="94" t="s">
        <v>165</v>
      </c>
      <c r="J79" s="94" t="s">
        <v>165</v>
      </c>
      <c r="K79" s="94" t="s">
        <v>165</v>
      </c>
      <c r="L79" s="94" t="s">
        <v>165</v>
      </c>
      <c r="M79" s="94">
        <v>3799.9999999999991</v>
      </c>
      <c r="N79" s="94" t="s">
        <v>165</v>
      </c>
      <c r="O79" s="94" t="s">
        <v>165</v>
      </c>
      <c r="P79" s="94" t="s">
        <v>165</v>
      </c>
      <c r="Q79" s="94" t="s">
        <v>165</v>
      </c>
      <c r="R79" s="94" t="s">
        <v>165</v>
      </c>
      <c r="S79" s="94" t="s">
        <v>165</v>
      </c>
      <c r="T79" s="94" t="s">
        <v>165</v>
      </c>
      <c r="U79" s="94" t="s">
        <v>165</v>
      </c>
      <c r="V79" s="94" t="s">
        <v>165</v>
      </c>
      <c r="W79" s="94" t="s">
        <v>165</v>
      </c>
      <c r="X79" s="94" t="s">
        <v>165</v>
      </c>
      <c r="Y79" s="94" t="s">
        <v>165</v>
      </c>
      <c r="Z79" s="94" t="s">
        <v>165</v>
      </c>
      <c r="AA79" s="94" t="s">
        <v>165</v>
      </c>
      <c r="AB79" s="94" t="s">
        <v>165</v>
      </c>
    </row>
    <row r="80" spans="1:28">
      <c r="A80" s="95">
        <v>44657</v>
      </c>
      <c r="B80" s="94" t="s">
        <v>165</v>
      </c>
      <c r="C80" s="94" t="s">
        <v>165</v>
      </c>
      <c r="D80" s="94" t="s">
        <v>165</v>
      </c>
      <c r="E80" s="94" t="s">
        <v>165</v>
      </c>
      <c r="F80" s="94">
        <v>8000</v>
      </c>
      <c r="G80" s="94">
        <v>8050.0000000000018</v>
      </c>
      <c r="H80" s="94" t="s">
        <v>165</v>
      </c>
      <c r="I80" s="94" t="s">
        <v>165</v>
      </c>
      <c r="J80" s="94" t="s">
        <v>165</v>
      </c>
      <c r="K80" s="94" t="s">
        <v>165</v>
      </c>
      <c r="L80" s="94" t="s">
        <v>165</v>
      </c>
      <c r="M80" s="94" t="s">
        <v>165</v>
      </c>
      <c r="N80" s="94" t="s">
        <v>165</v>
      </c>
      <c r="O80" s="94" t="s">
        <v>165</v>
      </c>
      <c r="P80" s="94" t="s">
        <v>165</v>
      </c>
      <c r="Q80" s="94">
        <v>3799.9999999999991</v>
      </c>
      <c r="R80" s="94" t="s">
        <v>165</v>
      </c>
      <c r="S80" s="94" t="s">
        <v>165</v>
      </c>
      <c r="T80" s="94">
        <v>4799.9999999999991</v>
      </c>
      <c r="U80" s="94" t="s">
        <v>165</v>
      </c>
      <c r="V80" s="94" t="s">
        <v>165</v>
      </c>
      <c r="W80" s="94" t="s">
        <v>165</v>
      </c>
      <c r="X80" s="94" t="s">
        <v>165</v>
      </c>
      <c r="Y80" s="94" t="s">
        <v>165</v>
      </c>
      <c r="Z80" s="94" t="s">
        <v>165</v>
      </c>
      <c r="AA80" s="94" t="s">
        <v>165</v>
      </c>
      <c r="AB80" s="94" t="s">
        <v>165</v>
      </c>
    </row>
    <row r="81" spans="1:28">
      <c r="A81" s="95">
        <v>44658</v>
      </c>
      <c r="B81" s="94" t="s">
        <v>165</v>
      </c>
      <c r="C81" s="94" t="s">
        <v>165</v>
      </c>
      <c r="D81" s="94" t="s">
        <v>165</v>
      </c>
      <c r="E81" s="94" t="s">
        <v>165</v>
      </c>
      <c r="F81" s="94">
        <v>3499.9999999999982</v>
      </c>
      <c r="G81" s="94" t="s">
        <v>165</v>
      </c>
      <c r="H81" s="94">
        <v>7500</v>
      </c>
      <c r="I81" s="94" t="s">
        <v>165</v>
      </c>
      <c r="J81" s="94" t="s">
        <v>165</v>
      </c>
      <c r="K81" s="94" t="s">
        <v>165</v>
      </c>
      <c r="L81" s="94" t="s">
        <v>165</v>
      </c>
      <c r="M81" s="94" t="s">
        <v>165</v>
      </c>
      <c r="N81" s="94" t="s">
        <v>165</v>
      </c>
      <c r="O81" s="94" t="s">
        <v>165</v>
      </c>
      <c r="P81" s="94" t="s">
        <v>165</v>
      </c>
      <c r="Q81" s="94">
        <v>3324.9999999999982</v>
      </c>
      <c r="R81" s="94" t="s">
        <v>165</v>
      </c>
      <c r="S81" s="94" t="s">
        <v>165</v>
      </c>
      <c r="T81" s="94" t="s">
        <v>165</v>
      </c>
      <c r="U81" s="94" t="s">
        <v>165</v>
      </c>
      <c r="V81" s="94" t="s">
        <v>165</v>
      </c>
      <c r="W81" s="94" t="s">
        <v>165</v>
      </c>
      <c r="X81" s="94" t="s">
        <v>165</v>
      </c>
      <c r="Y81" s="94" t="s">
        <v>165</v>
      </c>
      <c r="Z81" s="94" t="s">
        <v>165</v>
      </c>
      <c r="AA81" s="94" t="s">
        <v>165</v>
      </c>
      <c r="AB81" s="94" t="s">
        <v>165</v>
      </c>
    </row>
    <row r="82" spans="1:28">
      <c r="A82" s="95">
        <v>44659</v>
      </c>
      <c r="B82" s="94" t="s">
        <v>165</v>
      </c>
      <c r="C82" s="94" t="s">
        <v>165</v>
      </c>
      <c r="D82" s="94" t="s">
        <v>165</v>
      </c>
      <c r="E82" s="94" t="s">
        <v>165</v>
      </c>
      <c r="F82" s="94" t="s">
        <v>165</v>
      </c>
      <c r="G82" s="94" t="s">
        <v>165</v>
      </c>
      <c r="H82" s="94">
        <v>8000</v>
      </c>
      <c r="I82" s="94" t="s">
        <v>165</v>
      </c>
      <c r="J82" s="94" t="s">
        <v>165</v>
      </c>
      <c r="K82" s="94" t="s">
        <v>165</v>
      </c>
      <c r="L82" s="94" t="s">
        <v>165</v>
      </c>
      <c r="M82" s="94">
        <v>3799.9999999999991</v>
      </c>
      <c r="N82" s="94" t="s">
        <v>165</v>
      </c>
      <c r="O82" s="94" t="s">
        <v>165</v>
      </c>
      <c r="P82" s="94" t="s">
        <v>165</v>
      </c>
      <c r="Q82" s="94">
        <v>5700</v>
      </c>
      <c r="R82" s="94" t="s">
        <v>165</v>
      </c>
      <c r="S82" s="94" t="s">
        <v>165</v>
      </c>
      <c r="T82" s="94" t="s">
        <v>165</v>
      </c>
      <c r="U82" s="94" t="s">
        <v>165</v>
      </c>
      <c r="V82" s="94" t="s">
        <v>165</v>
      </c>
      <c r="W82" s="94" t="s">
        <v>165</v>
      </c>
      <c r="X82" s="94" t="s">
        <v>165</v>
      </c>
      <c r="Y82" s="94" t="s">
        <v>165</v>
      </c>
      <c r="Z82" s="94" t="s">
        <v>165</v>
      </c>
      <c r="AA82" s="94" t="s">
        <v>165</v>
      </c>
      <c r="AB82" s="94" t="s">
        <v>165</v>
      </c>
    </row>
    <row r="83" spans="1:28">
      <c r="A83" s="95">
        <v>44660</v>
      </c>
      <c r="B83" s="94" t="s">
        <v>165</v>
      </c>
      <c r="C83" s="94" t="s">
        <v>165</v>
      </c>
      <c r="D83" s="94" t="s">
        <v>165</v>
      </c>
      <c r="E83" s="94" t="s">
        <v>165</v>
      </c>
      <c r="F83" s="94">
        <v>8000</v>
      </c>
      <c r="G83" s="94">
        <v>10350</v>
      </c>
      <c r="H83" s="94">
        <v>6000</v>
      </c>
      <c r="I83" s="94">
        <v>6000.0000000000009</v>
      </c>
      <c r="J83" s="94" t="s">
        <v>165</v>
      </c>
      <c r="K83" s="94" t="s">
        <v>165</v>
      </c>
      <c r="L83" s="94" t="s">
        <v>165</v>
      </c>
      <c r="M83" s="94" t="s">
        <v>165</v>
      </c>
      <c r="N83" s="94" t="s">
        <v>165</v>
      </c>
      <c r="O83" s="94" t="s">
        <v>165</v>
      </c>
      <c r="P83" s="94">
        <v>5000.0000000000009</v>
      </c>
      <c r="Q83" s="94">
        <v>7600</v>
      </c>
      <c r="R83" s="94" t="s">
        <v>165</v>
      </c>
      <c r="S83" s="94" t="s">
        <v>165</v>
      </c>
      <c r="T83" s="94" t="s">
        <v>165</v>
      </c>
      <c r="U83" s="94" t="s">
        <v>165</v>
      </c>
      <c r="V83" s="94" t="s">
        <v>165</v>
      </c>
      <c r="W83" s="94" t="s">
        <v>165</v>
      </c>
      <c r="X83" s="94" t="s">
        <v>165</v>
      </c>
      <c r="Y83" s="94" t="s">
        <v>165</v>
      </c>
      <c r="Z83" s="94" t="s">
        <v>165</v>
      </c>
      <c r="AA83" s="94" t="s">
        <v>165</v>
      </c>
      <c r="AB83" s="94" t="s">
        <v>165</v>
      </c>
    </row>
    <row r="84" spans="1:28">
      <c r="A84" s="95">
        <v>44661</v>
      </c>
      <c r="B84" s="94" t="s">
        <v>165</v>
      </c>
      <c r="C84" s="94">
        <v>8500</v>
      </c>
      <c r="D84" s="94" t="s">
        <v>165</v>
      </c>
      <c r="E84" s="94">
        <v>7200</v>
      </c>
      <c r="F84" s="94" t="s">
        <v>165</v>
      </c>
      <c r="G84" s="94">
        <v>7475</v>
      </c>
      <c r="H84" s="94">
        <v>5999.9999999999991</v>
      </c>
      <c r="I84" s="94" t="s">
        <v>165</v>
      </c>
      <c r="J84" s="94" t="s">
        <v>165</v>
      </c>
      <c r="K84" s="94" t="s">
        <v>165</v>
      </c>
      <c r="L84" s="94" t="s">
        <v>165</v>
      </c>
      <c r="M84" s="94" t="s">
        <v>165</v>
      </c>
      <c r="N84" s="94">
        <v>3799.9999999999991</v>
      </c>
      <c r="O84" s="94" t="s">
        <v>165</v>
      </c>
      <c r="P84" s="94" t="s">
        <v>165</v>
      </c>
      <c r="Q84" s="94" t="s">
        <v>165</v>
      </c>
      <c r="R84" s="94" t="s">
        <v>165</v>
      </c>
      <c r="S84" s="94" t="s">
        <v>165</v>
      </c>
      <c r="T84" s="94">
        <v>4799.9999999999991</v>
      </c>
      <c r="U84" s="94" t="s">
        <v>165</v>
      </c>
      <c r="V84" s="94" t="s">
        <v>165</v>
      </c>
      <c r="W84" s="94" t="s">
        <v>165</v>
      </c>
      <c r="X84" s="94" t="s">
        <v>165</v>
      </c>
      <c r="Y84" s="94" t="s">
        <v>165</v>
      </c>
      <c r="Z84" s="94" t="s">
        <v>165</v>
      </c>
      <c r="AA84" s="94" t="s">
        <v>165</v>
      </c>
      <c r="AB84" s="94" t="s">
        <v>165</v>
      </c>
    </row>
    <row r="85" spans="1:28">
      <c r="A85" s="95">
        <v>44662</v>
      </c>
      <c r="B85" s="94" t="s">
        <v>165</v>
      </c>
      <c r="C85" s="94" t="s">
        <v>165</v>
      </c>
      <c r="D85" s="94" t="s">
        <v>165</v>
      </c>
      <c r="E85" s="94" t="s">
        <v>165</v>
      </c>
      <c r="F85" s="94">
        <v>6000</v>
      </c>
      <c r="G85" s="94" t="s">
        <v>165</v>
      </c>
      <c r="H85" s="94">
        <v>8250</v>
      </c>
      <c r="I85" s="94" t="s">
        <v>165</v>
      </c>
      <c r="J85" s="94" t="s">
        <v>165</v>
      </c>
      <c r="K85" s="94" t="s">
        <v>165</v>
      </c>
      <c r="L85" s="94" t="s">
        <v>165</v>
      </c>
      <c r="M85" s="94" t="s">
        <v>165</v>
      </c>
      <c r="N85" s="94" t="s">
        <v>165</v>
      </c>
      <c r="O85" s="94" t="s">
        <v>165</v>
      </c>
      <c r="P85" s="94" t="s">
        <v>165</v>
      </c>
      <c r="Q85" s="94" t="s">
        <v>165</v>
      </c>
      <c r="R85" s="94" t="s">
        <v>165</v>
      </c>
      <c r="S85" s="94" t="s">
        <v>165</v>
      </c>
      <c r="T85" s="94">
        <v>4500</v>
      </c>
      <c r="U85" s="94" t="s">
        <v>165</v>
      </c>
      <c r="V85" s="94" t="s">
        <v>165</v>
      </c>
      <c r="W85" s="94" t="s">
        <v>165</v>
      </c>
      <c r="X85" s="94" t="s">
        <v>165</v>
      </c>
      <c r="Y85" s="94" t="s">
        <v>165</v>
      </c>
      <c r="Z85" s="94" t="s">
        <v>165</v>
      </c>
      <c r="AA85" s="94" t="s">
        <v>165</v>
      </c>
      <c r="AB85" s="94" t="s">
        <v>165</v>
      </c>
    </row>
    <row r="86" spans="1:28">
      <c r="A86" s="95">
        <v>44663</v>
      </c>
      <c r="B86" s="94" t="s">
        <v>165</v>
      </c>
      <c r="C86" s="94" t="s">
        <v>165</v>
      </c>
      <c r="D86" s="94" t="s">
        <v>165</v>
      </c>
      <c r="E86" s="94" t="s">
        <v>165</v>
      </c>
      <c r="F86" s="94" t="s">
        <v>165</v>
      </c>
      <c r="G86" s="94" t="s">
        <v>165</v>
      </c>
      <c r="H86" s="94" t="s">
        <v>165</v>
      </c>
      <c r="I86" s="94" t="s">
        <v>165</v>
      </c>
      <c r="J86" s="94" t="s">
        <v>165</v>
      </c>
      <c r="K86" s="94" t="s">
        <v>165</v>
      </c>
      <c r="L86" s="94" t="s">
        <v>165</v>
      </c>
      <c r="M86" s="94">
        <v>4750.0000000000009</v>
      </c>
      <c r="N86" s="94" t="s">
        <v>165</v>
      </c>
      <c r="O86" s="94" t="s">
        <v>165</v>
      </c>
      <c r="P86" s="94" t="s">
        <v>165</v>
      </c>
      <c r="Q86" s="94">
        <v>5700</v>
      </c>
      <c r="R86" s="94" t="s">
        <v>165</v>
      </c>
      <c r="S86" s="94" t="s">
        <v>165</v>
      </c>
      <c r="T86" s="94" t="s">
        <v>165</v>
      </c>
      <c r="U86" s="94" t="s">
        <v>165</v>
      </c>
      <c r="V86" s="94" t="s">
        <v>165</v>
      </c>
      <c r="W86" s="94" t="s">
        <v>165</v>
      </c>
      <c r="X86" s="94" t="s">
        <v>165</v>
      </c>
      <c r="Y86" s="94" t="s">
        <v>165</v>
      </c>
      <c r="Z86" s="94" t="s">
        <v>165</v>
      </c>
      <c r="AA86" s="94" t="s">
        <v>165</v>
      </c>
      <c r="AB86" s="94" t="s">
        <v>165</v>
      </c>
    </row>
    <row r="87" spans="1:28">
      <c r="A87" s="95">
        <v>44664</v>
      </c>
      <c r="B87" s="94" t="s">
        <v>165</v>
      </c>
      <c r="C87" s="94" t="s">
        <v>165</v>
      </c>
      <c r="D87" s="94" t="s">
        <v>165</v>
      </c>
      <c r="E87" s="94" t="s">
        <v>165</v>
      </c>
      <c r="F87" s="94">
        <v>4249.9999999999982</v>
      </c>
      <c r="G87" s="94" t="s">
        <v>165</v>
      </c>
      <c r="H87" s="94" t="s">
        <v>165</v>
      </c>
      <c r="I87" s="94" t="s">
        <v>165</v>
      </c>
      <c r="J87" s="94" t="s">
        <v>165</v>
      </c>
      <c r="K87" s="94" t="s">
        <v>165</v>
      </c>
      <c r="L87" s="94" t="s">
        <v>165</v>
      </c>
      <c r="M87" s="94" t="s">
        <v>165</v>
      </c>
      <c r="N87" s="94" t="s">
        <v>165</v>
      </c>
      <c r="O87" s="94" t="s">
        <v>165</v>
      </c>
      <c r="P87" s="94" t="s">
        <v>165</v>
      </c>
      <c r="Q87" s="94">
        <v>7837.5</v>
      </c>
      <c r="R87" s="94" t="s">
        <v>165</v>
      </c>
      <c r="S87" s="94" t="s">
        <v>165</v>
      </c>
      <c r="T87" s="94" t="s">
        <v>165</v>
      </c>
      <c r="U87" s="94" t="s">
        <v>165</v>
      </c>
      <c r="V87" s="94" t="s">
        <v>165</v>
      </c>
      <c r="W87" s="94" t="s">
        <v>165</v>
      </c>
      <c r="X87" s="94" t="s">
        <v>165</v>
      </c>
      <c r="Y87" s="94" t="s">
        <v>165</v>
      </c>
      <c r="Z87" s="94" t="s">
        <v>165</v>
      </c>
      <c r="AA87" s="94" t="s">
        <v>165</v>
      </c>
      <c r="AB87" s="94" t="s">
        <v>165</v>
      </c>
    </row>
    <row r="88" spans="1:28">
      <c r="A88" s="95">
        <v>44665</v>
      </c>
      <c r="B88" s="94" t="s">
        <v>165</v>
      </c>
      <c r="C88" s="94" t="s">
        <v>165</v>
      </c>
      <c r="D88" s="94" t="s">
        <v>165</v>
      </c>
      <c r="E88" s="94" t="s">
        <v>165</v>
      </c>
      <c r="F88" s="94">
        <v>7000</v>
      </c>
      <c r="G88" s="94" t="s">
        <v>165</v>
      </c>
      <c r="H88" s="94">
        <v>3999.9999999999991</v>
      </c>
      <c r="I88" s="94" t="s">
        <v>165</v>
      </c>
      <c r="J88" s="94" t="s">
        <v>165</v>
      </c>
      <c r="K88" s="94" t="s">
        <v>165</v>
      </c>
      <c r="L88" s="94" t="s">
        <v>165</v>
      </c>
      <c r="M88" s="94" t="s">
        <v>165</v>
      </c>
      <c r="N88" s="94" t="s">
        <v>165</v>
      </c>
      <c r="O88" s="94" t="s">
        <v>165</v>
      </c>
      <c r="P88" s="94" t="s">
        <v>165</v>
      </c>
      <c r="Q88" s="94" t="s">
        <v>165</v>
      </c>
      <c r="R88" s="94" t="s">
        <v>165</v>
      </c>
      <c r="S88" s="94" t="s">
        <v>165</v>
      </c>
      <c r="T88" s="94" t="s">
        <v>165</v>
      </c>
      <c r="U88" s="94" t="s">
        <v>165</v>
      </c>
      <c r="V88" s="94" t="s">
        <v>165</v>
      </c>
      <c r="W88" s="94" t="s">
        <v>165</v>
      </c>
      <c r="X88" s="94" t="s">
        <v>165</v>
      </c>
      <c r="Y88" s="94" t="s">
        <v>165</v>
      </c>
      <c r="Z88" s="94" t="s">
        <v>165</v>
      </c>
      <c r="AA88" s="94" t="s">
        <v>165</v>
      </c>
      <c r="AB88" s="94" t="s">
        <v>165</v>
      </c>
    </row>
    <row r="89" spans="1:28">
      <c r="A89" s="95">
        <v>44666</v>
      </c>
      <c r="B89" s="94">
        <v>0</v>
      </c>
      <c r="C89" s="94" t="s">
        <v>165</v>
      </c>
      <c r="D89" s="94" t="s">
        <v>165</v>
      </c>
      <c r="E89" s="94" t="s">
        <v>165</v>
      </c>
      <c r="F89" s="94">
        <v>3999.9999999999991</v>
      </c>
      <c r="G89" s="94" t="s">
        <v>165</v>
      </c>
      <c r="H89" s="94">
        <v>3999.9999999999991</v>
      </c>
      <c r="I89" s="94" t="s">
        <v>165</v>
      </c>
      <c r="J89" s="94" t="s">
        <v>165</v>
      </c>
      <c r="K89" s="94" t="s">
        <v>165</v>
      </c>
      <c r="L89" s="94" t="s">
        <v>165</v>
      </c>
      <c r="M89" s="94" t="s">
        <v>165</v>
      </c>
      <c r="N89" s="94" t="s">
        <v>165</v>
      </c>
      <c r="O89" s="94" t="s">
        <v>165</v>
      </c>
      <c r="P89" s="94">
        <v>3249.9999999999991</v>
      </c>
      <c r="Q89" s="94">
        <v>7600</v>
      </c>
      <c r="R89" s="94" t="s">
        <v>165</v>
      </c>
      <c r="S89" s="94" t="s">
        <v>165</v>
      </c>
      <c r="T89" s="94" t="s">
        <v>165</v>
      </c>
      <c r="U89" s="94" t="s">
        <v>165</v>
      </c>
      <c r="V89" s="94" t="s">
        <v>165</v>
      </c>
      <c r="W89" s="94" t="s">
        <v>165</v>
      </c>
      <c r="X89" s="94" t="s">
        <v>165</v>
      </c>
      <c r="Y89" s="94" t="s">
        <v>165</v>
      </c>
      <c r="Z89" s="94" t="s">
        <v>165</v>
      </c>
      <c r="AA89" s="94" t="s">
        <v>165</v>
      </c>
      <c r="AB89" s="94" t="s">
        <v>165</v>
      </c>
    </row>
    <row r="90" spans="1:28">
      <c r="A90" s="95">
        <v>44667</v>
      </c>
      <c r="B90" s="94">
        <v>0</v>
      </c>
      <c r="C90" s="94" t="s">
        <v>165</v>
      </c>
      <c r="D90" s="94">
        <v>0</v>
      </c>
      <c r="E90" s="94" t="s">
        <v>165</v>
      </c>
      <c r="F90" s="94">
        <v>8500</v>
      </c>
      <c r="G90" s="94">
        <v>10350</v>
      </c>
      <c r="H90" s="94">
        <v>8000</v>
      </c>
      <c r="I90" s="94" t="s">
        <v>165</v>
      </c>
      <c r="J90" s="94" t="s">
        <v>165</v>
      </c>
      <c r="K90" s="94" t="s">
        <v>165</v>
      </c>
      <c r="L90" s="94" t="s">
        <v>165</v>
      </c>
      <c r="M90" s="94" t="s">
        <v>165</v>
      </c>
      <c r="N90" s="94" t="s">
        <v>165</v>
      </c>
      <c r="O90" s="94" t="s">
        <v>165</v>
      </c>
      <c r="P90" s="94">
        <v>3999.9999999999991</v>
      </c>
      <c r="Q90" s="94">
        <v>7600</v>
      </c>
      <c r="R90" s="94" t="s">
        <v>165</v>
      </c>
      <c r="S90" s="94" t="s">
        <v>165</v>
      </c>
      <c r="T90" s="94" t="s">
        <v>165</v>
      </c>
      <c r="U90" s="94" t="s">
        <v>165</v>
      </c>
      <c r="V90" s="94" t="s">
        <v>165</v>
      </c>
      <c r="W90" s="94" t="s">
        <v>165</v>
      </c>
      <c r="X90" s="94" t="s">
        <v>165</v>
      </c>
      <c r="Y90" s="94">
        <v>3499.9999999999982</v>
      </c>
      <c r="Z90" s="94" t="s">
        <v>165</v>
      </c>
      <c r="AA90" s="94" t="s">
        <v>165</v>
      </c>
      <c r="AB90" s="94">
        <v>10800</v>
      </c>
    </row>
    <row r="91" spans="1:28">
      <c r="A91" s="95">
        <v>44668</v>
      </c>
      <c r="B91" s="94" t="s">
        <v>165</v>
      </c>
      <c r="C91" s="94">
        <v>8000</v>
      </c>
      <c r="D91" s="94" t="s">
        <v>165</v>
      </c>
      <c r="E91" s="94">
        <v>10200</v>
      </c>
      <c r="F91" s="94" t="s">
        <v>165</v>
      </c>
      <c r="G91" s="94">
        <v>9775</v>
      </c>
      <c r="H91" s="94" t="s">
        <v>165</v>
      </c>
      <c r="I91" s="94">
        <v>9600</v>
      </c>
      <c r="J91" s="94" t="s">
        <v>165</v>
      </c>
      <c r="K91" s="94" t="s">
        <v>165</v>
      </c>
      <c r="L91" s="94" t="s">
        <v>165</v>
      </c>
      <c r="M91" s="94" t="s">
        <v>165</v>
      </c>
      <c r="N91" s="94">
        <v>3799.9999999999991</v>
      </c>
      <c r="O91" s="94" t="s">
        <v>165</v>
      </c>
      <c r="P91" s="94" t="s">
        <v>165</v>
      </c>
      <c r="Q91" s="94" t="s">
        <v>165</v>
      </c>
      <c r="R91" s="94" t="s">
        <v>165</v>
      </c>
      <c r="S91" s="94" t="s">
        <v>165</v>
      </c>
      <c r="T91" s="94" t="s">
        <v>165</v>
      </c>
      <c r="U91" s="94" t="s">
        <v>165</v>
      </c>
      <c r="V91" s="94" t="s">
        <v>165</v>
      </c>
      <c r="W91" s="94" t="s">
        <v>165</v>
      </c>
      <c r="X91" s="94" t="s">
        <v>165</v>
      </c>
      <c r="Y91" s="94" t="s">
        <v>165</v>
      </c>
      <c r="Z91" s="94" t="s">
        <v>165</v>
      </c>
      <c r="AA91" s="94" t="s">
        <v>165</v>
      </c>
      <c r="AB91" s="94" t="s">
        <v>165</v>
      </c>
    </row>
    <row r="92" spans="1:28">
      <c r="A92" s="95">
        <v>44669</v>
      </c>
      <c r="B92" s="94" t="s">
        <v>165</v>
      </c>
      <c r="C92" s="94" t="s">
        <v>165</v>
      </c>
      <c r="D92" s="94" t="s">
        <v>165</v>
      </c>
      <c r="E92" s="94" t="s">
        <v>165</v>
      </c>
      <c r="F92" s="94">
        <v>6500</v>
      </c>
      <c r="G92" s="94" t="s">
        <v>165</v>
      </c>
      <c r="H92" s="94">
        <v>6000</v>
      </c>
      <c r="I92" s="94" t="s">
        <v>165</v>
      </c>
      <c r="J92" s="94" t="s">
        <v>165</v>
      </c>
      <c r="K92" s="94" t="s">
        <v>165</v>
      </c>
      <c r="L92" s="94" t="s">
        <v>165</v>
      </c>
      <c r="M92" s="94" t="s">
        <v>165</v>
      </c>
      <c r="N92" s="94" t="s">
        <v>165</v>
      </c>
      <c r="O92" s="94" t="s">
        <v>165</v>
      </c>
      <c r="P92" s="94" t="s">
        <v>165</v>
      </c>
      <c r="Q92" s="94">
        <v>3324.9999999999982</v>
      </c>
      <c r="R92" s="94" t="s">
        <v>165</v>
      </c>
      <c r="S92" s="94" t="s">
        <v>165</v>
      </c>
      <c r="T92" s="94" t="s">
        <v>165</v>
      </c>
      <c r="U92" s="94" t="s">
        <v>165</v>
      </c>
      <c r="V92" s="94" t="s">
        <v>165</v>
      </c>
      <c r="W92" s="94" t="s">
        <v>165</v>
      </c>
      <c r="X92" s="94" t="s">
        <v>165</v>
      </c>
      <c r="Y92" s="94" t="s">
        <v>165</v>
      </c>
      <c r="Z92" s="94" t="s">
        <v>165</v>
      </c>
      <c r="AA92" s="94" t="s">
        <v>165</v>
      </c>
      <c r="AB92" s="94" t="s">
        <v>165</v>
      </c>
    </row>
    <row r="93" spans="1:28">
      <c r="A93" s="95">
        <v>44670</v>
      </c>
      <c r="B93" s="94" t="s">
        <v>165</v>
      </c>
      <c r="C93" s="94" t="s">
        <v>165</v>
      </c>
      <c r="D93" s="94" t="s">
        <v>165</v>
      </c>
      <c r="E93" s="94" t="s">
        <v>165</v>
      </c>
      <c r="F93" s="94" t="s">
        <v>165</v>
      </c>
      <c r="G93" s="94" t="s">
        <v>165</v>
      </c>
      <c r="H93" s="94">
        <v>3999.9999999999991</v>
      </c>
      <c r="I93" s="94" t="s">
        <v>165</v>
      </c>
      <c r="J93" s="94" t="s">
        <v>165</v>
      </c>
      <c r="K93" s="94" t="s">
        <v>165</v>
      </c>
      <c r="L93" s="94" t="s">
        <v>165</v>
      </c>
      <c r="M93" s="94">
        <v>4750.0000000000009</v>
      </c>
      <c r="N93" s="94" t="s">
        <v>165</v>
      </c>
      <c r="O93" s="94" t="s">
        <v>165</v>
      </c>
      <c r="P93" s="94" t="s">
        <v>165</v>
      </c>
      <c r="Q93" s="94">
        <v>3087.4999999999991</v>
      </c>
      <c r="R93" s="94" t="s">
        <v>165</v>
      </c>
      <c r="S93" s="94" t="s">
        <v>165</v>
      </c>
      <c r="T93" s="94" t="s">
        <v>165</v>
      </c>
      <c r="U93" s="94" t="s">
        <v>165</v>
      </c>
      <c r="V93" s="94" t="s">
        <v>165</v>
      </c>
      <c r="W93" s="94" t="s">
        <v>165</v>
      </c>
      <c r="X93" s="94" t="s">
        <v>165</v>
      </c>
      <c r="Y93" s="94" t="s">
        <v>165</v>
      </c>
      <c r="Z93" s="94" t="s">
        <v>165</v>
      </c>
      <c r="AA93" s="94" t="s">
        <v>165</v>
      </c>
      <c r="AB93" s="94" t="s">
        <v>165</v>
      </c>
    </row>
    <row r="94" spans="1:28">
      <c r="A94" s="95">
        <v>44671</v>
      </c>
      <c r="B94" s="94">
        <v>0</v>
      </c>
      <c r="C94" s="94" t="s">
        <v>165</v>
      </c>
      <c r="D94" s="94" t="s">
        <v>165</v>
      </c>
      <c r="E94" s="94" t="s">
        <v>165</v>
      </c>
      <c r="F94" s="94">
        <v>8000</v>
      </c>
      <c r="G94" s="94" t="s">
        <v>165</v>
      </c>
      <c r="H94" s="94">
        <v>0</v>
      </c>
      <c r="I94" s="94" t="s">
        <v>165</v>
      </c>
      <c r="J94" s="94" t="s">
        <v>165</v>
      </c>
      <c r="K94" s="94" t="s">
        <v>165</v>
      </c>
      <c r="L94" s="94" t="s">
        <v>165</v>
      </c>
      <c r="M94" s="94" t="s">
        <v>165</v>
      </c>
      <c r="N94" s="94" t="s">
        <v>165</v>
      </c>
      <c r="O94" s="94" t="s">
        <v>165</v>
      </c>
      <c r="P94" s="94" t="s">
        <v>165</v>
      </c>
      <c r="Q94" s="94" t="s">
        <v>165</v>
      </c>
      <c r="R94" s="94" t="s">
        <v>165</v>
      </c>
      <c r="S94" s="94" t="s">
        <v>165</v>
      </c>
      <c r="T94" s="94">
        <v>6900.0000000000009</v>
      </c>
      <c r="U94" s="94" t="s">
        <v>165</v>
      </c>
      <c r="V94" s="94" t="s">
        <v>165</v>
      </c>
      <c r="W94" s="94" t="s">
        <v>165</v>
      </c>
      <c r="X94" s="94" t="s">
        <v>165</v>
      </c>
      <c r="Y94" s="94" t="s">
        <v>165</v>
      </c>
      <c r="Z94" s="94" t="s">
        <v>165</v>
      </c>
      <c r="AA94" s="94" t="s">
        <v>165</v>
      </c>
      <c r="AB94" s="94" t="s">
        <v>165</v>
      </c>
    </row>
    <row r="95" spans="1:28">
      <c r="A95" s="95">
        <v>44672</v>
      </c>
      <c r="B95" s="94" t="s">
        <v>165</v>
      </c>
      <c r="C95" s="94" t="s">
        <v>165</v>
      </c>
      <c r="D95" s="94" t="s">
        <v>165</v>
      </c>
      <c r="E95" s="94" t="s">
        <v>165</v>
      </c>
      <c r="F95" s="94">
        <v>7000</v>
      </c>
      <c r="G95" s="94" t="s">
        <v>165</v>
      </c>
      <c r="H95" s="94">
        <v>8000</v>
      </c>
      <c r="I95" s="94" t="s">
        <v>165</v>
      </c>
      <c r="J95" s="94" t="s">
        <v>165</v>
      </c>
      <c r="K95" s="94" t="s">
        <v>165</v>
      </c>
      <c r="L95" s="94" t="s">
        <v>165</v>
      </c>
      <c r="M95" s="94" t="s">
        <v>165</v>
      </c>
      <c r="N95" s="94" t="s">
        <v>165</v>
      </c>
      <c r="O95" s="94" t="s">
        <v>165</v>
      </c>
      <c r="P95" s="94" t="s">
        <v>165</v>
      </c>
      <c r="Q95" s="94" t="s">
        <v>165</v>
      </c>
      <c r="R95" s="94" t="s">
        <v>165</v>
      </c>
      <c r="S95" s="94" t="s">
        <v>165</v>
      </c>
      <c r="T95" s="94">
        <v>7200</v>
      </c>
      <c r="U95" s="94" t="s">
        <v>165</v>
      </c>
      <c r="V95" s="94" t="s">
        <v>165</v>
      </c>
      <c r="W95" s="94" t="s">
        <v>165</v>
      </c>
      <c r="X95" s="94" t="s">
        <v>165</v>
      </c>
      <c r="Y95" s="94" t="s">
        <v>165</v>
      </c>
      <c r="Z95" s="94" t="s">
        <v>165</v>
      </c>
      <c r="AA95" s="94" t="s">
        <v>165</v>
      </c>
      <c r="AB95" s="94" t="s">
        <v>165</v>
      </c>
    </row>
    <row r="96" spans="1:28">
      <c r="A96" s="95">
        <v>44673</v>
      </c>
      <c r="B96" s="94" t="s">
        <v>165</v>
      </c>
      <c r="C96" s="94" t="s">
        <v>165</v>
      </c>
      <c r="D96" s="94" t="s">
        <v>165</v>
      </c>
      <c r="E96" s="94" t="s">
        <v>165</v>
      </c>
      <c r="F96" s="94">
        <v>3999.9999999999991</v>
      </c>
      <c r="G96" s="94" t="s">
        <v>165</v>
      </c>
      <c r="H96" s="94" t="s">
        <v>165</v>
      </c>
      <c r="I96" s="94" t="s">
        <v>165</v>
      </c>
      <c r="J96" s="94" t="s">
        <v>165</v>
      </c>
      <c r="K96" s="94" t="s">
        <v>165</v>
      </c>
      <c r="L96" s="94" t="s">
        <v>165</v>
      </c>
      <c r="M96" s="94">
        <v>5700</v>
      </c>
      <c r="N96" s="94" t="s">
        <v>165</v>
      </c>
      <c r="O96" s="94">
        <v>5000.0000000000009</v>
      </c>
      <c r="P96" s="94" t="s">
        <v>165</v>
      </c>
      <c r="Q96" s="94" t="s">
        <v>165</v>
      </c>
      <c r="R96" s="94" t="s">
        <v>165</v>
      </c>
      <c r="S96" s="94" t="s">
        <v>165</v>
      </c>
      <c r="T96" s="94">
        <v>5400</v>
      </c>
      <c r="U96" s="94" t="s">
        <v>165</v>
      </c>
      <c r="V96" s="94" t="s">
        <v>165</v>
      </c>
      <c r="W96" s="94" t="s">
        <v>165</v>
      </c>
      <c r="X96" s="94" t="s">
        <v>165</v>
      </c>
      <c r="Y96" s="94" t="s">
        <v>165</v>
      </c>
      <c r="Z96" s="94" t="s">
        <v>165</v>
      </c>
      <c r="AA96" s="94" t="s">
        <v>165</v>
      </c>
      <c r="AB96" s="94" t="s">
        <v>165</v>
      </c>
    </row>
    <row r="97" spans="1:28">
      <c r="A97" s="95">
        <v>44674</v>
      </c>
      <c r="B97" s="94">
        <v>0</v>
      </c>
      <c r="C97" s="94" t="s">
        <v>165</v>
      </c>
      <c r="D97" s="94" t="s">
        <v>165</v>
      </c>
      <c r="E97" s="94" t="s">
        <v>165</v>
      </c>
      <c r="F97" s="94">
        <v>7000</v>
      </c>
      <c r="G97" s="94">
        <v>10350</v>
      </c>
      <c r="H97" s="94">
        <v>0</v>
      </c>
      <c r="I97" s="94">
        <v>7200</v>
      </c>
      <c r="J97" s="94" t="s">
        <v>165</v>
      </c>
      <c r="K97" s="94" t="s">
        <v>165</v>
      </c>
      <c r="L97" s="94">
        <v>9200</v>
      </c>
      <c r="M97" s="94" t="s">
        <v>165</v>
      </c>
      <c r="N97" s="94" t="s">
        <v>165</v>
      </c>
      <c r="O97" s="94" t="s">
        <v>165</v>
      </c>
      <c r="P97" s="94" t="s">
        <v>165</v>
      </c>
      <c r="Q97" s="94" t="s">
        <v>165</v>
      </c>
      <c r="R97" s="94" t="s">
        <v>165</v>
      </c>
      <c r="S97" s="94" t="s">
        <v>165</v>
      </c>
      <c r="T97" s="94" t="s">
        <v>165</v>
      </c>
      <c r="U97" s="94" t="s">
        <v>165</v>
      </c>
      <c r="V97" s="94" t="s">
        <v>165</v>
      </c>
      <c r="W97" s="94" t="s">
        <v>165</v>
      </c>
      <c r="X97" s="94" t="s">
        <v>165</v>
      </c>
      <c r="Y97" s="94" t="s">
        <v>165</v>
      </c>
      <c r="Z97" s="94" t="s">
        <v>165</v>
      </c>
      <c r="AA97" s="94" t="s">
        <v>165</v>
      </c>
      <c r="AB97" s="94" t="s">
        <v>165</v>
      </c>
    </row>
    <row r="98" spans="1:28">
      <c r="A98" s="95">
        <v>44675</v>
      </c>
      <c r="B98" s="94" t="s">
        <v>165</v>
      </c>
      <c r="C98" s="94">
        <v>8750</v>
      </c>
      <c r="D98" s="94" t="s">
        <v>165</v>
      </c>
      <c r="E98" s="94" t="s">
        <v>165</v>
      </c>
      <c r="F98" s="94" t="s">
        <v>165</v>
      </c>
      <c r="G98" s="94">
        <v>9775</v>
      </c>
      <c r="H98" s="94">
        <v>8500</v>
      </c>
      <c r="I98" s="94" t="s">
        <v>165</v>
      </c>
      <c r="J98" s="94" t="s">
        <v>165</v>
      </c>
      <c r="K98" s="94" t="s">
        <v>165</v>
      </c>
      <c r="L98" s="94">
        <v>5750.0000000000009</v>
      </c>
      <c r="M98" s="94" t="s">
        <v>165</v>
      </c>
      <c r="N98" s="94">
        <v>3799.9999999999991</v>
      </c>
      <c r="O98" s="94" t="s">
        <v>165</v>
      </c>
      <c r="P98" s="94" t="s">
        <v>165</v>
      </c>
      <c r="Q98" s="94">
        <v>3324.9999999999982</v>
      </c>
      <c r="R98" s="94" t="s">
        <v>165</v>
      </c>
      <c r="S98" s="94" t="s">
        <v>165</v>
      </c>
      <c r="T98" s="94" t="s">
        <v>165</v>
      </c>
      <c r="U98" s="94" t="s">
        <v>165</v>
      </c>
      <c r="V98" s="94" t="s">
        <v>165</v>
      </c>
      <c r="W98" s="94" t="s">
        <v>165</v>
      </c>
      <c r="X98" s="94" t="s">
        <v>165</v>
      </c>
      <c r="Y98" s="94" t="s">
        <v>165</v>
      </c>
      <c r="Z98" s="94" t="s">
        <v>165</v>
      </c>
      <c r="AA98" s="94" t="s">
        <v>165</v>
      </c>
      <c r="AB98" s="94" t="s">
        <v>165</v>
      </c>
    </row>
    <row r="99" spans="1:28">
      <c r="A99" s="95">
        <v>44676</v>
      </c>
      <c r="B99" s="94" t="s">
        <v>165</v>
      </c>
      <c r="C99" s="94" t="s">
        <v>165</v>
      </c>
      <c r="D99" s="94" t="s">
        <v>165</v>
      </c>
      <c r="E99" s="94" t="s">
        <v>165</v>
      </c>
      <c r="F99" s="94">
        <v>3750</v>
      </c>
      <c r="G99" s="94" t="s">
        <v>165</v>
      </c>
      <c r="H99" s="94">
        <v>3499.9999999999982</v>
      </c>
      <c r="I99" s="94" t="s">
        <v>165</v>
      </c>
      <c r="J99" s="94" t="s">
        <v>165</v>
      </c>
      <c r="K99" s="94" t="s">
        <v>165</v>
      </c>
      <c r="L99" s="94" t="s">
        <v>165</v>
      </c>
      <c r="M99" s="94" t="s">
        <v>165</v>
      </c>
      <c r="N99" s="94" t="s">
        <v>165</v>
      </c>
      <c r="O99" s="94" t="s">
        <v>165</v>
      </c>
      <c r="P99" s="94" t="s">
        <v>165</v>
      </c>
      <c r="Q99" s="94" t="s">
        <v>165</v>
      </c>
      <c r="R99" s="94" t="s">
        <v>165</v>
      </c>
      <c r="S99" s="94" t="s">
        <v>165</v>
      </c>
      <c r="T99" s="94" t="s">
        <v>165</v>
      </c>
      <c r="U99" s="94" t="s">
        <v>165</v>
      </c>
      <c r="V99" s="94" t="s">
        <v>165</v>
      </c>
      <c r="W99" s="94" t="s">
        <v>165</v>
      </c>
      <c r="X99" s="94" t="s">
        <v>165</v>
      </c>
      <c r="Y99" s="94">
        <v>3750</v>
      </c>
      <c r="Z99" s="94" t="s">
        <v>165</v>
      </c>
      <c r="AA99" s="94" t="s">
        <v>165</v>
      </c>
      <c r="AB99" s="94" t="s">
        <v>165</v>
      </c>
    </row>
    <row r="100" spans="1:28">
      <c r="A100" s="95">
        <v>44677</v>
      </c>
      <c r="B100" s="94" t="s">
        <v>165</v>
      </c>
      <c r="C100" s="94" t="s">
        <v>165</v>
      </c>
      <c r="D100" s="94" t="s">
        <v>165</v>
      </c>
      <c r="E100" s="94" t="s">
        <v>165</v>
      </c>
      <c r="F100" s="94">
        <v>3000</v>
      </c>
      <c r="G100" s="94" t="s">
        <v>165</v>
      </c>
      <c r="H100" s="94" t="s">
        <v>165</v>
      </c>
      <c r="I100" s="94" t="s">
        <v>165</v>
      </c>
      <c r="J100" s="94" t="s">
        <v>165</v>
      </c>
      <c r="K100" s="94" t="s">
        <v>165</v>
      </c>
      <c r="L100" s="94" t="s">
        <v>165</v>
      </c>
      <c r="M100" s="94">
        <v>5700</v>
      </c>
      <c r="N100" s="94" t="s">
        <v>165</v>
      </c>
      <c r="O100" s="94" t="s">
        <v>165</v>
      </c>
      <c r="P100" s="94" t="s">
        <v>165</v>
      </c>
      <c r="Q100" s="94">
        <v>4750.0000000000009</v>
      </c>
      <c r="R100" s="94" t="s">
        <v>165</v>
      </c>
      <c r="S100" s="94" t="s">
        <v>165</v>
      </c>
      <c r="T100" s="94" t="s">
        <v>165</v>
      </c>
      <c r="U100" s="94" t="s">
        <v>165</v>
      </c>
      <c r="V100" s="94" t="s">
        <v>165</v>
      </c>
      <c r="W100" s="94" t="s">
        <v>165</v>
      </c>
      <c r="X100" s="94" t="s">
        <v>165</v>
      </c>
      <c r="Y100" s="94" t="s">
        <v>165</v>
      </c>
      <c r="Z100" s="94" t="s">
        <v>165</v>
      </c>
      <c r="AA100" s="94" t="s">
        <v>165</v>
      </c>
      <c r="AB100" s="94" t="s">
        <v>165</v>
      </c>
    </row>
    <row r="101" spans="1:28">
      <c r="A101" s="95">
        <v>44678</v>
      </c>
      <c r="B101" s="94" t="s">
        <v>165</v>
      </c>
      <c r="C101" s="94" t="s">
        <v>165</v>
      </c>
      <c r="D101" s="94" t="s">
        <v>165</v>
      </c>
      <c r="E101" s="94" t="s">
        <v>165</v>
      </c>
      <c r="F101" s="94">
        <v>7250.0000000000018</v>
      </c>
      <c r="G101" s="94" t="s">
        <v>165</v>
      </c>
      <c r="H101" s="94">
        <v>8000</v>
      </c>
      <c r="I101" s="94" t="s">
        <v>165</v>
      </c>
      <c r="J101" s="94" t="s">
        <v>165</v>
      </c>
      <c r="K101" s="94" t="s">
        <v>165</v>
      </c>
      <c r="L101" s="94" t="s">
        <v>165</v>
      </c>
      <c r="M101" s="94" t="s">
        <v>165</v>
      </c>
      <c r="N101" s="94" t="s">
        <v>165</v>
      </c>
      <c r="O101" s="94" t="s">
        <v>165</v>
      </c>
      <c r="P101" s="94" t="s">
        <v>165</v>
      </c>
      <c r="Q101" s="94">
        <v>3799.9999999999991</v>
      </c>
      <c r="R101" s="94" t="s">
        <v>165</v>
      </c>
      <c r="S101" s="94" t="s">
        <v>165</v>
      </c>
      <c r="T101" s="94" t="s">
        <v>165</v>
      </c>
      <c r="U101" s="94" t="s">
        <v>165</v>
      </c>
      <c r="V101" s="94" t="s">
        <v>165</v>
      </c>
      <c r="W101" s="94" t="s">
        <v>165</v>
      </c>
      <c r="X101" s="94" t="s">
        <v>165</v>
      </c>
      <c r="Y101" s="94" t="s">
        <v>165</v>
      </c>
      <c r="Z101" s="94" t="s">
        <v>165</v>
      </c>
      <c r="AA101" s="94" t="s">
        <v>165</v>
      </c>
      <c r="AB101" s="94" t="s">
        <v>165</v>
      </c>
    </row>
    <row r="102" spans="1:28">
      <c r="A102" s="95">
        <v>44679</v>
      </c>
      <c r="B102" s="94" t="s">
        <v>165</v>
      </c>
      <c r="C102" s="94" t="s">
        <v>165</v>
      </c>
      <c r="D102" s="94" t="s">
        <v>165</v>
      </c>
      <c r="E102" s="94" t="s">
        <v>165</v>
      </c>
      <c r="F102" s="94" t="s">
        <v>165</v>
      </c>
      <c r="G102" s="94" t="s">
        <v>165</v>
      </c>
      <c r="H102" s="94" t="s">
        <v>165</v>
      </c>
      <c r="I102" s="94" t="s">
        <v>165</v>
      </c>
      <c r="J102" s="94" t="s">
        <v>165</v>
      </c>
      <c r="K102" s="94" t="s">
        <v>165</v>
      </c>
      <c r="L102" s="94" t="s">
        <v>165</v>
      </c>
      <c r="M102" s="94">
        <v>4987.5</v>
      </c>
      <c r="N102" s="94" t="s">
        <v>165</v>
      </c>
      <c r="O102" s="94" t="s">
        <v>165</v>
      </c>
      <c r="P102" s="94" t="s">
        <v>165</v>
      </c>
      <c r="Q102" s="94" t="s">
        <v>165</v>
      </c>
      <c r="R102" s="94" t="s">
        <v>165</v>
      </c>
      <c r="S102" s="94" t="s">
        <v>165</v>
      </c>
      <c r="T102" s="94" t="s">
        <v>165</v>
      </c>
      <c r="U102" s="94" t="s">
        <v>165</v>
      </c>
      <c r="V102" s="94" t="s">
        <v>165</v>
      </c>
      <c r="W102" s="94" t="s">
        <v>165</v>
      </c>
      <c r="X102" s="94" t="s">
        <v>165</v>
      </c>
      <c r="Y102" s="94" t="s">
        <v>165</v>
      </c>
      <c r="Z102" s="94" t="s">
        <v>165</v>
      </c>
      <c r="AA102" s="94" t="s">
        <v>165</v>
      </c>
      <c r="AB102" s="94" t="s">
        <v>165</v>
      </c>
    </row>
    <row r="103" spans="1:28">
      <c r="A103" s="95">
        <v>44680</v>
      </c>
      <c r="B103" s="94" t="s">
        <v>165</v>
      </c>
      <c r="C103" s="94">
        <v>8750</v>
      </c>
      <c r="D103" s="94" t="s">
        <v>165</v>
      </c>
      <c r="E103" s="94">
        <v>4199.9999999999982</v>
      </c>
      <c r="F103" s="94">
        <v>9250</v>
      </c>
      <c r="G103" s="94" t="s">
        <v>165</v>
      </c>
      <c r="H103" s="94">
        <v>9000</v>
      </c>
      <c r="I103" s="94" t="s">
        <v>165</v>
      </c>
      <c r="J103" s="94" t="s">
        <v>165</v>
      </c>
      <c r="K103" s="94" t="s">
        <v>165</v>
      </c>
      <c r="L103" s="94">
        <v>9200</v>
      </c>
      <c r="M103" s="94" t="s">
        <v>165</v>
      </c>
      <c r="N103" s="94">
        <v>4275</v>
      </c>
      <c r="O103" s="94" t="s">
        <v>165</v>
      </c>
      <c r="P103" s="94" t="s">
        <v>165</v>
      </c>
      <c r="Q103" s="94" t="s">
        <v>165</v>
      </c>
      <c r="R103" s="94" t="s">
        <v>165</v>
      </c>
      <c r="S103" s="94" t="s">
        <v>165</v>
      </c>
      <c r="T103" s="94">
        <v>5400</v>
      </c>
      <c r="U103" s="94" t="s">
        <v>165</v>
      </c>
      <c r="V103" s="94" t="s">
        <v>165</v>
      </c>
      <c r="W103" s="94" t="s">
        <v>165</v>
      </c>
      <c r="X103" s="94" t="s">
        <v>165</v>
      </c>
      <c r="Y103" s="94" t="s">
        <v>165</v>
      </c>
      <c r="Z103" s="94" t="s">
        <v>165</v>
      </c>
      <c r="AA103" s="94" t="s">
        <v>165</v>
      </c>
      <c r="AB103" s="94" t="s">
        <v>165</v>
      </c>
    </row>
    <row r="104" spans="1:28">
      <c r="A104" s="95">
        <v>44681</v>
      </c>
      <c r="B104" s="94" t="s">
        <v>165</v>
      </c>
      <c r="C104" s="94" t="s">
        <v>165</v>
      </c>
      <c r="D104" s="94" t="s">
        <v>165</v>
      </c>
      <c r="E104" s="94" t="s">
        <v>165</v>
      </c>
      <c r="F104" s="94">
        <v>7000</v>
      </c>
      <c r="G104" s="94">
        <v>9775</v>
      </c>
      <c r="H104" s="94">
        <v>4500</v>
      </c>
      <c r="I104" s="94" t="s">
        <v>165</v>
      </c>
      <c r="J104" s="94" t="s">
        <v>165</v>
      </c>
      <c r="K104" s="94" t="s">
        <v>165</v>
      </c>
      <c r="L104" s="94">
        <v>6900</v>
      </c>
      <c r="M104" s="94" t="s">
        <v>165</v>
      </c>
      <c r="N104" s="94" t="s">
        <v>165</v>
      </c>
      <c r="O104" s="94" t="s">
        <v>165</v>
      </c>
      <c r="P104" s="94" t="s">
        <v>165</v>
      </c>
      <c r="Q104" s="94">
        <v>7600.0000000000018</v>
      </c>
      <c r="R104" s="94" t="s">
        <v>165</v>
      </c>
      <c r="S104" s="94" t="s">
        <v>165</v>
      </c>
      <c r="T104" s="94">
        <v>9000</v>
      </c>
      <c r="U104" s="94" t="s">
        <v>165</v>
      </c>
      <c r="V104" s="94" t="s">
        <v>165</v>
      </c>
      <c r="W104" s="94" t="s">
        <v>165</v>
      </c>
      <c r="X104" s="94" t="s">
        <v>165</v>
      </c>
      <c r="Y104" s="94" t="s">
        <v>165</v>
      </c>
      <c r="Z104" s="94" t="s">
        <v>165</v>
      </c>
      <c r="AA104" s="94" t="s">
        <v>165</v>
      </c>
      <c r="AB104" s="94">
        <v>9600</v>
      </c>
    </row>
    <row r="105" spans="1:28" ht="14.25" thickBot="1">
      <c r="A105" s="109">
        <v>44682</v>
      </c>
      <c r="B105" s="94" t="s">
        <v>165</v>
      </c>
      <c r="C105" s="94" t="s">
        <v>165</v>
      </c>
      <c r="D105" s="94" t="s">
        <v>165</v>
      </c>
      <c r="E105" s="94" t="s">
        <v>165</v>
      </c>
      <c r="F105" s="94" t="s">
        <v>165</v>
      </c>
      <c r="G105" s="94" t="s">
        <v>165</v>
      </c>
      <c r="H105" s="94" t="s">
        <v>165</v>
      </c>
      <c r="I105" s="94" t="s">
        <v>165</v>
      </c>
      <c r="J105" s="94" t="s">
        <v>165</v>
      </c>
      <c r="K105" s="94" t="s">
        <v>165</v>
      </c>
      <c r="L105" s="94" t="s">
        <v>165</v>
      </c>
      <c r="M105" s="94" t="s">
        <v>165</v>
      </c>
      <c r="N105" s="94" t="s">
        <v>165</v>
      </c>
      <c r="O105" s="94" t="s">
        <v>165</v>
      </c>
      <c r="P105" s="94" t="s">
        <v>165</v>
      </c>
      <c r="Q105" s="94" t="s">
        <v>165</v>
      </c>
      <c r="R105" s="94" t="s">
        <v>165</v>
      </c>
      <c r="S105" s="94" t="s">
        <v>165</v>
      </c>
      <c r="T105" s="94" t="s">
        <v>165</v>
      </c>
      <c r="U105" s="94" t="s">
        <v>165</v>
      </c>
      <c r="V105" s="94" t="s">
        <v>165</v>
      </c>
      <c r="W105" s="94" t="s">
        <v>165</v>
      </c>
      <c r="X105" s="94" t="s">
        <v>165</v>
      </c>
      <c r="Y105" s="94" t="s">
        <v>165</v>
      </c>
      <c r="Z105" s="94" t="s">
        <v>165</v>
      </c>
      <c r="AA105" s="94" t="s">
        <v>165</v>
      </c>
      <c r="AB105" s="94" t="s">
        <v>165</v>
      </c>
    </row>
    <row r="106" spans="1:28" ht="26.25" customHeight="1" thickTop="1">
      <c r="A106" s="108" t="s">
        <v>78</v>
      </c>
      <c r="B106" s="110">
        <v>0</v>
      </c>
      <c r="C106" s="110">
        <v>42250</v>
      </c>
      <c r="D106" s="110">
        <v>0</v>
      </c>
      <c r="E106" s="110">
        <v>31200</v>
      </c>
      <c r="F106" s="110">
        <v>140250</v>
      </c>
      <c r="G106" s="110">
        <v>93725</v>
      </c>
      <c r="H106" s="110">
        <v>134000</v>
      </c>
      <c r="I106" s="110">
        <v>22800</v>
      </c>
      <c r="J106" s="110">
        <v>0</v>
      </c>
      <c r="K106" s="110">
        <v>0</v>
      </c>
      <c r="L106" s="110">
        <v>31050</v>
      </c>
      <c r="M106" s="110">
        <v>33487.5</v>
      </c>
      <c r="N106" s="110">
        <v>21375</v>
      </c>
      <c r="O106" s="110">
        <v>5000.0000000000009</v>
      </c>
      <c r="P106" s="110">
        <v>24750</v>
      </c>
      <c r="Q106" s="110">
        <v>75050</v>
      </c>
      <c r="R106" s="110">
        <v>0</v>
      </c>
      <c r="S106" s="110">
        <v>0</v>
      </c>
      <c r="T106" s="110">
        <v>58800</v>
      </c>
      <c r="U106" s="110">
        <v>0</v>
      </c>
      <c r="V106" s="110">
        <v>0</v>
      </c>
      <c r="W106" s="110">
        <v>0</v>
      </c>
      <c r="X106" s="110">
        <v>0</v>
      </c>
      <c r="Y106" s="110">
        <v>7249.9999999999982</v>
      </c>
      <c r="Z106" s="110">
        <v>0</v>
      </c>
      <c r="AA106" s="110">
        <v>0</v>
      </c>
      <c r="AB106" s="110">
        <v>20400</v>
      </c>
    </row>
    <row r="108" spans="1:28">
      <c r="B108" t="s">
        <v>76</v>
      </c>
    </row>
    <row r="109" spans="1:28" s="106" customFormat="1">
      <c r="A109" s="107" t="s">
        <v>77</v>
      </c>
      <c r="B109" s="107" t="s">
        <v>26</v>
      </c>
      <c r="C109" s="107" t="s">
        <v>96</v>
      </c>
      <c r="D109" s="107" t="s">
        <v>185</v>
      </c>
      <c r="E109" s="107" t="s">
        <v>62</v>
      </c>
      <c r="F109" s="107" t="s">
        <v>63</v>
      </c>
      <c r="G109" s="107" t="s">
        <v>64</v>
      </c>
      <c r="H109" s="107" t="s">
        <v>65</v>
      </c>
      <c r="I109" s="107" t="s">
        <v>66</v>
      </c>
      <c r="J109" s="107" t="s">
        <v>186</v>
      </c>
      <c r="K109" s="107" t="s">
        <v>187</v>
      </c>
      <c r="L109" s="107" t="s">
        <v>69</v>
      </c>
      <c r="M109" s="107" t="s">
        <v>70</v>
      </c>
      <c r="N109" s="107" t="s">
        <v>71</v>
      </c>
      <c r="O109" s="107" t="s">
        <v>72</v>
      </c>
      <c r="P109" s="107" t="s">
        <v>73</v>
      </c>
      <c r="Q109" s="107" t="s">
        <v>74</v>
      </c>
      <c r="R109" s="107" t="s">
        <v>75</v>
      </c>
      <c r="S109" s="107" t="s">
        <v>68</v>
      </c>
      <c r="T109" s="107" t="s">
        <v>102</v>
      </c>
      <c r="U109" s="107" t="s">
        <v>103</v>
      </c>
      <c r="V109" s="107" t="s">
        <v>98</v>
      </c>
      <c r="W109" s="107" t="s">
        <v>100</v>
      </c>
      <c r="X109" s="107" t="s">
        <v>99</v>
      </c>
      <c r="Y109" s="107" t="s">
        <v>104</v>
      </c>
      <c r="Z109" s="107" t="s">
        <v>180</v>
      </c>
      <c r="AA109" s="107" t="s">
        <v>41</v>
      </c>
      <c r="AB109" s="107" t="s">
        <v>35</v>
      </c>
    </row>
    <row r="110" spans="1:28">
      <c r="A110" s="93">
        <v>44682</v>
      </c>
      <c r="B110" s="94" t="s">
        <v>165</v>
      </c>
      <c r="C110" s="94" t="s">
        <v>165</v>
      </c>
      <c r="D110" s="94">
        <v>7600</v>
      </c>
      <c r="E110" s="94" t="s">
        <v>165</v>
      </c>
      <c r="F110" s="94" t="s">
        <v>165</v>
      </c>
      <c r="G110" s="94">
        <v>10350</v>
      </c>
      <c r="H110" s="94">
        <v>8000.0000000000018</v>
      </c>
      <c r="I110" s="94">
        <v>10800</v>
      </c>
      <c r="J110" s="94" t="s">
        <v>165</v>
      </c>
      <c r="K110" s="94" t="s">
        <v>165</v>
      </c>
      <c r="L110" s="94">
        <v>8050</v>
      </c>
      <c r="M110" s="94" t="s">
        <v>165</v>
      </c>
      <c r="N110" s="94">
        <v>4750.0000000000009</v>
      </c>
      <c r="O110" s="94" t="s">
        <v>165</v>
      </c>
      <c r="P110" s="94" t="s">
        <v>165</v>
      </c>
      <c r="Q110" s="94" t="s">
        <v>165</v>
      </c>
      <c r="R110" s="94" t="s">
        <v>165</v>
      </c>
      <c r="S110" s="94" t="s">
        <v>165</v>
      </c>
      <c r="T110" s="94">
        <v>5099.9999999999982</v>
      </c>
      <c r="U110" s="94" t="s">
        <v>165</v>
      </c>
      <c r="V110" s="94" t="s">
        <v>165</v>
      </c>
      <c r="W110" s="94" t="s">
        <v>165</v>
      </c>
      <c r="X110" s="94" t="s">
        <v>165</v>
      </c>
      <c r="Y110" s="94" t="s">
        <v>165</v>
      </c>
      <c r="Z110" s="94" t="s">
        <v>165</v>
      </c>
      <c r="AA110" s="94" t="s">
        <v>165</v>
      </c>
      <c r="AB110" s="94" t="s">
        <v>165</v>
      </c>
    </row>
    <row r="111" spans="1:28">
      <c r="A111" s="95">
        <v>44683</v>
      </c>
      <c r="B111" s="94" t="s">
        <v>165</v>
      </c>
      <c r="C111" s="94" t="s">
        <v>165</v>
      </c>
      <c r="D111" s="94">
        <v>4599.9999999999991</v>
      </c>
      <c r="E111" s="94" t="s">
        <v>165</v>
      </c>
      <c r="F111" s="94">
        <v>8250.0000000000018</v>
      </c>
      <c r="G111" s="94" t="s">
        <v>165</v>
      </c>
      <c r="H111" s="94">
        <v>6500</v>
      </c>
      <c r="I111" s="94" t="s">
        <v>165</v>
      </c>
      <c r="J111" s="94" t="s">
        <v>165</v>
      </c>
      <c r="K111" s="94" t="s">
        <v>165</v>
      </c>
      <c r="L111" s="94" t="s">
        <v>165</v>
      </c>
      <c r="M111" s="94">
        <v>0</v>
      </c>
      <c r="N111" s="94">
        <v>5700</v>
      </c>
      <c r="O111" s="94" t="s">
        <v>165</v>
      </c>
      <c r="P111" s="94" t="s">
        <v>165</v>
      </c>
      <c r="Q111" s="94" t="s">
        <v>165</v>
      </c>
      <c r="R111" s="94" t="s">
        <v>165</v>
      </c>
      <c r="S111" s="94" t="s">
        <v>165</v>
      </c>
      <c r="T111" s="94">
        <v>8700.0000000000018</v>
      </c>
      <c r="U111" s="94" t="s">
        <v>165</v>
      </c>
      <c r="V111" s="94" t="s">
        <v>165</v>
      </c>
      <c r="W111" s="94" t="s">
        <v>165</v>
      </c>
      <c r="X111" s="94" t="s">
        <v>165</v>
      </c>
      <c r="Y111" s="94" t="s">
        <v>165</v>
      </c>
      <c r="Z111" s="94" t="s">
        <v>165</v>
      </c>
      <c r="AA111" s="94" t="s">
        <v>165</v>
      </c>
      <c r="AB111" s="94" t="s">
        <v>165</v>
      </c>
    </row>
    <row r="112" spans="1:28">
      <c r="A112" s="95">
        <v>44684</v>
      </c>
      <c r="B112" s="94">
        <v>0</v>
      </c>
      <c r="C112" s="94">
        <v>7499.9999999999982</v>
      </c>
      <c r="D112" s="94">
        <v>10350</v>
      </c>
      <c r="E112" s="94">
        <v>9600</v>
      </c>
      <c r="F112" s="94">
        <v>6999.9999999999982</v>
      </c>
      <c r="G112" s="94" t="s">
        <v>165</v>
      </c>
      <c r="H112" s="94">
        <v>9000</v>
      </c>
      <c r="I112" s="94" t="s">
        <v>165</v>
      </c>
      <c r="J112" s="94" t="s">
        <v>165</v>
      </c>
      <c r="K112" s="94" t="s">
        <v>165</v>
      </c>
      <c r="L112" s="94" t="s">
        <v>165</v>
      </c>
      <c r="M112" s="94" t="s">
        <v>165</v>
      </c>
      <c r="N112" s="94">
        <v>5175</v>
      </c>
      <c r="O112" s="94" t="s">
        <v>165</v>
      </c>
      <c r="P112" s="94" t="s">
        <v>165</v>
      </c>
      <c r="Q112" s="94" t="s">
        <v>165</v>
      </c>
      <c r="R112" s="94" t="s">
        <v>165</v>
      </c>
      <c r="S112" s="94">
        <v>5700</v>
      </c>
      <c r="T112" s="94">
        <v>9000</v>
      </c>
      <c r="U112" s="94" t="s">
        <v>165</v>
      </c>
      <c r="V112" s="94" t="s">
        <v>165</v>
      </c>
      <c r="W112" s="94" t="s">
        <v>165</v>
      </c>
      <c r="X112" s="94" t="s">
        <v>165</v>
      </c>
      <c r="Y112" s="94">
        <v>3000</v>
      </c>
      <c r="Z112" s="94" t="s">
        <v>165</v>
      </c>
      <c r="AA112" s="94" t="s">
        <v>165</v>
      </c>
      <c r="AB112" s="94" t="s">
        <v>165</v>
      </c>
    </row>
    <row r="113" spans="1:28">
      <c r="A113" s="95">
        <v>44685</v>
      </c>
      <c r="B113" s="94">
        <v>0</v>
      </c>
      <c r="C113" s="94">
        <v>7249.9999999999982</v>
      </c>
      <c r="D113" s="94">
        <v>10350</v>
      </c>
      <c r="E113" s="94">
        <v>9900.0000000000018</v>
      </c>
      <c r="F113" s="94">
        <v>5999.9999999999982</v>
      </c>
      <c r="G113" s="94" t="s">
        <v>165</v>
      </c>
      <c r="H113" s="94">
        <v>6750</v>
      </c>
      <c r="I113" s="94" t="s">
        <v>165</v>
      </c>
      <c r="J113" s="94" t="s">
        <v>165</v>
      </c>
      <c r="K113" s="94" t="s">
        <v>165</v>
      </c>
      <c r="L113" s="94">
        <v>6612.5000000000009</v>
      </c>
      <c r="M113" s="94" t="s">
        <v>165</v>
      </c>
      <c r="N113" s="94" t="s">
        <v>165</v>
      </c>
      <c r="O113" s="94" t="s">
        <v>165</v>
      </c>
      <c r="P113" s="94" t="s">
        <v>165</v>
      </c>
      <c r="Q113" s="94" t="s">
        <v>165</v>
      </c>
      <c r="R113" s="94" t="s">
        <v>165</v>
      </c>
      <c r="S113" s="94">
        <v>4037.5000000000009</v>
      </c>
      <c r="T113" s="94">
        <v>9300</v>
      </c>
      <c r="U113" s="94" t="s">
        <v>165</v>
      </c>
      <c r="V113" s="94" t="s">
        <v>165</v>
      </c>
      <c r="W113" s="94" t="s">
        <v>165</v>
      </c>
      <c r="X113" s="94" t="s">
        <v>165</v>
      </c>
      <c r="Y113" s="94" t="s">
        <v>165</v>
      </c>
      <c r="Z113" s="94" t="s">
        <v>165</v>
      </c>
      <c r="AA113" s="94" t="s">
        <v>165</v>
      </c>
      <c r="AB113" s="94">
        <v>10800</v>
      </c>
    </row>
    <row r="114" spans="1:28">
      <c r="A114" s="95">
        <v>44686</v>
      </c>
      <c r="B114" s="94">
        <v>0</v>
      </c>
      <c r="C114" s="94" t="s">
        <v>165</v>
      </c>
      <c r="D114" s="94" t="s">
        <v>165</v>
      </c>
      <c r="E114" s="94">
        <v>7199.9999999999982</v>
      </c>
      <c r="F114" s="94">
        <v>7249.9999999999982</v>
      </c>
      <c r="G114" s="94" t="s">
        <v>165</v>
      </c>
      <c r="H114" s="94">
        <v>5749.9999999999982</v>
      </c>
      <c r="I114" s="94">
        <v>10800</v>
      </c>
      <c r="J114" s="94" t="s">
        <v>165</v>
      </c>
      <c r="K114" s="94" t="s">
        <v>165</v>
      </c>
      <c r="L114" s="94">
        <v>8550</v>
      </c>
      <c r="M114" s="94" t="s">
        <v>165</v>
      </c>
      <c r="N114" s="94" t="s">
        <v>165</v>
      </c>
      <c r="O114" s="94">
        <v>5700</v>
      </c>
      <c r="P114" s="94">
        <v>4750.0000000000018</v>
      </c>
      <c r="Q114" s="94" t="s">
        <v>165</v>
      </c>
      <c r="R114" s="94" t="s">
        <v>165</v>
      </c>
      <c r="S114" s="94" t="s">
        <v>165</v>
      </c>
      <c r="T114" s="94" t="s">
        <v>165</v>
      </c>
      <c r="U114" s="94" t="s">
        <v>165</v>
      </c>
      <c r="V114" s="94" t="s">
        <v>165</v>
      </c>
      <c r="W114" s="94" t="s">
        <v>165</v>
      </c>
      <c r="X114" s="94" t="s">
        <v>165</v>
      </c>
      <c r="Y114" s="94">
        <v>3499.9999999999982</v>
      </c>
      <c r="Z114" s="94" t="s">
        <v>165</v>
      </c>
      <c r="AA114" s="94">
        <v>5462.4999999999982</v>
      </c>
      <c r="AB114" s="94" t="s">
        <v>165</v>
      </c>
    </row>
    <row r="115" spans="1:28">
      <c r="A115" s="95">
        <v>44687</v>
      </c>
      <c r="B115" s="94">
        <v>0</v>
      </c>
      <c r="C115" s="94" t="s">
        <v>165</v>
      </c>
      <c r="D115" s="94">
        <v>10062.5</v>
      </c>
      <c r="E115" s="94" t="s">
        <v>165</v>
      </c>
      <c r="F115" s="94">
        <v>8750</v>
      </c>
      <c r="G115" s="94" t="s">
        <v>165</v>
      </c>
      <c r="H115" s="94" t="s">
        <v>165</v>
      </c>
      <c r="I115" s="94" t="s">
        <v>165</v>
      </c>
      <c r="J115" s="94" t="s">
        <v>165</v>
      </c>
      <c r="K115" s="94" t="s">
        <v>165</v>
      </c>
      <c r="L115" s="94" t="s">
        <v>165</v>
      </c>
      <c r="M115" s="94">
        <v>7837.5</v>
      </c>
      <c r="N115" s="94" t="s">
        <v>165</v>
      </c>
      <c r="O115" s="94" t="s">
        <v>165</v>
      </c>
      <c r="P115" s="94" t="s">
        <v>165</v>
      </c>
      <c r="Q115" s="94" t="s">
        <v>165</v>
      </c>
      <c r="R115" s="94" t="s">
        <v>165</v>
      </c>
      <c r="S115" s="94" t="s">
        <v>165</v>
      </c>
      <c r="T115" s="94">
        <v>3899.9999999999991</v>
      </c>
      <c r="U115" s="94" t="s">
        <v>165</v>
      </c>
      <c r="V115" s="94" t="s">
        <v>165</v>
      </c>
      <c r="W115" s="94" t="s">
        <v>165</v>
      </c>
      <c r="X115" s="94" t="s">
        <v>165</v>
      </c>
      <c r="Y115" s="94" t="s">
        <v>165</v>
      </c>
      <c r="Z115" s="94" t="s">
        <v>165</v>
      </c>
      <c r="AA115" s="94" t="s">
        <v>165</v>
      </c>
      <c r="AB115" s="94" t="s">
        <v>165</v>
      </c>
    </row>
    <row r="116" spans="1:28">
      <c r="A116" s="95">
        <v>44688</v>
      </c>
      <c r="B116" s="94" t="s">
        <v>165</v>
      </c>
      <c r="C116" s="94" t="s">
        <v>165</v>
      </c>
      <c r="D116" s="94">
        <v>9200</v>
      </c>
      <c r="E116" s="94" t="s">
        <v>165</v>
      </c>
      <c r="F116" s="94">
        <v>4000.0000000000018</v>
      </c>
      <c r="G116" s="94">
        <v>9200</v>
      </c>
      <c r="H116" s="94">
        <v>5000.0000000000009</v>
      </c>
      <c r="I116" s="94" t="s">
        <v>165</v>
      </c>
      <c r="J116" s="94" t="s">
        <v>165</v>
      </c>
      <c r="K116" s="94" t="s">
        <v>165</v>
      </c>
      <c r="L116" s="94" t="s">
        <v>165</v>
      </c>
      <c r="M116" s="94" t="s">
        <v>165</v>
      </c>
      <c r="N116" s="94" t="s">
        <v>165</v>
      </c>
      <c r="O116" s="94" t="s">
        <v>165</v>
      </c>
      <c r="P116" s="94" t="s">
        <v>165</v>
      </c>
      <c r="Q116" s="94">
        <v>6887.5</v>
      </c>
      <c r="R116" s="94" t="s">
        <v>165</v>
      </c>
      <c r="S116" s="94" t="s">
        <v>165</v>
      </c>
      <c r="T116" s="94">
        <v>9000.0000000000018</v>
      </c>
      <c r="U116" s="94" t="s">
        <v>165</v>
      </c>
      <c r="V116" s="94" t="s">
        <v>165</v>
      </c>
      <c r="W116" s="94" t="s">
        <v>165</v>
      </c>
      <c r="X116" s="94" t="s">
        <v>165</v>
      </c>
      <c r="Y116" s="94">
        <v>7500.0000000000018</v>
      </c>
      <c r="Z116" s="94" t="s">
        <v>165</v>
      </c>
      <c r="AA116" s="94" t="s">
        <v>165</v>
      </c>
      <c r="AB116" s="94" t="s">
        <v>165</v>
      </c>
    </row>
    <row r="117" spans="1:28">
      <c r="A117" s="95">
        <v>44689</v>
      </c>
      <c r="B117" s="94" t="s">
        <v>165</v>
      </c>
      <c r="C117" s="94" t="s">
        <v>165</v>
      </c>
      <c r="D117" s="94">
        <v>10350</v>
      </c>
      <c r="E117" s="94">
        <v>6000.0000000000009</v>
      </c>
      <c r="F117" s="94" t="s">
        <v>165</v>
      </c>
      <c r="G117" s="94">
        <v>9200</v>
      </c>
      <c r="H117" s="94">
        <v>8250.0000000000018</v>
      </c>
      <c r="I117" s="94" t="s">
        <v>165</v>
      </c>
      <c r="J117" s="94" t="s">
        <v>165</v>
      </c>
      <c r="K117" s="94" t="s">
        <v>165</v>
      </c>
      <c r="L117" s="94">
        <v>9487.5000000000018</v>
      </c>
      <c r="M117" s="94" t="s">
        <v>165</v>
      </c>
      <c r="N117" s="94">
        <v>4750.0000000000009</v>
      </c>
      <c r="O117" s="94" t="s">
        <v>165</v>
      </c>
      <c r="P117" s="94">
        <v>5000.0000000000009</v>
      </c>
      <c r="Q117" s="94">
        <v>4750.0000000000009</v>
      </c>
      <c r="R117" s="94" t="s">
        <v>165</v>
      </c>
      <c r="S117" s="94" t="s">
        <v>165</v>
      </c>
      <c r="T117" s="94" t="s">
        <v>165</v>
      </c>
      <c r="U117" s="94" t="s">
        <v>165</v>
      </c>
      <c r="V117" s="94" t="s">
        <v>165</v>
      </c>
      <c r="W117" s="94" t="s">
        <v>165</v>
      </c>
      <c r="X117" s="94" t="s">
        <v>165</v>
      </c>
      <c r="Y117" s="94" t="s">
        <v>165</v>
      </c>
      <c r="Z117" s="94" t="s">
        <v>165</v>
      </c>
      <c r="AA117" s="94" t="s">
        <v>165</v>
      </c>
      <c r="AB117" s="94">
        <v>10800</v>
      </c>
    </row>
    <row r="118" spans="1:28">
      <c r="A118" s="95">
        <v>44690</v>
      </c>
      <c r="B118" s="94" t="s">
        <v>165</v>
      </c>
      <c r="C118" s="94" t="s">
        <v>165</v>
      </c>
      <c r="D118" s="94">
        <v>6900</v>
      </c>
      <c r="E118" s="94" t="s">
        <v>165</v>
      </c>
      <c r="F118" s="94">
        <v>9000</v>
      </c>
      <c r="G118" s="94" t="s">
        <v>165</v>
      </c>
      <c r="H118" s="94">
        <v>4250.0000000000009</v>
      </c>
      <c r="I118" s="94" t="s">
        <v>165</v>
      </c>
      <c r="J118" s="94" t="s">
        <v>165</v>
      </c>
      <c r="K118" s="94" t="s">
        <v>165</v>
      </c>
      <c r="L118" s="94" t="s">
        <v>165</v>
      </c>
      <c r="M118" s="94" t="s">
        <v>165</v>
      </c>
      <c r="N118" s="94">
        <v>3799.9999999999991</v>
      </c>
      <c r="O118" s="94" t="s">
        <v>165</v>
      </c>
      <c r="P118" s="94" t="s">
        <v>165</v>
      </c>
      <c r="Q118" s="94" t="s">
        <v>165</v>
      </c>
      <c r="R118" s="94" t="s">
        <v>165</v>
      </c>
      <c r="S118" s="94" t="s">
        <v>165</v>
      </c>
      <c r="T118" s="94" t="s">
        <v>165</v>
      </c>
      <c r="U118" s="94" t="s">
        <v>165</v>
      </c>
      <c r="V118" s="94" t="s">
        <v>165</v>
      </c>
      <c r="W118" s="94" t="s">
        <v>165</v>
      </c>
      <c r="X118" s="94" t="s">
        <v>165</v>
      </c>
      <c r="Y118" s="94" t="s">
        <v>165</v>
      </c>
      <c r="Z118" s="94" t="s">
        <v>165</v>
      </c>
      <c r="AA118" s="94" t="s">
        <v>165</v>
      </c>
      <c r="AB118" s="94" t="s">
        <v>165</v>
      </c>
    </row>
    <row r="119" spans="1:28">
      <c r="A119" s="95">
        <v>44691</v>
      </c>
      <c r="B119" s="94" t="s">
        <v>165</v>
      </c>
      <c r="C119" s="94" t="s">
        <v>165</v>
      </c>
      <c r="D119" s="94" t="s">
        <v>165</v>
      </c>
      <c r="E119" s="94" t="s">
        <v>165</v>
      </c>
      <c r="F119" s="94" t="s">
        <v>165</v>
      </c>
      <c r="G119" s="94" t="s">
        <v>165</v>
      </c>
      <c r="H119" s="94">
        <v>3999.9999999999991</v>
      </c>
      <c r="I119" s="94" t="s">
        <v>165</v>
      </c>
      <c r="J119" s="94" t="s">
        <v>165</v>
      </c>
      <c r="K119" s="94" t="s">
        <v>165</v>
      </c>
      <c r="L119" s="94" t="s">
        <v>165</v>
      </c>
      <c r="M119" s="94">
        <v>4750.0000000000009</v>
      </c>
      <c r="N119" s="94" t="s">
        <v>165</v>
      </c>
      <c r="O119" s="94" t="s">
        <v>165</v>
      </c>
      <c r="P119" s="94" t="s">
        <v>165</v>
      </c>
      <c r="Q119" s="94" t="s">
        <v>165</v>
      </c>
      <c r="R119" s="94" t="s">
        <v>165</v>
      </c>
      <c r="S119" s="94" t="s">
        <v>165</v>
      </c>
      <c r="T119" s="94" t="s">
        <v>165</v>
      </c>
      <c r="U119" s="94" t="s">
        <v>165</v>
      </c>
      <c r="V119" s="94" t="s">
        <v>165</v>
      </c>
      <c r="W119" s="94" t="s">
        <v>165</v>
      </c>
      <c r="X119" s="94" t="s">
        <v>165</v>
      </c>
      <c r="Y119" s="94" t="s">
        <v>165</v>
      </c>
      <c r="Z119" s="94" t="s">
        <v>165</v>
      </c>
      <c r="AA119" s="94">
        <v>5700</v>
      </c>
      <c r="AB119" s="94" t="s">
        <v>165</v>
      </c>
    </row>
    <row r="120" spans="1:28">
      <c r="A120" s="95">
        <v>44692</v>
      </c>
      <c r="B120" s="94">
        <v>0</v>
      </c>
      <c r="C120" s="94" t="s">
        <v>165</v>
      </c>
      <c r="D120" s="94">
        <v>8050.0000000000018</v>
      </c>
      <c r="E120" s="94" t="s">
        <v>165</v>
      </c>
      <c r="F120" s="94">
        <v>4000.0000000000018</v>
      </c>
      <c r="G120" s="94" t="s">
        <v>165</v>
      </c>
      <c r="H120" s="94">
        <v>3999.9999999999991</v>
      </c>
      <c r="I120" s="94" t="s">
        <v>165</v>
      </c>
      <c r="J120" s="94" t="s">
        <v>165</v>
      </c>
      <c r="K120" s="94" t="s">
        <v>165</v>
      </c>
      <c r="L120" s="94" t="s">
        <v>165</v>
      </c>
      <c r="M120" s="94" t="s">
        <v>165</v>
      </c>
      <c r="N120" s="94" t="s">
        <v>165</v>
      </c>
      <c r="O120" s="94">
        <v>3000</v>
      </c>
      <c r="P120" s="94" t="s">
        <v>165</v>
      </c>
      <c r="Q120" s="94" t="s">
        <v>165</v>
      </c>
      <c r="R120" s="94" t="s">
        <v>165</v>
      </c>
      <c r="S120" s="94" t="s">
        <v>165</v>
      </c>
      <c r="T120" s="94">
        <v>8400.0000000000018</v>
      </c>
      <c r="U120" s="94" t="s">
        <v>165</v>
      </c>
      <c r="V120" s="94" t="s">
        <v>165</v>
      </c>
      <c r="W120" s="94" t="s">
        <v>165</v>
      </c>
      <c r="X120" s="94" t="s">
        <v>165</v>
      </c>
      <c r="Y120" s="94" t="s">
        <v>165</v>
      </c>
      <c r="Z120" s="94" t="s">
        <v>165</v>
      </c>
      <c r="AA120" s="94" t="s">
        <v>165</v>
      </c>
      <c r="AB120" s="94" t="s">
        <v>165</v>
      </c>
    </row>
    <row r="121" spans="1:28">
      <c r="A121" s="95">
        <v>44693</v>
      </c>
      <c r="B121" s="94" t="s">
        <v>165</v>
      </c>
      <c r="C121" s="94" t="s">
        <v>165</v>
      </c>
      <c r="D121" s="94">
        <v>8050.0000000000018</v>
      </c>
      <c r="E121" s="94" t="s">
        <v>165</v>
      </c>
      <c r="F121" s="94">
        <v>3999.9999999999991</v>
      </c>
      <c r="G121" s="94" t="s">
        <v>165</v>
      </c>
      <c r="H121" s="94">
        <v>4000</v>
      </c>
      <c r="I121" s="94" t="s">
        <v>165</v>
      </c>
      <c r="J121" s="94" t="s">
        <v>165</v>
      </c>
      <c r="K121" s="94" t="s">
        <v>165</v>
      </c>
      <c r="L121" s="94" t="s">
        <v>165</v>
      </c>
      <c r="M121" s="94" t="s">
        <v>165</v>
      </c>
      <c r="N121" s="94" t="s">
        <v>165</v>
      </c>
      <c r="O121" s="94" t="s">
        <v>165</v>
      </c>
      <c r="P121" s="94" t="s">
        <v>165</v>
      </c>
      <c r="Q121" s="94" t="s">
        <v>165</v>
      </c>
      <c r="R121" s="94" t="s">
        <v>165</v>
      </c>
      <c r="S121" s="94" t="s">
        <v>165</v>
      </c>
      <c r="T121" s="94">
        <v>10200</v>
      </c>
      <c r="U121" s="94" t="s">
        <v>165</v>
      </c>
      <c r="V121" s="94" t="s">
        <v>165</v>
      </c>
      <c r="W121" s="94" t="s">
        <v>165</v>
      </c>
      <c r="X121" s="94" t="s">
        <v>165</v>
      </c>
      <c r="Y121" s="94" t="s">
        <v>165</v>
      </c>
      <c r="Z121" s="94" t="s">
        <v>165</v>
      </c>
      <c r="AA121" s="94" t="s">
        <v>165</v>
      </c>
      <c r="AB121" s="94" t="s">
        <v>165</v>
      </c>
    </row>
    <row r="122" spans="1:28">
      <c r="A122" s="95">
        <v>44694</v>
      </c>
      <c r="B122" s="94">
        <v>0</v>
      </c>
      <c r="C122" s="94" t="s">
        <v>165</v>
      </c>
      <c r="D122" s="94">
        <v>4599.9999999999991</v>
      </c>
      <c r="E122" s="94" t="s">
        <v>165</v>
      </c>
      <c r="F122" s="94">
        <v>3999.9999999999991</v>
      </c>
      <c r="G122" s="94" t="s">
        <v>165</v>
      </c>
      <c r="H122" s="94" t="s">
        <v>165</v>
      </c>
      <c r="I122" s="94" t="s">
        <v>165</v>
      </c>
      <c r="J122" s="94" t="s">
        <v>165</v>
      </c>
      <c r="K122" s="94" t="s">
        <v>165</v>
      </c>
      <c r="L122" s="94">
        <v>3800</v>
      </c>
      <c r="M122" s="94">
        <v>4750.0000000000009</v>
      </c>
      <c r="N122" s="94" t="s">
        <v>165</v>
      </c>
      <c r="O122" s="94" t="s">
        <v>165</v>
      </c>
      <c r="P122" s="94" t="s">
        <v>165</v>
      </c>
      <c r="Q122" s="94" t="s">
        <v>165</v>
      </c>
      <c r="R122" s="94" t="s">
        <v>165</v>
      </c>
      <c r="S122" s="94" t="s">
        <v>165</v>
      </c>
      <c r="T122" s="94">
        <v>8700</v>
      </c>
      <c r="U122" s="94" t="s">
        <v>165</v>
      </c>
      <c r="V122" s="94" t="s">
        <v>165</v>
      </c>
      <c r="W122" s="94" t="s">
        <v>165</v>
      </c>
      <c r="X122" s="94" t="s">
        <v>165</v>
      </c>
      <c r="Y122" s="94">
        <v>3000</v>
      </c>
      <c r="Z122" s="94" t="s">
        <v>165</v>
      </c>
      <c r="AA122" s="94" t="s">
        <v>165</v>
      </c>
      <c r="AB122" s="94" t="s">
        <v>165</v>
      </c>
    </row>
    <row r="123" spans="1:28">
      <c r="A123" s="95">
        <v>44695</v>
      </c>
      <c r="B123" s="94" t="s">
        <v>165</v>
      </c>
      <c r="C123" s="94" t="s">
        <v>165</v>
      </c>
      <c r="D123" s="94">
        <v>10350</v>
      </c>
      <c r="E123" s="94" t="s">
        <v>165</v>
      </c>
      <c r="F123" s="94">
        <v>6750</v>
      </c>
      <c r="G123" s="94">
        <v>10350</v>
      </c>
      <c r="H123" s="94" t="s">
        <v>165</v>
      </c>
      <c r="I123" s="94" t="s">
        <v>165</v>
      </c>
      <c r="J123" s="94" t="s">
        <v>165</v>
      </c>
      <c r="K123" s="94" t="s">
        <v>165</v>
      </c>
      <c r="L123" s="94">
        <v>5750.0000000000009</v>
      </c>
      <c r="M123" s="94" t="s">
        <v>165</v>
      </c>
      <c r="N123" s="94" t="s">
        <v>165</v>
      </c>
      <c r="O123" s="94">
        <v>4500</v>
      </c>
      <c r="P123" s="94">
        <v>4500</v>
      </c>
      <c r="Q123" s="94">
        <v>0</v>
      </c>
      <c r="R123" s="94" t="s">
        <v>165</v>
      </c>
      <c r="S123" s="94" t="s">
        <v>165</v>
      </c>
      <c r="T123" s="94" t="s">
        <v>165</v>
      </c>
      <c r="U123" s="94" t="s">
        <v>165</v>
      </c>
      <c r="V123" s="94" t="s">
        <v>165</v>
      </c>
      <c r="W123" s="94" t="s">
        <v>165</v>
      </c>
      <c r="X123" s="94" t="s">
        <v>165</v>
      </c>
      <c r="Y123" s="94" t="s">
        <v>165</v>
      </c>
      <c r="Z123" s="94" t="s">
        <v>165</v>
      </c>
      <c r="AA123" s="94" t="s">
        <v>165</v>
      </c>
      <c r="AB123" s="94" t="s">
        <v>165</v>
      </c>
    </row>
    <row r="124" spans="1:28">
      <c r="A124" s="95">
        <v>44696</v>
      </c>
      <c r="B124" s="94">
        <v>0</v>
      </c>
      <c r="C124" s="94">
        <v>0</v>
      </c>
      <c r="D124" s="94">
        <v>5175</v>
      </c>
      <c r="E124" s="94" t="s">
        <v>165</v>
      </c>
      <c r="F124" s="94" t="s">
        <v>165</v>
      </c>
      <c r="G124" s="94">
        <v>8050.0000000000018</v>
      </c>
      <c r="H124" s="94" t="s">
        <v>165</v>
      </c>
      <c r="I124" s="94" t="s">
        <v>165</v>
      </c>
      <c r="J124" s="94" t="s">
        <v>165</v>
      </c>
      <c r="K124" s="94" t="s">
        <v>165</v>
      </c>
      <c r="L124" s="94">
        <v>6612.5</v>
      </c>
      <c r="M124" s="94" t="s">
        <v>165</v>
      </c>
      <c r="N124" s="94" t="s">
        <v>165</v>
      </c>
      <c r="O124" s="94" t="s">
        <v>165</v>
      </c>
      <c r="P124" s="94">
        <v>4500</v>
      </c>
      <c r="Q124" s="94" t="s">
        <v>165</v>
      </c>
      <c r="R124" s="94">
        <v>5400</v>
      </c>
      <c r="S124" s="94" t="s">
        <v>165</v>
      </c>
      <c r="T124" s="94" t="s">
        <v>165</v>
      </c>
      <c r="U124" s="94" t="s">
        <v>165</v>
      </c>
      <c r="V124" s="94" t="s">
        <v>165</v>
      </c>
      <c r="W124" s="94" t="s">
        <v>165</v>
      </c>
      <c r="X124" s="94" t="s">
        <v>165</v>
      </c>
      <c r="Y124" s="94" t="s">
        <v>165</v>
      </c>
      <c r="Z124" s="94" t="s">
        <v>165</v>
      </c>
      <c r="AA124" s="94" t="s">
        <v>165</v>
      </c>
      <c r="AB124" s="94">
        <v>9000</v>
      </c>
    </row>
    <row r="125" spans="1:28">
      <c r="A125" s="95">
        <v>44697</v>
      </c>
      <c r="B125" s="94" t="s">
        <v>165</v>
      </c>
      <c r="C125" s="94" t="s">
        <v>165</v>
      </c>
      <c r="D125" s="94">
        <v>3737.4999999999991</v>
      </c>
      <c r="E125" s="94" t="s">
        <v>165</v>
      </c>
      <c r="F125" s="94">
        <v>3249.9999999999991</v>
      </c>
      <c r="G125" s="94" t="s">
        <v>165</v>
      </c>
      <c r="H125" s="94" t="s">
        <v>165</v>
      </c>
      <c r="I125" s="94" t="s">
        <v>165</v>
      </c>
      <c r="J125" s="94" t="s">
        <v>165</v>
      </c>
      <c r="K125" s="94" t="s">
        <v>165</v>
      </c>
      <c r="L125" s="94" t="s">
        <v>165</v>
      </c>
      <c r="M125" s="94" t="s">
        <v>165</v>
      </c>
      <c r="N125" s="94" t="s">
        <v>165</v>
      </c>
      <c r="O125" s="94" t="s">
        <v>165</v>
      </c>
      <c r="P125" s="94" t="s">
        <v>165</v>
      </c>
      <c r="Q125" s="94" t="s">
        <v>165</v>
      </c>
      <c r="R125" s="94" t="s">
        <v>165</v>
      </c>
      <c r="S125" s="94" t="s">
        <v>165</v>
      </c>
      <c r="T125" s="94" t="s">
        <v>165</v>
      </c>
      <c r="U125" s="94" t="s">
        <v>165</v>
      </c>
      <c r="V125" s="94" t="s">
        <v>165</v>
      </c>
      <c r="W125" s="94" t="s">
        <v>165</v>
      </c>
      <c r="X125" s="94" t="s">
        <v>165</v>
      </c>
      <c r="Y125" s="94" t="s">
        <v>165</v>
      </c>
      <c r="Z125" s="94" t="s">
        <v>165</v>
      </c>
      <c r="AA125" s="94" t="s">
        <v>165</v>
      </c>
      <c r="AB125" s="94" t="s">
        <v>165</v>
      </c>
    </row>
    <row r="126" spans="1:28">
      <c r="A126" s="95">
        <v>44698</v>
      </c>
      <c r="B126" s="94" t="s">
        <v>165</v>
      </c>
      <c r="C126" s="94" t="s">
        <v>165</v>
      </c>
      <c r="D126" s="94" t="s">
        <v>165</v>
      </c>
      <c r="E126" s="94" t="s">
        <v>165</v>
      </c>
      <c r="F126" s="94">
        <v>3000</v>
      </c>
      <c r="G126" s="94" t="s">
        <v>165</v>
      </c>
      <c r="H126" s="94" t="s">
        <v>165</v>
      </c>
      <c r="I126" s="94" t="s">
        <v>165</v>
      </c>
      <c r="J126" s="94" t="s">
        <v>165</v>
      </c>
      <c r="K126" s="94" t="s">
        <v>165</v>
      </c>
      <c r="L126" s="94" t="s">
        <v>165</v>
      </c>
      <c r="M126" s="94">
        <v>3799.9999999999991</v>
      </c>
      <c r="N126" s="94" t="s">
        <v>165</v>
      </c>
      <c r="O126" s="94" t="s">
        <v>165</v>
      </c>
      <c r="P126" s="94" t="s">
        <v>165</v>
      </c>
      <c r="Q126" s="94" t="s">
        <v>165</v>
      </c>
      <c r="R126" s="94" t="s">
        <v>165</v>
      </c>
      <c r="S126" s="94" t="s">
        <v>165</v>
      </c>
      <c r="T126" s="94" t="s">
        <v>165</v>
      </c>
      <c r="U126" s="94" t="s">
        <v>165</v>
      </c>
      <c r="V126" s="94" t="s">
        <v>165</v>
      </c>
      <c r="W126" s="94" t="s">
        <v>165</v>
      </c>
      <c r="X126" s="94" t="s">
        <v>165</v>
      </c>
      <c r="Y126" s="94" t="s">
        <v>165</v>
      </c>
      <c r="Z126" s="94" t="s">
        <v>165</v>
      </c>
      <c r="AA126" s="94">
        <v>5700</v>
      </c>
      <c r="AB126" s="94" t="s">
        <v>165</v>
      </c>
    </row>
    <row r="127" spans="1:28">
      <c r="A127" s="95">
        <v>44699</v>
      </c>
      <c r="B127" s="94" t="s">
        <v>165</v>
      </c>
      <c r="C127" s="94" t="s">
        <v>165</v>
      </c>
      <c r="D127" s="94">
        <v>4599.9999999999991</v>
      </c>
      <c r="E127" s="94" t="s">
        <v>165</v>
      </c>
      <c r="F127" s="94">
        <v>6250.0000000000018</v>
      </c>
      <c r="G127" s="94" t="s">
        <v>165</v>
      </c>
      <c r="H127" s="94" t="s">
        <v>165</v>
      </c>
      <c r="I127" s="94" t="s">
        <v>165</v>
      </c>
      <c r="J127" s="94" t="s">
        <v>165</v>
      </c>
      <c r="K127" s="94" t="s">
        <v>165</v>
      </c>
      <c r="L127" s="94">
        <v>8050.0000000000018</v>
      </c>
      <c r="M127" s="94" t="s">
        <v>165</v>
      </c>
      <c r="N127" s="94" t="s">
        <v>165</v>
      </c>
      <c r="O127" s="94" t="s">
        <v>165</v>
      </c>
      <c r="P127" s="94" t="s">
        <v>165</v>
      </c>
      <c r="Q127" s="94" t="s">
        <v>165</v>
      </c>
      <c r="R127" s="94">
        <v>4799.9999999999991</v>
      </c>
      <c r="S127" s="94" t="s">
        <v>165</v>
      </c>
      <c r="T127" s="94" t="s">
        <v>165</v>
      </c>
      <c r="U127" s="94" t="s">
        <v>165</v>
      </c>
      <c r="V127" s="94" t="s">
        <v>165</v>
      </c>
      <c r="W127" s="94" t="s">
        <v>165</v>
      </c>
      <c r="X127" s="94" t="s">
        <v>165</v>
      </c>
      <c r="Y127" s="94">
        <v>3249.9999999999991</v>
      </c>
      <c r="Z127" s="94" t="s">
        <v>165</v>
      </c>
      <c r="AA127" s="94" t="s">
        <v>165</v>
      </c>
      <c r="AB127" s="94" t="s">
        <v>165</v>
      </c>
    </row>
    <row r="128" spans="1:28">
      <c r="A128" s="95">
        <v>44700</v>
      </c>
      <c r="B128" s="94">
        <v>0</v>
      </c>
      <c r="C128" s="94" t="s">
        <v>165</v>
      </c>
      <c r="D128" s="94" t="s">
        <v>165</v>
      </c>
      <c r="E128" s="94" t="s">
        <v>165</v>
      </c>
      <c r="F128" s="94">
        <v>7000.0000000000018</v>
      </c>
      <c r="G128" s="94" t="s">
        <v>165</v>
      </c>
      <c r="H128" s="94" t="s">
        <v>165</v>
      </c>
      <c r="I128" s="94" t="s">
        <v>165</v>
      </c>
      <c r="J128" s="94" t="s">
        <v>165</v>
      </c>
      <c r="K128" s="94" t="s">
        <v>165</v>
      </c>
      <c r="L128" s="94" t="s">
        <v>165</v>
      </c>
      <c r="M128" s="94" t="s">
        <v>165</v>
      </c>
      <c r="N128" s="94" t="s">
        <v>165</v>
      </c>
      <c r="O128" s="94" t="s">
        <v>165</v>
      </c>
      <c r="P128" s="94" t="s">
        <v>165</v>
      </c>
      <c r="Q128" s="94" t="s">
        <v>165</v>
      </c>
      <c r="R128" s="94" t="s">
        <v>165</v>
      </c>
      <c r="S128" s="94" t="s">
        <v>165</v>
      </c>
      <c r="T128" s="94">
        <v>10200</v>
      </c>
      <c r="U128" s="94" t="s">
        <v>165</v>
      </c>
      <c r="V128" s="94" t="s">
        <v>165</v>
      </c>
      <c r="W128" s="94" t="s">
        <v>165</v>
      </c>
      <c r="X128" s="94" t="s">
        <v>165</v>
      </c>
      <c r="Y128" s="94" t="s">
        <v>165</v>
      </c>
      <c r="Z128" s="94" t="s">
        <v>165</v>
      </c>
      <c r="AA128" s="94">
        <v>3799.9999999999991</v>
      </c>
      <c r="AB128" s="94" t="s">
        <v>165</v>
      </c>
    </row>
    <row r="129" spans="1:28">
      <c r="A129" s="95">
        <v>44701</v>
      </c>
      <c r="B129" s="94" t="s">
        <v>165</v>
      </c>
      <c r="C129" s="94" t="s">
        <v>165</v>
      </c>
      <c r="D129" s="94">
        <v>4599.9999999999991</v>
      </c>
      <c r="E129" s="94" t="s">
        <v>165</v>
      </c>
      <c r="F129" s="94">
        <v>3499.9999999999982</v>
      </c>
      <c r="G129" s="94" t="s">
        <v>165</v>
      </c>
      <c r="H129" s="94" t="s">
        <v>165</v>
      </c>
      <c r="I129" s="94" t="s">
        <v>165</v>
      </c>
      <c r="J129" s="94" t="s">
        <v>165</v>
      </c>
      <c r="K129" s="94" t="s">
        <v>165</v>
      </c>
      <c r="L129" s="94" t="s">
        <v>165</v>
      </c>
      <c r="M129" s="94">
        <v>5700</v>
      </c>
      <c r="N129" s="94" t="s">
        <v>165</v>
      </c>
      <c r="O129" s="94">
        <v>3999.9999999999991</v>
      </c>
      <c r="P129" s="94" t="s">
        <v>165</v>
      </c>
      <c r="Q129" s="94" t="s">
        <v>165</v>
      </c>
      <c r="R129" s="94" t="s">
        <v>165</v>
      </c>
      <c r="S129" s="94" t="s">
        <v>165</v>
      </c>
      <c r="T129" s="94" t="s">
        <v>165</v>
      </c>
      <c r="U129" s="94" t="s">
        <v>165</v>
      </c>
      <c r="V129" s="94" t="s">
        <v>165</v>
      </c>
      <c r="W129" s="94" t="s">
        <v>165</v>
      </c>
      <c r="X129" s="94" t="s">
        <v>165</v>
      </c>
      <c r="Y129" s="94" t="s">
        <v>165</v>
      </c>
      <c r="Z129" s="94" t="s">
        <v>165</v>
      </c>
      <c r="AA129" s="94" t="s">
        <v>165</v>
      </c>
      <c r="AB129" s="94" t="s">
        <v>165</v>
      </c>
    </row>
    <row r="130" spans="1:28">
      <c r="A130" s="95">
        <v>44702</v>
      </c>
      <c r="B130" s="94" t="s">
        <v>165</v>
      </c>
      <c r="C130" s="94">
        <v>0</v>
      </c>
      <c r="D130" s="94">
        <v>10350</v>
      </c>
      <c r="E130" s="94" t="s">
        <v>165</v>
      </c>
      <c r="F130" s="94">
        <v>6500.0000000000018</v>
      </c>
      <c r="G130" s="94">
        <v>10350</v>
      </c>
      <c r="H130" s="94" t="s">
        <v>165</v>
      </c>
      <c r="I130" s="94" t="s">
        <v>165</v>
      </c>
      <c r="J130" s="94" t="s">
        <v>165</v>
      </c>
      <c r="K130" s="94" t="s">
        <v>165</v>
      </c>
      <c r="L130" s="94">
        <v>9200</v>
      </c>
      <c r="M130" s="94" t="s">
        <v>165</v>
      </c>
      <c r="N130" s="94" t="s">
        <v>165</v>
      </c>
      <c r="O130" s="94" t="s">
        <v>165</v>
      </c>
      <c r="P130" s="94" t="s">
        <v>165</v>
      </c>
      <c r="Q130" s="94" t="s">
        <v>165</v>
      </c>
      <c r="R130" s="94" t="s">
        <v>165</v>
      </c>
      <c r="S130" s="94" t="s">
        <v>165</v>
      </c>
      <c r="T130" s="94" t="s">
        <v>165</v>
      </c>
      <c r="U130" s="94" t="s">
        <v>165</v>
      </c>
      <c r="V130" s="94" t="s">
        <v>165</v>
      </c>
      <c r="W130" s="94" t="s">
        <v>165</v>
      </c>
      <c r="X130" s="94" t="s">
        <v>165</v>
      </c>
      <c r="Y130" s="94">
        <v>3000</v>
      </c>
      <c r="Z130" s="94" t="s">
        <v>165</v>
      </c>
      <c r="AA130" s="94" t="s">
        <v>165</v>
      </c>
      <c r="AB130" s="94" t="s">
        <v>165</v>
      </c>
    </row>
    <row r="131" spans="1:28">
      <c r="A131" s="95">
        <v>44703</v>
      </c>
      <c r="B131" s="94" t="s">
        <v>165</v>
      </c>
      <c r="C131" s="94" t="s">
        <v>165</v>
      </c>
      <c r="D131" s="94">
        <v>8050.0000000000018</v>
      </c>
      <c r="E131" s="94">
        <v>9300</v>
      </c>
      <c r="F131" s="94" t="s">
        <v>165</v>
      </c>
      <c r="G131" s="94">
        <v>6900</v>
      </c>
      <c r="H131" s="94" t="s">
        <v>165</v>
      </c>
      <c r="I131" s="94">
        <v>0</v>
      </c>
      <c r="J131" s="94" t="s">
        <v>165</v>
      </c>
      <c r="K131" s="94" t="s">
        <v>165</v>
      </c>
      <c r="L131" s="94" t="s">
        <v>165</v>
      </c>
      <c r="M131" s="94" t="s">
        <v>165</v>
      </c>
      <c r="N131" s="94">
        <v>4275</v>
      </c>
      <c r="O131" s="94" t="s">
        <v>165</v>
      </c>
      <c r="P131" s="94" t="s">
        <v>165</v>
      </c>
      <c r="Q131" s="94">
        <v>4275</v>
      </c>
      <c r="R131" s="94" t="s">
        <v>165</v>
      </c>
      <c r="S131" s="94" t="s">
        <v>165</v>
      </c>
      <c r="T131" s="94">
        <v>8400</v>
      </c>
      <c r="U131" s="94" t="s">
        <v>165</v>
      </c>
      <c r="V131" s="94" t="s">
        <v>165</v>
      </c>
      <c r="W131" s="94" t="s">
        <v>165</v>
      </c>
      <c r="X131" s="94" t="s">
        <v>165</v>
      </c>
      <c r="Y131" s="94" t="s">
        <v>165</v>
      </c>
      <c r="Z131" s="94" t="s">
        <v>165</v>
      </c>
      <c r="AA131" s="94" t="s">
        <v>165</v>
      </c>
      <c r="AB131" s="94">
        <v>9000</v>
      </c>
    </row>
    <row r="132" spans="1:28">
      <c r="A132" s="95">
        <v>44704</v>
      </c>
      <c r="B132" s="94" t="s">
        <v>165</v>
      </c>
      <c r="C132" s="94" t="s">
        <v>165</v>
      </c>
      <c r="D132" s="94" t="s">
        <v>165</v>
      </c>
      <c r="E132" s="94" t="s">
        <v>165</v>
      </c>
      <c r="F132" s="94">
        <v>7250.0000000000018</v>
      </c>
      <c r="G132" s="94" t="s">
        <v>165</v>
      </c>
      <c r="H132" s="94" t="s">
        <v>165</v>
      </c>
      <c r="I132" s="94" t="s">
        <v>165</v>
      </c>
      <c r="J132" s="94" t="s">
        <v>165</v>
      </c>
      <c r="K132" s="94" t="s">
        <v>165</v>
      </c>
      <c r="L132" s="94" t="s">
        <v>165</v>
      </c>
      <c r="M132" s="94" t="s">
        <v>165</v>
      </c>
      <c r="N132" s="94" t="s">
        <v>165</v>
      </c>
      <c r="O132" s="94" t="s">
        <v>165</v>
      </c>
      <c r="P132" s="94" t="s">
        <v>165</v>
      </c>
      <c r="Q132" s="94">
        <v>3799.9999999999991</v>
      </c>
      <c r="R132" s="94">
        <v>6000.0000000000009</v>
      </c>
      <c r="S132" s="94" t="s">
        <v>165</v>
      </c>
      <c r="T132" s="94" t="s">
        <v>165</v>
      </c>
      <c r="U132" s="94" t="s">
        <v>165</v>
      </c>
      <c r="V132" s="94" t="s">
        <v>165</v>
      </c>
      <c r="W132" s="94" t="s">
        <v>165</v>
      </c>
      <c r="X132" s="94" t="s">
        <v>165</v>
      </c>
      <c r="Y132" s="94" t="s">
        <v>165</v>
      </c>
      <c r="Z132" s="94" t="s">
        <v>165</v>
      </c>
      <c r="AA132" s="94" t="s">
        <v>165</v>
      </c>
      <c r="AB132" s="94">
        <v>9600</v>
      </c>
    </row>
    <row r="133" spans="1:28">
      <c r="A133" s="95">
        <v>44705</v>
      </c>
      <c r="B133" s="94" t="s">
        <v>165</v>
      </c>
      <c r="C133" s="94" t="s">
        <v>165</v>
      </c>
      <c r="D133" s="94" t="s">
        <v>165</v>
      </c>
      <c r="E133" s="94" t="s">
        <v>165</v>
      </c>
      <c r="F133" s="94">
        <v>7000.0000000000018</v>
      </c>
      <c r="G133" s="94" t="s">
        <v>165</v>
      </c>
      <c r="H133" s="94" t="s">
        <v>165</v>
      </c>
      <c r="I133" s="94" t="s">
        <v>165</v>
      </c>
      <c r="J133" s="94" t="s">
        <v>165</v>
      </c>
      <c r="K133" s="94" t="s">
        <v>165</v>
      </c>
      <c r="L133" s="94" t="s">
        <v>165</v>
      </c>
      <c r="M133" s="94">
        <v>3799.9999999999991</v>
      </c>
      <c r="N133" s="94" t="s">
        <v>165</v>
      </c>
      <c r="O133" s="94" t="s">
        <v>165</v>
      </c>
      <c r="P133" s="94" t="s">
        <v>165</v>
      </c>
      <c r="Q133" s="94" t="s">
        <v>165</v>
      </c>
      <c r="R133" s="94" t="s">
        <v>165</v>
      </c>
      <c r="S133" s="94" t="s">
        <v>165</v>
      </c>
      <c r="T133" s="94" t="s">
        <v>165</v>
      </c>
      <c r="U133" s="94" t="s">
        <v>165</v>
      </c>
      <c r="V133" s="94" t="s">
        <v>165</v>
      </c>
      <c r="W133" s="94" t="s">
        <v>165</v>
      </c>
      <c r="X133" s="94" t="s">
        <v>165</v>
      </c>
      <c r="Y133" s="94">
        <v>3499.9999999999982</v>
      </c>
      <c r="Z133" s="94" t="s">
        <v>165</v>
      </c>
      <c r="AA133" s="94">
        <v>4750.0000000000009</v>
      </c>
      <c r="AB133" s="94" t="s">
        <v>165</v>
      </c>
    </row>
    <row r="134" spans="1:28">
      <c r="A134" s="95">
        <v>44706</v>
      </c>
      <c r="B134" s="94">
        <v>0</v>
      </c>
      <c r="C134" s="94" t="s">
        <v>165</v>
      </c>
      <c r="D134" s="94" t="s">
        <v>165</v>
      </c>
      <c r="E134" s="94" t="s">
        <v>165</v>
      </c>
      <c r="F134" s="94">
        <v>3999.9999999999991</v>
      </c>
      <c r="G134" s="94" t="s">
        <v>165</v>
      </c>
      <c r="H134" s="94" t="s">
        <v>165</v>
      </c>
      <c r="I134" s="94" t="s">
        <v>165</v>
      </c>
      <c r="J134" s="94" t="s">
        <v>165</v>
      </c>
      <c r="K134" s="94" t="s">
        <v>165</v>
      </c>
      <c r="L134" s="94">
        <v>4599.9999999999991</v>
      </c>
      <c r="M134" s="94" t="s">
        <v>165</v>
      </c>
      <c r="N134" s="94" t="s">
        <v>165</v>
      </c>
      <c r="O134" s="94" t="s">
        <v>165</v>
      </c>
      <c r="P134" s="94" t="s">
        <v>165</v>
      </c>
      <c r="Q134" s="94" t="s">
        <v>165</v>
      </c>
      <c r="R134" s="94" t="s">
        <v>165</v>
      </c>
      <c r="S134" s="94" t="s">
        <v>165</v>
      </c>
      <c r="T134" s="94">
        <v>4199.9999999999982</v>
      </c>
      <c r="U134" s="94" t="s">
        <v>165</v>
      </c>
      <c r="V134" s="94" t="s">
        <v>165</v>
      </c>
      <c r="W134" s="94" t="s">
        <v>165</v>
      </c>
      <c r="X134" s="94" t="s">
        <v>165</v>
      </c>
      <c r="Y134" s="94" t="s">
        <v>165</v>
      </c>
      <c r="Z134" s="94" t="s">
        <v>165</v>
      </c>
      <c r="AA134" s="94" t="s">
        <v>165</v>
      </c>
      <c r="AB134" s="94" t="s">
        <v>165</v>
      </c>
    </row>
    <row r="135" spans="1:28">
      <c r="A135" s="95">
        <v>44707</v>
      </c>
      <c r="B135" s="94" t="s">
        <v>165</v>
      </c>
      <c r="C135" s="94" t="s">
        <v>165</v>
      </c>
      <c r="D135" s="94" t="s">
        <v>165</v>
      </c>
      <c r="E135" s="94" t="s">
        <v>165</v>
      </c>
      <c r="F135" s="94">
        <v>3249.9999999999991</v>
      </c>
      <c r="G135" s="94" t="s">
        <v>165</v>
      </c>
      <c r="H135" s="94" t="s">
        <v>165</v>
      </c>
      <c r="I135" s="94" t="s">
        <v>165</v>
      </c>
      <c r="J135" s="94" t="s">
        <v>165</v>
      </c>
      <c r="K135" s="94" t="s">
        <v>165</v>
      </c>
      <c r="L135" s="94">
        <v>8050.0000000000018</v>
      </c>
      <c r="M135" s="94" t="s">
        <v>165</v>
      </c>
      <c r="N135" s="94" t="s">
        <v>165</v>
      </c>
      <c r="O135" s="94" t="s">
        <v>165</v>
      </c>
      <c r="P135" s="94" t="s">
        <v>165</v>
      </c>
      <c r="Q135" s="94" t="s">
        <v>165</v>
      </c>
      <c r="R135" s="94" t="s">
        <v>165</v>
      </c>
      <c r="S135" s="94" t="s">
        <v>165</v>
      </c>
      <c r="T135" s="94" t="s">
        <v>165</v>
      </c>
      <c r="U135" s="94">
        <v>3600.0000000000018</v>
      </c>
      <c r="V135" s="94" t="s">
        <v>165</v>
      </c>
      <c r="W135" s="94" t="s">
        <v>165</v>
      </c>
      <c r="X135" s="94" t="s">
        <v>165</v>
      </c>
      <c r="Y135" s="94" t="s">
        <v>165</v>
      </c>
      <c r="Z135" s="94" t="s">
        <v>165</v>
      </c>
      <c r="AA135" s="94" t="s">
        <v>165</v>
      </c>
      <c r="AB135" s="94" t="s">
        <v>165</v>
      </c>
    </row>
    <row r="136" spans="1:28">
      <c r="A136" s="95">
        <v>44708</v>
      </c>
      <c r="B136" s="94" t="s">
        <v>165</v>
      </c>
      <c r="C136" s="94" t="s">
        <v>165</v>
      </c>
      <c r="D136" s="94" t="s">
        <v>165</v>
      </c>
      <c r="E136" s="94" t="s">
        <v>165</v>
      </c>
      <c r="F136" s="94">
        <v>3499.9999999999982</v>
      </c>
      <c r="G136" s="94" t="s">
        <v>165</v>
      </c>
      <c r="H136" s="94" t="s">
        <v>165</v>
      </c>
      <c r="I136" s="94" t="s">
        <v>165</v>
      </c>
      <c r="J136" s="94" t="s">
        <v>165</v>
      </c>
      <c r="K136" s="94" t="s">
        <v>165</v>
      </c>
      <c r="L136" s="94">
        <v>9200</v>
      </c>
      <c r="M136" s="94">
        <v>3799.9999999999991</v>
      </c>
      <c r="N136" s="94" t="s">
        <v>165</v>
      </c>
      <c r="O136" s="94" t="s">
        <v>165</v>
      </c>
      <c r="P136" s="94" t="s">
        <v>165</v>
      </c>
      <c r="Q136" s="94">
        <v>3799.9999999999991</v>
      </c>
      <c r="R136" s="94" t="s">
        <v>165</v>
      </c>
      <c r="S136" s="94" t="s">
        <v>165</v>
      </c>
      <c r="T136" s="94" t="s">
        <v>165</v>
      </c>
      <c r="U136" s="94" t="s">
        <v>165</v>
      </c>
      <c r="V136" s="94" t="s">
        <v>165</v>
      </c>
      <c r="W136" s="94" t="s">
        <v>165</v>
      </c>
      <c r="X136" s="94" t="s">
        <v>165</v>
      </c>
      <c r="Y136" s="94">
        <v>2499.9999999999991</v>
      </c>
      <c r="Z136" s="94" t="s">
        <v>165</v>
      </c>
      <c r="AA136" s="94" t="s">
        <v>165</v>
      </c>
      <c r="AB136" s="94" t="s">
        <v>165</v>
      </c>
    </row>
    <row r="137" spans="1:28">
      <c r="A137" s="95">
        <v>44709</v>
      </c>
      <c r="B137" s="94">
        <v>0</v>
      </c>
      <c r="C137" s="94" t="s">
        <v>165</v>
      </c>
      <c r="D137" s="94" t="s">
        <v>165</v>
      </c>
      <c r="E137" s="94" t="s">
        <v>165</v>
      </c>
      <c r="F137" s="94">
        <v>7250.0000000000018</v>
      </c>
      <c r="G137" s="94">
        <v>10350</v>
      </c>
      <c r="H137" s="94" t="s">
        <v>165</v>
      </c>
      <c r="I137" s="94" t="s">
        <v>165</v>
      </c>
      <c r="J137" s="94">
        <v>9775</v>
      </c>
      <c r="K137" s="94" t="s">
        <v>165</v>
      </c>
      <c r="L137" s="94">
        <v>9200</v>
      </c>
      <c r="M137" s="94" t="s">
        <v>165</v>
      </c>
      <c r="N137" s="94" t="s">
        <v>165</v>
      </c>
      <c r="O137" s="94" t="s">
        <v>165</v>
      </c>
      <c r="P137" s="94">
        <v>6000</v>
      </c>
      <c r="Q137" s="94" t="s">
        <v>165</v>
      </c>
      <c r="R137" s="94" t="s">
        <v>165</v>
      </c>
      <c r="S137" s="94" t="s">
        <v>165</v>
      </c>
      <c r="T137" s="94">
        <v>9000</v>
      </c>
      <c r="U137" s="94" t="s">
        <v>165</v>
      </c>
      <c r="V137" s="94" t="s">
        <v>165</v>
      </c>
      <c r="W137" s="94" t="s">
        <v>165</v>
      </c>
      <c r="X137" s="94" t="s">
        <v>165</v>
      </c>
      <c r="Y137" s="94" t="s">
        <v>165</v>
      </c>
      <c r="Z137" s="94" t="s">
        <v>165</v>
      </c>
      <c r="AA137" s="94" t="s">
        <v>165</v>
      </c>
      <c r="AB137" s="94">
        <v>10800</v>
      </c>
    </row>
    <row r="138" spans="1:28">
      <c r="A138" s="95">
        <v>44710</v>
      </c>
      <c r="B138" s="94" t="s">
        <v>165</v>
      </c>
      <c r="C138" s="94">
        <v>0</v>
      </c>
      <c r="D138" s="94" t="s">
        <v>165</v>
      </c>
      <c r="E138" s="94" t="s">
        <v>165</v>
      </c>
      <c r="F138" s="94">
        <v>3000.0000000000014</v>
      </c>
      <c r="G138" s="94">
        <v>10350</v>
      </c>
      <c r="H138" s="94" t="s">
        <v>165</v>
      </c>
      <c r="I138" s="94">
        <v>0</v>
      </c>
      <c r="J138" s="94">
        <v>4600.0000000000018</v>
      </c>
      <c r="K138" s="94" t="s">
        <v>165</v>
      </c>
      <c r="L138" s="94">
        <v>10350</v>
      </c>
      <c r="M138" s="94" t="s">
        <v>165</v>
      </c>
      <c r="N138" s="94">
        <v>5700</v>
      </c>
      <c r="O138" s="94" t="s">
        <v>165</v>
      </c>
      <c r="P138" s="94">
        <v>4500</v>
      </c>
      <c r="Q138" s="94" t="s">
        <v>165</v>
      </c>
      <c r="R138" s="94" t="s">
        <v>165</v>
      </c>
      <c r="S138" s="94" t="s">
        <v>165</v>
      </c>
      <c r="T138" s="94">
        <v>9300.0000000000018</v>
      </c>
      <c r="U138" s="94" t="s">
        <v>165</v>
      </c>
      <c r="V138" s="94" t="s">
        <v>165</v>
      </c>
      <c r="W138" s="94" t="s">
        <v>165</v>
      </c>
      <c r="X138" s="94" t="s">
        <v>165</v>
      </c>
      <c r="Y138" s="94" t="s">
        <v>165</v>
      </c>
      <c r="Z138" s="94">
        <v>4600</v>
      </c>
      <c r="AA138" s="94" t="s">
        <v>165</v>
      </c>
      <c r="AB138" s="94" t="s">
        <v>165</v>
      </c>
    </row>
    <row r="139" spans="1:28">
      <c r="A139" s="95">
        <v>44711</v>
      </c>
      <c r="B139" s="94" t="s">
        <v>165</v>
      </c>
      <c r="C139" s="94" t="s">
        <v>165</v>
      </c>
      <c r="D139" s="94" t="s">
        <v>165</v>
      </c>
      <c r="E139" s="94" t="s">
        <v>165</v>
      </c>
      <c r="F139" s="94">
        <v>3000</v>
      </c>
      <c r="G139" s="94" t="s">
        <v>165</v>
      </c>
      <c r="H139" s="94" t="s">
        <v>165</v>
      </c>
      <c r="I139" s="94" t="s">
        <v>165</v>
      </c>
      <c r="J139" s="94" t="s">
        <v>165</v>
      </c>
      <c r="K139" s="94" t="s">
        <v>165</v>
      </c>
      <c r="L139" s="94" t="s">
        <v>165</v>
      </c>
      <c r="M139" s="94" t="s">
        <v>165</v>
      </c>
      <c r="N139" s="94" t="s">
        <v>165</v>
      </c>
      <c r="O139" s="94" t="s">
        <v>165</v>
      </c>
      <c r="P139" s="94" t="s">
        <v>165</v>
      </c>
      <c r="Q139" s="94" t="s">
        <v>165</v>
      </c>
      <c r="R139" s="94">
        <v>3600</v>
      </c>
      <c r="S139" s="94" t="s">
        <v>165</v>
      </c>
      <c r="T139" s="94">
        <v>7800</v>
      </c>
      <c r="U139" s="94" t="s">
        <v>165</v>
      </c>
      <c r="V139" s="94" t="s">
        <v>165</v>
      </c>
      <c r="W139" s="94" t="s">
        <v>165</v>
      </c>
      <c r="X139" s="94" t="s">
        <v>165</v>
      </c>
      <c r="Y139" s="94" t="s">
        <v>165</v>
      </c>
      <c r="Z139" s="94" t="s">
        <v>165</v>
      </c>
      <c r="AA139" s="94" t="s">
        <v>165</v>
      </c>
      <c r="AB139" s="94" t="s">
        <v>165</v>
      </c>
    </row>
    <row r="140" spans="1:28" ht="14.25" thickBot="1">
      <c r="A140" s="109">
        <v>44712</v>
      </c>
      <c r="B140" s="94" t="s">
        <v>165</v>
      </c>
      <c r="C140" s="94" t="s">
        <v>165</v>
      </c>
      <c r="D140" s="94" t="s">
        <v>165</v>
      </c>
      <c r="E140" s="94" t="s">
        <v>165</v>
      </c>
      <c r="F140" s="94">
        <v>3000.0000000000014</v>
      </c>
      <c r="G140" s="94" t="s">
        <v>165</v>
      </c>
      <c r="H140" s="94" t="s">
        <v>165</v>
      </c>
      <c r="I140" s="94" t="s">
        <v>165</v>
      </c>
      <c r="J140" s="94" t="s">
        <v>165</v>
      </c>
      <c r="K140" s="94" t="s">
        <v>165</v>
      </c>
      <c r="L140" s="94" t="s">
        <v>165</v>
      </c>
      <c r="M140" s="94">
        <v>5700</v>
      </c>
      <c r="N140" s="94" t="s">
        <v>165</v>
      </c>
      <c r="O140" s="94" t="s">
        <v>165</v>
      </c>
      <c r="P140" s="94" t="s">
        <v>165</v>
      </c>
      <c r="Q140" s="94">
        <v>3325.0000000000009</v>
      </c>
      <c r="R140" s="94" t="s">
        <v>165</v>
      </c>
      <c r="S140" s="94" t="s">
        <v>165</v>
      </c>
      <c r="T140" s="94" t="s">
        <v>165</v>
      </c>
      <c r="U140" s="94" t="s">
        <v>165</v>
      </c>
      <c r="V140" s="94" t="s">
        <v>165</v>
      </c>
      <c r="W140" s="94" t="s">
        <v>165</v>
      </c>
      <c r="X140" s="94" t="s">
        <v>165</v>
      </c>
      <c r="Y140" s="94" t="s">
        <v>165</v>
      </c>
      <c r="Z140" s="94" t="s">
        <v>165</v>
      </c>
      <c r="AA140" s="94" t="s">
        <v>165</v>
      </c>
      <c r="AB140" s="94" t="s">
        <v>165</v>
      </c>
    </row>
    <row r="141" spans="1:28" ht="26.25" customHeight="1" thickTop="1">
      <c r="A141" s="108" t="s">
        <v>78</v>
      </c>
      <c r="B141" s="110">
        <v>0</v>
      </c>
      <c r="C141" s="110">
        <v>14749.999999999996</v>
      </c>
      <c r="D141" s="110">
        <v>136975</v>
      </c>
      <c r="E141" s="110">
        <v>42000</v>
      </c>
      <c r="F141" s="110">
        <v>139750</v>
      </c>
      <c r="G141" s="110">
        <v>85100</v>
      </c>
      <c r="H141" s="110">
        <v>65500</v>
      </c>
      <c r="I141" s="110">
        <v>21600</v>
      </c>
      <c r="J141" s="110">
        <v>14375.000000000002</v>
      </c>
      <c r="K141" s="110">
        <v>0</v>
      </c>
      <c r="L141" s="110">
        <v>107512.5</v>
      </c>
      <c r="M141" s="110">
        <v>40137.5</v>
      </c>
      <c r="N141" s="110">
        <v>34150</v>
      </c>
      <c r="O141" s="110">
        <v>17200</v>
      </c>
      <c r="P141" s="110">
        <v>29250.000000000004</v>
      </c>
      <c r="Q141" s="110">
        <v>26837.5</v>
      </c>
      <c r="R141" s="110">
        <v>19800</v>
      </c>
      <c r="S141" s="110">
        <v>9737.5</v>
      </c>
      <c r="T141" s="110">
        <v>121200</v>
      </c>
      <c r="U141" s="110">
        <v>3600.0000000000018</v>
      </c>
      <c r="V141" s="110">
        <v>0</v>
      </c>
      <c r="W141" s="110">
        <v>0</v>
      </c>
      <c r="X141" s="110">
        <v>0</v>
      </c>
      <c r="Y141" s="110">
        <v>29250</v>
      </c>
      <c r="Z141" s="110">
        <v>4600</v>
      </c>
      <c r="AA141" s="110">
        <v>25412.5</v>
      </c>
      <c r="AB141" s="110">
        <v>60000</v>
      </c>
    </row>
    <row r="143" spans="1:28">
      <c r="B143" t="s">
        <v>76</v>
      </c>
    </row>
    <row r="144" spans="1:28" s="106" customFormat="1">
      <c r="A144" s="107" t="s">
        <v>77</v>
      </c>
      <c r="B144" s="107" t="s">
        <v>26</v>
      </c>
      <c r="C144" s="107" t="s">
        <v>96</v>
      </c>
      <c r="D144" s="107" t="s">
        <v>180</v>
      </c>
      <c r="E144" s="107" t="s">
        <v>62</v>
      </c>
      <c r="F144" s="107" t="s">
        <v>63</v>
      </c>
      <c r="G144" s="107" t="s">
        <v>64</v>
      </c>
      <c r="H144" s="107" t="s">
        <v>65</v>
      </c>
      <c r="I144" s="107" t="s">
        <v>66</v>
      </c>
      <c r="J144" s="107" t="s">
        <v>188</v>
      </c>
      <c r="K144" s="107" t="s">
        <v>187</v>
      </c>
      <c r="L144" s="107" t="s">
        <v>181</v>
      </c>
      <c r="M144" s="107" t="s">
        <v>70</v>
      </c>
      <c r="N144" s="107" t="s">
        <v>71</v>
      </c>
      <c r="O144" s="107" t="s">
        <v>72</v>
      </c>
      <c r="P144" s="107" t="s">
        <v>73</v>
      </c>
      <c r="Q144" s="107" t="s">
        <v>74</v>
      </c>
      <c r="R144" s="107" t="s">
        <v>75</v>
      </c>
      <c r="S144" s="107" t="s">
        <v>101</v>
      </c>
      <c r="T144" s="107" t="s">
        <v>102</v>
      </c>
      <c r="U144" s="107" t="s">
        <v>103</v>
      </c>
      <c r="V144" s="107" t="s">
        <v>98</v>
      </c>
      <c r="W144" s="107" t="s">
        <v>100</v>
      </c>
      <c r="X144" s="107" t="s">
        <v>99</v>
      </c>
      <c r="Y144" s="107" t="s">
        <v>104</v>
      </c>
      <c r="Z144" s="107" t="s">
        <v>105</v>
      </c>
      <c r="AA144" s="107" t="s">
        <v>41</v>
      </c>
      <c r="AB144" s="107" t="s">
        <v>35</v>
      </c>
    </row>
    <row r="145" spans="1:28">
      <c r="A145" s="93">
        <v>44713</v>
      </c>
      <c r="B145" s="94" t="s">
        <v>165</v>
      </c>
      <c r="C145" s="94" t="s">
        <v>165</v>
      </c>
      <c r="D145" s="94" t="s">
        <v>165</v>
      </c>
      <c r="E145" s="94" t="s">
        <v>165</v>
      </c>
      <c r="F145" s="94">
        <v>8000</v>
      </c>
      <c r="G145" s="94" t="s">
        <v>165</v>
      </c>
      <c r="H145" s="94" t="s">
        <v>165</v>
      </c>
      <c r="I145" s="94" t="s">
        <v>165</v>
      </c>
      <c r="J145" s="94">
        <v>4799.9999999999991</v>
      </c>
      <c r="K145" s="94" t="s">
        <v>165</v>
      </c>
      <c r="L145" s="94" t="s">
        <v>165</v>
      </c>
      <c r="M145" s="94" t="s">
        <v>165</v>
      </c>
      <c r="N145" s="94" t="s">
        <v>165</v>
      </c>
      <c r="O145" s="94" t="s">
        <v>165</v>
      </c>
      <c r="P145" s="94" t="s">
        <v>165</v>
      </c>
      <c r="Q145" s="94" t="s">
        <v>165</v>
      </c>
      <c r="R145" s="94" t="s">
        <v>165</v>
      </c>
      <c r="S145" s="94" t="s">
        <v>165</v>
      </c>
      <c r="T145" s="94">
        <v>3600</v>
      </c>
      <c r="U145" s="94" t="s">
        <v>165</v>
      </c>
      <c r="V145" s="94" t="s">
        <v>165</v>
      </c>
      <c r="W145" s="94">
        <v>2850</v>
      </c>
      <c r="X145" s="94" t="s">
        <v>165</v>
      </c>
      <c r="Y145" s="94">
        <v>9250</v>
      </c>
      <c r="Z145" s="94" t="s">
        <v>165</v>
      </c>
      <c r="AA145" s="94" t="s">
        <v>165</v>
      </c>
      <c r="AB145" s="94" t="s">
        <v>165</v>
      </c>
    </row>
    <row r="146" spans="1:28">
      <c r="A146" s="95">
        <v>44714</v>
      </c>
      <c r="B146" s="94">
        <v>0</v>
      </c>
      <c r="C146" s="94" t="s">
        <v>165</v>
      </c>
      <c r="D146" s="94" t="s">
        <v>165</v>
      </c>
      <c r="E146" s="94" t="s">
        <v>165</v>
      </c>
      <c r="F146" s="94">
        <v>3750</v>
      </c>
      <c r="G146" s="94" t="s">
        <v>165</v>
      </c>
      <c r="H146" s="94" t="s">
        <v>165</v>
      </c>
      <c r="I146" s="94" t="s">
        <v>165</v>
      </c>
      <c r="J146" s="94" t="s">
        <v>165</v>
      </c>
      <c r="K146" s="94" t="s">
        <v>165</v>
      </c>
      <c r="L146" s="94" t="s">
        <v>165</v>
      </c>
      <c r="M146" s="94" t="s">
        <v>165</v>
      </c>
      <c r="N146" s="94" t="s">
        <v>165</v>
      </c>
      <c r="O146" s="94" t="s">
        <v>165</v>
      </c>
      <c r="P146" s="94" t="s">
        <v>165</v>
      </c>
      <c r="Q146" s="94">
        <v>3324.9999999999982</v>
      </c>
      <c r="R146" s="94" t="s">
        <v>165</v>
      </c>
      <c r="S146" s="94" t="s">
        <v>165</v>
      </c>
      <c r="T146" s="94" t="s">
        <v>165</v>
      </c>
      <c r="U146" s="94" t="s">
        <v>165</v>
      </c>
      <c r="V146" s="94" t="s">
        <v>165</v>
      </c>
      <c r="W146" s="94" t="s">
        <v>165</v>
      </c>
      <c r="X146" s="94" t="s">
        <v>165</v>
      </c>
      <c r="Y146" s="94" t="s">
        <v>165</v>
      </c>
      <c r="Z146" s="94" t="s">
        <v>165</v>
      </c>
      <c r="AA146" s="94">
        <v>4275</v>
      </c>
      <c r="AB146" s="94" t="s">
        <v>165</v>
      </c>
    </row>
    <row r="147" spans="1:28">
      <c r="A147" s="95">
        <v>44715</v>
      </c>
      <c r="B147" s="94">
        <v>0</v>
      </c>
      <c r="C147" s="94" t="s">
        <v>165</v>
      </c>
      <c r="D147" s="94" t="s">
        <v>165</v>
      </c>
      <c r="E147" s="94" t="s">
        <v>165</v>
      </c>
      <c r="F147" s="94">
        <v>7000</v>
      </c>
      <c r="G147" s="94" t="s">
        <v>165</v>
      </c>
      <c r="H147" s="94" t="s">
        <v>165</v>
      </c>
      <c r="I147" s="94" t="s">
        <v>165</v>
      </c>
      <c r="J147" s="94" t="s">
        <v>165</v>
      </c>
      <c r="K147" s="94" t="s">
        <v>165</v>
      </c>
      <c r="L147" s="94" t="s">
        <v>165</v>
      </c>
      <c r="M147" s="94">
        <v>4275</v>
      </c>
      <c r="N147" s="94" t="s">
        <v>165</v>
      </c>
      <c r="O147" s="94">
        <v>3999.9999999999991</v>
      </c>
      <c r="P147" s="94" t="s">
        <v>165</v>
      </c>
      <c r="Q147" s="94" t="s">
        <v>165</v>
      </c>
      <c r="R147" s="94" t="s">
        <v>165</v>
      </c>
      <c r="S147" s="94" t="s">
        <v>165</v>
      </c>
      <c r="T147" s="94">
        <v>4799.9999999999991</v>
      </c>
      <c r="U147" s="94">
        <v>6900</v>
      </c>
      <c r="V147" s="94" t="s">
        <v>165</v>
      </c>
      <c r="W147" s="94" t="s">
        <v>165</v>
      </c>
      <c r="X147" s="94" t="s">
        <v>165</v>
      </c>
      <c r="Y147" s="94" t="s">
        <v>165</v>
      </c>
      <c r="Z147" s="94" t="s">
        <v>165</v>
      </c>
      <c r="AA147" s="94" t="s">
        <v>165</v>
      </c>
      <c r="AB147" s="94" t="s">
        <v>165</v>
      </c>
    </row>
    <row r="148" spans="1:28">
      <c r="A148" s="95">
        <v>44716</v>
      </c>
      <c r="B148" s="94" t="s">
        <v>165</v>
      </c>
      <c r="C148" s="94" t="s">
        <v>165</v>
      </c>
      <c r="D148" s="94" t="s">
        <v>165</v>
      </c>
      <c r="E148" s="94" t="s">
        <v>165</v>
      </c>
      <c r="F148" s="94">
        <v>9000</v>
      </c>
      <c r="G148" s="94">
        <v>10350</v>
      </c>
      <c r="H148" s="94" t="s">
        <v>165</v>
      </c>
      <c r="I148" s="94">
        <v>9600</v>
      </c>
      <c r="J148" s="94">
        <v>4799.9999999999991</v>
      </c>
      <c r="K148" s="94" t="s">
        <v>165</v>
      </c>
      <c r="L148" s="94" t="s">
        <v>165</v>
      </c>
      <c r="M148" s="94" t="s">
        <v>165</v>
      </c>
      <c r="N148" s="94" t="s">
        <v>165</v>
      </c>
      <c r="O148" s="94" t="s">
        <v>165</v>
      </c>
      <c r="P148" s="94">
        <v>6249.9999999999991</v>
      </c>
      <c r="Q148" s="94" t="s">
        <v>165</v>
      </c>
      <c r="R148" s="94">
        <v>9600</v>
      </c>
      <c r="S148" s="94" t="s">
        <v>165</v>
      </c>
      <c r="T148" s="94">
        <v>9300</v>
      </c>
      <c r="U148" s="94" t="s">
        <v>165</v>
      </c>
      <c r="V148" s="94" t="s">
        <v>165</v>
      </c>
      <c r="W148" s="94" t="s">
        <v>165</v>
      </c>
      <c r="X148" s="94" t="s">
        <v>165</v>
      </c>
      <c r="Y148" s="94">
        <v>4500</v>
      </c>
      <c r="Z148" s="94" t="s">
        <v>165</v>
      </c>
      <c r="AA148" s="94" t="s">
        <v>165</v>
      </c>
      <c r="AB148" s="94" t="s">
        <v>165</v>
      </c>
    </row>
    <row r="149" spans="1:28">
      <c r="A149" s="95">
        <v>44717</v>
      </c>
      <c r="B149" s="94">
        <v>0</v>
      </c>
      <c r="C149" s="94" t="s">
        <v>165</v>
      </c>
      <c r="D149" s="94" t="s">
        <v>165</v>
      </c>
      <c r="E149" s="94">
        <v>4199.9999999999982</v>
      </c>
      <c r="F149" s="94" t="s">
        <v>165</v>
      </c>
      <c r="G149" s="94">
        <v>10350</v>
      </c>
      <c r="H149" s="94" t="s">
        <v>165</v>
      </c>
      <c r="I149" s="94">
        <v>10500</v>
      </c>
      <c r="J149" s="94" t="s">
        <v>165</v>
      </c>
      <c r="K149" s="94" t="s">
        <v>165</v>
      </c>
      <c r="L149" s="94" t="s">
        <v>165</v>
      </c>
      <c r="M149" s="94" t="s">
        <v>165</v>
      </c>
      <c r="N149" s="94">
        <v>5750.0000000000009</v>
      </c>
      <c r="O149" s="94" t="s">
        <v>165</v>
      </c>
      <c r="P149" s="94" t="s">
        <v>165</v>
      </c>
      <c r="Q149" s="94">
        <v>3799.9999999999991</v>
      </c>
      <c r="R149" s="94" t="s">
        <v>165</v>
      </c>
      <c r="S149" s="94">
        <v>4599.9999999999991</v>
      </c>
      <c r="T149" s="94">
        <v>4799.9999999999991</v>
      </c>
      <c r="U149" s="94" t="s">
        <v>165</v>
      </c>
      <c r="V149" s="94" t="s">
        <v>165</v>
      </c>
      <c r="W149" s="94" t="s">
        <v>165</v>
      </c>
      <c r="X149" s="94" t="s">
        <v>165</v>
      </c>
      <c r="Y149" s="94" t="s">
        <v>165</v>
      </c>
      <c r="Z149" s="94" t="s">
        <v>165</v>
      </c>
      <c r="AA149" s="94" t="s">
        <v>165</v>
      </c>
      <c r="AB149" s="94" t="s">
        <v>165</v>
      </c>
    </row>
    <row r="150" spans="1:28">
      <c r="A150" s="95">
        <v>44718</v>
      </c>
      <c r="B150" s="94" t="s">
        <v>165</v>
      </c>
      <c r="C150" s="94" t="s">
        <v>165</v>
      </c>
      <c r="D150" s="94" t="s">
        <v>165</v>
      </c>
      <c r="E150" s="94" t="s">
        <v>165</v>
      </c>
      <c r="F150" s="94">
        <v>6500</v>
      </c>
      <c r="G150" s="94" t="s">
        <v>165</v>
      </c>
      <c r="H150" s="94">
        <v>3499.9999999999982</v>
      </c>
      <c r="I150" s="94" t="s">
        <v>165</v>
      </c>
      <c r="J150" s="94" t="s">
        <v>165</v>
      </c>
      <c r="K150" s="94" t="s">
        <v>165</v>
      </c>
      <c r="L150" s="94" t="s">
        <v>165</v>
      </c>
      <c r="M150" s="94" t="s">
        <v>165</v>
      </c>
      <c r="N150" s="94" t="s">
        <v>165</v>
      </c>
      <c r="O150" s="94" t="s">
        <v>165</v>
      </c>
      <c r="P150" s="94" t="s">
        <v>165</v>
      </c>
      <c r="Q150" s="94" t="s">
        <v>165</v>
      </c>
      <c r="R150" s="94" t="s">
        <v>165</v>
      </c>
      <c r="S150" s="94" t="s">
        <v>165</v>
      </c>
      <c r="T150" s="94">
        <v>8100</v>
      </c>
      <c r="U150" s="94" t="s">
        <v>165</v>
      </c>
      <c r="V150" s="94" t="s">
        <v>165</v>
      </c>
      <c r="W150" s="94" t="s">
        <v>165</v>
      </c>
      <c r="X150" s="94" t="s">
        <v>165</v>
      </c>
      <c r="Y150" s="94" t="s">
        <v>165</v>
      </c>
      <c r="Z150" s="94" t="s">
        <v>165</v>
      </c>
      <c r="AA150" s="94">
        <v>4037.4999999999982</v>
      </c>
      <c r="AB150" s="94" t="s">
        <v>165</v>
      </c>
    </row>
    <row r="151" spans="1:28">
      <c r="A151" s="95">
        <v>44719</v>
      </c>
      <c r="B151" s="94" t="s">
        <v>165</v>
      </c>
      <c r="C151" s="94" t="s">
        <v>165</v>
      </c>
      <c r="D151" s="94" t="s">
        <v>165</v>
      </c>
      <c r="E151" s="94" t="s">
        <v>165</v>
      </c>
      <c r="F151" s="94">
        <v>7750.0000000000018</v>
      </c>
      <c r="G151" s="94" t="s">
        <v>165</v>
      </c>
      <c r="H151" s="94">
        <v>7000</v>
      </c>
      <c r="I151" s="94" t="s">
        <v>165</v>
      </c>
      <c r="J151" s="94" t="s">
        <v>165</v>
      </c>
      <c r="K151" s="94" t="s">
        <v>165</v>
      </c>
      <c r="L151" s="94" t="s">
        <v>165</v>
      </c>
      <c r="M151" s="94">
        <v>4275</v>
      </c>
      <c r="N151" s="94" t="s">
        <v>165</v>
      </c>
      <c r="O151" s="94">
        <v>3499.9999999999982</v>
      </c>
      <c r="P151" s="94" t="s">
        <v>165</v>
      </c>
      <c r="Q151" s="94" t="s">
        <v>165</v>
      </c>
      <c r="R151" s="94" t="s">
        <v>165</v>
      </c>
      <c r="S151" s="94" t="s">
        <v>165</v>
      </c>
      <c r="T151" s="94" t="s">
        <v>165</v>
      </c>
      <c r="U151" s="94">
        <v>5100</v>
      </c>
      <c r="V151" s="94" t="s">
        <v>165</v>
      </c>
      <c r="W151" s="94" t="s">
        <v>165</v>
      </c>
      <c r="X151" s="94" t="s">
        <v>165</v>
      </c>
      <c r="Y151" s="94" t="s">
        <v>165</v>
      </c>
      <c r="Z151" s="94" t="s">
        <v>165</v>
      </c>
      <c r="AA151" s="94" t="s">
        <v>165</v>
      </c>
      <c r="AB151" s="94" t="s">
        <v>165</v>
      </c>
    </row>
    <row r="152" spans="1:28">
      <c r="A152" s="95">
        <v>44720</v>
      </c>
      <c r="B152" s="94" t="s">
        <v>165</v>
      </c>
      <c r="C152" s="94" t="s">
        <v>165</v>
      </c>
      <c r="D152" s="94" t="s">
        <v>165</v>
      </c>
      <c r="E152" s="94" t="s">
        <v>165</v>
      </c>
      <c r="F152" s="94">
        <v>7000.0000000000018</v>
      </c>
      <c r="G152" s="94" t="s">
        <v>165</v>
      </c>
      <c r="H152" s="94">
        <v>3999.9999999999991</v>
      </c>
      <c r="I152" s="94" t="s">
        <v>165</v>
      </c>
      <c r="J152" s="94" t="s">
        <v>165</v>
      </c>
      <c r="K152" s="94" t="s">
        <v>165</v>
      </c>
      <c r="L152" s="94" t="s">
        <v>165</v>
      </c>
      <c r="M152" s="94" t="s">
        <v>165</v>
      </c>
      <c r="N152" s="94" t="s">
        <v>165</v>
      </c>
      <c r="O152" s="94" t="s">
        <v>165</v>
      </c>
      <c r="P152" s="94" t="s">
        <v>165</v>
      </c>
      <c r="Q152" s="94">
        <v>3799.9999999999991</v>
      </c>
      <c r="R152" s="94" t="s">
        <v>165</v>
      </c>
      <c r="S152" s="94">
        <v>4024.9999999999982</v>
      </c>
      <c r="T152" s="94" t="s">
        <v>165</v>
      </c>
      <c r="U152" s="94">
        <v>5400.0000000000018</v>
      </c>
      <c r="V152" s="94" t="s">
        <v>165</v>
      </c>
      <c r="W152" s="94" t="s">
        <v>165</v>
      </c>
      <c r="X152" s="94" t="s">
        <v>165</v>
      </c>
      <c r="Y152" s="94">
        <v>3249.9999999999991</v>
      </c>
      <c r="Z152" s="94" t="s">
        <v>165</v>
      </c>
      <c r="AA152" s="94" t="s">
        <v>165</v>
      </c>
      <c r="AB152" s="94" t="s">
        <v>165</v>
      </c>
    </row>
    <row r="153" spans="1:28">
      <c r="A153" s="95">
        <v>44721</v>
      </c>
      <c r="B153" s="94" t="s">
        <v>165</v>
      </c>
      <c r="C153" s="94" t="s">
        <v>165</v>
      </c>
      <c r="D153" s="94" t="s">
        <v>165</v>
      </c>
      <c r="E153" s="94" t="s">
        <v>165</v>
      </c>
      <c r="F153" s="94">
        <v>3499.9999999999982</v>
      </c>
      <c r="G153" s="94" t="s">
        <v>165</v>
      </c>
      <c r="H153" s="94">
        <v>7750.0000000000018</v>
      </c>
      <c r="I153" s="94" t="s">
        <v>165</v>
      </c>
      <c r="J153" s="94" t="s">
        <v>165</v>
      </c>
      <c r="K153" s="94" t="s">
        <v>165</v>
      </c>
      <c r="L153" s="94" t="s">
        <v>165</v>
      </c>
      <c r="M153" s="94" t="s">
        <v>165</v>
      </c>
      <c r="N153" s="94" t="s">
        <v>165</v>
      </c>
      <c r="O153" s="94" t="s">
        <v>165</v>
      </c>
      <c r="P153" s="94" t="s">
        <v>165</v>
      </c>
      <c r="Q153" s="94" t="s">
        <v>165</v>
      </c>
      <c r="R153" s="94" t="s">
        <v>165</v>
      </c>
      <c r="S153" s="94">
        <v>4312.5</v>
      </c>
      <c r="T153" s="94" t="s">
        <v>165</v>
      </c>
      <c r="U153" s="94" t="s">
        <v>165</v>
      </c>
      <c r="V153" s="94" t="s">
        <v>165</v>
      </c>
      <c r="W153" s="94" t="s">
        <v>165</v>
      </c>
      <c r="X153" s="94" t="s">
        <v>165</v>
      </c>
      <c r="Y153" s="94" t="s">
        <v>165</v>
      </c>
      <c r="Z153" s="94" t="s">
        <v>165</v>
      </c>
      <c r="AA153" s="94" t="s">
        <v>165</v>
      </c>
      <c r="AB153" s="94" t="s">
        <v>165</v>
      </c>
    </row>
    <row r="154" spans="1:28">
      <c r="A154" s="95">
        <v>44722</v>
      </c>
      <c r="B154" s="94" t="s">
        <v>165</v>
      </c>
      <c r="C154" s="94" t="s">
        <v>165</v>
      </c>
      <c r="D154" s="94" t="s">
        <v>165</v>
      </c>
      <c r="E154" s="94" t="s">
        <v>165</v>
      </c>
      <c r="F154" s="94">
        <v>3000</v>
      </c>
      <c r="G154" s="94" t="s">
        <v>165</v>
      </c>
      <c r="H154" s="94">
        <v>3999.9999999999991</v>
      </c>
      <c r="I154" s="94" t="s">
        <v>165</v>
      </c>
      <c r="J154" s="94">
        <v>4799.9999999999991</v>
      </c>
      <c r="K154" s="94" t="s">
        <v>165</v>
      </c>
      <c r="L154" s="94" t="s">
        <v>165</v>
      </c>
      <c r="M154" s="94" t="s">
        <v>165</v>
      </c>
      <c r="N154" s="94" t="s">
        <v>165</v>
      </c>
      <c r="O154" s="94" t="s">
        <v>165</v>
      </c>
      <c r="P154" s="94" t="s">
        <v>165</v>
      </c>
      <c r="Q154" s="94" t="s">
        <v>165</v>
      </c>
      <c r="R154" s="94" t="s">
        <v>165</v>
      </c>
      <c r="S154" s="94" t="s">
        <v>165</v>
      </c>
      <c r="T154" s="94">
        <v>3899.9999999999991</v>
      </c>
      <c r="U154" s="94" t="s">
        <v>165</v>
      </c>
      <c r="V154" s="94" t="s">
        <v>165</v>
      </c>
      <c r="W154" s="94" t="s">
        <v>165</v>
      </c>
      <c r="X154" s="94" t="s">
        <v>165</v>
      </c>
      <c r="Y154" s="94">
        <v>3249.9999999999991</v>
      </c>
      <c r="Z154" s="94" t="s">
        <v>165</v>
      </c>
      <c r="AA154" s="94" t="s">
        <v>165</v>
      </c>
      <c r="AB154" s="94" t="s">
        <v>165</v>
      </c>
    </row>
    <row r="155" spans="1:28">
      <c r="A155" s="95">
        <v>44723</v>
      </c>
      <c r="B155" s="94" t="s">
        <v>165</v>
      </c>
      <c r="C155" s="94" t="s">
        <v>165</v>
      </c>
      <c r="D155" s="94" t="s">
        <v>165</v>
      </c>
      <c r="E155" s="94">
        <v>4199.9999999999982</v>
      </c>
      <c r="F155" s="94">
        <v>3999.9999999999991</v>
      </c>
      <c r="G155" s="94">
        <v>8050.0000000000018</v>
      </c>
      <c r="H155" s="94" t="s">
        <v>165</v>
      </c>
      <c r="I155" s="94" t="s">
        <v>165</v>
      </c>
      <c r="J155" s="94" t="s">
        <v>165</v>
      </c>
      <c r="K155" s="94" t="s">
        <v>165</v>
      </c>
      <c r="L155" s="94" t="s">
        <v>165</v>
      </c>
      <c r="M155" s="94" t="s">
        <v>165</v>
      </c>
      <c r="N155" s="94" t="s">
        <v>165</v>
      </c>
      <c r="O155" s="94" t="s">
        <v>165</v>
      </c>
      <c r="P155" s="94" t="s">
        <v>165</v>
      </c>
      <c r="Q155" s="94" t="s">
        <v>165</v>
      </c>
      <c r="R155" s="94">
        <v>5400</v>
      </c>
      <c r="S155" s="94">
        <v>9200</v>
      </c>
      <c r="T155" s="94">
        <v>11100.000000000002</v>
      </c>
      <c r="U155" s="94" t="s">
        <v>165</v>
      </c>
      <c r="V155" s="94" t="s">
        <v>165</v>
      </c>
      <c r="W155" s="94">
        <v>3562.5</v>
      </c>
      <c r="X155" s="94" t="s">
        <v>165</v>
      </c>
      <c r="Y155" s="94" t="s">
        <v>165</v>
      </c>
      <c r="Z155" s="94" t="s">
        <v>165</v>
      </c>
      <c r="AA155" s="94" t="s">
        <v>165</v>
      </c>
      <c r="AB155" s="94" t="s">
        <v>165</v>
      </c>
    </row>
    <row r="156" spans="1:28">
      <c r="A156" s="95">
        <v>44724</v>
      </c>
      <c r="B156" s="94" t="s">
        <v>165</v>
      </c>
      <c r="C156" s="94" t="s">
        <v>165</v>
      </c>
      <c r="D156" s="94">
        <v>4600</v>
      </c>
      <c r="E156" s="94">
        <v>4799.9999999999991</v>
      </c>
      <c r="F156" s="94" t="s">
        <v>165</v>
      </c>
      <c r="G156" s="94">
        <v>10350</v>
      </c>
      <c r="H156" s="94">
        <v>8000</v>
      </c>
      <c r="I156" s="94" t="s">
        <v>165</v>
      </c>
      <c r="J156" s="94" t="s">
        <v>165</v>
      </c>
      <c r="K156" s="94" t="s">
        <v>165</v>
      </c>
      <c r="L156" s="94" t="s">
        <v>165</v>
      </c>
      <c r="M156" s="94" t="s">
        <v>165</v>
      </c>
      <c r="N156" s="94" t="s">
        <v>165</v>
      </c>
      <c r="O156" s="94" t="s">
        <v>165</v>
      </c>
      <c r="P156" s="94" t="s">
        <v>165</v>
      </c>
      <c r="Q156" s="94">
        <v>7837.5</v>
      </c>
      <c r="R156" s="94" t="s">
        <v>165</v>
      </c>
      <c r="S156" s="94" t="s">
        <v>165</v>
      </c>
      <c r="T156" s="94">
        <v>10200</v>
      </c>
      <c r="U156" s="94" t="s">
        <v>165</v>
      </c>
      <c r="V156" s="94" t="s">
        <v>165</v>
      </c>
      <c r="W156" s="94" t="s">
        <v>165</v>
      </c>
      <c r="X156" s="94" t="s">
        <v>165</v>
      </c>
      <c r="Y156" s="94" t="s">
        <v>165</v>
      </c>
      <c r="Z156" s="94" t="s">
        <v>165</v>
      </c>
      <c r="AA156" s="94" t="s">
        <v>165</v>
      </c>
      <c r="AB156" s="94">
        <v>10800</v>
      </c>
    </row>
    <row r="157" spans="1:28">
      <c r="A157" s="95">
        <v>44725</v>
      </c>
      <c r="B157" s="94" t="s">
        <v>165</v>
      </c>
      <c r="C157" s="94" t="s">
        <v>165</v>
      </c>
      <c r="D157" s="94" t="s">
        <v>165</v>
      </c>
      <c r="E157" s="94" t="s">
        <v>165</v>
      </c>
      <c r="F157" s="94">
        <v>8000.0000000000018</v>
      </c>
      <c r="G157" s="94">
        <v>4887.4999999999982</v>
      </c>
      <c r="H157" s="94">
        <v>3499.9999999999982</v>
      </c>
      <c r="I157" s="94" t="s">
        <v>165</v>
      </c>
      <c r="J157" s="94" t="s">
        <v>165</v>
      </c>
      <c r="K157" s="94" t="s">
        <v>165</v>
      </c>
      <c r="L157" s="94" t="s">
        <v>165</v>
      </c>
      <c r="M157" s="94" t="s">
        <v>165</v>
      </c>
      <c r="N157" s="94" t="s">
        <v>165</v>
      </c>
      <c r="O157" s="94" t="s">
        <v>165</v>
      </c>
      <c r="P157" s="94" t="s">
        <v>165</v>
      </c>
      <c r="Q157" s="94" t="s">
        <v>165</v>
      </c>
      <c r="R157" s="94" t="s">
        <v>165</v>
      </c>
      <c r="S157" s="94" t="s">
        <v>165</v>
      </c>
      <c r="T157" s="94">
        <v>3600</v>
      </c>
      <c r="U157" s="94">
        <v>5100</v>
      </c>
      <c r="V157" s="94" t="s">
        <v>165</v>
      </c>
      <c r="W157" s="94" t="s">
        <v>165</v>
      </c>
      <c r="X157" s="94" t="s">
        <v>165</v>
      </c>
      <c r="Y157" s="94" t="s">
        <v>165</v>
      </c>
      <c r="Z157" s="94" t="s">
        <v>165</v>
      </c>
      <c r="AA157" s="94" t="s">
        <v>165</v>
      </c>
      <c r="AB157" s="94" t="s">
        <v>165</v>
      </c>
    </row>
    <row r="158" spans="1:28">
      <c r="A158" s="95">
        <v>44726</v>
      </c>
      <c r="B158" s="94" t="s">
        <v>165</v>
      </c>
      <c r="C158" s="94" t="s">
        <v>165</v>
      </c>
      <c r="D158" s="94" t="s">
        <v>165</v>
      </c>
      <c r="E158" s="94" t="s">
        <v>165</v>
      </c>
      <c r="F158" s="94">
        <v>3249.9999999999991</v>
      </c>
      <c r="G158" s="94" t="s">
        <v>165</v>
      </c>
      <c r="H158" s="94" t="s">
        <v>165</v>
      </c>
      <c r="I158" s="94" t="s">
        <v>165</v>
      </c>
      <c r="J158" s="94" t="s">
        <v>165</v>
      </c>
      <c r="K158" s="94" t="s">
        <v>165</v>
      </c>
      <c r="L158" s="94" t="s">
        <v>165</v>
      </c>
      <c r="M158" s="94">
        <v>3799.9999999999991</v>
      </c>
      <c r="N158" s="94" t="s">
        <v>165</v>
      </c>
      <c r="O158" s="94" t="s">
        <v>165</v>
      </c>
      <c r="P158" s="94" t="s">
        <v>165</v>
      </c>
      <c r="Q158" s="94" t="s">
        <v>165</v>
      </c>
      <c r="R158" s="94" t="s">
        <v>165</v>
      </c>
      <c r="S158" s="94">
        <v>3450</v>
      </c>
      <c r="T158" s="94" t="s">
        <v>165</v>
      </c>
      <c r="U158" s="94" t="s">
        <v>165</v>
      </c>
      <c r="V158" s="94" t="s">
        <v>165</v>
      </c>
      <c r="W158" s="94" t="s">
        <v>165</v>
      </c>
      <c r="X158" s="94" t="s">
        <v>165</v>
      </c>
      <c r="Y158" s="94" t="s">
        <v>165</v>
      </c>
      <c r="Z158" s="94" t="s">
        <v>165</v>
      </c>
      <c r="AA158" s="94">
        <v>4750.0000000000009</v>
      </c>
      <c r="AB158" s="94" t="s">
        <v>165</v>
      </c>
    </row>
    <row r="159" spans="1:28">
      <c r="A159" s="95">
        <v>44727</v>
      </c>
      <c r="B159" s="94" t="s">
        <v>165</v>
      </c>
      <c r="C159" s="94" t="s">
        <v>165</v>
      </c>
      <c r="D159" s="94" t="s">
        <v>165</v>
      </c>
      <c r="E159" s="94" t="s">
        <v>165</v>
      </c>
      <c r="F159" s="94">
        <v>3499.9999999999982</v>
      </c>
      <c r="G159" s="94" t="s">
        <v>165</v>
      </c>
      <c r="H159" s="94">
        <v>6750</v>
      </c>
      <c r="I159" s="94">
        <v>4799.9999999999991</v>
      </c>
      <c r="J159" s="94" t="s">
        <v>165</v>
      </c>
      <c r="K159" s="94" t="s">
        <v>165</v>
      </c>
      <c r="L159" s="94" t="s">
        <v>165</v>
      </c>
      <c r="M159" s="94" t="s">
        <v>165</v>
      </c>
      <c r="N159" s="94" t="s">
        <v>165</v>
      </c>
      <c r="O159" s="94" t="s">
        <v>165</v>
      </c>
      <c r="P159" s="94" t="s">
        <v>165</v>
      </c>
      <c r="Q159" s="94" t="s">
        <v>165</v>
      </c>
      <c r="R159" s="94" t="s">
        <v>165</v>
      </c>
      <c r="S159" s="94">
        <v>3737.4999999999991</v>
      </c>
      <c r="T159" s="94" t="s">
        <v>165</v>
      </c>
      <c r="U159" s="94">
        <v>7500</v>
      </c>
      <c r="V159" s="94" t="s">
        <v>165</v>
      </c>
      <c r="W159" s="94" t="s">
        <v>165</v>
      </c>
      <c r="X159" s="94" t="s">
        <v>165</v>
      </c>
      <c r="Y159" s="94" t="s">
        <v>165</v>
      </c>
      <c r="Z159" s="94" t="s">
        <v>165</v>
      </c>
      <c r="AA159" s="94" t="s">
        <v>165</v>
      </c>
      <c r="AB159" s="94" t="s">
        <v>165</v>
      </c>
    </row>
    <row r="160" spans="1:28">
      <c r="A160" s="95">
        <v>44728</v>
      </c>
      <c r="B160" s="94" t="s">
        <v>165</v>
      </c>
      <c r="C160" s="94" t="s">
        <v>165</v>
      </c>
      <c r="D160" s="94" t="s">
        <v>165</v>
      </c>
      <c r="E160" s="94" t="s">
        <v>165</v>
      </c>
      <c r="F160" s="94">
        <v>8250.0000000000018</v>
      </c>
      <c r="G160" s="94" t="s">
        <v>165</v>
      </c>
      <c r="H160" s="94">
        <v>4000</v>
      </c>
      <c r="I160" s="94">
        <v>5400</v>
      </c>
      <c r="J160" s="94" t="s">
        <v>165</v>
      </c>
      <c r="K160" s="94" t="s">
        <v>165</v>
      </c>
      <c r="L160" s="94" t="s">
        <v>165</v>
      </c>
      <c r="M160" s="94">
        <v>7125</v>
      </c>
      <c r="N160" s="94" t="s">
        <v>165</v>
      </c>
      <c r="O160" s="94" t="s">
        <v>165</v>
      </c>
      <c r="P160" s="94" t="s">
        <v>165</v>
      </c>
      <c r="Q160" s="94" t="s">
        <v>165</v>
      </c>
      <c r="R160" s="94" t="s">
        <v>165</v>
      </c>
      <c r="S160" s="94" t="s">
        <v>165</v>
      </c>
      <c r="T160" s="94" t="s">
        <v>165</v>
      </c>
      <c r="U160" s="94" t="s">
        <v>165</v>
      </c>
      <c r="V160" s="94" t="s">
        <v>165</v>
      </c>
      <c r="W160" s="94" t="s">
        <v>165</v>
      </c>
      <c r="X160" s="94" t="s">
        <v>165</v>
      </c>
      <c r="Y160" s="94" t="s">
        <v>165</v>
      </c>
      <c r="Z160" s="94" t="s">
        <v>165</v>
      </c>
      <c r="AA160" s="94">
        <v>7837.5</v>
      </c>
      <c r="AB160" s="94" t="s">
        <v>165</v>
      </c>
    </row>
    <row r="161" spans="1:28">
      <c r="A161" s="95">
        <v>44729</v>
      </c>
      <c r="B161" s="94">
        <v>0</v>
      </c>
      <c r="C161" s="94" t="s">
        <v>165</v>
      </c>
      <c r="D161" s="94" t="s">
        <v>165</v>
      </c>
      <c r="E161" s="94" t="s">
        <v>165</v>
      </c>
      <c r="F161" s="94">
        <v>7500</v>
      </c>
      <c r="G161" s="94">
        <v>5750.0000000000009</v>
      </c>
      <c r="H161" s="94">
        <v>9000</v>
      </c>
      <c r="I161" s="94" t="s">
        <v>165</v>
      </c>
      <c r="J161" s="94" t="s">
        <v>165</v>
      </c>
      <c r="K161" s="94" t="s">
        <v>165</v>
      </c>
      <c r="L161" s="94" t="s">
        <v>165</v>
      </c>
      <c r="M161" s="94" t="s">
        <v>165</v>
      </c>
      <c r="N161" s="94" t="s">
        <v>165</v>
      </c>
      <c r="O161" s="94" t="s">
        <v>165</v>
      </c>
      <c r="P161" s="94" t="s">
        <v>165</v>
      </c>
      <c r="Q161" s="94">
        <v>2850</v>
      </c>
      <c r="R161" s="94" t="s">
        <v>165</v>
      </c>
      <c r="S161" s="94">
        <v>4599.9999999999991</v>
      </c>
      <c r="T161" s="94" t="s">
        <v>165</v>
      </c>
      <c r="U161" s="94">
        <v>6000</v>
      </c>
      <c r="V161" s="94" t="s">
        <v>165</v>
      </c>
      <c r="W161" s="94" t="s">
        <v>165</v>
      </c>
      <c r="X161" s="94" t="s">
        <v>165</v>
      </c>
      <c r="Y161" s="94" t="s">
        <v>165</v>
      </c>
      <c r="Z161" s="94" t="s">
        <v>165</v>
      </c>
      <c r="AA161" s="94" t="s">
        <v>165</v>
      </c>
      <c r="AB161" s="94" t="s">
        <v>165</v>
      </c>
    </row>
    <row r="162" spans="1:28">
      <c r="A162" s="95">
        <v>44730</v>
      </c>
      <c r="B162" s="94" t="s">
        <v>165</v>
      </c>
      <c r="C162" s="94" t="s">
        <v>165</v>
      </c>
      <c r="D162" s="94" t="s">
        <v>165</v>
      </c>
      <c r="E162" s="94" t="s">
        <v>165</v>
      </c>
      <c r="F162" s="94">
        <v>9000</v>
      </c>
      <c r="G162" s="94">
        <v>10350</v>
      </c>
      <c r="H162" s="94" t="s">
        <v>165</v>
      </c>
      <c r="I162" s="94" t="s">
        <v>165</v>
      </c>
      <c r="J162" s="94" t="s">
        <v>165</v>
      </c>
      <c r="K162" s="94">
        <v>6000</v>
      </c>
      <c r="L162" s="94" t="s">
        <v>165</v>
      </c>
      <c r="M162" s="94" t="s">
        <v>165</v>
      </c>
      <c r="N162" s="94" t="s">
        <v>165</v>
      </c>
      <c r="O162" s="94" t="s">
        <v>165</v>
      </c>
      <c r="P162" s="94" t="s">
        <v>165</v>
      </c>
      <c r="Q162" s="94" t="s">
        <v>165</v>
      </c>
      <c r="R162" s="94">
        <v>9600</v>
      </c>
      <c r="S162" s="94">
        <v>8050.0000000000018</v>
      </c>
      <c r="T162" s="94" t="s">
        <v>165</v>
      </c>
      <c r="U162" s="94" t="s">
        <v>165</v>
      </c>
      <c r="V162" s="94">
        <v>6324.9999999999991</v>
      </c>
      <c r="W162" s="94">
        <v>4750.0000000000009</v>
      </c>
      <c r="X162" s="94" t="s">
        <v>165</v>
      </c>
      <c r="Y162" s="94">
        <v>9250</v>
      </c>
      <c r="Z162" s="94" t="s">
        <v>165</v>
      </c>
      <c r="AA162" s="94" t="s">
        <v>165</v>
      </c>
      <c r="AB162" s="94">
        <v>9900</v>
      </c>
    </row>
    <row r="163" spans="1:28">
      <c r="A163" s="95">
        <v>44731</v>
      </c>
      <c r="B163" s="94" t="s">
        <v>165</v>
      </c>
      <c r="C163" s="94" t="s">
        <v>165</v>
      </c>
      <c r="D163" s="94" t="s">
        <v>165</v>
      </c>
      <c r="E163" s="94" t="s">
        <v>165</v>
      </c>
      <c r="F163" s="94" t="s">
        <v>165</v>
      </c>
      <c r="G163" s="94">
        <v>9775</v>
      </c>
      <c r="H163" s="94">
        <v>9000</v>
      </c>
      <c r="I163" s="94">
        <v>10500.000000000002</v>
      </c>
      <c r="J163" s="94" t="s">
        <v>165</v>
      </c>
      <c r="K163" s="94" t="s">
        <v>165</v>
      </c>
      <c r="L163" s="94" t="s">
        <v>165</v>
      </c>
      <c r="M163" s="94" t="s">
        <v>165</v>
      </c>
      <c r="N163" s="94">
        <v>5750.0000000000009</v>
      </c>
      <c r="O163" s="94" t="s">
        <v>165</v>
      </c>
      <c r="P163" s="94" t="s">
        <v>165</v>
      </c>
      <c r="Q163" s="94" t="s">
        <v>165</v>
      </c>
      <c r="R163" s="94">
        <v>10200</v>
      </c>
      <c r="S163" s="94">
        <v>11787.5</v>
      </c>
      <c r="T163" s="94">
        <v>6600.0000000000018</v>
      </c>
      <c r="U163" s="94" t="s">
        <v>165</v>
      </c>
      <c r="V163" s="94">
        <v>8912.5000000000018</v>
      </c>
      <c r="W163" s="94" t="s">
        <v>165</v>
      </c>
      <c r="X163" s="94">
        <v>6037.5</v>
      </c>
      <c r="Y163" s="94">
        <v>8000.0000000000018</v>
      </c>
      <c r="Z163" s="94" t="s">
        <v>165</v>
      </c>
      <c r="AA163" s="94" t="s">
        <v>165</v>
      </c>
      <c r="AB163" s="94" t="s">
        <v>165</v>
      </c>
    </row>
    <row r="164" spans="1:28">
      <c r="A164" s="95">
        <v>44732</v>
      </c>
      <c r="B164" s="94" t="s">
        <v>165</v>
      </c>
      <c r="C164" s="94" t="s">
        <v>165</v>
      </c>
      <c r="D164" s="94" t="s">
        <v>165</v>
      </c>
      <c r="E164" s="94" t="s">
        <v>165</v>
      </c>
      <c r="F164" s="94">
        <v>3000</v>
      </c>
      <c r="G164" s="94" t="s">
        <v>165</v>
      </c>
      <c r="H164" s="94">
        <v>3000</v>
      </c>
      <c r="I164" s="94" t="s">
        <v>165</v>
      </c>
      <c r="J164" s="94" t="s">
        <v>165</v>
      </c>
      <c r="K164" s="94" t="s">
        <v>165</v>
      </c>
      <c r="L164" s="94" t="s">
        <v>165</v>
      </c>
      <c r="M164" s="94" t="s">
        <v>165</v>
      </c>
      <c r="N164" s="94" t="s">
        <v>165</v>
      </c>
      <c r="O164" s="94" t="s">
        <v>165</v>
      </c>
      <c r="P164" s="94" t="s">
        <v>165</v>
      </c>
      <c r="Q164" s="94" t="s">
        <v>165</v>
      </c>
      <c r="R164" s="94" t="s">
        <v>165</v>
      </c>
      <c r="S164" s="94" t="s">
        <v>165</v>
      </c>
      <c r="T164" s="94">
        <v>3899.9999999999991</v>
      </c>
      <c r="U164" s="94">
        <v>7500</v>
      </c>
      <c r="V164" s="94">
        <v>4599.9999999999991</v>
      </c>
      <c r="W164" s="94" t="s">
        <v>165</v>
      </c>
      <c r="X164" s="94" t="s">
        <v>165</v>
      </c>
      <c r="Y164" s="94" t="s">
        <v>165</v>
      </c>
      <c r="Z164" s="94" t="s">
        <v>165</v>
      </c>
      <c r="AA164" s="94" t="s">
        <v>165</v>
      </c>
      <c r="AB164" s="94">
        <v>9600.0000000000018</v>
      </c>
    </row>
    <row r="165" spans="1:28">
      <c r="A165" s="95">
        <v>44733</v>
      </c>
      <c r="B165" s="94" t="s">
        <v>165</v>
      </c>
      <c r="C165" s="94" t="s">
        <v>165</v>
      </c>
      <c r="D165" s="94" t="s">
        <v>165</v>
      </c>
      <c r="E165" s="94" t="s">
        <v>165</v>
      </c>
      <c r="F165" s="94">
        <v>3999.9999999999991</v>
      </c>
      <c r="G165" s="94" t="s">
        <v>165</v>
      </c>
      <c r="H165" s="94">
        <v>3999.9999999999991</v>
      </c>
      <c r="I165" s="94" t="s">
        <v>165</v>
      </c>
      <c r="J165" s="94" t="s">
        <v>165</v>
      </c>
      <c r="K165" s="94" t="s">
        <v>165</v>
      </c>
      <c r="L165" s="94" t="s">
        <v>165</v>
      </c>
      <c r="M165" s="94" t="s">
        <v>165</v>
      </c>
      <c r="N165" s="94" t="s">
        <v>165</v>
      </c>
      <c r="O165" s="94" t="s">
        <v>165</v>
      </c>
      <c r="P165" s="94" t="s">
        <v>165</v>
      </c>
      <c r="Q165" s="94" t="s">
        <v>165</v>
      </c>
      <c r="R165" s="94" t="s">
        <v>165</v>
      </c>
      <c r="S165" s="94">
        <v>4312.5</v>
      </c>
      <c r="T165" s="94" t="s">
        <v>165</v>
      </c>
      <c r="U165" s="94" t="s">
        <v>165</v>
      </c>
      <c r="V165" s="94" t="s">
        <v>165</v>
      </c>
      <c r="W165" s="94" t="s">
        <v>165</v>
      </c>
      <c r="X165" s="94" t="s">
        <v>165</v>
      </c>
      <c r="Y165" s="94" t="s">
        <v>165</v>
      </c>
      <c r="Z165" s="94" t="s">
        <v>165</v>
      </c>
      <c r="AA165" s="94">
        <v>3799.9999999999991</v>
      </c>
      <c r="AB165" s="94" t="s">
        <v>165</v>
      </c>
    </row>
    <row r="166" spans="1:28">
      <c r="A166" s="95">
        <v>44734</v>
      </c>
      <c r="B166" s="94" t="s">
        <v>165</v>
      </c>
      <c r="C166" s="94" t="s">
        <v>165</v>
      </c>
      <c r="D166" s="94" t="s">
        <v>165</v>
      </c>
      <c r="E166" s="94" t="s">
        <v>165</v>
      </c>
      <c r="F166" s="94">
        <v>7000</v>
      </c>
      <c r="G166" s="94" t="s">
        <v>165</v>
      </c>
      <c r="H166" s="94">
        <v>3249.9999999999991</v>
      </c>
      <c r="I166" s="94" t="s">
        <v>165</v>
      </c>
      <c r="J166" s="94" t="s">
        <v>165</v>
      </c>
      <c r="K166" s="94" t="s">
        <v>165</v>
      </c>
      <c r="L166" s="94" t="s">
        <v>165</v>
      </c>
      <c r="M166" s="94" t="s">
        <v>165</v>
      </c>
      <c r="N166" s="94" t="s">
        <v>165</v>
      </c>
      <c r="O166" s="94" t="s">
        <v>165</v>
      </c>
      <c r="P166" s="94" t="s">
        <v>165</v>
      </c>
      <c r="Q166" s="94" t="s">
        <v>165</v>
      </c>
      <c r="R166" s="94" t="s">
        <v>165</v>
      </c>
      <c r="S166" s="94">
        <v>4599.9999999999991</v>
      </c>
      <c r="T166" s="94">
        <v>9300</v>
      </c>
      <c r="U166" s="94">
        <v>7500</v>
      </c>
      <c r="V166" s="94">
        <v>4599.9999999999991</v>
      </c>
      <c r="W166" s="94" t="s">
        <v>165</v>
      </c>
      <c r="X166" s="94" t="s">
        <v>165</v>
      </c>
      <c r="Y166" s="94" t="s">
        <v>165</v>
      </c>
      <c r="Z166" s="94" t="s">
        <v>165</v>
      </c>
      <c r="AA166" s="94" t="s">
        <v>165</v>
      </c>
      <c r="AB166" s="94" t="s">
        <v>165</v>
      </c>
    </row>
    <row r="167" spans="1:28">
      <c r="A167" s="95">
        <v>44735</v>
      </c>
      <c r="B167" s="94" t="s">
        <v>165</v>
      </c>
      <c r="C167" s="94" t="s">
        <v>165</v>
      </c>
      <c r="D167" s="94" t="s">
        <v>165</v>
      </c>
      <c r="E167" s="94" t="s">
        <v>165</v>
      </c>
      <c r="F167" s="94">
        <v>3000</v>
      </c>
      <c r="G167" s="94" t="s">
        <v>165</v>
      </c>
      <c r="H167" s="94" t="s">
        <v>165</v>
      </c>
      <c r="I167" s="94" t="s">
        <v>165</v>
      </c>
      <c r="J167" s="94" t="s">
        <v>165</v>
      </c>
      <c r="K167" s="94" t="s">
        <v>165</v>
      </c>
      <c r="L167" s="94" t="s">
        <v>165</v>
      </c>
      <c r="M167" s="94" t="s">
        <v>165</v>
      </c>
      <c r="N167" s="94" t="s">
        <v>165</v>
      </c>
      <c r="O167" s="94" t="s">
        <v>165</v>
      </c>
      <c r="P167" s="94" t="s">
        <v>165</v>
      </c>
      <c r="Q167" s="94" t="s">
        <v>165</v>
      </c>
      <c r="R167" s="94" t="s">
        <v>165</v>
      </c>
      <c r="S167" s="94" t="s">
        <v>165</v>
      </c>
      <c r="T167" s="94" t="s">
        <v>165</v>
      </c>
      <c r="U167" s="94">
        <v>5700</v>
      </c>
      <c r="V167" s="94">
        <v>8050</v>
      </c>
      <c r="W167" s="94" t="s">
        <v>165</v>
      </c>
      <c r="X167" s="94" t="s">
        <v>165</v>
      </c>
      <c r="Y167" s="94" t="s">
        <v>165</v>
      </c>
      <c r="Z167" s="94" t="s">
        <v>165</v>
      </c>
      <c r="AA167" s="94" t="s">
        <v>165</v>
      </c>
      <c r="AB167" s="94" t="s">
        <v>165</v>
      </c>
    </row>
    <row r="168" spans="1:28">
      <c r="A168" s="95">
        <v>44736</v>
      </c>
      <c r="B168" s="94">
        <v>0</v>
      </c>
      <c r="C168" s="94" t="s">
        <v>165</v>
      </c>
      <c r="D168" s="94" t="s">
        <v>165</v>
      </c>
      <c r="E168" s="94" t="s">
        <v>165</v>
      </c>
      <c r="F168" s="94">
        <v>7500.0000000000018</v>
      </c>
      <c r="G168" s="94" t="s">
        <v>165</v>
      </c>
      <c r="H168" s="94">
        <v>8500</v>
      </c>
      <c r="I168" s="94" t="s">
        <v>165</v>
      </c>
      <c r="J168" s="94" t="s">
        <v>165</v>
      </c>
      <c r="K168" s="94" t="s">
        <v>165</v>
      </c>
      <c r="L168" s="94" t="s">
        <v>165</v>
      </c>
      <c r="M168" s="94">
        <v>4750.0000000000009</v>
      </c>
      <c r="N168" s="94" t="s">
        <v>165</v>
      </c>
      <c r="O168" s="94" t="s">
        <v>165</v>
      </c>
      <c r="P168" s="94" t="s">
        <v>165</v>
      </c>
      <c r="Q168" s="94" t="s">
        <v>165</v>
      </c>
      <c r="R168" s="94" t="s">
        <v>165</v>
      </c>
      <c r="S168" s="94">
        <v>3737.4999999999991</v>
      </c>
      <c r="T168" s="94" t="s">
        <v>165</v>
      </c>
      <c r="U168" s="94" t="s">
        <v>165</v>
      </c>
      <c r="V168" s="94">
        <v>4599.9999999999991</v>
      </c>
      <c r="W168" s="94" t="s">
        <v>165</v>
      </c>
      <c r="X168" s="94" t="s">
        <v>165</v>
      </c>
      <c r="Y168" s="94">
        <v>4749.9999999999991</v>
      </c>
      <c r="Z168" s="94" t="s">
        <v>165</v>
      </c>
      <c r="AA168" s="94" t="s">
        <v>165</v>
      </c>
      <c r="AB168" s="94" t="s">
        <v>165</v>
      </c>
    </row>
    <row r="169" spans="1:28">
      <c r="A169" s="95">
        <v>44737</v>
      </c>
      <c r="B169" s="94" t="s">
        <v>165</v>
      </c>
      <c r="C169" s="94" t="s">
        <v>165</v>
      </c>
      <c r="D169" s="94" t="s">
        <v>165</v>
      </c>
      <c r="E169" s="94" t="s">
        <v>165</v>
      </c>
      <c r="F169" s="94">
        <v>8000</v>
      </c>
      <c r="G169" s="94">
        <v>10350</v>
      </c>
      <c r="H169" s="94">
        <v>7750.0000000000018</v>
      </c>
      <c r="I169" s="94" t="s">
        <v>165</v>
      </c>
      <c r="J169" s="94" t="s">
        <v>165</v>
      </c>
      <c r="K169" s="94" t="s">
        <v>165</v>
      </c>
      <c r="L169" s="94">
        <v>4312.5</v>
      </c>
      <c r="M169" s="94" t="s">
        <v>165</v>
      </c>
      <c r="N169" s="94" t="s">
        <v>165</v>
      </c>
      <c r="O169" s="94">
        <v>4500</v>
      </c>
      <c r="P169" s="94" t="s">
        <v>165</v>
      </c>
      <c r="Q169" s="94" t="s">
        <v>165</v>
      </c>
      <c r="R169" s="94" t="s">
        <v>165</v>
      </c>
      <c r="S169" s="94" t="s">
        <v>165</v>
      </c>
      <c r="T169" s="94" t="s">
        <v>165</v>
      </c>
      <c r="U169" s="94" t="s">
        <v>165</v>
      </c>
      <c r="V169" s="94">
        <v>6900</v>
      </c>
      <c r="W169" s="94" t="s">
        <v>165</v>
      </c>
      <c r="X169" s="94" t="s">
        <v>165</v>
      </c>
      <c r="Y169" s="94">
        <v>3999.9999999999991</v>
      </c>
      <c r="Z169" s="94" t="s">
        <v>165</v>
      </c>
      <c r="AA169" s="94" t="s">
        <v>165</v>
      </c>
      <c r="AB169" s="94" t="s">
        <v>165</v>
      </c>
    </row>
    <row r="170" spans="1:28">
      <c r="A170" s="95">
        <v>44738</v>
      </c>
      <c r="B170" s="94" t="s">
        <v>165</v>
      </c>
      <c r="C170" s="94" t="s">
        <v>165</v>
      </c>
      <c r="D170" s="94" t="s">
        <v>165</v>
      </c>
      <c r="E170" s="94">
        <v>4799.9999999999991</v>
      </c>
      <c r="F170" s="94" t="s">
        <v>165</v>
      </c>
      <c r="G170" s="94">
        <v>10350</v>
      </c>
      <c r="H170" s="94">
        <v>7500</v>
      </c>
      <c r="I170" s="94" t="s">
        <v>165</v>
      </c>
      <c r="J170" s="94" t="s">
        <v>165</v>
      </c>
      <c r="K170" s="94" t="s">
        <v>165</v>
      </c>
      <c r="L170" s="94">
        <v>9487.5</v>
      </c>
      <c r="M170" s="94" t="s">
        <v>165</v>
      </c>
      <c r="N170" s="94">
        <v>4599.9999999999991</v>
      </c>
      <c r="O170" s="94" t="s">
        <v>165</v>
      </c>
      <c r="P170" s="94" t="s">
        <v>165</v>
      </c>
      <c r="Q170" s="94" t="s">
        <v>165</v>
      </c>
      <c r="R170" s="94" t="s">
        <v>165</v>
      </c>
      <c r="S170" s="94">
        <v>10350.000000000002</v>
      </c>
      <c r="T170" s="94">
        <v>9600</v>
      </c>
      <c r="U170" s="94" t="s">
        <v>165</v>
      </c>
      <c r="V170" s="94">
        <v>4599.9999999999991</v>
      </c>
      <c r="W170" s="94" t="s">
        <v>165</v>
      </c>
      <c r="X170" s="94" t="s">
        <v>165</v>
      </c>
      <c r="Y170" s="94" t="s">
        <v>165</v>
      </c>
      <c r="Z170" s="94" t="s">
        <v>165</v>
      </c>
      <c r="AA170" s="94" t="s">
        <v>165</v>
      </c>
      <c r="AB170" s="94" t="s">
        <v>165</v>
      </c>
    </row>
    <row r="171" spans="1:28">
      <c r="A171" s="95">
        <v>44739</v>
      </c>
      <c r="B171" s="94" t="s">
        <v>165</v>
      </c>
      <c r="C171" s="94" t="s">
        <v>165</v>
      </c>
      <c r="D171" s="94" t="s">
        <v>165</v>
      </c>
      <c r="E171" s="94">
        <v>4799.9999999999991</v>
      </c>
      <c r="F171" s="94">
        <v>8250.0000000000018</v>
      </c>
      <c r="G171" s="94" t="s">
        <v>165</v>
      </c>
      <c r="H171" s="94">
        <v>8250.0000000000018</v>
      </c>
      <c r="I171" s="94">
        <v>9600.0000000000018</v>
      </c>
      <c r="J171" s="94" t="s">
        <v>165</v>
      </c>
      <c r="K171" s="94" t="s">
        <v>165</v>
      </c>
      <c r="L171" s="94" t="s">
        <v>165</v>
      </c>
      <c r="M171" s="94" t="s">
        <v>165</v>
      </c>
      <c r="N171" s="94" t="s">
        <v>165</v>
      </c>
      <c r="O171" s="94" t="s">
        <v>165</v>
      </c>
      <c r="P171" s="94" t="s">
        <v>165</v>
      </c>
      <c r="Q171" s="94" t="s">
        <v>165</v>
      </c>
      <c r="R171" s="94" t="s">
        <v>165</v>
      </c>
      <c r="S171" s="94" t="s">
        <v>165</v>
      </c>
      <c r="T171" s="94" t="s">
        <v>165</v>
      </c>
      <c r="U171" s="94" t="s">
        <v>165</v>
      </c>
      <c r="V171" s="94" t="s">
        <v>165</v>
      </c>
      <c r="W171" s="94" t="s">
        <v>165</v>
      </c>
      <c r="X171" s="94" t="s">
        <v>165</v>
      </c>
      <c r="Y171" s="94">
        <v>8750</v>
      </c>
      <c r="Z171" s="94" t="s">
        <v>165</v>
      </c>
      <c r="AA171" s="94" t="s">
        <v>165</v>
      </c>
      <c r="AB171" s="94" t="s">
        <v>165</v>
      </c>
    </row>
    <row r="172" spans="1:28">
      <c r="A172" s="95">
        <v>44740</v>
      </c>
      <c r="B172" s="94" t="s">
        <v>165</v>
      </c>
      <c r="C172" s="94" t="s">
        <v>165</v>
      </c>
      <c r="D172" s="94" t="s">
        <v>165</v>
      </c>
      <c r="E172" s="94" t="s">
        <v>165</v>
      </c>
      <c r="F172" s="94">
        <v>8000</v>
      </c>
      <c r="G172" s="94" t="s">
        <v>165</v>
      </c>
      <c r="H172" s="94">
        <v>4249.9999999999982</v>
      </c>
      <c r="I172" s="94" t="s">
        <v>165</v>
      </c>
      <c r="J172" s="94" t="s">
        <v>165</v>
      </c>
      <c r="K172" s="94" t="s">
        <v>165</v>
      </c>
      <c r="L172" s="94" t="s">
        <v>165</v>
      </c>
      <c r="M172" s="94">
        <v>4750.0000000000009</v>
      </c>
      <c r="N172" s="94" t="s">
        <v>165</v>
      </c>
      <c r="O172" s="94" t="s">
        <v>165</v>
      </c>
      <c r="P172" s="94" t="s">
        <v>165</v>
      </c>
      <c r="Q172" s="94" t="s">
        <v>165</v>
      </c>
      <c r="R172" s="94" t="s">
        <v>165</v>
      </c>
      <c r="S172" s="94">
        <v>5749.9999999999982</v>
      </c>
      <c r="T172" s="94" t="s">
        <v>165</v>
      </c>
      <c r="U172" s="94">
        <v>4800</v>
      </c>
      <c r="V172" s="94" t="s">
        <v>165</v>
      </c>
      <c r="W172" s="94" t="s">
        <v>165</v>
      </c>
      <c r="X172" s="94" t="s">
        <v>165</v>
      </c>
      <c r="Y172" s="94" t="s">
        <v>165</v>
      </c>
      <c r="Z172" s="94" t="s">
        <v>165</v>
      </c>
      <c r="AA172" s="94">
        <v>3799.9999999999991</v>
      </c>
      <c r="AB172" s="94" t="s">
        <v>165</v>
      </c>
    </row>
    <row r="173" spans="1:28">
      <c r="A173" s="95">
        <v>44741</v>
      </c>
      <c r="B173" s="94" t="s">
        <v>165</v>
      </c>
      <c r="C173" s="94" t="s">
        <v>165</v>
      </c>
      <c r="D173" s="94" t="s">
        <v>165</v>
      </c>
      <c r="E173" s="94" t="s">
        <v>165</v>
      </c>
      <c r="F173" s="94">
        <v>6000</v>
      </c>
      <c r="G173" s="94" t="s">
        <v>165</v>
      </c>
      <c r="H173" s="94">
        <v>5000.0000000000009</v>
      </c>
      <c r="I173" s="94" t="s">
        <v>165</v>
      </c>
      <c r="J173" s="94" t="s">
        <v>165</v>
      </c>
      <c r="K173" s="94" t="s">
        <v>165</v>
      </c>
      <c r="L173" s="94" t="s">
        <v>165</v>
      </c>
      <c r="M173" s="94" t="s">
        <v>165</v>
      </c>
      <c r="N173" s="94" t="s">
        <v>165</v>
      </c>
      <c r="O173" s="94" t="s">
        <v>165</v>
      </c>
      <c r="P173" s="94" t="s">
        <v>165</v>
      </c>
      <c r="Q173" s="94">
        <v>2850</v>
      </c>
      <c r="R173" s="94" t="s">
        <v>165</v>
      </c>
      <c r="S173" s="94" t="s">
        <v>165</v>
      </c>
      <c r="T173" s="94">
        <v>4199.9999999999982</v>
      </c>
      <c r="U173" s="94" t="s">
        <v>165</v>
      </c>
      <c r="V173" s="94">
        <v>9200</v>
      </c>
      <c r="W173" s="94" t="s">
        <v>165</v>
      </c>
      <c r="X173" s="94" t="s">
        <v>165</v>
      </c>
      <c r="Y173" s="94">
        <v>3750</v>
      </c>
      <c r="Z173" s="94" t="s">
        <v>165</v>
      </c>
      <c r="AA173" s="94" t="s">
        <v>165</v>
      </c>
      <c r="AB173" s="94" t="s">
        <v>165</v>
      </c>
    </row>
    <row r="174" spans="1:28">
      <c r="A174" s="95">
        <v>44742</v>
      </c>
      <c r="B174" s="94" t="s">
        <v>165</v>
      </c>
      <c r="C174" s="94" t="s">
        <v>165</v>
      </c>
      <c r="D174" s="94" t="s">
        <v>165</v>
      </c>
      <c r="E174" s="94" t="s">
        <v>165</v>
      </c>
      <c r="F174" s="94">
        <v>3000</v>
      </c>
      <c r="G174" s="94" t="s">
        <v>165</v>
      </c>
      <c r="H174" s="94" t="s">
        <v>165</v>
      </c>
      <c r="I174" s="94" t="s">
        <v>165</v>
      </c>
      <c r="J174" s="94" t="s">
        <v>165</v>
      </c>
      <c r="K174" s="94" t="s">
        <v>165</v>
      </c>
      <c r="L174" s="94">
        <v>4312.5</v>
      </c>
      <c r="M174" s="94" t="s">
        <v>165</v>
      </c>
      <c r="N174" s="94" t="s">
        <v>165</v>
      </c>
      <c r="O174" s="94" t="s">
        <v>165</v>
      </c>
      <c r="P174" s="94" t="s">
        <v>165</v>
      </c>
      <c r="Q174" s="94" t="s">
        <v>165</v>
      </c>
      <c r="R174" s="94" t="s">
        <v>165</v>
      </c>
      <c r="S174" s="94">
        <v>5175</v>
      </c>
      <c r="T174" s="94" t="s">
        <v>165</v>
      </c>
      <c r="U174" s="94">
        <v>7200.0000000000018</v>
      </c>
      <c r="V174" s="94">
        <v>4599.9999999999991</v>
      </c>
      <c r="W174" s="94" t="s">
        <v>165</v>
      </c>
      <c r="X174" s="94" t="s">
        <v>165</v>
      </c>
      <c r="Y174" s="94" t="s">
        <v>165</v>
      </c>
      <c r="Z174" s="94" t="s">
        <v>165</v>
      </c>
      <c r="AA174" s="94">
        <v>7600</v>
      </c>
      <c r="AB174" s="94" t="s">
        <v>165</v>
      </c>
    </row>
    <row r="175" spans="1:28" ht="14.25" thickBot="1">
      <c r="A175" s="109">
        <v>44743</v>
      </c>
      <c r="B175" s="94" t="s">
        <v>165</v>
      </c>
      <c r="C175" s="94" t="s">
        <v>165</v>
      </c>
      <c r="D175" s="94" t="s">
        <v>165</v>
      </c>
      <c r="E175" s="94" t="s">
        <v>165</v>
      </c>
      <c r="F175" s="94" t="s">
        <v>165</v>
      </c>
      <c r="G175" s="94" t="s">
        <v>165</v>
      </c>
      <c r="H175" s="94" t="s">
        <v>165</v>
      </c>
      <c r="I175" s="94" t="s">
        <v>165</v>
      </c>
      <c r="J175" s="94" t="s">
        <v>165</v>
      </c>
      <c r="K175" s="94" t="s">
        <v>165</v>
      </c>
      <c r="L175" s="94" t="s">
        <v>165</v>
      </c>
      <c r="M175" s="94" t="s">
        <v>165</v>
      </c>
      <c r="N175" s="94" t="s">
        <v>165</v>
      </c>
      <c r="O175" s="94" t="s">
        <v>165</v>
      </c>
      <c r="P175" s="94" t="s">
        <v>165</v>
      </c>
      <c r="Q175" s="94" t="s">
        <v>165</v>
      </c>
      <c r="R175" s="94" t="s">
        <v>165</v>
      </c>
      <c r="S175" s="94" t="s">
        <v>165</v>
      </c>
      <c r="T175" s="94" t="s">
        <v>165</v>
      </c>
      <c r="U175" s="94" t="s">
        <v>165</v>
      </c>
      <c r="V175" s="94" t="s">
        <v>165</v>
      </c>
      <c r="W175" s="94" t="s">
        <v>165</v>
      </c>
      <c r="X175" s="94" t="s">
        <v>165</v>
      </c>
      <c r="Y175" s="94" t="s">
        <v>165</v>
      </c>
      <c r="Z175" s="94" t="s">
        <v>165</v>
      </c>
      <c r="AA175" s="94" t="s">
        <v>165</v>
      </c>
      <c r="AB175" s="94" t="s">
        <v>165</v>
      </c>
    </row>
    <row r="176" spans="1:28" ht="26.25" customHeight="1" thickTop="1">
      <c r="A176" s="108" t="s">
        <v>78</v>
      </c>
      <c r="B176" s="110">
        <v>0</v>
      </c>
      <c r="C176" s="110">
        <v>0</v>
      </c>
      <c r="D176" s="110">
        <v>4600</v>
      </c>
      <c r="E176" s="110">
        <v>22799.999999999996</v>
      </c>
      <c r="F176" s="110">
        <v>156750</v>
      </c>
      <c r="G176" s="110">
        <v>90562.5</v>
      </c>
      <c r="H176" s="110">
        <v>118000</v>
      </c>
      <c r="I176" s="110">
        <v>50400</v>
      </c>
      <c r="J176" s="110">
        <v>14399.999999999996</v>
      </c>
      <c r="K176" s="110">
        <v>6000</v>
      </c>
      <c r="L176" s="110">
        <v>18112.5</v>
      </c>
      <c r="M176" s="110">
        <v>28975</v>
      </c>
      <c r="N176" s="110">
        <v>16100</v>
      </c>
      <c r="O176" s="110">
        <v>11999.999999999996</v>
      </c>
      <c r="P176" s="110">
        <v>6249.9999999999991</v>
      </c>
      <c r="Q176" s="110">
        <v>24462.499999999996</v>
      </c>
      <c r="R176" s="110">
        <v>34800</v>
      </c>
      <c r="S176" s="110">
        <v>87687.499999999985</v>
      </c>
      <c r="T176" s="110">
        <v>93000</v>
      </c>
      <c r="U176" s="110">
        <v>68700</v>
      </c>
      <c r="V176" s="110">
        <v>62387.5</v>
      </c>
      <c r="W176" s="110">
        <v>11162.5</v>
      </c>
      <c r="X176" s="110">
        <v>6037.5</v>
      </c>
      <c r="Y176" s="110">
        <v>58750</v>
      </c>
      <c r="Z176" s="110">
        <v>0</v>
      </c>
      <c r="AA176" s="110">
        <v>36100</v>
      </c>
      <c r="AB176" s="110">
        <v>30300</v>
      </c>
    </row>
    <row r="178" spans="1:28">
      <c r="B178" t="s">
        <v>76</v>
      </c>
    </row>
    <row r="179" spans="1:28" s="106" customFormat="1">
      <c r="A179" s="107" t="s">
        <v>77</v>
      </c>
      <c r="B179" s="107" t="s">
        <v>26</v>
      </c>
      <c r="C179" s="107" t="s">
        <v>96</v>
      </c>
      <c r="D179" s="107" t="s">
        <v>177</v>
      </c>
      <c r="E179" s="107" t="s">
        <v>62</v>
      </c>
      <c r="F179" s="107" t="s">
        <v>63</v>
      </c>
      <c r="G179" s="107" t="s">
        <v>64</v>
      </c>
      <c r="H179" s="107" t="s">
        <v>65</v>
      </c>
      <c r="I179" s="107" t="s">
        <v>66</v>
      </c>
      <c r="J179" s="107" t="s">
        <v>181</v>
      </c>
      <c r="K179" s="107" t="s">
        <v>182</v>
      </c>
      <c r="L179" s="107" t="s">
        <v>69</v>
      </c>
      <c r="M179" s="107" t="s">
        <v>70</v>
      </c>
      <c r="N179" s="107" t="s">
        <v>71</v>
      </c>
      <c r="O179" s="107" t="s">
        <v>72</v>
      </c>
      <c r="P179" s="107" t="s">
        <v>73</v>
      </c>
      <c r="Q179" s="107" t="s">
        <v>74</v>
      </c>
      <c r="R179" s="107" t="s">
        <v>75</v>
      </c>
      <c r="S179" s="107" t="s">
        <v>101</v>
      </c>
      <c r="T179" s="107" t="s">
        <v>102</v>
      </c>
      <c r="U179" s="107" t="s">
        <v>103</v>
      </c>
      <c r="V179" s="107" t="s">
        <v>98</v>
      </c>
      <c r="W179" s="107" t="s">
        <v>100</v>
      </c>
      <c r="X179" s="107" t="s">
        <v>99</v>
      </c>
      <c r="Y179" s="107" t="s">
        <v>104</v>
      </c>
      <c r="Z179" s="107" t="s">
        <v>105</v>
      </c>
      <c r="AA179" s="107" t="s">
        <v>41</v>
      </c>
      <c r="AB179" s="107" t="s">
        <v>35</v>
      </c>
    </row>
    <row r="180" spans="1:28">
      <c r="A180" s="93">
        <v>44743</v>
      </c>
      <c r="B180" s="94">
        <v>0</v>
      </c>
      <c r="C180" s="94" t="s">
        <v>165</v>
      </c>
      <c r="D180" s="94" t="s">
        <v>165</v>
      </c>
      <c r="E180" s="94" t="s">
        <v>165</v>
      </c>
      <c r="F180" s="94">
        <v>3499.9999999999982</v>
      </c>
      <c r="G180" s="94" t="s">
        <v>165</v>
      </c>
      <c r="H180" s="94">
        <v>6000</v>
      </c>
      <c r="I180" s="94" t="s">
        <v>165</v>
      </c>
      <c r="J180" s="94" t="s">
        <v>165</v>
      </c>
      <c r="K180" s="94" t="s">
        <v>165</v>
      </c>
      <c r="L180" s="94" t="s">
        <v>165</v>
      </c>
      <c r="M180" s="94">
        <v>8550.0000000000018</v>
      </c>
      <c r="N180" s="94" t="s">
        <v>165</v>
      </c>
      <c r="O180" s="94" t="s">
        <v>165</v>
      </c>
      <c r="P180" s="94" t="s">
        <v>165</v>
      </c>
      <c r="Q180" s="94" t="s">
        <v>165</v>
      </c>
      <c r="R180" s="94" t="s">
        <v>165</v>
      </c>
      <c r="S180" s="94">
        <v>4312.5</v>
      </c>
      <c r="T180" s="94" t="s">
        <v>165</v>
      </c>
      <c r="U180" s="94">
        <v>5750.0000000000018</v>
      </c>
      <c r="V180" s="94">
        <v>5750.0000000000009</v>
      </c>
      <c r="W180" s="94" t="s">
        <v>165</v>
      </c>
      <c r="X180" s="94" t="s">
        <v>165</v>
      </c>
      <c r="Y180" s="94" t="s">
        <v>165</v>
      </c>
      <c r="Z180" s="94" t="s">
        <v>165</v>
      </c>
      <c r="AA180" s="94" t="s">
        <v>165</v>
      </c>
      <c r="AB180" s="94" t="s">
        <v>165</v>
      </c>
    </row>
    <row r="181" spans="1:28">
      <c r="A181" s="95">
        <v>44744</v>
      </c>
      <c r="B181" s="94">
        <v>0</v>
      </c>
      <c r="C181" s="94" t="s">
        <v>165</v>
      </c>
      <c r="D181" s="94" t="s">
        <v>165</v>
      </c>
      <c r="E181" s="94">
        <v>0</v>
      </c>
      <c r="F181" s="94">
        <v>10250</v>
      </c>
      <c r="G181" s="94" t="s">
        <v>165</v>
      </c>
      <c r="H181" s="94">
        <v>9250</v>
      </c>
      <c r="I181" s="94" t="s">
        <v>165</v>
      </c>
      <c r="J181" s="94" t="s">
        <v>165</v>
      </c>
      <c r="K181" s="94">
        <v>9262.5000000000018</v>
      </c>
      <c r="L181" s="94" t="s">
        <v>165</v>
      </c>
      <c r="M181" s="94" t="s">
        <v>165</v>
      </c>
      <c r="N181" s="94" t="s">
        <v>165</v>
      </c>
      <c r="O181" s="94" t="s">
        <v>165</v>
      </c>
      <c r="P181" s="94" t="s">
        <v>165</v>
      </c>
      <c r="Q181" s="94" t="s">
        <v>165</v>
      </c>
      <c r="R181" s="94">
        <v>11700.000000000002</v>
      </c>
      <c r="S181" s="94">
        <v>10062.500000000002</v>
      </c>
      <c r="T181" s="94" t="s">
        <v>165</v>
      </c>
      <c r="U181" s="94" t="s">
        <v>165</v>
      </c>
      <c r="V181" s="94">
        <v>10637.5</v>
      </c>
      <c r="W181" s="94" t="s">
        <v>165</v>
      </c>
      <c r="X181" s="94" t="s">
        <v>165</v>
      </c>
      <c r="Y181" s="94" t="s">
        <v>165</v>
      </c>
      <c r="Z181" s="94" t="s">
        <v>165</v>
      </c>
      <c r="AA181" s="94" t="s">
        <v>165</v>
      </c>
      <c r="AB181" s="94" t="s">
        <v>165</v>
      </c>
    </row>
    <row r="182" spans="1:28">
      <c r="A182" s="95">
        <v>44745</v>
      </c>
      <c r="B182" s="94" t="s">
        <v>165</v>
      </c>
      <c r="C182" s="94" t="s">
        <v>165</v>
      </c>
      <c r="D182" s="94">
        <v>3899.9999999999991</v>
      </c>
      <c r="E182" s="94">
        <v>0</v>
      </c>
      <c r="F182" s="94" t="s">
        <v>165</v>
      </c>
      <c r="G182" s="94" t="s">
        <v>165</v>
      </c>
      <c r="H182" s="94">
        <v>9000</v>
      </c>
      <c r="I182" s="94" t="s">
        <v>165</v>
      </c>
      <c r="J182" s="94" t="s">
        <v>165</v>
      </c>
      <c r="K182" s="94">
        <v>8550</v>
      </c>
      <c r="L182" s="94" t="s">
        <v>165</v>
      </c>
      <c r="M182" s="94" t="s">
        <v>165</v>
      </c>
      <c r="N182" s="94" t="s">
        <v>165</v>
      </c>
      <c r="O182" s="94" t="s">
        <v>165</v>
      </c>
      <c r="P182" s="94" t="s">
        <v>165</v>
      </c>
      <c r="Q182" s="94">
        <v>3799.9999999999991</v>
      </c>
      <c r="R182" s="94">
        <v>10200</v>
      </c>
      <c r="S182" s="94">
        <v>10350.000000000002</v>
      </c>
      <c r="T182" s="94" t="s">
        <v>165</v>
      </c>
      <c r="U182" s="94" t="s">
        <v>165</v>
      </c>
      <c r="V182" s="94" t="s">
        <v>165</v>
      </c>
      <c r="W182" s="94" t="s">
        <v>165</v>
      </c>
      <c r="X182" s="94">
        <v>10350</v>
      </c>
      <c r="Y182" s="94" t="s">
        <v>165</v>
      </c>
      <c r="Z182" s="94" t="s">
        <v>165</v>
      </c>
      <c r="AA182" s="94" t="s">
        <v>165</v>
      </c>
      <c r="AB182" s="94" t="s">
        <v>165</v>
      </c>
    </row>
    <row r="183" spans="1:28">
      <c r="A183" s="95">
        <v>44746</v>
      </c>
      <c r="B183" s="94" t="s">
        <v>165</v>
      </c>
      <c r="C183" s="94" t="s">
        <v>165</v>
      </c>
      <c r="D183" s="94" t="s">
        <v>165</v>
      </c>
      <c r="E183" s="94" t="s">
        <v>165</v>
      </c>
      <c r="F183" s="94" t="s">
        <v>165</v>
      </c>
      <c r="G183" s="94" t="s">
        <v>165</v>
      </c>
      <c r="H183" s="94">
        <v>3999.9999999999991</v>
      </c>
      <c r="I183" s="94" t="s">
        <v>165</v>
      </c>
      <c r="J183" s="94" t="s">
        <v>165</v>
      </c>
      <c r="K183" s="94" t="s">
        <v>165</v>
      </c>
      <c r="L183" s="94" t="s">
        <v>165</v>
      </c>
      <c r="M183" s="94" t="s">
        <v>165</v>
      </c>
      <c r="N183" s="94" t="s">
        <v>165</v>
      </c>
      <c r="O183" s="94" t="s">
        <v>165</v>
      </c>
      <c r="P183" s="94" t="s">
        <v>165</v>
      </c>
      <c r="Q183" s="94" t="s">
        <v>165</v>
      </c>
      <c r="R183" s="94" t="s">
        <v>165</v>
      </c>
      <c r="S183" s="94" t="s">
        <v>165</v>
      </c>
      <c r="T183" s="94" t="s">
        <v>165</v>
      </c>
      <c r="U183" s="94" t="s">
        <v>165</v>
      </c>
      <c r="V183" s="94">
        <v>4312.5</v>
      </c>
      <c r="W183" s="94" t="s">
        <v>165</v>
      </c>
      <c r="X183" s="94" t="s">
        <v>165</v>
      </c>
      <c r="Y183" s="94" t="s">
        <v>165</v>
      </c>
      <c r="Z183" s="94" t="s">
        <v>165</v>
      </c>
      <c r="AA183" s="94" t="s">
        <v>165</v>
      </c>
      <c r="AB183" s="94" t="s">
        <v>165</v>
      </c>
    </row>
    <row r="184" spans="1:28">
      <c r="A184" s="95">
        <v>44747</v>
      </c>
      <c r="B184" s="94" t="s">
        <v>165</v>
      </c>
      <c r="C184" s="94" t="s">
        <v>165</v>
      </c>
      <c r="D184" s="94" t="s">
        <v>165</v>
      </c>
      <c r="E184" s="94" t="s">
        <v>165</v>
      </c>
      <c r="F184" s="94">
        <v>3499.9999999999982</v>
      </c>
      <c r="G184" s="94" t="s">
        <v>165</v>
      </c>
      <c r="H184" s="94" t="s">
        <v>165</v>
      </c>
      <c r="I184" s="94" t="s">
        <v>165</v>
      </c>
      <c r="J184" s="94" t="s">
        <v>165</v>
      </c>
      <c r="K184" s="94" t="s">
        <v>165</v>
      </c>
      <c r="L184" s="94" t="s">
        <v>165</v>
      </c>
      <c r="M184" s="94">
        <v>3799.9999999999991</v>
      </c>
      <c r="N184" s="94" t="s">
        <v>165</v>
      </c>
      <c r="O184" s="94" t="s">
        <v>165</v>
      </c>
      <c r="P184" s="94" t="s">
        <v>165</v>
      </c>
      <c r="Q184" s="94">
        <v>3087.5000000000018</v>
      </c>
      <c r="R184" s="94" t="s">
        <v>165</v>
      </c>
      <c r="S184" s="94">
        <v>3737.4999999999991</v>
      </c>
      <c r="T184" s="94" t="s">
        <v>165</v>
      </c>
      <c r="U184" s="94">
        <v>6900.0000000000018</v>
      </c>
      <c r="V184" s="94" t="s">
        <v>165</v>
      </c>
      <c r="W184" s="94" t="s">
        <v>165</v>
      </c>
      <c r="X184" s="94" t="s">
        <v>165</v>
      </c>
      <c r="Y184" s="94" t="s">
        <v>165</v>
      </c>
      <c r="Z184" s="94" t="s">
        <v>165</v>
      </c>
      <c r="AA184" s="94">
        <v>3799.9999999999991</v>
      </c>
      <c r="AB184" s="94" t="s">
        <v>165</v>
      </c>
    </row>
    <row r="185" spans="1:28">
      <c r="A185" s="95">
        <v>44748</v>
      </c>
      <c r="B185" s="94" t="s">
        <v>165</v>
      </c>
      <c r="C185" s="94" t="s">
        <v>165</v>
      </c>
      <c r="D185" s="94">
        <v>3600</v>
      </c>
      <c r="E185" s="94">
        <v>0</v>
      </c>
      <c r="F185" s="94">
        <v>3000</v>
      </c>
      <c r="G185" s="94" t="s">
        <v>165</v>
      </c>
      <c r="H185" s="94">
        <v>4500</v>
      </c>
      <c r="I185" s="94" t="s">
        <v>165</v>
      </c>
      <c r="J185" s="94" t="s">
        <v>165</v>
      </c>
      <c r="K185" s="94" t="s">
        <v>165</v>
      </c>
      <c r="L185" s="94" t="s">
        <v>165</v>
      </c>
      <c r="M185" s="94" t="s">
        <v>165</v>
      </c>
      <c r="N185" s="94" t="s">
        <v>165</v>
      </c>
      <c r="O185" s="94" t="s">
        <v>165</v>
      </c>
      <c r="P185" s="94" t="s">
        <v>165</v>
      </c>
      <c r="Q185" s="94" t="s">
        <v>165</v>
      </c>
      <c r="R185" s="94" t="s">
        <v>165</v>
      </c>
      <c r="S185" s="94">
        <v>4312.5</v>
      </c>
      <c r="T185" s="94" t="s">
        <v>165</v>
      </c>
      <c r="U185" s="94" t="s">
        <v>165</v>
      </c>
      <c r="V185" s="94" t="s">
        <v>165</v>
      </c>
      <c r="W185" s="94" t="s">
        <v>165</v>
      </c>
      <c r="X185" s="94" t="s">
        <v>165</v>
      </c>
      <c r="Y185" s="94" t="s">
        <v>165</v>
      </c>
      <c r="Z185" s="94" t="s">
        <v>165</v>
      </c>
      <c r="AA185" s="94" t="s">
        <v>165</v>
      </c>
      <c r="AB185" s="94" t="s">
        <v>165</v>
      </c>
    </row>
    <row r="186" spans="1:28">
      <c r="A186" s="95">
        <v>44749</v>
      </c>
      <c r="B186" s="94" t="s">
        <v>165</v>
      </c>
      <c r="C186" s="94" t="s">
        <v>165</v>
      </c>
      <c r="D186" s="94" t="s">
        <v>165</v>
      </c>
      <c r="E186" s="94">
        <v>0</v>
      </c>
      <c r="F186" s="94">
        <v>8000</v>
      </c>
      <c r="G186" s="94" t="s">
        <v>165</v>
      </c>
      <c r="H186" s="94">
        <v>3999.9999999999991</v>
      </c>
      <c r="I186" s="94" t="s">
        <v>165</v>
      </c>
      <c r="J186" s="94" t="s">
        <v>165</v>
      </c>
      <c r="K186" s="94" t="s">
        <v>165</v>
      </c>
      <c r="L186" s="94" t="s">
        <v>165</v>
      </c>
      <c r="M186" s="94" t="s">
        <v>165</v>
      </c>
      <c r="N186" s="94" t="s">
        <v>165</v>
      </c>
      <c r="O186" s="94" t="s">
        <v>165</v>
      </c>
      <c r="P186" s="94" t="s">
        <v>165</v>
      </c>
      <c r="Q186" s="94" t="s">
        <v>165</v>
      </c>
      <c r="R186" s="94" t="s">
        <v>165</v>
      </c>
      <c r="S186" s="94" t="s">
        <v>165</v>
      </c>
      <c r="T186" s="94" t="s">
        <v>165</v>
      </c>
      <c r="U186" s="94" t="s">
        <v>165</v>
      </c>
      <c r="V186" s="94" t="s">
        <v>165</v>
      </c>
      <c r="W186" s="94" t="s">
        <v>165</v>
      </c>
      <c r="X186" s="94" t="s">
        <v>165</v>
      </c>
      <c r="Y186" s="94" t="s">
        <v>165</v>
      </c>
      <c r="Z186" s="94" t="s">
        <v>165</v>
      </c>
      <c r="AA186" s="94" t="s">
        <v>165</v>
      </c>
      <c r="AB186" s="94" t="s">
        <v>165</v>
      </c>
    </row>
    <row r="187" spans="1:28">
      <c r="A187" s="95">
        <v>44750</v>
      </c>
      <c r="B187" s="94" t="s">
        <v>165</v>
      </c>
      <c r="C187" s="94" t="s">
        <v>165</v>
      </c>
      <c r="D187" s="94">
        <v>3600</v>
      </c>
      <c r="E187" s="94">
        <v>0</v>
      </c>
      <c r="F187" s="94">
        <v>4250.0000000000009</v>
      </c>
      <c r="G187" s="94" t="s">
        <v>165</v>
      </c>
      <c r="H187" s="94">
        <v>3999.9999999999991</v>
      </c>
      <c r="I187" s="94" t="s">
        <v>165</v>
      </c>
      <c r="J187" s="94" t="s">
        <v>165</v>
      </c>
      <c r="K187" s="94" t="s">
        <v>165</v>
      </c>
      <c r="L187" s="94" t="s">
        <v>165</v>
      </c>
      <c r="M187" s="94">
        <v>4512.5000000000018</v>
      </c>
      <c r="N187" s="94" t="s">
        <v>165</v>
      </c>
      <c r="O187" s="94" t="s">
        <v>165</v>
      </c>
      <c r="P187" s="94" t="s">
        <v>165</v>
      </c>
      <c r="Q187" s="94" t="s">
        <v>165</v>
      </c>
      <c r="R187" s="94" t="s">
        <v>165</v>
      </c>
      <c r="S187" s="94">
        <v>4887.4999999999982</v>
      </c>
      <c r="T187" s="94" t="s">
        <v>165</v>
      </c>
      <c r="U187" s="94">
        <v>6037.5000000000018</v>
      </c>
      <c r="V187" s="94" t="s">
        <v>165</v>
      </c>
      <c r="W187" s="94" t="s">
        <v>165</v>
      </c>
      <c r="X187" s="94" t="s">
        <v>165</v>
      </c>
      <c r="Y187" s="94" t="s">
        <v>165</v>
      </c>
      <c r="Z187" s="94" t="s">
        <v>165</v>
      </c>
      <c r="AA187" s="94" t="s">
        <v>165</v>
      </c>
      <c r="AB187" s="94" t="s">
        <v>165</v>
      </c>
    </row>
    <row r="188" spans="1:28">
      <c r="A188" s="95">
        <v>44751</v>
      </c>
      <c r="B188" s="94" t="s">
        <v>165</v>
      </c>
      <c r="C188" s="94" t="s">
        <v>165</v>
      </c>
      <c r="D188" s="94" t="s">
        <v>165</v>
      </c>
      <c r="E188" s="94">
        <v>4199.9999999999982</v>
      </c>
      <c r="F188" s="94">
        <v>3249.9999999999991</v>
      </c>
      <c r="G188" s="94">
        <v>10350</v>
      </c>
      <c r="H188" s="94" t="s">
        <v>165</v>
      </c>
      <c r="I188" s="94">
        <v>9900</v>
      </c>
      <c r="J188" s="94" t="s">
        <v>165</v>
      </c>
      <c r="K188" s="94">
        <v>3087.4999999999991</v>
      </c>
      <c r="L188" s="94" t="s">
        <v>165</v>
      </c>
      <c r="M188" s="94" t="s">
        <v>165</v>
      </c>
      <c r="N188" s="94" t="s">
        <v>165</v>
      </c>
      <c r="O188" s="94" t="s">
        <v>165</v>
      </c>
      <c r="P188" s="94" t="s">
        <v>165</v>
      </c>
      <c r="Q188" s="94" t="s">
        <v>165</v>
      </c>
      <c r="R188" s="94" t="s">
        <v>165</v>
      </c>
      <c r="S188" s="94">
        <v>5462.5000000000018</v>
      </c>
      <c r="T188" s="94" t="s">
        <v>165</v>
      </c>
      <c r="U188" s="94" t="s">
        <v>165</v>
      </c>
      <c r="V188" s="94" t="s">
        <v>165</v>
      </c>
      <c r="W188" s="94" t="s">
        <v>165</v>
      </c>
      <c r="X188" s="94" t="s">
        <v>165</v>
      </c>
      <c r="Y188" s="94" t="s">
        <v>165</v>
      </c>
      <c r="Z188" s="94" t="s">
        <v>165</v>
      </c>
      <c r="AA188" s="94" t="s">
        <v>165</v>
      </c>
      <c r="AB188" s="94" t="s">
        <v>165</v>
      </c>
    </row>
    <row r="189" spans="1:28">
      <c r="A189" s="95">
        <v>44752</v>
      </c>
      <c r="B189" s="94" t="s">
        <v>165</v>
      </c>
      <c r="C189" s="94" t="s">
        <v>165</v>
      </c>
      <c r="D189" s="94">
        <v>4799.9999999999991</v>
      </c>
      <c r="E189" s="94" t="s">
        <v>165</v>
      </c>
      <c r="F189" s="94">
        <v>8000</v>
      </c>
      <c r="G189" s="94" t="s">
        <v>165</v>
      </c>
      <c r="H189" s="94">
        <v>8500</v>
      </c>
      <c r="I189" s="94" t="s">
        <v>165</v>
      </c>
      <c r="J189" s="94">
        <v>4600</v>
      </c>
      <c r="K189" s="94">
        <v>7125.0000000000018</v>
      </c>
      <c r="L189" s="94" t="s">
        <v>165</v>
      </c>
      <c r="M189" s="94" t="s">
        <v>165</v>
      </c>
      <c r="N189" s="94" t="s">
        <v>165</v>
      </c>
      <c r="O189" s="94" t="s">
        <v>165</v>
      </c>
      <c r="P189" s="94" t="s">
        <v>165</v>
      </c>
      <c r="Q189" s="94" t="s">
        <v>165</v>
      </c>
      <c r="R189" s="94" t="s">
        <v>165</v>
      </c>
      <c r="S189" s="94">
        <v>10925</v>
      </c>
      <c r="T189" s="94" t="s">
        <v>165</v>
      </c>
      <c r="U189" s="94" t="s">
        <v>165</v>
      </c>
      <c r="V189" s="94">
        <v>9200</v>
      </c>
      <c r="W189" s="94" t="s">
        <v>165</v>
      </c>
      <c r="X189" s="94" t="s">
        <v>165</v>
      </c>
      <c r="Y189" s="94" t="s">
        <v>165</v>
      </c>
      <c r="Z189" s="94" t="s">
        <v>165</v>
      </c>
      <c r="AA189" s="94" t="s">
        <v>165</v>
      </c>
      <c r="AB189" s="94">
        <v>8500</v>
      </c>
    </row>
    <row r="190" spans="1:28">
      <c r="A190" s="95">
        <v>44753</v>
      </c>
      <c r="B190" s="94" t="s">
        <v>165</v>
      </c>
      <c r="C190" s="94" t="s">
        <v>165</v>
      </c>
      <c r="D190" s="94">
        <v>4500</v>
      </c>
      <c r="E190" s="94">
        <v>0</v>
      </c>
      <c r="F190" s="94" t="s">
        <v>165</v>
      </c>
      <c r="G190" s="94" t="s">
        <v>165</v>
      </c>
      <c r="H190" s="94">
        <v>5000.0000000000009</v>
      </c>
      <c r="I190" s="94" t="s">
        <v>165</v>
      </c>
      <c r="J190" s="94" t="s">
        <v>165</v>
      </c>
      <c r="K190" s="94" t="s">
        <v>165</v>
      </c>
      <c r="L190" s="94" t="s">
        <v>165</v>
      </c>
      <c r="M190" s="94" t="s">
        <v>165</v>
      </c>
      <c r="N190" s="94" t="s">
        <v>165</v>
      </c>
      <c r="O190" s="94">
        <v>3999.9999999999991</v>
      </c>
      <c r="P190" s="94" t="s">
        <v>165</v>
      </c>
      <c r="Q190" s="94" t="s">
        <v>165</v>
      </c>
      <c r="R190" s="94" t="s">
        <v>165</v>
      </c>
      <c r="S190" s="94" t="s">
        <v>165</v>
      </c>
      <c r="T190" s="94" t="s">
        <v>165</v>
      </c>
      <c r="U190" s="94" t="s">
        <v>165</v>
      </c>
      <c r="V190" s="94" t="s">
        <v>165</v>
      </c>
      <c r="W190" s="94" t="s">
        <v>165</v>
      </c>
      <c r="X190" s="94" t="s">
        <v>165</v>
      </c>
      <c r="Y190" s="94" t="s">
        <v>165</v>
      </c>
      <c r="Z190" s="94" t="s">
        <v>165</v>
      </c>
      <c r="AA190" s="94" t="s">
        <v>165</v>
      </c>
      <c r="AB190" s="94" t="s">
        <v>165</v>
      </c>
    </row>
    <row r="191" spans="1:28">
      <c r="A191" s="95">
        <v>44754</v>
      </c>
      <c r="B191" s="94" t="s">
        <v>165</v>
      </c>
      <c r="C191" s="94" t="s">
        <v>165</v>
      </c>
      <c r="D191" s="94" t="s">
        <v>165</v>
      </c>
      <c r="E191" s="94" t="s">
        <v>165</v>
      </c>
      <c r="F191" s="94" t="s">
        <v>165</v>
      </c>
      <c r="G191" s="94">
        <v>5750.0000000000009</v>
      </c>
      <c r="H191" s="94" t="s">
        <v>165</v>
      </c>
      <c r="I191" s="94" t="s">
        <v>165</v>
      </c>
      <c r="J191" s="94" t="s">
        <v>165</v>
      </c>
      <c r="K191" s="94" t="s">
        <v>165</v>
      </c>
      <c r="L191" s="94" t="s">
        <v>165</v>
      </c>
      <c r="M191" s="94">
        <v>5700</v>
      </c>
      <c r="N191" s="94" t="s">
        <v>165</v>
      </c>
      <c r="O191" s="94" t="s">
        <v>165</v>
      </c>
      <c r="P191" s="94" t="s">
        <v>165</v>
      </c>
      <c r="Q191" s="94" t="s">
        <v>165</v>
      </c>
      <c r="R191" s="94" t="s">
        <v>165</v>
      </c>
      <c r="S191" s="94">
        <v>5462.5000000000018</v>
      </c>
      <c r="T191" s="94" t="s">
        <v>165</v>
      </c>
      <c r="U191" s="94" t="s">
        <v>165</v>
      </c>
      <c r="V191" s="94" t="s">
        <v>165</v>
      </c>
      <c r="W191" s="94" t="s">
        <v>165</v>
      </c>
      <c r="X191" s="94" t="s">
        <v>165</v>
      </c>
      <c r="Y191" s="94" t="s">
        <v>165</v>
      </c>
      <c r="Z191" s="94" t="s">
        <v>165</v>
      </c>
      <c r="AA191" s="94" t="s">
        <v>165</v>
      </c>
      <c r="AB191" s="94" t="s">
        <v>165</v>
      </c>
    </row>
    <row r="192" spans="1:28">
      <c r="A192" s="95">
        <v>44755</v>
      </c>
      <c r="B192" s="94" t="s">
        <v>165</v>
      </c>
      <c r="C192" s="94" t="s">
        <v>165</v>
      </c>
      <c r="D192" s="94" t="s">
        <v>165</v>
      </c>
      <c r="E192" s="94">
        <v>0</v>
      </c>
      <c r="F192" s="94">
        <v>3999.9999999999991</v>
      </c>
      <c r="G192" s="94" t="s">
        <v>165</v>
      </c>
      <c r="H192" s="94" t="s">
        <v>165</v>
      </c>
      <c r="I192" s="94" t="s">
        <v>165</v>
      </c>
      <c r="J192" s="94" t="s">
        <v>165</v>
      </c>
      <c r="K192" s="94" t="s">
        <v>165</v>
      </c>
      <c r="L192" s="94" t="s">
        <v>165</v>
      </c>
      <c r="M192" s="94" t="s">
        <v>165</v>
      </c>
      <c r="N192" s="94" t="s">
        <v>165</v>
      </c>
      <c r="O192" s="94" t="s">
        <v>165</v>
      </c>
      <c r="P192" s="94" t="s">
        <v>165</v>
      </c>
      <c r="Q192" s="94" t="s">
        <v>165</v>
      </c>
      <c r="R192" s="94" t="s">
        <v>165</v>
      </c>
      <c r="S192" s="94">
        <v>4312.5</v>
      </c>
      <c r="T192" s="94" t="s">
        <v>165</v>
      </c>
      <c r="U192" s="94">
        <v>6900.0000000000018</v>
      </c>
      <c r="V192" s="94" t="s">
        <v>165</v>
      </c>
      <c r="W192" s="94" t="s">
        <v>165</v>
      </c>
      <c r="X192" s="94" t="s">
        <v>165</v>
      </c>
      <c r="Y192" s="94">
        <v>3499.9999999999982</v>
      </c>
      <c r="Z192" s="94" t="s">
        <v>165</v>
      </c>
      <c r="AA192" s="94" t="s">
        <v>165</v>
      </c>
      <c r="AB192" s="94" t="s">
        <v>165</v>
      </c>
    </row>
    <row r="193" spans="1:28">
      <c r="A193" s="95">
        <v>44756</v>
      </c>
      <c r="B193" s="94" t="s">
        <v>165</v>
      </c>
      <c r="C193" s="94" t="s">
        <v>165</v>
      </c>
      <c r="D193" s="94" t="s">
        <v>165</v>
      </c>
      <c r="E193" s="94" t="s">
        <v>165</v>
      </c>
      <c r="F193" s="94">
        <v>8000.0000000000018</v>
      </c>
      <c r="G193" s="94" t="s">
        <v>165</v>
      </c>
      <c r="H193" s="94" t="s">
        <v>165</v>
      </c>
      <c r="I193" s="94" t="s">
        <v>165</v>
      </c>
      <c r="J193" s="94" t="s">
        <v>165</v>
      </c>
      <c r="K193" s="94" t="s">
        <v>165</v>
      </c>
      <c r="L193" s="94" t="s">
        <v>165</v>
      </c>
      <c r="M193" s="94" t="s">
        <v>165</v>
      </c>
      <c r="N193" s="94" t="s">
        <v>165</v>
      </c>
      <c r="O193" s="94" t="s">
        <v>165</v>
      </c>
      <c r="P193" s="94" t="s">
        <v>165</v>
      </c>
      <c r="Q193" s="94" t="s">
        <v>165</v>
      </c>
      <c r="R193" s="94" t="s">
        <v>165</v>
      </c>
      <c r="S193" s="94" t="s">
        <v>165</v>
      </c>
      <c r="T193" s="94" t="s">
        <v>165</v>
      </c>
      <c r="U193" s="94">
        <v>4887.5</v>
      </c>
      <c r="V193" s="94" t="s">
        <v>165</v>
      </c>
      <c r="W193" s="94" t="s">
        <v>165</v>
      </c>
      <c r="X193" s="94" t="s">
        <v>165</v>
      </c>
      <c r="Y193" s="94" t="s">
        <v>165</v>
      </c>
      <c r="Z193" s="94" t="s">
        <v>165</v>
      </c>
      <c r="AA193" s="94" t="s">
        <v>165</v>
      </c>
      <c r="AB193" s="94" t="s">
        <v>165</v>
      </c>
    </row>
    <row r="194" spans="1:28">
      <c r="A194" s="95">
        <v>44757</v>
      </c>
      <c r="B194" s="94" t="s">
        <v>165</v>
      </c>
      <c r="C194" s="94" t="s">
        <v>165</v>
      </c>
      <c r="D194" s="94">
        <v>4199.9999999999982</v>
      </c>
      <c r="E194" s="94" t="s">
        <v>165</v>
      </c>
      <c r="F194" s="94" t="s">
        <v>165</v>
      </c>
      <c r="G194" s="94" t="s">
        <v>165</v>
      </c>
      <c r="H194" s="94">
        <v>5000.0000000000009</v>
      </c>
      <c r="I194" s="94" t="s">
        <v>165</v>
      </c>
      <c r="J194" s="94" t="s">
        <v>165</v>
      </c>
      <c r="K194" s="94" t="s">
        <v>165</v>
      </c>
      <c r="L194" s="94" t="s">
        <v>165</v>
      </c>
      <c r="M194" s="94" t="s">
        <v>165</v>
      </c>
      <c r="N194" s="94" t="s">
        <v>165</v>
      </c>
      <c r="O194" s="94" t="s">
        <v>165</v>
      </c>
      <c r="P194" s="94" t="s">
        <v>165</v>
      </c>
      <c r="Q194" s="94">
        <v>4037.4999999999982</v>
      </c>
      <c r="R194" s="94" t="s">
        <v>165</v>
      </c>
      <c r="S194" s="94">
        <v>3737.4999999999991</v>
      </c>
      <c r="T194" s="94" t="s">
        <v>165</v>
      </c>
      <c r="U194" s="94" t="s">
        <v>165</v>
      </c>
      <c r="V194" s="94" t="s">
        <v>165</v>
      </c>
      <c r="W194" s="94" t="s">
        <v>165</v>
      </c>
      <c r="X194" s="94" t="s">
        <v>165</v>
      </c>
      <c r="Y194" s="94" t="s">
        <v>165</v>
      </c>
      <c r="Z194" s="94" t="s">
        <v>165</v>
      </c>
      <c r="AA194" s="94" t="s">
        <v>165</v>
      </c>
      <c r="AB194" s="94" t="s">
        <v>165</v>
      </c>
    </row>
    <row r="195" spans="1:28">
      <c r="A195" s="95">
        <v>44758</v>
      </c>
      <c r="B195" s="94">
        <v>0</v>
      </c>
      <c r="C195" s="94" t="s">
        <v>165</v>
      </c>
      <c r="D195" s="94">
        <v>5099.9999999999982</v>
      </c>
      <c r="E195" s="94">
        <v>9900.0000000000018</v>
      </c>
      <c r="F195" s="94">
        <v>5750.0000000000009</v>
      </c>
      <c r="G195" s="94" t="s">
        <v>165</v>
      </c>
      <c r="H195" s="94" t="s">
        <v>165</v>
      </c>
      <c r="I195" s="94" t="s">
        <v>165</v>
      </c>
      <c r="J195" s="94">
        <v>6612.5</v>
      </c>
      <c r="K195" s="94" t="s">
        <v>165</v>
      </c>
      <c r="L195" s="94" t="s">
        <v>165</v>
      </c>
      <c r="M195" s="94" t="s">
        <v>165</v>
      </c>
      <c r="N195" s="94" t="s">
        <v>165</v>
      </c>
      <c r="O195" s="94" t="s">
        <v>165</v>
      </c>
      <c r="P195" s="94" t="s">
        <v>165</v>
      </c>
      <c r="Q195" s="94">
        <v>7362.5000000000018</v>
      </c>
      <c r="R195" s="94" t="s">
        <v>165</v>
      </c>
      <c r="S195" s="94">
        <v>10350</v>
      </c>
      <c r="T195" s="94" t="s">
        <v>165</v>
      </c>
      <c r="U195" s="94" t="s">
        <v>165</v>
      </c>
      <c r="V195" s="94">
        <v>6900</v>
      </c>
      <c r="W195" s="94" t="s">
        <v>165</v>
      </c>
      <c r="X195" s="94">
        <v>10350</v>
      </c>
      <c r="Y195" s="94">
        <v>7500.0000000000018</v>
      </c>
      <c r="Z195" s="94" t="s">
        <v>165</v>
      </c>
      <c r="AA195" s="94" t="s">
        <v>165</v>
      </c>
      <c r="AB195" s="94" t="s">
        <v>165</v>
      </c>
    </row>
    <row r="196" spans="1:28">
      <c r="A196" s="95">
        <v>44759</v>
      </c>
      <c r="B196" s="94">
        <v>0</v>
      </c>
      <c r="C196" s="94" t="s">
        <v>165</v>
      </c>
      <c r="D196" s="94">
        <v>11400</v>
      </c>
      <c r="E196" s="94">
        <v>0</v>
      </c>
      <c r="F196" s="94">
        <v>3499.9999999999982</v>
      </c>
      <c r="G196" s="94" t="s">
        <v>165</v>
      </c>
      <c r="H196" s="94">
        <v>9000</v>
      </c>
      <c r="I196" s="94" t="s">
        <v>165</v>
      </c>
      <c r="J196" s="94">
        <v>6900.0000000000018</v>
      </c>
      <c r="K196" s="94" t="s">
        <v>165</v>
      </c>
      <c r="L196" s="94" t="s">
        <v>165</v>
      </c>
      <c r="M196" s="94" t="s">
        <v>165</v>
      </c>
      <c r="N196" s="94">
        <v>5175</v>
      </c>
      <c r="O196" s="94" t="s">
        <v>165</v>
      </c>
      <c r="P196" s="94" t="s">
        <v>165</v>
      </c>
      <c r="Q196" s="94">
        <v>5700.0000000000018</v>
      </c>
      <c r="R196" s="94" t="s">
        <v>165</v>
      </c>
      <c r="S196" s="94">
        <v>11212.5</v>
      </c>
      <c r="T196" s="94" t="s">
        <v>165</v>
      </c>
      <c r="U196" s="94" t="s">
        <v>165</v>
      </c>
      <c r="V196" s="94" t="s">
        <v>165</v>
      </c>
      <c r="W196" s="94" t="s">
        <v>165</v>
      </c>
      <c r="X196" s="94">
        <v>9200</v>
      </c>
      <c r="Y196" s="94">
        <v>3499.9999999999982</v>
      </c>
      <c r="Z196" s="94" t="s">
        <v>165</v>
      </c>
      <c r="AA196" s="94" t="s">
        <v>165</v>
      </c>
      <c r="AB196" s="94">
        <v>9900</v>
      </c>
    </row>
    <row r="197" spans="1:28">
      <c r="A197" s="95">
        <v>44760</v>
      </c>
      <c r="B197" s="94" t="s">
        <v>165</v>
      </c>
      <c r="C197" s="94" t="s">
        <v>165</v>
      </c>
      <c r="D197" s="94">
        <v>8700</v>
      </c>
      <c r="E197" s="94">
        <v>0</v>
      </c>
      <c r="F197" s="94">
        <v>8000</v>
      </c>
      <c r="G197" s="94" t="s">
        <v>165</v>
      </c>
      <c r="H197" s="94">
        <v>7000</v>
      </c>
      <c r="I197" s="94" t="s">
        <v>165</v>
      </c>
      <c r="J197" s="94" t="s">
        <v>165</v>
      </c>
      <c r="K197" s="94" t="s">
        <v>165</v>
      </c>
      <c r="L197" s="94" t="s">
        <v>165</v>
      </c>
      <c r="M197" s="94" t="s">
        <v>165</v>
      </c>
      <c r="N197" s="94">
        <v>4599.9999999999991</v>
      </c>
      <c r="O197" s="94" t="s">
        <v>165</v>
      </c>
      <c r="P197" s="94">
        <v>4249.9999999999982</v>
      </c>
      <c r="Q197" s="94">
        <v>3087.4999999999991</v>
      </c>
      <c r="R197" s="94">
        <v>10800</v>
      </c>
      <c r="S197" s="94" t="s">
        <v>165</v>
      </c>
      <c r="T197" s="94" t="s">
        <v>165</v>
      </c>
      <c r="U197" s="94" t="s">
        <v>165</v>
      </c>
      <c r="V197" s="94">
        <v>9200</v>
      </c>
      <c r="W197" s="94" t="s">
        <v>165</v>
      </c>
      <c r="X197" s="94" t="s">
        <v>165</v>
      </c>
      <c r="Y197" s="94">
        <v>8250</v>
      </c>
      <c r="Z197" s="94" t="s">
        <v>165</v>
      </c>
      <c r="AA197" s="94" t="s">
        <v>165</v>
      </c>
      <c r="AB197" s="94" t="s">
        <v>165</v>
      </c>
    </row>
    <row r="198" spans="1:28">
      <c r="A198" s="95">
        <v>44761</v>
      </c>
      <c r="B198" s="94" t="s">
        <v>165</v>
      </c>
      <c r="C198" s="94" t="s">
        <v>165</v>
      </c>
      <c r="D198" s="94" t="s">
        <v>165</v>
      </c>
      <c r="E198" s="94">
        <v>0</v>
      </c>
      <c r="F198" s="94" t="s">
        <v>165</v>
      </c>
      <c r="G198" s="94" t="s">
        <v>165</v>
      </c>
      <c r="H198" s="94">
        <v>3499.9999999999982</v>
      </c>
      <c r="I198" s="94" t="s">
        <v>165</v>
      </c>
      <c r="J198" s="94" t="s">
        <v>165</v>
      </c>
      <c r="K198" s="94" t="s">
        <v>165</v>
      </c>
      <c r="L198" s="94" t="s">
        <v>165</v>
      </c>
      <c r="M198" s="94">
        <v>7125</v>
      </c>
      <c r="N198" s="94" t="s">
        <v>165</v>
      </c>
      <c r="O198" s="94" t="s">
        <v>165</v>
      </c>
      <c r="P198" s="94" t="s">
        <v>165</v>
      </c>
      <c r="Q198" s="94" t="s">
        <v>165</v>
      </c>
      <c r="R198" s="94">
        <v>4799.9999999999991</v>
      </c>
      <c r="S198" s="94">
        <v>3737.4999999999991</v>
      </c>
      <c r="T198" s="94" t="s">
        <v>165</v>
      </c>
      <c r="U198" s="94" t="s">
        <v>165</v>
      </c>
      <c r="V198" s="94" t="s">
        <v>165</v>
      </c>
      <c r="W198" s="94" t="s">
        <v>165</v>
      </c>
      <c r="X198" s="94" t="s">
        <v>165</v>
      </c>
      <c r="Y198" s="94" t="s">
        <v>165</v>
      </c>
      <c r="Z198" s="94" t="s">
        <v>165</v>
      </c>
      <c r="AA198" s="94" t="s">
        <v>165</v>
      </c>
      <c r="AB198" s="94" t="s">
        <v>165</v>
      </c>
    </row>
    <row r="199" spans="1:28">
      <c r="A199" s="95">
        <v>44762</v>
      </c>
      <c r="B199" s="94" t="s">
        <v>165</v>
      </c>
      <c r="C199" s="94" t="s">
        <v>165</v>
      </c>
      <c r="D199" s="94" t="s">
        <v>165</v>
      </c>
      <c r="E199" s="94">
        <v>4500</v>
      </c>
      <c r="F199" s="94">
        <v>4000.0000000000018</v>
      </c>
      <c r="G199" s="94" t="s">
        <v>165</v>
      </c>
      <c r="H199" s="94">
        <v>3999.9999999999991</v>
      </c>
      <c r="I199" s="94" t="s">
        <v>165</v>
      </c>
      <c r="J199" s="94" t="s">
        <v>165</v>
      </c>
      <c r="K199" s="94" t="s">
        <v>165</v>
      </c>
      <c r="L199" s="94" t="s">
        <v>165</v>
      </c>
      <c r="M199" s="94" t="s">
        <v>165</v>
      </c>
      <c r="N199" s="94" t="s">
        <v>165</v>
      </c>
      <c r="O199" s="94" t="s">
        <v>165</v>
      </c>
      <c r="P199" s="94" t="s">
        <v>165</v>
      </c>
      <c r="Q199" s="94" t="s">
        <v>165</v>
      </c>
      <c r="R199" s="94" t="s">
        <v>165</v>
      </c>
      <c r="S199" s="94">
        <v>3450</v>
      </c>
      <c r="T199" s="94" t="s">
        <v>165</v>
      </c>
      <c r="U199" s="94" t="s">
        <v>165</v>
      </c>
      <c r="V199" s="94">
        <v>4599.9999999999991</v>
      </c>
      <c r="W199" s="94" t="s">
        <v>165</v>
      </c>
      <c r="X199" s="94" t="s">
        <v>165</v>
      </c>
      <c r="Y199" s="94" t="s">
        <v>165</v>
      </c>
      <c r="Z199" s="94" t="s">
        <v>165</v>
      </c>
      <c r="AA199" s="94" t="s">
        <v>165</v>
      </c>
      <c r="AB199" s="94" t="s">
        <v>165</v>
      </c>
    </row>
    <row r="200" spans="1:28">
      <c r="A200" s="95">
        <v>44763</v>
      </c>
      <c r="B200" s="94" t="s">
        <v>165</v>
      </c>
      <c r="C200" s="94" t="s">
        <v>165</v>
      </c>
      <c r="D200" s="94" t="s">
        <v>165</v>
      </c>
      <c r="E200" s="94" t="s">
        <v>165</v>
      </c>
      <c r="F200" s="94">
        <v>3499.9999999999982</v>
      </c>
      <c r="G200" s="94" t="s">
        <v>165</v>
      </c>
      <c r="H200" s="94" t="s">
        <v>165</v>
      </c>
      <c r="I200" s="94" t="s">
        <v>165</v>
      </c>
      <c r="J200" s="94" t="s">
        <v>165</v>
      </c>
      <c r="K200" s="94" t="s">
        <v>165</v>
      </c>
      <c r="L200" s="94" t="s">
        <v>165</v>
      </c>
      <c r="M200" s="94" t="s">
        <v>165</v>
      </c>
      <c r="N200" s="94" t="s">
        <v>165</v>
      </c>
      <c r="O200" s="94" t="s">
        <v>165</v>
      </c>
      <c r="P200" s="94" t="s">
        <v>165</v>
      </c>
      <c r="Q200" s="94" t="s">
        <v>165</v>
      </c>
      <c r="R200" s="94" t="s">
        <v>165</v>
      </c>
      <c r="S200" s="94">
        <v>3737.4999999999991</v>
      </c>
      <c r="T200" s="94" t="s">
        <v>165</v>
      </c>
      <c r="U200" s="94">
        <v>7187.5</v>
      </c>
      <c r="V200" s="94" t="s">
        <v>165</v>
      </c>
      <c r="W200" s="94" t="s">
        <v>165</v>
      </c>
      <c r="X200" s="94" t="s">
        <v>165</v>
      </c>
      <c r="Y200" s="94" t="s">
        <v>165</v>
      </c>
      <c r="Z200" s="94" t="s">
        <v>165</v>
      </c>
      <c r="AA200" s="94">
        <v>8312.5000000000018</v>
      </c>
      <c r="AB200" s="94" t="s">
        <v>165</v>
      </c>
    </row>
    <row r="201" spans="1:28">
      <c r="A201" s="95">
        <v>44764</v>
      </c>
      <c r="B201" s="94" t="s">
        <v>165</v>
      </c>
      <c r="C201" s="94" t="s">
        <v>165</v>
      </c>
      <c r="D201" s="94" t="s">
        <v>165</v>
      </c>
      <c r="E201" s="94">
        <v>5100.0000000000009</v>
      </c>
      <c r="F201" s="94">
        <v>4249.9999999999982</v>
      </c>
      <c r="G201" s="94" t="s">
        <v>165</v>
      </c>
      <c r="H201" s="94" t="s">
        <v>165</v>
      </c>
      <c r="I201" s="94" t="s">
        <v>165</v>
      </c>
      <c r="J201" s="94" t="s">
        <v>165</v>
      </c>
      <c r="K201" s="94" t="s">
        <v>165</v>
      </c>
      <c r="L201" s="94" t="s">
        <v>165</v>
      </c>
      <c r="M201" s="94">
        <v>4037.4999999999982</v>
      </c>
      <c r="N201" s="94" t="s">
        <v>165</v>
      </c>
      <c r="O201" s="94" t="s">
        <v>165</v>
      </c>
      <c r="P201" s="94" t="s">
        <v>165</v>
      </c>
      <c r="Q201" s="94" t="s">
        <v>165</v>
      </c>
      <c r="R201" s="94" t="s">
        <v>165</v>
      </c>
      <c r="S201" s="94">
        <v>4024.9999999999982</v>
      </c>
      <c r="T201" s="94" t="s">
        <v>165</v>
      </c>
      <c r="U201" s="94" t="s">
        <v>165</v>
      </c>
      <c r="V201" s="94" t="s">
        <v>165</v>
      </c>
      <c r="W201" s="94" t="s">
        <v>165</v>
      </c>
      <c r="X201" s="94" t="s">
        <v>165</v>
      </c>
      <c r="Y201" s="94" t="s">
        <v>165</v>
      </c>
      <c r="Z201" s="94" t="s">
        <v>165</v>
      </c>
      <c r="AA201" s="94" t="s">
        <v>165</v>
      </c>
      <c r="AB201" s="94" t="s">
        <v>165</v>
      </c>
    </row>
    <row r="202" spans="1:28">
      <c r="A202" s="95">
        <v>44765</v>
      </c>
      <c r="B202" s="94">
        <v>0</v>
      </c>
      <c r="C202" s="94" t="s">
        <v>165</v>
      </c>
      <c r="D202" s="94">
        <v>3899.9999999999991</v>
      </c>
      <c r="E202" s="94">
        <v>0</v>
      </c>
      <c r="F202" s="94">
        <v>8000</v>
      </c>
      <c r="G202" s="94" t="s">
        <v>165</v>
      </c>
      <c r="H202" s="94">
        <v>9000</v>
      </c>
      <c r="I202" s="94" t="s">
        <v>165</v>
      </c>
      <c r="J202" s="94">
        <v>3737.5000000000005</v>
      </c>
      <c r="K202" s="94" t="s">
        <v>165</v>
      </c>
      <c r="L202" s="94" t="s">
        <v>165</v>
      </c>
      <c r="M202" s="94" t="s">
        <v>165</v>
      </c>
      <c r="N202" s="94" t="s">
        <v>165</v>
      </c>
      <c r="O202" s="94" t="s">
        <v>165</v>
      </c>
      <c r="P202" s="94" t="s">
        <v>165</v>
      </c>
      <c r="Q202" s="94">
        <v>3799.9999999999991</v>
      </c>
      <c r="R202" s="94">
        <v>3899.9999999999991</v>
      </c>
      <c r="S202" s="94">
        <v>10062.500000000002</v>
      </c>
      <c r="T202" s="94" t="s">
        <v>165</v>
      </c>
      <c r="U202" s="94" t="s">
        <v>165</v>
      </c>
      <c r="V202" s="94">
        <v>9200</v>
      </c>
      <c r="W202" s="94" t="s">
        <v>165</v>
      </c>
      <c r="X202" s="94" t="s">
        <v>165</v>
      </c>
      <c r="Y202" s="94" t="s">
        <v>165</v>
      </c>
      <c r="Z202" s="94" t="s">
        <v>165</v>
      </c>
      <c r="AA202" s="94" t="s">
        <v>165</v>
      </c>
      <c r="AB202" s="94" t="s">
        <v>165</v>
      </c>
    </row>
    <row r="203" spans="1:28">
      <c r="A203" s="95">
        <v>44766</v>
      </c>
      <c r="B203" s="94" t="s">
        <v>165</v>
      </c>
      <c r="C203" s="94">
        <v>4500</v>
      </c>
      <c r="D203" s="94">
        <v>4799.9999999999991</v>
      </c>
      <c r="E203" s="94">
        <v>0</v>
      </c>
      <c r="F203" s="94" t="s">
        <v>165</v>
      </c>
      <c r="G203" s="94" t="s">
        <v>165</v>
      </c>
      <c r="H203" s="94" t="s">
        <v>165</v>
      </c>
      <c r="I203" s="94" t="s">
        <v>165</v>
      </c>
      <c r="J203" s="94" t="s">
        <v>165</v>
      </c>
      <c r="K203" s="94" t="s">
        <v>165</v>
      </c>
      <c r="L203" s="94" t="s">
        <v>165</v>
      </c>
      <c r="M203" s="94" t="s">
        <v>165</v>
      </c>
      <c r="N203" s="94">
        <v>5175</v>
      </c>
      <c r="O203" s="94" t="s">
        <v>165</v>
      </c>
      <c r="P203" s="94" t="s">
        <v>165</v>
      </c>
      <c r="Q203" s="94">
        <v>8075</v>
      </c>
      <c r="R203" s="94">
        <v>9600</v>
      </c>
      <c r="S203" s="94">
        <v>11212.5</v>
      </c>
      <c r="T203" s="94" t="s">
        <v>165</v>
      </c>
      <c r="U203" s="94" t="s">
        <v>165</v>
      </c>
      <c r="V203" s="94" t="s">
        <v>165</v>
      </c>
      <c r="W203" s="94" t="s">
        <v>165</v>
      </c>
      <c r="X203" s="94" t="s">
        <v>165</v>
      </c>
      <c r="Y203" s="94">
        <v>3249.9999999999991</v>
      </c>
      <c r="Z203" s="94" t="s">
        <v>165</v>
      </c>
      <c r="AA203" s="94" t="s">
        <v>165</v>
      </c>
      <c r="AB203" s="94">
        <v>9000</v>
      </c>
    </row>
    <row r="204" spans="1:28">
      <c r="A204" s="95">
        <v>44767</v>
      </c>
      <c r="B204" s="94" t="s">
        <v>165</v>
      </c>
      <c r="C204" s="94" t="s">
        <v>165</v>
      </c>
      <c r="D204" s="94" t="s">
        <v>165</v>
      </c>
      <c r="E204" s="94" t="s">
        <v>165</v>
      </c>
      <c r="F204" s="94">
        <v>3499.9999999999982</v>
      </c>
      <c r="G204" s="94" t="s">
        <v>165</v>
      </c>
      <c r="H204" s="94">
        <v>3999.9999999999991</v>
      </c>
      <c r="I204" s="94">
        <v>4799.9999999999991</v>
      </c>
      <c r="J204" s="94" t="s">
        <v>165</v>
      </c>
      <c r="K204" s="94" t="s">
        <v>165</v>
      </c>
      <c r="L204" s="94" t="s">
        <v>165</v>
      </c>
      <c r="M204" s="94" t="s">
        <v>165</v>
      </c>
      <c r="N204" s="94" t="s">
        <v>165</v>
      </c>
      <c r="O204" s="94" t="s">
        <v>165</v>
      </c>
      <c r="P204" s="94" t="s">
        <v>165</v>
      </c>
      <c r="Q204" s="94" t="s">
        <v>165</v>
      </c>
      <c r="R204" s="94" t="s">
        <v>165</v>
      </c>
      <c r="S204" s="94" t="s">
        <v>165</v>
      </c>
      <c r="T204" s="94" t="s">
        <v>165</v>
      </c>
      <c r="U204" s="94">
        <v>4600</v>
      </c>
      <c r="V204" s="94" t="s">
        <v>165</v>
      </c>
      <c r="W204" s="94" t="s">
        <v>165</v>
      </c>
      <c r="X204" s="94" t="s">
        <v>165</v>
      </c>
      <c r="Y204" s="94" t="s">
        <v>165</v>
      </c>
      <c r="Z204" s="94" t="s">
        <v>165</v>
      </c>
      <c r="AA204" s="94" t="s">
        <v>165</v>
      </c>
      <c r="AB204" s="94" t="s">
        <v>165</v>
      </c>
    </row>
    <row r="205" spans="1:28">
      <c r="A205" s="95">
        <v>44768</v>
      </c>
      <c r="B205" s="94" t="s">
        <v>165</v>
      </c>
      <c r="C205" s="94" t="s">
        <v>165</v>
      </c>
      <c r="D205" s="94" t="s">
        <v>165</v>
      </c>
      <c r="E205" s="94" t="s">
        <v>165</v>
      </c>
      <c r="F205" s="94">
        <v>7250.0000000000018</v>
      </c>
      <c r="G205" s="94" t="s">
        <v>165</v>
      </c>
      <c r="H205" s="94">
        <v>3000</v>
      </c>
      <c r="I205" s="94" t="s">
        <v>165</v>
      </c>
      <c r="J205" s="94" t="s">
        <v>165</v>
      </c>
      <c r="K205" s="94" t="s">
        <v>165</v>
      </c>
      <c r="L205" s="94" t="s">
        <v>165</v>
      </c>
      <c r="M205" s="94">
        <v>4037.4999999999982</v>
      </c>
      <c r="N205" s="94" t="s">
        <v>165</v>
      </c>
      <c r="O205" s="94" t="s">
        <v>165</v>
      </c>
      <c r="P205" s="94" t="s">
        <v>165</v>
      </c>
      <c r="Q205" s="94" t="s">
        <v>165</v>
      </c>
      <c r="R205" s="94" t="s">
        <v>165</v>
      </c>
      <c r="S205" s="94">
        <v>4312.5</v>
      </c>
      <c r="T205" s="94" t="s">
        <v>165</v>
      </c>
      <c r="U205" s="94">
        <v>6900.0000000000018</v>
      </c>
      <c r="V205" s="94" t="s">
        <v>165</v>
      </c>
      <c r="W205" s="94" t="s">
        <v>165</v>
      </c>
      <c r="X205" s="94" t="s">
        <v>165</v>
      </c>
      <c r="Y205" s="94" t="s">
        <v>165</v>
      </c>
      <c r="Z205" s="94" t="s">
        <v>165</v>
      </c>
      <c r="AA205" s="94">
        <v>4037.4999999999982</v>
      </c>
      <c r="AB205" s="94" t="s">
        <v>165</v>
      </c>
    </row>
    <row r="206" spans="1:28">
      <c r="A206" s="95">
        <v>44769</v>
      </c>
      <c r="B206" s="94" t="s">
        <v>165</v>
      </c>
      <c r="C206" s="94" t="s">
        <v>165</v>
      </c>
      <c r="D206" s="94" t="s">
        <v>165</v>
      </c>
      <c r="E206" s="94">
        <v>5400</v>
      </c>
      <c r="F206" s="94">
        <v>3999.9999999999991</v>
      </c>
      <c r="G206" s="94" t="s">
        <v>165</v>
      </c>
      <c r="H206" s="94">
        <v>8000.0000000000018</v>
      </c>
      <c r="I206" s="94" t="s">
        <v>165</v>
      </c>
      <c r="J206" s="94" t="s">
        <v>165</v>
      </c>
      <c r="K206" s="94" t="s">
        <v>165</v>
      </c>
      <c r="L206" s="94" t="s">
        <v>165</v>
      </c>
      <c r="M206" s="94" t="s">
        <v>165</v>
      </c>
      <c r="N206" s="94" t="s">
        <v>165</v>
      </c>
      <c r="O206" s="94" t="s">
        <v>165</v>
      </c>
      <c r="P206" s="94" t="s">
        <v>165</v>
      </c>
      <c r="Q206" s="94" t="s">
        <v>165</v>
      </c>
      <c r="R206" s="94" t="s">
        <v>165</v>
      </c>
      <c r="S206" s="94">
        <v>4312.5</v>
      </c>
      <c r="T206" s="94" t="s">
        <v>165</v>
      </c>
      <c r="U206" s="94" t="s">
        <v>165</v>
      </c>
      <c r="V206" s="94" t="s">
        <v>165</v>
      </c>
      <c r="W206" s="94" t="s">
        <v>165</v>
      </c>
      <c r="X206" s="94" t="s">
        <v>165</v>
      </c>
      <c r="Y206" s="94">
        <v>3750</v>
      </c>
      <c r="Z206" s="94" t="s">
        <v>165</v>
      </c>
      <c r="AA206" s="94" t="s">
        <v>165</v>
      </c>
      <c r="AB206" s="94" t="s">
        <v>165</v>
      </c>
    </row>
    <row r="207" spans="1:28">
      <c r="A207" s="95">
        <v>44770</v>
      </c>
      <c r="B207" s="94" t="s">
        <v>165</v>
      </c>
      <c r="C207" s="94" t="s">
        <v>165</v>
      </c>
      <c r="D207" s="94">
        <v>5099.9999999999982</v>
      </c>
      <c r="E207" s="94">
        <v>0</v>
      </c>
      <c r="F207" s="94" t="s">
        <v>165</v>
      </c>
      <c r="G207" s="94" t="s">
        <v>165</v>
      </c>
      <c r="H207" s="94" t="s">
        <v>165</v>
      </c>
      <c r="I207" s="94" t="s">
        <v>165</v>
      </c>
      <c r="J207" s="94" t="s">
        <v>165</v>
      </c>
      <c r="K207" s="94" t="s">
        <v>165</v>
      </c>
      <c r="L207" s="94" t="s">
        <v>165</v>
      </c>
      <c r="M207" s="94" t="s">
        <v>165</v>
      </c>
      <c r="N207" s="94" t="s">
        <v>165</v>
      </c>
      <c r="O207" s="94" t="s">
        <v>165</v>
      </c>
      <c r="P207" s="94" t="s">
        <v>165</v>
      </c>
      <c r="Q207" s="94" t="s">
        <v>165</v>
      </c>
      <c r="R207" s="94" t="s">
        <v>165</v>
      </c>
      <c r="S207" s="94">
        <v>5462.5000000000018</v>
      </c>
      <c r="T207" s="94" t="s">
        <v>165</v>
      </c>
      <c r="U207" s="94" t="s">
        <v>165</v>
      </c>
      <c r="V207" s="94" t="s">
        <v>165</v>
      </c>
      <c r="W207" s="94" t="s">
        <v>165</v>
      </c>
      <c r="X207" s="94" t="s">
        <v>165</v>
      </c>
      <c r="Y207" s="94" t="s">
        <v>165</v>
      </c>
      <c r="Z207" s="94" t="s">
        <v>165</v>
      </c>
      <c r="AA207" s="94">
        <v>7600</v>
      </c>
      <c r="AB207" s="94" t="s">
        <v>165</v>
      </c>
    </row>
    <row r="208" spans="1:28">
      <c r="A208" s="95">
        <v>44771</v>
      </c>
      <c r="B208" s="94">
        <v>0</v>
      </c>
      <c r="C208" s="94" t="s">
        <v>165</v>
      </c>
      <c r="D208" s="94" t="s">
        <v>165</v>
      </c>
      <c r="E208" s="94">
        <v>0</v>
      </c>
      <c r="F208" s="94">
        <v>3499.9999999999982</v>
      </c>
      <c r="G208" s="94" t="s">
        <v>165</v>
      </c>
      <c r="H208" s="94" t="s">
        <v>165</v>
      </c>
      <c r="I208" s="94" t="s">
        <v>165</v>
      </c>
      <c r="J208" s="94" t="s">
        <v>165</v>
      </c>
      <c r="K208" s="94" t="s">
        <v>165</v>
      </c>
      <c r="L208" s="94" t="s">
        <v>165</v>
      </c>
      <c r="M208" s="94">
        <v>5225.0000000000018</v>
      </c>
      <c r="N208" s="94" t="s">
        <v>165</v>
      </c>
      <c r="O208" s="94" t="s">
        <v>165</v>
      </c>
      <c r="P208" s="94" t="s">
        <v>165</v>
      </c>
      <c r="Q208" s="94" t="s">
        <v>165</v>
      </c>
      <c r="R208" s="94" t="s">
        <v>165</v>
      </c>
      <c r="S208" s="94" t="s">
        <v>165</v>
      </c>
      <c r="T208" s="94" t="s">
        <v>165</v>
      </c>
      <c r="U208" s="94">
        <v>6900.0000000000018</v>
      </c>
      <c r="V208" s="94" t="s">
        <v>165</v>
      </c>
      <c r="W208" s="94" t="s">
        <v>165</v>
      </c>
      <c r="X208" s="94" t="s">
        <v>165</v>
      </c>
      <c r="Y208" s="94" t="s">
        <v>165</v>
      </c>
      <c r="Z208" s="94" t="s">
        <v>165</v>
      </c>
      <c r="AA208" s="94" t="s">
        <v>165</v>
      </c>
      <c r="AB208" s="94" t="s">
        <v>165</v>
      </c>
    </row>
    <row r="209" spans="1:28">
      <c r="A209" s="95">
        <v>44772</v>
      </c>
      <c r="B209" s="94">
        <v>0</v>
      </c>
      <c r="C209" s="94" t="s">
        <v>165</v>
      </c>
      <c r="D209" s="94">
        <v>10500.000000000002</v>
      </c>
      <c r="E209" s="94">
        <v>9900.0000000000018</v>
      </c>
      <c r="F209" s="94">
        <v>8250</v>
      </c>
      <c r="G209" s="94">
        <v>10350</v>
      </c>
      <c r="H209" s="94">
        <v>8500</v>
      </c>
      <c r="I209" s="94" t="s">
        <v>165</v>
      </c>
      <c r="J209" s="94" t="s">
        <v>165</v>
      </c>
      <c r="K209" s="94" t="s">
        <v>165</v>
      </c>
      <c r="L209" s="94" t="s">
        <v>165</v>
      </c>
      <c r="M209" s="94" t="s">
        <v>165</v>
      </c>
      <c r="N209" s="94" t="s">
        <v>165</v>
      </c>
      <c r="O209" s="94" t="s">
        <v>165</v>
      </c>
      <c r="P209" s="94" t="s">
        <v>165</v>
      </c>
      <c r="Q209" s="94" t="s">
        <v>165</v>
      </c>
      <c r="R209" s="94">
        <v>10200</v>
      </c>
      <c r="S209" s="94" t="s">
        <v>165</v>
      </c>
      <c r="T209" s="94" t="s">
        <v>165</v>
      </c>
      <c r="U209" s="94" t="s">
        <v>165</v>
      </c>
      <c r="V209" s="94">
        <v>10350</v>
      </c>
      <c r="W209" s="94" t="s">
        <v>165</v>
      </c>
      <c r="X209" s="94" t="s">
        <v>165</v>
      </c>
      <c r="Y209" s="94" t="s">
        <v>165</v>
      </c>
      <c r="Z209" s="94" t="s">
        <v>165</v>
      </c>
      <c r="AA209" s="94" t="s">
        <v>165</v>
      </c>
      <c r="AB209" s="94" t="s">
        <v>165</v>
      </c>
    </row>
    <row r="210" spans="1:28" ht="14.25" thickBot="1">
      <c r="A210" s="109">
        <v>44773</v>
      </c>
      <c r="B210" s="94">
        <v>0</v>
      </c>
      <c r="C210" s="94" t="s">
        <v>165</v>
      </c>
      <c r="D210" s="94">
        <v>11100</v>
      </c>
      <c r="E210" s="94">
        <v>9300</v>
      </c>
      <c r="F210" s="94" t="s">
        <v>165</v>
      </c>
      <c r="G210" s="94" t="s">
        <v>165</v>
      </c>
      <c r="H210" s="94">
        <v>4500</v>
      </c>
      <c r="I210" s="94" t="s">
        <v>165</v>
      </c>
      <c r="J210" s="94" t="s">
        <v>165</v>
      </c>
      <c r="K210" s="94" t="s">
        <v>165</v>
      </c>
      <c r="L210" s="94" t="s">
        <v>165</v>
      </c>
      <c r="M210" s="94" t="s">
        <v>165</v>
      </c>
      <c r="N210" s="94" t="s">
        <v>165</v>
      </c>
      <c r="O210" s="94" t="s">
        <v>165</v>
      </c>
      <c r="P210" s="94" t="s">
        <v>165</v>
      </c>
      <c r="Q210" s="94" t="s">
        <v>165</v>
      </c>
      <c r="R210" s="94" t="s">
        <v>165</v>
      </c>
      <c r="S210" s="94">
        <v>10062.500000000002</v>
      </c>
      <c r="T210" s="94" t="s">
        <v>165</v>
      </c>
      <c r="U210" s="94" t="s">
        <v>165</v>
      </c>
      <c r="V210" s="94">
        <v>9200</v>
      </c>
      <c r="W210" s="94" t="s">
        <v>165</v>
      </c>
      <c r="X210" s="94">
        <v>10350</v>
      </c>
      <c r="Y210" s="94">
        <v>9250</v>
      </c>
      <c r="Z210" s="94" t="s">
        <v>165</v>
      </c>
      <c r="AA210" s="94" t="s">
        <v>165</v>
      </c>
      <c r="AB210" s="94">
        <v>9000</v>
      </c>
    </row>
    <row r="211" spans="1:28" ht="26.25" customHeight="1" thickTop="1">
      <c r="A211" s="108" t="s">
        <v>78</v>
      </c>
      <c r="B211" s="110">
        <v>0</v>
      </c>
      <c r="C211" s="110">
        <v>4500</v>
      </c>
      <c r="D211" s="110">
        <v>85200</v>
      </c>
      <c r="E211" s="110">
        <v>48300</v>
      </c>
      <c r="F211" s="110">
        <v>119250</v>
      </c>
      <c r="G211" s="110">
        <v>26450</v>
      </c>
      <c r="H211" s="110">
        <v>119750</v>
      </c>
      <c r="I211" s="110">
        <v>14700</v>
      </c>
      <c r="J211" s="110">
        <v>21850</v>
      </c>
      <c r="K211" s="110">
        <v>28025</v>
      </c>
      <c r="L211" s="110">
        <v>0</v>
      </c>
      <c r="M211" s="110">
        <v>42987.5</v>
      </c>
      <c r="N211" s="110">
        <v>14950</v>
      </c>
      <c r="O211" s="110">
        <v>3999.9999999999991</v>
      </c>
      <c r="P211" s="110">
        <v>4249.9999999999982</v>
      </c>
      <c r="Q211" s="110">
        <v>38950</v>
      </c>
      <c r="R211" s="110">
        <v>61200</v>
      </c>
      <c r="S211" s="110">
        <v>149500</v>
      </c>
      <c r="T211" s="110">
        <v>0</v>
      </c>
      <c r="U211" s="110">
        <v>56062.500000000007</v>
      </c>
      <c r="V211" s="110">
        <v>79350</v>
      </c>
      <c r="W211" s="110">
        <v>0</v>
      </c>
      <c r="X211" s="110">
        <v>40250</v>
      </c>
      <c r="Y211" s="110">
        <v>39000</v>
      </c>
      <c r="Z211" s="110">
        <v>0</v>
      </c>
      <c r="AA211" s="110">
        <v>23750</v>
      </c>
      <c r="AB211" s="110">
        <v>36400</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135"/>
  <sheetViews>
    <sheetView topLeftCell="F106" zoomScale="85" zoomScaleNormal="85" workbookViewId="0">
      <selection activeCell="H136" sqref="H136"/>
    </sheetView>
  </sheetViews>
  <sheetFormatPr defaultRowHeight="13.5"/>
  <cols>
    <col min="1" max="1" width="23.625" bestFit="1" customWidth="1"/>
    <col min="3" max="3" width="5.5" bestFit="1" customWidth="1"/>
  </cols>
  <sheetData>
    <row r="1" spans="1:30">
      <c r="A1" t="s">
        <v>167</v>
      </c>
      <c r="B1" t="s">
        <v>166</v>
      </c>
      <c r="G1" t="s">
        <v>171</v>
      </c>
      <c r="L1" t="s">
        <v>175</v>
      </c>
      <c r="Q1" t="s">
        <v>176</v>
      </c>
      <c r="V1" t="s">
        <v>179</v>
      </c>
      <c r="AA1" t="s">
        <v>183</v>
      </c>
    </row>
    <row r="2" spans="1:30">
      <c r="B2" t="s">
        <v>4</v>
      </c>
      <c r="C2" t="s">
        <v>3</v>
      </c>
      <c r="D2" t="s">
        <v>5</v>
      </c>
      <c r="E2" t="s">
        <v>6</v>
      </c>
      <c r="G2" t="s">
        <v>4</v>
      </c>
      <c r="H2" t="s">
        <v>3</v>
      </c>
      <c r="I2" t="s">
        <v>5</v>
      </c>
      <c r="J2" t="s">
        <v>6</v>
      </c>
      <c r="L2" t="s">
        <v>4</v>
      </c>
      <c r="M2" t="s">
        <v>3</v>
      </c>
      <c r="N2" t="s">
        <v>5</v>
      </c>
      <c r="O2" t="s">
        <v>6</v>
      </c>
      <c r="Q2" t="s">
        <v>4</v>
      </c>
      <c r="R2" t="s">
        <v>3</v>
      </c>
      <c r="S2" t="s">
        <v>5</v>
      </c>
      <c r="T2" t="s">
        <v>6</v>
      </c>
      <c r="V2" t="s">
        <v>4</v>
      </c>
      <c r="W2" t="s">
        <v>3</v>
      </c>
      <c r="X2" t="s">
        <v>5</v>
      </c>
      <c r="Y2" t="s">
        <v>6</v>
      </c>
      <c r="AA2" t="s">
        <v>4</v>
      </c>
      <c r="AB2" t="s">
        <v>3</v>
      </c>
      <c r="AC2" t="s">
        <v>5</v>
      </c>
      <c r="AD2" t="s">
        <v>6</v>
      </c>
    </row>
    <row r="4" spans="1:30">
      <c r="B4" t="s">
        <v>60</v>
      </c>
      <c r="C4">
        <v>1700</v>
      </c>
      <c r="D4">
        <v>39.5</v>
      </c>
      <c r="E4">
        <v>67150</v>
      </c>
      <c r="G4" t="s">
        <v>26</v>
      </c>
      <c r="H4">
        <v>1700</v>
      </c>
      <c r="I4">
        <v>46.25</v>
      </c>
      <c r="J4">
        <v>78625</v>
      </c>
      <c r="L4" t="s">
        <v>60</v>
      </c>
      <c r="M4">
        <v>1700</v>
      </c>
      <c r="N4">
        <v>5.0000000000000009</v>
      </c>
      <c r="O4">
        <v>8500.0000000000018</v>
      </c>
      <c r="Q4" t="s">
        <v>60</v>
      </c>
      <c r="R4">
        <v>1700</v>
      </c>
      <c r="S4">
        <v>3.5000000000000009</v>
      </c>
      <c r="T4">
        <v>5950.0000000000018</v>
      </c>
      <c r="V4" t="s">
        <v>60</v>
      </c>
      <c r="W4">
        <v>1700</v>
      </c>
      <c r="X4">
        <v>7.9999999999999982</v>
      </c>
      <c r="Y4">
        <v>13599.999999999996</v>
      </c>
      <c r="AA4" t="s">
        <v>60</v>
      </c>
      <c r="AB4">
        <v>1700</v>
      </c>
      <c r="AC4">
        <v>14.75</v>
      </c>
      <c r="AD4">
        <v>25075</v>
      </c>
    </row>
    <row r="5" spans="1:30">
      <c r="B5" t="s">
        <v>95</v>
      </c>
      <c r="C5">
        <v>1700</v>
      </c>
      <c r="D5">
        <v>39</v>
      </c>
      <c r="E5">
        <v>66300</v>
      </c>
      <c r="G5" t="s">
        <v>96</v>
      </c>
      <c r="H5">
        <v>1700</v>
      </c>
      <c r="I5">
        <v>36</v>
      </c>
      <c r="J5">
        <v>61200</v>
      </c>
      <c r="L5" t="s">
        <v>95</v>
      </c>
      <c r="M5">
        <v>1700</v>
      </c>
      <c r="N5">
        <v>0</v>
      </c>
      <c r="O5">
        <v>0</v>
      </c>
      <c r="Q5" t="s">
        <v>95</v>
      </c>
      <c r="R5">
        <v>1700</v>
      </c>
      <c r="S5">
        <v>0</v>
      </c>
      <c r="T5">
        <v>0</v>
      </c>
      <c r="V5" t="s">
        <v>95</v>
      </c>
      <c r="W5">
        <v>1700</v>
      </c>
      <c r="X5">
        <v>0</v>
      </c>
      <c r="Y5">
        <v>0</v>
      </c>
      <c r="AA5" t="s">
        <v>95</v>
      </c>
      <c r="AB5">
        <v>1700</v>
      </c>
      <c r="AC5">
        <v>4.5</v>
      </c>
      <c r="AD5">
        <v>7650</v>
      </c>
    </row>
    <row r="6" spans="1:30">
      <c r="B6" t="s">
        <v>162</v>
      </c>
      <c r="C6">
        <v>1700</v>
      </c>
      <c r="D6">
        <v>50.25</v>
      </c>
      <c r="E6">
        <v>85425</v>
      </c>
      <c r="G6" t="s">
        <v>168</v>
      </c>
      <c r="H6">
        <v>1700</v>
      </c>
      <c r="I6">
        <v>41</v>
      </c>
      <c r="J6">
        <v>69700</v>
      </c>
      <c r="L6" t="s">
        <v>172</v>
      </c>
      <c r="M6">
        <v>1700</v>
      </c>
      <c r="N6">
        <v>0</v>
      </c>
      <c r="O6">
        <v>0</v>
      </c>
      <c r="Q6" t="s">
        <v>172</v>
      </c>
      <c r="R6">
        <v>1700</v>
      </c>
      <c r="S6">
        <v>120.5</v>
      </c>
      <c r="T6">
        <v>204850</v>
      </c>
      <c r="V6" t="s">
        <v>177</v>
      </c>
      <c r="W6">
        <v>1700</v>
      </c>
      <c r="X6">
        <v>0</v>
      </c>
      <c r="Y6">
        <v>0</v>
      </c>
      <c r="AA6" t="s">
        <v>177</v>
      </c>
      <c r="AB6">
        <v>1700</v>
      </c>
      <c r="AC6">
        <v>0</v>
      </c>
      <c r="AD6">
        <v>0</v>
      </c>
    </row>
    <row r="7" spans="1:30">
      <c r="B7" t="s">
        <v>62</v>
      </c>
      <c r="C7">
        <v>1700</v>
      </c>
      <c r="D7">
        <v>24.75</v>
      </c>
      <c r="E7">
        <v>42075</v>
      </c>
      <c r="G7" t="s">
        <v>62</v>
      </c>
      <c r="H7">
        <v>1700</v>
      </c>
      <c r="I7">
        <v>23</v>
      </c>
      <c r="J7">
        <v>39100</v>
      </c>
      <c r="L7" t="s">
        <v>62</v>
      </c>
      <c r="M7">
        <v>1700</v>
      </c>
      <c r="N7">
        <v>22.5</v>
      </c>
      <c r="O7">
        <v>38250</v>
      </c>
      <c r="Q7" t="s">
        <v>62</v>
      </c>
      <c r="R7">
        <v>1700</v>
      </c>
      <c r="S7">
        <v>13</v>
      </c>
      <c r="T7">
        <v>22100</v>
      </c>
      <c r="V7" t="s">
        <v>62</v>
      </c>
      <c r="W7">
        <v>1700</v>
      </c>
      <c r="X7">
        <v>11.999999999999996</v>
      </c>
      <c r="Y7">
        <v>20399.999999999993</v>
      </c>
      <c r="AA7" t="s">
        <v>62</v>
      </c>
      <c r="AB7">
        <v>1700</v>
      </c>
      <c r="AC7">
        <v>79.5</v>
      </c>
      <c r="AD7">
        <v>135150</v>
      </c>
    </row>
    <row r="8" spans="1:30">
      <c r="B8" t="s">
        <v>63</v>
      </c>
      <c r="C8">
        <v>1700</v>
      </c>
      <c r="D8">
        <v>97</v>
      </c>
      <c r="E8">
        <v>164900</v>
      </c>
      <c r="G8" t="s">
        <v>63</v>
      </c>
      <c r="H8">
        <v>1700</v>
      </c>
      <c r="I8">
        <v>82</v>
      </c>
      <c r="J8">
        <v>139400</v>
      </c>
      <c r="L8" t="s">
        <v>63</v>
      </c>
      <c r="M8">
        <v>1700</v>
      </c>
      <c r="N8">
        <v>73</v>
      </c>
      <c r="O8">
        <v>124100</v>
      </c>
      <c r="Q8" t="s">
        <v>63</v>
      </c>
      <c r="R8">
        <v>1700</v>
      </c>
      <c r="S8">
        <v>38</v>
      </c>
      <c r="T8">
        <v>64600</v>
      </c>
      <c r="V8" t="s">
        <v>63</v>
      </c>
      <c r="W8">
        <v>1700</v>
      </c>
      <c r="X8">
        <v>39</v>
      </c>
      <c r="Y8">
        <v>66300</v>
      </c>
      <c r="AA8" t="s">
        <v>63</v>
      </c>
      <c r="AB8">
        <v>1700</v>
      </c>
      <c r="AC8">
        <v>42.5</v>
      </c>
      <c r="AD8">
        <v>72250</v>
      </c>
    </row>
    <row r="9" spans="1:30">
      <c r="B9" t="s">
        <v>163</v>
      </c>
      <c r="C9">
        <v>1700</v>
      </c>
      <c r="D9">
        <v>17.499999999999996</v>
      </c>
      <c r="E9">
        <v>29749.999999999993</v>
      </c>
      <c r="G9" t="s">
        <v>64</v>
      </c>
      <c r="H9">
        <v>1700</v>
      </c>
      <c r="I9">
        <v>4.2500000000000009</v>
      </c>
      <c r="J9">
        <v>7225.0000000000018</v>
      </c>
      <c r="L9" t="s">
        <v>64</v>
      </c>
      <c r="M9">
        <v>1700</v>
      </c>
      <c r="N9">
        <v>81.5</v>
      </c>
      <c r="O9">
        <v>138550</v>
      </c>
      <c r="Q9" t="s">
        <v>64</v>
      </c>
      <c r="R9">
        <v>1700</v>
      </c>
      <c r="S9">
        <v>74</v>
      </c>
      <c r="T9">
        <v>125800</v>
      </c>
      <c r="V9" t="s">
        <v>64</v>
      </c>
      <c r="W9">
        <v>1700</v>
      </c>
      <c r="X9">
        <v>77.75</v>
      </c>
      <c r="Y9">
        <v>132175</v>
      </c>
      <c r="AA9" t="s">
        <v>64</v>
      </c>
      <c r="AB9">
        <v>1700</v>
      </c>
      <c r="AC9">
        <v>23</v>
      </c>
      <c r="AD9">
        <v>39100</v>
      </c>
    </row>
    <row r="10" spans="1:30">
      <c r="B10" t="s">
        <v>65</v>
      </c>
      <c r="C10">
        <v>1700</v>
      </c>
      <c r="D10">
        <v>76.5</v>
      </c>
      <c r="E10">
        <v>130050</v>
      </c>
      <c r="G10" t="s">
        <v>65</v>
      </c>
      <c r="H10">
        <v>1700</v>
      </c>
      <c r="I10">
        <v>146.5</v>
      </c>
      <c r="J10">
        <v>249050</v>
      </c>
      <c r="L10" t="s">
        <v>65</v>
      </c>
      <c r="M10">
        <v>1700</v>
      </c>
      <c r="N10">
        <v>134</v>
      </c>
      <c r="O10">
        <v>227800</v>
      </c>
      <c r="Q10" t="s">
        <v>65</v>
      </c>
      <c r="R10">
        <v>1700</v>
      </c>
      <c r="S10">
        <v>41</v>
      </c>
      <c r="T10">
        <v>69700</v>
      </c>
      <c r="V10" t="s">
        <v>65</v>
      </c>
      <c r="W10">
        <v>1700</v>
      </c>
      <c r="X10">
        <v>28</v>
      </c>
      <c r="Y10">
        <v>47600</v>
      </c>
      <c r="AA10" t="s">
        <v>65</v>
      </c>
      <c r="AB10">
        <v>1700</v>
      </c>
      <c r="AC10">
        <v>67.25</v>
      </c>
      <c r="AD10">
        <v>114325</v>
      </c>
    </row>
    <row r="11" spans="1:30">
      <c r="B11" t="s">
        <v>66</v>
      </c>
      <c r="C11">
        <v>1700</v>
      </c>
      <c r="D11">
        <v>3.9999999999999991</v>
      </c>
      <c r="E11">
        <v>6799.9999999999982</v>
      </c>
      <c r="G11" t="s">
        <v>66</v>
      </c>
      <c r="H11">
        <v>1700</v>
      </c>
      <c r="I11">
        <v>20</v>
      </c>
      <c r="J11">
        <v>34000</v>
      </c>
      <c r="L11" t="s">
        <v>66</v>
      </c>
      <c r="M11">
        <v>1700</v>
      </c>
      <c r="N11">
        <v>19</v>
      </c>
      <c r="O11">
        <v>32300</v>
      </c>
      <c r="Q11" t="s">
        <v>66</v>
      </c>
      <c r="R11">
        <v>1700</v>
      </c>
      <c r="S11">
        <v>18</v>
      </c>
      <c r="T11">
        <v>30600</v>
      </c>
      <c r="V11" t="s">
        <v>66</v>
      </c>
      <c r="W11">
        <v>1700</v>
      </c>
      <c r="X11">
        <v>24.5</v>
      </c>
      <c r="Y11">
        <v>41650</v>
      </c>
      <c r="AA11" t="s">
        <v>66</v>
      </c>
      <c r="AB11">
        <v>1700</v>
      </c>
      <c r="AC11">
        <v>12.25</v>
      </c>
      <c r="AD11">
        <v>20825</v>
      </c>
    </row>
    <row r="12" spans="1:30">
      <c r="B12" t="s">
        <v>67</v>
      </c>
      <c r="C12">
        <v>1700</v>
      </c>
      <c r="D12">
        <v>5.4999999999999991</v>
      </c>
      <c r="E12">
        <v>9349.9999999999982</v>
      </c>
      <c r="G12" t="s">
        <v>67</v>
      </c>
      <c r="H12">
        <v>1700</v>
      </c>
      <c r="I12">
        <v>16</v>
      </c>
      <c r="J12">
        <v>27200</v>
      </c>
      <c r="L12" t="s">
        <v>173</v>
      </c>
      <c r="M12">
        <v>1700</v>
      </c>
      <c r="N12">
        <v>0</v>
      </c>
      <c r="O12">
        <v>0</v>
      </c>
      <c r="Q12" t="s">
        <v>173</v>
      </c>
      <c r="R12">
        <v>1700</v>
      </c>
      <c r="S12">
        <v>0</v>
      </c>
      <c r="T12">
        <v>0</v>
      </c>
      <c r="V12" t="s">
        <v>178</v>
      </c>
      <c r="W12">
        <v>1700</v>
      </c>
      <c r="X12">
        <v>11.999999999999996</v>
      </c>
      <c r="Y12">
        <v>20399.999999999993</v>
      </c>
      <c r="AA12" t="s">
        <v>181</v>
      </c>
      <c r="AB12">
        <v>1700</v>
      </c>
      <c r="AC12">
        <v>0</v>
      </c>
      <c r="AD12">
        <v>0</v>
      </c>
    </row>
    <row r="13" spans="1:30">
      <c r="B13" t="s">
        <v>164</v>
      </c>
      <c r="C13">
        <v>1700</v>
      </c>
      <c r="D13">
        <v>80</v>
      </c>
      <c r="E13">
        <v>136000</v>
      </c>
      <c r="G13" t="s">
        <v>169</v>
      </c>
      <c r="H13">
        <v>1700</v>
      </c>
      <c r="I13">
        <v>4.2500000000000009</v>
      </c>
      <c r="J13">
        <v>7225.0000000000018</v>
      </c>
      <c r="L13" t="s">
        <v>174</v>
      </c>
      <c r="M13">
        <v>1700</v>
      </c>
      <c r="N13">
        <v>0</v>
      </c>
      <c r="O13">
        <v>0</v>
      </c>
      <c r="Q13" t="s">
        <v>174</v>
      </c>
      <c r="R13">
        <v>1700</v>
      </c>
      <c r="S13">
        <v>0</v>
      </c>
      <c r="T13">
        <v>0</v>
      </c>
      <c r="V13" t="s">
        <v>174</v>
      </c>
      <c r="W13">
        <v>1700</v>
      </c>
      <c r="X13">
        <v>6</v>
      </c>
      <c r="Y13">
        <v>10200</v>
      </c>
      <c r="AA13" t="s">
        <v>182</v>
      </c>
      <c r="AB13">
        <v>1700</v>
      </c>
      <c r="AC13">
        <v>0</v>
      </c>
      <c r="AD13">
        <v>0</v>
      </c>
    </row>
    <row r="14" spans="1:30">
      <c r="B14" t="s">
        <v>69</v>
      </c>
      <c r="C14">
        <v>1700</v>
      </c>
      <c r="D14">
        <v>9.5</v>
      </c>
      <c r="E14">
        <v>16150</v>
      </c>
      <c r="G14" t="s">
        <v>69</v>
      </c>
      <c r="H14">
        <v>1700</v>
      </c>
      <c r="I14">
        <v>46.5</v>
      </c>
      <c r="J14">
        <v>79050</v>
      </c>
      <c r="L14" t="s">
        <v>69</v>
      </c>
      <c r="M14">
        <v>1700</v>
      </c>
      <c r="N14">
        <v>27</v>
      </c>
      <c r="O14">
        <v>45900</v>
      </c>
      <c r="Q14" t="s">
        <v>69</v>
      </c>
      <c r="R14">
        <v>1700</v>
      </c>
      <c r="S14">
        <v>81.75</v>
      </c>
      <c r="T14">
        <v>138975</v>
      </c>
      <c r="V14" t="s">
        <v>69</v>
      </c>
      <c r="W14">
        <v>1700</v>
      </c>
      <c r="X14">
        <v>0</v>
      </c>
      <c r="Y14">
        <v>0</v>
      </c>
      <c r="AA14" t="s">
        <v>69</v>
      </c>
      <c r="AB14">
        <v>1700</v>
      </c>
      <c r="AC14">
        <v>0</v>
      </c>
      <c r="AD14">
        <v>0</v>
      </c>
    </row>
    <row r="15" spans="1:30">
      <c r="B15" t="s">
        <v>70</v>
      </c>
      <c r="C15">
        <v>1700</v>
      </c>
      <c r="D15">
        <v>0</v>
      </c>
      <c r="E15">
        <v>0</v>
      </c>
      <c r="G15" t="s">
        <v>170</v>
      </c>
      <c r="H15">
        <v>1700</v>
      </c>
      <c r="I15">
        <v>63.5</v>
      </c>
      <c r="J15">
        <v>107950</v>
      </c>
      <c r="L15" t="s">
        <v>70</v>
      </c>
      <c r="M15">
        <v>1700</v>
      </c>
      <c r="N15">
        <v>35.25</v>
      </c>
      <c r="O15">
        <v>59925</v>
      </c>
      <c r="Q15" t="s">
        <v>70</v>
      </c>
      <c r="R15">
        <v>1700</v>
      </c>
      <c r="S15">
        <v>42.25</v>
      </c>
      <c r="T15">
        <v>71825</v>
      </c>
      <c r="V15" t="s">
        <v>70</v>
      </c>
      <c r="W15">
        <v>1700</v>
      </c>
      <c r="X15">
        <v>23</v>
      </c>
      <c r="Y15">
        <v>39100</v>
      </c>
      <c r="AA15" t="s">
        <v>70</v>
      </c>
      <c r="AB15">
        <v>1700</v>
      </c>
      <c r="AC15">
        <v>36.25</v>
      </c>
      <c r="AD15">
        <v>61625</v>
      </c>
    </row>
    <row r="16" spans="1:30">
      <c r="B16" t="s">
        <v>71</v>
      </c>
      <c r="C16">
        <v>1700</v>
      </c>
      <c r="D16">
        <v>4.2499999999999982</v>
      </c>
      <c r="E16">
        <v>7224.9999999999973</v>
      </c>
      <c r="G16" t="s">
        <v>71</v>
      </c>
      <c r="H16">
        <v>1700</v>
      </c>
      <c r="I16">
        <v>8.5</v>
      </c>
      <c r="J16">
        <v>14450</v>
      </c>
      <c r="L16" t="s">
        <v>71</v>
      </c>
      <c r="M16">
        <v>1700</v>
      </c>
      <c r="N16">
        <v>22.5</v>
      </c>
      <c r="O16">
        <v>38250</v>
      </c>
      <c r="Q16" t="s">
        <v>71</v>
      </c>
      <c r="R16">
        <v>1700</v>
      </c>
      <c r="S16">
        <v>35</v>
      </c>
      <c r="T16">
        <v>59500</v>
      </c>
      <c r="V16" t="s">
        <v>71</v>
      </c>
      <c r="W16">
        <v>1700</v>
      </c>
      <c r="X16">
        <v>14</v>
      </c>
      <c r="Y16">
        <v>23800</v>
      </c>
      <c r="AA16" t="s">
        <v>71</v>
      </c>
      <c r="AB16">
        <v>1700</v>
      </c>
      <c r="AC16">
        <v>13</v>
      </c>
      <c r="AD16">
        <v>22100</v>
      </c>
    </row>
    <row r="17" spans="2:30">
      <c r="B17" t="s">
        <v>72</v>
      </c>
      <c r="C17">
        <v>1700</v>
      </c>
      <c r="D17">
        <v>0</v>
      </c>
      <c r="E17">
        <v>0</v>
      </c>
      <c r="G17" t="s">
        <v>72</v>
      </c>
      <c r="H17">
        <v>1700</v>
      </c>
      <c r="I17">
        <v>24.25</v>
      </c>
      <c r="J17">
        <v>41225</v>
      </c>
      <c r="L17" t="s">
        <v>72</v>
      </c>
      <c r="M17">
        <v>1700</v>
      </c>
      <c r="N17">
        <v>5.0000000000000009</v>
      </c>
      <c r="O17">
        <v>8500.0000000000018</v>
      </c>
      <c r="Q17" t="s">
        <v>72</v>
      </c>
      <c r="R17">
        <v>1700</v>
      </c>
      <c r="S17">
        <v>16.25</v>
      </c>
      <c r="T17">
        <v>27625</v>
      </c>
      <c r="V17" t="s">
        <v>72</v>
      </c>
      <c r="W17">
        <v>1700</v>
      </c>
      <c r="X17">
        <v>11.999999999999996</v>
      </c>
      <c r="Y17">
        <v>20399.999999999993</v>
      </c>
      <c r="AA17" t="s">
        <v>72</v>
      </c>
      <c r="AB17">
        <v>1700</v>
      </c>
      <c r="AC17">
        <v>3.9999999999999991</v>
      </c>
      <c r="AD17">
        <v>6799.9999999999982</v>
      </c>
    </row>
    <row r="18" spans="2:30">
      <c r="B18" t="s">
        <v>73</v>
      </c>
      <c r="C18">
        <v>1700</v>
      </c>
      <c r="D18">
        <v>0</v>
      </c>
      <c r="E18">
        <v>0</v>
      </c>
      <c r="G18" t="s">
        <v>73</v>
      </c>
      <c r="H18">
        <v>1700</v>
      </c>
      <c r="I18">
        <v>0</v>
      </c>
      <c r="J18">
        <v>0</v>
      </c>
      <c r="L18" t="s">
        <v>73</v>
      </c>
      <c r="M18">
        <v>1700</v>
      </c>
      <c r="N18">
        <v>21.5</v>
      </c>
      <c r="O18">
        <v>36550</v>
      </c>
      <c r="Q18" t="s">
        <v>73</v>
      </c>
      <c r="R18">
        <v>1700</v>
      </c>
      <c r="S18">
        <v>29.250000000000004</v>
      </c>
      <c r="T18">
        <v>49725.000000000007</v>
      </c>
      <c r="V18" t="s">
        <v>73</v>
      </c>
      <c r="W18">
        <v>1700</v>
      </c>
      <c r="X18">
        <v>0</v>
      </c>
      <c r="Y18">
        <v>0</v>
      </c>
      <c r="AA18" t="s">
        <v>73</v>
      </c>
      <c r="AB18">
        <v>1700</v>
      </c>
      <c r="AC18">
        <v>4.2499999999999982</v>
      </c>
      <c r="AD18">
        <v>7224.9999999999973</v>
      </c>
    </row>
    <row r="19" spans="2:30">
      <c r="B19" t="s">
        <v>74</v>
      </c>
      <c r="C19">
        <v>1700</v>
      </c>
      <c r="D19">
        <v>0</v>
      </c>
      <c r="E19">
        <v>0</v>
      </c>
      <c r="G19" t="s">
        <v>74</v>
      </c>
      <c r="H19">
        <v>1700</v>
      </c>
      <c r="I19">
        <v>0</v>
      </c>
      <c r="J19">
        <v>0</v>
      </c>
      <c r="L19" t="s">
        <v>74</v>
      </c>
      <c r="M19">
        <v>1700</v>
      </c>
      <c r="N19">
        <v>64.25</v>
      </c>
      <c r="O19">
        <v>109225</v>
      </c>
      <c r="Q19" t="s">
        <v>74</v>
      </c>
      <c r="R19">
        <v>1700</v>
      </c>
      <c r="S19">
        <v>28.25</v>
      </c>
      <c r="T19">
        <v>48025</v>
      </c>
      <c r="V19" t="s">
        <v>74</v>
      </c>
      <c r="W19">
        <v>1700</v>
      </c>
      <c r="X19">
        <v>25.749999999999996</v>
      </c>
      <c r="Y19">
        <v>43774.999999999993</v>
      </c>
      <c r="AA19" t="s">
        <v>74</v>
      </c>
      <c r="AB19">
        <v>1700</v>
      </c>
      <c r="AC19">
        <v>16</v>
      </c>
      <c r="AD19">
        <v>27200</v>
      </c>
    </row>
    <row r="20" spans="2:30">
      <c r="B20" t="s">
        <v>75</v>
      </c>
      <c r="C20">
        <v>1700</v>
      </c>
      <c r="D20">
        <v>0</v>
      </c>
      <c r="E20">
        <v>0</v>
      </c>
      <c r="G20" t="s">
        <v>75</v>
      </c>
      <c r="H20">
        <v>1700</v>
      </c>
      <c r="I20">
        <v>0</v>
      </c>
      <c r="J20">
        <v>0</v>
      </c>
      <c r="L20" t="s">
        <v>75</v>
      </c>
      <c r="M20">
        <v>1700</v>
      </c>
      <c r="N20">
        <v>0</v>
      </c>
      <c r="O20">
        <v>0</v>
      </c>
      <c r="Q20" t="s">
        <v>75</v>
      </c>
      <c r="R20">
        <v>1700</v>
      </c>
      <c r="S20">
        <v>16.5</v>
      </c>
      <c r="T20">
        <v>28050</v>
      </c>
      <c r="V20" t="s">
        <v>75</v>
      </c>
      <c r="W20">
        <v>1700</v>
      </c>
      <c r="X20">
        <v>20.5</v>
      </c>
      <c r="Y20">
        <v>34850</v>
      </c>
      <c r="AA20" t="s">
        <v>75</v>
      </c>
      <c r="AB20">
        <v>1700</v>
      </c>
      <c r="AC20">
        <v>0</v>
      </c>
      <c r="AD20">
        <v>0</v>
      </c>
    </row>
    <row r="21" spans="2:30">
      <c r="B21" t="s">
        <v>101</v>
      </c>
      <c r="C21">
        <v>1700</v>
      </c>
      <c r="D21">
        <v>0</v>
      </c>
      <c r="E21">
        <v>0</v>
      </c>
      <c r="G21" t="s">
        <v>101</v>
      </c>
      <c r="H21">
        <v>1700</v>
      </c>
      <c r="I21">
        <v>0</v>
      </c>
      <c r="J21">
        <v>0</v>
      </c>
      <c r="L21" t="s">
        <v>68</v>
      </c>
      <c r="M21">
        <v>1700</v>
      </c>
      <c r="N21">
        <v>0</v>
      </c>
      <c r="O21">
        <v>0</v>
      </c>
      <c r="Q21" t="s">
        <v>68</v>
      </c>
      <c r="R21">
        <v>1700</v>
      </c>
      <c r="S21">
        <v>10.25</v>
      </c>
      <c r="T21">
        <v>17425</v>
      </c>
      <c r="V21" t="s">
        <v>101</v>
      </c>
      <c r="W21">
        <v>1700</v>
      </c>
      <c r="X21">
        <v>8</v>
      </c>
      <c r="Y21">
        <v>13600</v>
      </c>
      <c r="AA21" t="s">
        <v>101</v>
      </c>
      <c r="AB21">
        <v>1700</v>
      </c>
      <c r="AC21">
        <v>0</v>
      </c>
      <c r="AD21">
        <v>0</v>
      </c>
    </row>
    <row r="22" spans="2:30">
      <c r="B22" t="s">
        <v>102</v>
      </c>
      <c r="C22">
        <v>1700</v>
      </c>
      <c r="D22">
        <v>0</v>
      </c>
      <c r="E22">
        <v>0</v>
      </c>
      <c r="G22" t="s">
        <v>102</v>
      </c>
      <c r="H22">
        <v>1700</v>
      </c>
      <c r="I22">
        <v>0</v>
      </c>
      <c r="J22">
        <v>0</v>
      </c>
      <c r="L22" t="s">
        <v>102</v>
      </c>
      <c r="M22">
        <v>1700</v>
      </c>
      <c r="N22">
        <v>37</v>
      </c>
      <c r="O22">
        <v>62900</v>
      </c>
      <c r="Q22" t="s">
        <v>102</v>
      </c>
      <c r="R22">
        <v>1700</v>
      </c>
      <c r="S22">
        <v>0</v>
      </c>
      <c r="T22">
        <v>0</v>
      </c>
      <c r="V22" t="s">
        <v>102</v>
      </c>
      <c r="W22">
        <v>1700</v>
      </c>
      <c r="X22">
        <v>0</v>
      </c>
      <c r="Y22">
        <v>0</v>
      </c>
      <c r="AA22" t="s">
        <v>102</v>
      </c>
      <c r="AB22">
        <v>1700</v>
      </c>
      <c r="AC22">
        <v>0</v>
      </c>
      <c r="AD22">
        <v>0</v>
      </c>
    </row>
    <row r="23" spans="2:30">
      <c r="B23" t="s">
        <v>103</v>
      </c>
      <c r="C23">
        <v>1700</v>
      </c>
      <c r="D23">
        <v>0</v>
      </c>
      <c r="E23">
        <v>0</v>
      </c>
      <c r="G23" t="s">
        <v>103</v>
      </c>
      <c r="H23">
        <v>1700</v>
      </c>
      <c r="I23">
        <v>0</v>
      </c>
      <c r="J23">
        <v>0</v>
      </c>
      <c r="L23" t="s">
        <v>103</v>
      </c>
      <c r="M23">
        <v>1700</v>
      </c>
      <c r="N23">
        <v>0</v>
      </c>
      <c r="O23">
        <v>0</v>
      </c>
      <c r="Q23" t="s">
        <v>103</v>
      </c>
      <c r="R23">
        <v>1700</v>
      </c>
      <c r="S23">
        <v>0</v>
      </c>
      <c r="T23">
        <v>0</v>
      </c>
      <c r="V23" t="s">
        <v>103</v>
      </c>
      <c r="W23">
        <v>1700</v>
      </c>
      <c r="X23">
        <v>0</v>
      </c>
      <c r="Y23">
        <v>0</v>
      </c>
      <c r="AA23" t="s">
        <v>103</v>
      </c>
      <c r="AB23">
        <v>1700</v>
      </c>
      <c r="AC23">
        <v>0</v>
      </c>
      <c r="AD23">
        <v>0</v>
      </c>
    </row>
    <row r="24" spans="2:30">
      <c r="B24" t="s">
        <v>98</v>
      </c>
      <c r="C24">
        <v>1700</v>
      </c>
      <c r="D24">
        <v>0</v>
      </c>
      <c r="E24">
        <v>0</v>
      </c>
      <c r="G24" t="s">
        <v>98</v>
      </c>
      <c r="H24">
        <v>1700</v>
      </c>
      <c r="I24">
        <v>0</v>
      </c>
      <c r="J24">
        <v>0</v>
      </c>
      <c r="L24" t="s">
        <v>98</v>
      </c>
      <c r="M24">
        <v>1700</v>
      </c>
      <c r="N24">
        <v>0</v>
      </c>
      <c r="O24">
        <v>0</v>
      </c>
      <c r="Q24" t="s">
        <v>98</v>
      </c>
      <c r="R24">
        <v>1700</v>
      </c>
      <c r="S24">
        <v>0</v>
      </c>
      <c r="T24">
        <v>0</v>
      </c>
      <c r="V24" t="s">
        <v>98</v>
      </c>
      <c r="W24">
        <v>1700</v>
      </c>
      <c r="X24">
        <v>54.25</v>
      </c>
      <c r="Y24">
        <v>92225</v>
      </c>
      <c r="AA24" t="s">
        <v>98</v>
      </c>
      <c r="AB24">
        <v>1700</v>
      </c>
      <c r="AC24">
        <v>69</v>
      </c>
      <c r="AD24">
        <v>117300</v>
      </c>
    </row>
    <row r="25" spans="2:30">
      <c r="B25" t="s">
        <v>100</v>
      </c>
      <c r="C25">
        <v>1700</v>
      </c>
      <c r="D25">
        <v>0</v>
      </c>
      <c r="E25">
        <v>0</v>
      </c>
      <c r="G25" t="s">
        <v>100</v>
      </c>
      <c r="H25">
        <v>1700</v>
      </c>
      <c r="I25">
        <v>0</v>
      </c>
      <c r="J25">
        <v>0</v>
      </c>
      <c r="L25" t="s">
        <v>100</v>
      </c>
      <c r="M25">
        <v>1700</v>
      </c>
      <c r="N25">
        <v>0</v>
      </c>
      <c r="O25">
        <v>0</v>
      </c>
      <c r="Q25" t="s">
        <v>100</v>
      </c>
      <c r="R25">
        <v>1700</v>
      </c>
      <c r="S25">
        <v>0</v>
      </c>
      <c r="T25">
        <v>0</v>
      </c>
      <c r="V25" t="s">
        <v>100</v>
      </c>
      <c r="W25">
        <v>1700</v>
      </c>
      <c r="X25">
        <v>0</v>
      </c>
      <c r="Y25">
        <v>0</v>
      </c>
      <c r="AA25" t="s">
        <v>100</v>
      </c>
      <c r="AB25">
        <v>1700</v>
      </c>
      <c r="AC25">
        <v>0</v>
      </c>
      <c r="AD25">
        <v>0</v>
      </c>
    </row>
    <row r="26" spans="2:30">
      <c r="B26" t="s">
        <v>99</v>
      </c>
      <c r="C26">
        <v>1700</v>
      </c>
      <c r="D26">
        <v>0</v>
      </c>
      <c r="E26">
        <v>0</v>
      </c>
      <c r="G26" t="s">
        <v>99</v>
      </c>
      <c r="H26">
        <v>1700</v>
      </c>
      <c r="I26">
        <v>0</v>
      </c>
      <c r="J26">
        <v>0</v>
      </c>
      <c r="L26" t="s">
        <v>99</v>
      </c>
      <c r="M26">
        <v>1700</v>
      </c>
      <c r="N26">
        <v>0</v>
      </c>
      <c r="O26">
        <v>0</v>
      </c>
      <c r="Q26" t="s">
        <v>99</v>
      </c>
      <c r="R26">
        <v>1700</v>
      </c>
      <c r="S26">
        <v>0</v>
      </c>
      <c r="T26">
        <v>0</v>
      </c>
      <c r="V26" t="s">
        <v>99</v>
      </c>
      <c r="W26">
        <v>1700</v>
      </c>
      <c r="X26">
        <v>5.25</v>
      </c>
      <c r="Y26">
        <v>8925</v>
      </c>
      <c r="AA26" t="s">
        <v>99</v>
      </c>
      <c r="AB26">
        <v>1700</v>
      </c>
      <c r="AC26">
        <v>35</v>
      </c>
      <c r="AD26">
        <v>59500</v>
      </c>
    </row>
    <row r="27" spans="2:30">
      <c r="B27" t="s">
        <v>104</v>
      </c>
      <c r="C27">
        <v>1700</v>
      </c>
      <c r="D27">
        <v>0</v>
      </c>
      <c r="E27">
        <v>0</v>
      </c>
      <c r="G27" t="s">
        <v>104</v>
      </c>
      <c r="H27">
        <v>1700</v>
      </c>
      <c r="I27">
        <v>0</v>
      </c>
      <c r="J27">
        <v>0</v>
      </c>
      <c r="L27" t="s">
        <v>104</v>
      </c>
      <c r="M27">
        <v>1700</v>
      </c>
      <c r="N27">
        <v>0</v>
      </c>
      <c r="O27">
        <v>0</v>
      </c>
      <c r="Q27" t="s">
        <v>104</v>
      </c>
      <c r="R27">
        <v>1700</v>
      </c>
      <c r="S27">
        <v>0</v>
      </c>
      <c r="T27">
        <v>0</v>
      </c>
      <c r="V27" t="s">
        <v>104</v>
      </c>
      <c r="W27">
        <v>1700</v>
      </c>
      <c r="X27">
        <v>0</v>
      </c>
      <c r="Y27">
        <v>0</v>
      </c>
      <c r="AA27" t="s">
        <v>104</v>
      </c>
      <c r="AB27">
        <v>1700</v>
      </c>
      <c r="AC27">
        <v>0</v>
      </c>
      <c r="AD27">
        <v>0</v>
      </c>
    </row>
    <row r="28" spans="2:30">
      <c r="B28" t="s">
        <v>105</v>
      </c>
      <c r="C28">
        <v>1700</v>
      </c>
      <c r="D28">
        <v>0</v>
      </c>
      <c r="E28">
        <v>0</v>
      </c>
      <c r="G28" t="s">
        <v>105</v>
      </c>
      <c r="H28">
        <v>1700</v>
      </c>
      <c r="I28">
        <v>0</v>
      </c>
      <c r="J28">
        <v>0</v>
      </c>
      <c r="L28" t="s">
        <v>105</v>
      </c>
      <c r="M28">
        <v>1700</v>
      </c>
      <c r="N28">
        <v>0</v>
      </c>
      <c r="O28">
        <v>0</v>
      </c>
      <c r="Q28" t="s">
        <v>105</v>
      </c>
      <c r="R28">
        <v>1700</v>
      </c>
      <c r="S28">
        <v>0</v>
      </c>
      <c r="T28">
        <v>0</v>
      </c>
      <c r="V28" t="s">
        <v>105</v>
      </c>
      <c r="W28">
        <v>1700</v>
      </c>
      <c r="X28">
        <v>0</v>
      </c>
      <c r="Y28">
        <v>0</v>
      </c>
      <c r="AA28" t="s">
        <v>105</v>
      </c>
      <c r="AB28">
        <v>1700</v>
      </c>
      <c r="AC28">
        <v>0</v>
      </c>
      <c r="AD28">
        <v>0</v>
      </c>
    </row>
    <row r="29" spans="2:30">
      <c r="B29" t="s">
        <v>165</v>
      </c>
      <c r="C29" t="s">
        <v>165</v>
      </c>
      <c r="D29" t="s">
        <v>165</v>
      </c>
      <c r="E29" t="s">
        <v>165</v>
      </c>
      <c r="G29" t="s">
        <v>165</v>
      </c>
      <c r="H29" t="s">
        <v>165</v>
      </c>
      <c r="I29" t="s">
        <v>165</v>
      </c>
      <c r="J29" t="s">
        <v>165</v>
      </c>
      <c r="L29" t="s">
        <v>61</v>
      </c>
      <c r="M29">
        <v>1700</v>
      </c>
      <c r="N29">
        <v>0</v>
      </c>
      <c r="O29">
        <v>0</v>
      </c>
      <c r="Q29" t="s">
        <v>61</v>
      </c>
      <c r="R29">
        <v>1700</v>
      </c>
      <c r="S29">
        <v>26.75</v>
      </c>
      <c r="T29">
        <v>45475</v>
      </c>
      <c r="V29" t="s">
        <v>61</v>
      </c>
      <c r="W29">
        <v>1700</v>
      </c>
      <c r="X29">
        <v>38</v>
      </c>
      <c r="Y29">
        <v>64600</v>
      </c>
      <c r="AA29" t="s">
        <v>61</v>
      </c>
      <c r="AB29">
        <v>1700</v>
      </c>
      <c r="AC29">
        <v>25</v>
      </c>
      <c r="AD29">
        <v>42500</v>
      </c>
    </row>
    <row r="30" spans="2:30">
      <c r="B30" t="s">
        <v>165</v>
      </c>
      <c r="C30" t="s">
        <v>165</v>
      </c>
      <c r="D30" t="s">
        <v>165</v>
      </c>
      <c r="E30" t="s">
        <v>165</v>
      </c>
      <c r="G30" t="s">
        <v>165</v>
      </c>
      <c r="H30" t="s">
        <v>165</v>
      </c>
      <c r="I30" t="s">
        <v>165</v>
      </c>
      <c r="J30" t="s">
        <v>165</v>
      </c>
      <c r="L30" t="s">
        <v>67</v>
      </c>
      <c r="M30">
        <v>1700</v>
      </c>
      <c r="N30">
        <v>17</v>
      </c>
      <c r="O30">
        <v>28900</v>
      </c>
      <c r="Q30" t="s">
        <v>67</v>
      </c>
      <c r="R30">
        <v>1700</v>
      </c>
      <c r="S30">
        <v>53</v>
      </c>
      <c r="T30">
        <v>90100</v>
      </c>
      <c r="V30" t="s">
        <v>67</v>
      </c>
      <c r="W30">
        <v>1700</v>
      </c>
      <c r="X30">
        <v>25</v>
      </c>
      <c r="Y30">
        <v>42500</v>
      </c>
      <c r="AA30" t="s">
        <v>67</v>
      </c>
      <c r="AB30">
        <v>1700</v>
      </c>
      <c r="AC30">
        <v>35.5</v>
      </c>
      <c r="AD30">
        <v>60350</v>
      </c>
    </row>
    <row r="31" spans="2:30">
      <c r="E31">
        <v>761175</v>
      </c>
      <c r="J31">
        <v>955400</v>
      </c>
      <c r="O31">
        <v>959650</v>
      </c>
      <c r="T31">
        <v>1100325</v>
      </c>
      <c r="Y31">
        <v>736100</v>
      </c>
      <c r="AD31">
        <v>818975</v>
      </c>
    </row>
    <row r="33" spans="1:30">
      <c r="E33">
        <v>761175</v>
      </c>
      <c r="J33">
        <v>955400</v>
      </c>
      <c r="O33">
        <v>959650</v>
      </c>
      <c r="T33">
        <v>1100325</v>
      </c>
      <c r="Y33">
        <v>736100</v>
      </c>
      <c r="AD33">
        <v>818975</v>
      </c>
    </row>
    <row r="36" spans="1:30">
      <c r="A36" t="s">
        <v>159</v>
      </c>
      <c r="G36" t="s">
        <v>171</v>
      </c>
      <c r="L36" t="s">
        <v>175</v>
      </c>
      <c r="Q36" t="s">
        <v>176</v>
      </c>
    </row>
    <row r="37" spans="1:30">
      <c r="G37" t="s">
        <v>4</v>
      </c>
      <c r="H37" t="s">
        <v>3</v>
      </c>
      <c r="I37" t="s">
        <v>5</v>
      </c>
      <c r="J37" t="s">
        <v>6</v>
      </c>
      <c r="L37" t="s">
        <v>4</v>
      </c>
      <c r="M37" t="s">
        <v>3</v>
      </c>
      <c r="N37" t="s">
        <v>5</v>
      </c>
      <c r="O37" t="s">
        <v>6</v>
      </c>
      <c r="Q37" t="s">
        <v>4</v>
      </c>
      <c r="R37" t="s">
        <v>3</v>
      </c>
      <c r="S37" t="s">
        <v>5</v>
      </c>
      <c r="T37" t="s">
        <v>6</v>
      </c>
    </row>
    <row r="39" spans="1:30">
      <c r="G39" t="s">
        <v>26</v>
      </c>
      <c r="H39">
        <v>1800</v>
      </c>
      <c r="I39">
        <v>8</v>
      </c>
      <c r="J39">
        <v>14400</v>
      </c>
      <c r="L39" t="s">
        <v>60</v>
      </c>
      <c r="M39">
        <v>1800</v>
      </c>
      <c r="N39">
        <v>0</v>
      </c>
      <c r="O39">
        <v>0</v>
      </c>
      <c r="Q39" t="s">
        <v>60</v>
      </c>
      <c r="R39">
        <v>1800</v>
      </c>
      <c r="S39">
        <v>4.0000000000000018</v>
      </c>
      <c r="T39">
        <v>7200.0000000000036</v>
      </c>
    </row>
    <row r="40" spans="1:30">
      <c r="G40" t="s">
        <v>96</v>
      </c>
      <c r="H40">
        <v>1800</v>
      </c>
      <c r="I40">
        <v>0</v>
      </c>
      <c r="J40">
        <v>0</v>
      </c>
      <c r="L40" t="s">
        <v>95</v>
      </c>
      <c r="M40">
        <v>1800</v>
      </c>
      <c r="N40">
        <v>42.25</v>
      </c>
      <c r="O40">
        <v>76050</v>
      </c>
      <c r="Q40" t="s">
        <v>95</v>
      </c>
      <c r="R40">
        <v>1800</v>
      </c>
      <c r="S40">
        <v>14.749999999999996</v>
      </c>
      <c r="T40">
        <v>26549.999999999993</v>
      </c>
    </row>
    <row r="41" spans="1:30">
      <c r="G41" t="s">
        <v>168</v>
      </c>
      <c r="H41">
        <v>1800</v>
      </c>
      <c r="I41">
        <v>17.000000000000004</v>
      </c>
      <c r="J41">
        <v>30600.000000000007</v>
      </c>
      <c r="L41" t="s">
        <v>172</v>
      </c>
      <c r="M41">
        <v>1700</v>
      </c>
      <c r="N41">
        <v>0</v>
      </c>
      <c r="O41">
        <v>0</v>
      </c>
      <c r="Q41" t="s">
        <v>172</v>
      </c>
      <c r="R41">
        <v>1700</v>
      </c>
      <c r="S41">
        <v>0</v>
      </c>
      <c r="T41">
        <v>0</v>
      </c>
    </row>
    <row r="42" spans="1:30">
      <c r="G42" t="s">
        <v>62</v>
      </c>
      <c r="H42">
        <v>1800</v>
      </c>
      <c r="I42">
        <v>0</v>
      </c>
      <c r="J42">
        <v>0</v>
      </c>
      <c r="L42" t="s">
        <v>62</v>
      </c>
      <c r="M42">
        <v>1800</v>
      </c>
      <c r="N42">
        <v>0</v>
      </c>
      <c r="O42">
        <v>0</v>
      </c>
      <c r="Q42" t="s">
        <v>62</v>
      </c>
      <c r="R42">
        <v>1800</v>
      </c>
      <c r="S42">
        <v>13.75</v>
      </c>
      <c r="T42">
        <v>24750</v>
      </c>
    </row>
    <row r="43" spans="1:30">
      <c r="G43" t="s">
        <v>63</v>
      </c>
      <c r="H43">
        <v>1800</v>
      </c>
      <c r="I43">
        <v>48.25</v>
      </c>
      <c r="J43">
        <v>86850</v>
      </c>
      <c r="L43" t="s">
        <v>63</v>
      </c>
      <c r="M43">
        <v>1800</v>
      </c>
      <c r="N43">
        <v>39.75</v>
      </c>
      <c r="O43">
        <v>71550</v>
      </c>
      <c r="Q43" t="s">
        <v>63</v>
      </c>
      <c r="R43">
        <v>1800</v>
      </c>
      <c r="S43">
        <v>26.999999999999993</v>
      </c>
      <c r="T43">
        <v>48599.999999999985</v>
      </c>
    </row>
    <row r="44" spans="1:30">
      <c r="G44" t="s">
        <v>64</v>
      </c>
      <c r="H44">
        <v>1700</v>
      </c>
      <c r="I44">
        <v>0</v>
      </c>
      <c r="J44">
        <v>0</v>
      </c>
      <c r="L44" t="s">
        <v>64</v>
      </c>
      <c r="M44">
        <v>1700</v>
      </c>
      <c r="N44">
        <v>0</v>
      </c>
      <c r="O44">
        <v>0</v>
      </c>
      <c r="Q44" t="s">
        <v>64</v>
      </c>
      <c r="R44">
        <v>1700</v>
      </c>
      <c r="S44">
        <v>0</v>
      </c>
      <c r="T44">
        <v>0</v>
      </c>
    </row>
    <row r="45" spans="1:30">
      <c r="G45" t="s">
        <v>65</v>
      </c>
      <c r="H45">
        <v>1700</v>
      </c>
      <c r="I45">
        <v>0</v>
      </c>
      <c r="J45">
        <v>0</v>
      </c>
      <c r="L45" t="s">
        <v>65</v>
      </c>
      <c r="M45">
        <v>1700</v>
      </c>
      <c r="N45">
        <v>0</v>
      </c>
      <c r="O45">
        <v>0</v>
      </c>
      <c r="Q45" t="s">
        <v>65</v>
      </c>
      <c r="R45">
        <v>1700</v>
      </c>
      <c r="S45">
        <v>0</v>
      </c>
      <c r="T45">
        <v>0</v>
      </c>
    </row>
    <row r="46" spans="1:30">
      <c r="G46" t="s">
        <v>66</v>
      </c>
      <c r="H46">
        <v>1700</v>
      </c>
      <c r="I46">
        <v>0</v>
      </c>
      <c r="J46">
        <v>0</v>
      </c>
      <c r="L46" t="s">
        <v>66</v>
      </c>
      <c r="M46">
        <v>1700</v>
      </c>
      <c r="N46">
        <v>0</v>
      </c>
      <c r="O46">
        <v>0</v>
      </c>
      <c r="Q46" t="s">
        <v>66</v>
      </c>
      <c r="R46">
        <v>1700</v>
      </c>
      <c r="S46">
        <v>0</v>
      </c>
      <c r="T46">
        <v>0</v>
      </c>
    </row>
    <row r="47" spans="1:30">
      <c r="G47" t="s">
        <v>67</v>
      </c>
      <c r="H47">
        <v>1700</v>
      </c>
      <c r="I47">
        <v>0</v>
      </c>
      <c r="J47">
        <v>0</v>
      </c>
      <c r="L47" t="s">
        <v>173</v>
      </c>
      <c r="M47">
        <v>1800</v>
      </c>
      <c r="N47">
        <v>0</v>
      </c>
      <c r="O47">
        <v>0</v>
      </c>
      <c r="Q47" t="s">
        <v>173</v>
      </c>
      <c r="R47">
        <v>1800</v>
      </c>
      <c r="S47">
        <v>12.500000000000002</v>
      </c>
      <c r="T47">
        <v>22500.000000000004</v>
      </c>
    </row>
    <row r="48" spans="1:30">
      <c r="G48" t="s">
        <v>169</v>
      </c>
      <c r="H48">
        <v>1700</v>
      </c>
      <c r="I48">
        <v>0</v>
      </c>
      <c r="J48">
        <v>0</v>
      </c>
      <c r="L48" t="s">
        <v>174</v>
      </c>
      <c r="M48">
        <v>1700</v>
      </c>
      <c r="N48">
        <v>0</v>
      </c>
      <c r="O48">
        <v>0</v>
      </c>
      <c r="Q48" t="s">
        <v>174</v>
      </c>
      <c r="R48">
        <v>1700</v>
      </c>
      <c r="S48">
        <v>0</v>
      </c>
      <c r="T48">
        <v>0</v>
      </c>
    </row>
    <row r="49" spans="7:20">
      <c r="G49" t="s">
        <v>69</v>
      </c>
      <c r="H49">
        <v>1700</v>
      </c>
      <c r="I49">
        <v>0</v>
      </c>
      <c r="J49">
        <v>0</v>
      </c>
      <c r="L49" t="s">
        <v>69</v>
      </c>
      <c r="M49">
        <v>1700</v>
      </c>
      <c r="N49">
        <v>0</v>
      </c>
      <c r="O49">
        <v>0</v>
      </c>
      <c r="Q49" t="s">
        <v>69</v>
      </c>
      <c r="R49">
        <v>1700</v>
      </c>
      <c r="S49">
        <v>0</v>
      </c>
      <c r="T49">
        <v>0</v>
      </c>
    </row>
    <row r="50" spans="7:20">
      <c r="G50" t="s">
        <v>170</v>
      </c>
      <c r="H50">
        <v>1700</v>
      </c>
      <c r="I50">
        <v>0</v>
      </c>
      <c r="J50">
        <v>0</v>
      </c>
      <c r="L50" t="s">
        <v>70</v>
      </c>
      <c r="M50">
        <v>1700</v>
      </c>
      <c r="N50">
        <v>0</v>
      </c>
      <c r="O50">
        <v>0</v>
      </c>
      <c r="Q50" t="s">
        <v>70</v>
      </c>
      <c r="R50">
        <v>1700</v>
      </c>
      <c r="S50">
        <v>0</v>
      </c>
      <c r="T50">
        <v>0</v>
      </c>
    </row>
    <row r="51" spans="7:20">
      <c r="G51" t="s">
        <v>71</v>
      </c>
      <c r="H51">
        <v>1700</v>
      </c>
      <c r="I51">
        <v>0</v>
      </c>
      <c r="J51">
        <v>0</v>
      </c>
      <c r="L51" t="s">
        <v>71</v>
      </c>
      <c r="M51">
        <v>1700</v>
      </c>
      <c r="N51">
        <v>0</v>
      </c>
      <c r="O51">
        <v>0</v>
      </c>
      <c r="Q51" t="s">
        <v>71</v>
      </c>
      <c r="R51">
        <v>1700</v>
      </c>
      <c r="S51">
        <v>0</v>
      </c>
      <c r="T51">
        <v>0</v>
      </c>
    </row>
    <row r="52" spans="7:20">
      <c r="G52" t="s">
        <v>72</v>
      </c>
      <c r="H52">
        <v>1700</v>
      </c>
      <c r="I52">
        <v>0</v>
      </c>
      <c r="J52">
        <v>0</v>
      </c>
      <c r="L52" t="s">
        <v>72</v>
      </c>
      <c r="M52">
        <v>1700</v>
      </c>
      <c r="N52">
        <v>0</v>
      </c>
      <c r="O52">
        <v>0</v>
      </c>
      <c r="Q52" t="s">
        <v>72</v>
      </c>
      <c r="R52">
        <v>1700</v>
      </c>
      <c r="S52">
        <v>0</v>
      </c>
      <c r="T52">
        <v>0</v>
      </c>
    </row>
    <row r="53" spans="7:20">
      <c r="G53" t="s">
        <v>73</v>
      </c>
      <c r="H53">
        <v>1700</v>
      </c>
      <c r="I53">
        <v>0</v>
      </c>
      <c r="J53">
        <v>0</v>
      </c>
      <c r="L53" t="s">
        <v>73</v>
      </c>
      <c r="M53">
        <v>1700</v>
      </c>
      <c r="N53">
        <v>0</v>
      </c>
      <c r="O53">
        <v>0</v>
      </c>
      <c r="Q53" t="s">
        <v>73</v>
      </c>
      <c r="R53">
        <v>1700</v>
      </c>
      <c r="S53">
        <v>0</v>
      </c>
      <c r="T53">
        <v>0</v>
      </c>
    </row>
    <row r="54" spans="7:20">
      <c r="G54" t="s">
        <v>74</v>
      </c>
      <c r="H54">
        <v>1700</v>
      </c>
      <c r="I54">
        <v>0</v>
      </c>
      <c r="J54">
        <v>0</v>
      </c>
      <c r="L54" t="s">
        <v>74</v>
      </c>
      <c r="M54">
        <v>1700</v>
      </c>
      <c r="N54">
        <v>0</v>
      </c>
      <c r="O54">
        <v>0</v>
      </c>
      <c r="Q54" t="s">
        <v>74</v>
      </c>
      <c r="R54">
        <v>1700</v>
      </c>
      <c r="S54">
        <v>0</v>
      </c>
      <c r="T54">
        <v>0</v>
      </c>
    </row>
    <row r="55" spans="7:20">
      <c r="G55" t="s">
        <v>75</v>
      </c>
      <c r="H55">
        <v>1700</v>
      </c>
      <c r="I55">
        <v>0</v>
      </c>
      <c r="J55">
        <v>0</v>
      </c>
      <c r="L55" t="s">
        <v>75</v>
      </c>
      <c r="M55">
        <v>1700</v>
      </c>
      <c r="N55">
        <v>0</v>
      </c>
      <c r="O55">
        <v>0</v>
      </c>
      <c r="Q55" t="s">
        <v>75</v>
      </c>
      <c r="R55">
        <v>1700</v>
      </c>
      <c r="S55">
        <v>0</v>
      </c>
      <c r="T55">
        <v>0</v>
      </c>
    </row>
    <row r="56" spans="7:20">
      <c r="G56" t="s">
        <v>101</v>
      </c>
      <c r="H56">
        <v>1700</v>
      </c>
      <c r="I56">
        <v>0</v>
      </c>
      <c r="J56">
        <v>0</v>
      </c>
      <c r="L56" t="s">
        <v>68</v>
      </c>
      <c r="M56">
        <v>1700</v>
      </c>
      <c r="N56">
        <v>0</v>
      </c>
      <c r="O56">
        <v>0</v>
      </c>
      <c r="Q56" t="s">
        <v>68</v>
      </c>
      <c r="R56">
        <v>1700</v>
      </c>
      <c r="S56">
        <v>0</v>
      </c>
      <c r="T56">
        <v>0</v>
      </c>
    </row>
    <row r="57" spans="7:20">
      <c r="G57" t="s">
        <v>102</v>
      </c>
      <c r="H57">
        <v>1700</v>
      </c>
      <c r="I57">
        <v>0</v>
      </c>
      <c r="J57">
        <v>0</v>
      </c>
      <c r="L57" t="s">
        <v>102</v>
      </c>
      <c r="M57">
        <v>1700</v>
      </c>
      <c r="N57">
        <v>0</v>
      </c>
      <c r="O57">
        <v>0</v>
      </c>
      <c r="Q57" t="s">
        <v>102</v>
      </c>
      <c r="R57">
        <v>1700</v>
      </c>
      <c r="S57">
        <v>0</v>
      </c>
      <c r="T57">
        <v>0</v>
      </c>
    </row>
    <row r="58" spans="7:20">
      <c r="G58" t="s">
        <v>103</v>
      </c>
      <c r="H58">
        <v>1700</v>
      </c>
      <c r="I58">
        <v>0</v>
      </c>
      <c r="J58">
        <v>0</v>
      </c>
      <c r="L58" t="s">
        <v>103</v>
      </c>
      <c r="M58">
        <v>1700</v>
      </c>
      <c r="N58">
        <v>0</v>
      </c>
      <c r="O58">
        <v>0</v>
      </c>
      <c r="Q58" t="s">
        <v>103</v>
      </c>
      <c r="R58">
        <v>1700</v>
      </c>
      <c r="S58">
        <v>0</v>
      </c>
      <c r="T58">
        <v>0</v>
      </c>
    </row>
    <row r="59" spans="7:20">
      <c r="G59" t="s">
        <v>98</v>
      </c>
      <c r="H59">
        <v>1700</v>
      </c>
      <c r="I59">
        <v>0</v>
      </c>
      <c r="J59">
        <v>0</v>
      </c>
      <c r="L59" t="s">
        <v>98</v>
      </c>
      <c r="M59">
        <v>1700</v>
      </c>
      <c r="N59">
        <v>0</v>
      </c>
      <c r="O59">
        <v>0</v>
      </c>
      <c r="Q59" t="s">
        <v>98</v>
      </c>
      <c r="R59">
        <v>1700</v>
      </c>
      <c r="S59">
        <v>0</v>
      </c>
      <c r="T59">
        <v>0</v>
      </c>
    </row>
    <row r="60" spans="7:20">
      <c r="G60" t="s">
        <v>100</v>
      </c>
      <c r="H60">
        <v>1700</v>
      </c>
      <c r="I60">
        <v>0</v>
      </c>
      <c r="J60">
        <v>0</v>
      </c>
      <c r="L60" t="s">
        <v>100</v>
      </c>
      <c r="M60">
        <v>1700</v>
      </c>
      <c r="N60">
        <v>0</v>
      </c>
      <c r="O60">
        <v>0</v>
      </c>
      <c r="Q60" t="s">
        <v>100</v>
      </c>
      <c r="R60">
        <v>1700</v>
      </c>
      <c r="S60">
        <v>0</v>
      </c>
      <c r="T60">
        <v>0</v>
      </c>
    </row>
    <row r="61" spans="7:20">
      <c r="G61" t="s">
        <v>99</v>
      </c>
      <c r="H61">
        <v>1700</v>
      </c>
      <c r="I61">
        <v>0</v>
      </c>
      <c r="J61">
        <v>0</v>
      </c>
      <c r="L61" t="s">
        <v>99</v>
      </c>
      <c r="M61">
        <v>1700</v>
      </c>
      <c r="N61">
        <v>0</v>
      </c>
      <c r="O61">
        <v>0</v>
      </c>
      <c r="Q61" t="s">
        <v>99</v>
      </c>
      <c r="R61">
        <v>1700</v>
      </c>
      <c r="S61">
        <v>0</v>
      </c>
      <c r="T61">
        <v>0</v>
      </c>
    </row>
    <row r="62" spans="7:20">
      <c r="G62" t="s">
        <v>104</v>
      </c>
      <c r="H62">
        <v>1700</v>
      </c>
      <c r="I62">
        <v>0</v>
      </c>
      <c r="J62">
        <v>0</v>
      </c>
      <c r="L62" t="s">
        <v>104</v>
      </c>
      <c r="M62">
        <v>1700</v>
      </c>
      <c r="N62">
        <v>0</v>
      </c>
      <c r="O62">
        <v>0</v>
      </c>
      <c r="Q62" t="s">
        <v>104</v>
      </c>
      <c r="R62">
        <v>1700</v>
      </c>
      <c r="S62">
        <v>0</v>
      </c>
      <c r="T62">
        <v>0</v>
      </c>
    </row>
    <row r="63" spans="7:20">
      <c r="G63" t="s">
        <v>105</v>
      </c>
      <c r="H63">
        <v>1700</v>
      </c>
      <c r="I63">
        <v>0</v>
      </c>
      <c r="J63">
        <v>0</v>
      </c>
      <c r="L63" t="s">
        <v>105</v>
      </c>
      <c r="M63">
        <v>1700</v>
      </c>
      <c r="N63">
        <v>0</v>
      </c>
      <c r="O63">
        <v>0</v>
      </c>
      <c r="Q63" t="s">
        <v>105</v>
      </c>
      <c r="R63">
        <v>1700</v>
      </c>
      <c r="S63">
        <v>0</v>
      </c>
      <c r="T63">
        <v>0</v>
      </c>
    </row>
    <row r="64" spans="7:20">
      <c r="G64" t="s">
        <v>165</v>
      </c>
      <c r="H64" t="s">
        <v>165</v>
      </c>
      <c r="I64" t="s">
        <v>165</v>
      </c>
      <c r="J64" t="s">
        <v>165</v>
      </c>
      <c r="L64" t="s">
        <v>61</v>
      </c>
      <c r="M64">
        <v>1700</v>
      </c>
      <c r="N64">
        <v>0</v>
      </c>
      <c r="O64">
        <v>0</v>
      </c>
      <c r="Q64" t="s">
        <v>61</v>
      </c>
      <c r="R64">
        <v>1700</v>
      </c>
      <c r="S64">
        <v>0</v>
      </c>
      <c r="T64">
        <v>0</v>
      </c>
    </row>
    <row r="65" spans="1:30">
      <c r="G65" t="s">
        <v>165</v>
      </c>
      <c r="H65" t="s">
        <v>165</v>
      </c>
      <c r="I65" t="s">
        <v>165</v>
      </c>
      <c r="J65" t="s">
        <v>165</v>
      </c>
      <c r="L65" t="s">
        <v>67</v>
      </c>
      <c r="M65">
        <v>1700</v>
      </c>
      <c r="N65">
        <v>0</v>
      </c>
      <c r="O65">
        <v>0</v>
      </c>
      <c r="Q65" t="s">
        <v>67</v>
      </c>
      <c r="R65">
        <v>1700</v>
      </c>
      <c r="S65">
        <v>0</v>
      </c>
      <c r="T65">
        <v>0</v>
      </c>
    </row>
    <row r="66" spans="1:30">
      <c r="J66">
        <v>131850</v>
      </c>
      <c r="O66">
        <v>147600</v>
      </c>
      <c r="T66">
        <v>129599.99999999999</v>
      </c>
    </row>
    <row r="68" spans="1:30">
      <c r="J68">
        <v>131850</v>
      </c>
      <c r="O68">
        <v>147600</v>
      </c>
      <c r="T68">
        <v>129599.99999999999</v>
      </c>
    </row>
    <row r="69" spans="1:30">
      <c r="L69" t="s">
        <v>175</v>
      </c>
      <c r="Q69" t="s">
        <v>176</v>
      </c>
      <c r="V69" t="s">
        <v>179</v>
      </c>
      <c r="AA69" t="s">
        <v>183</v>
      </c>
    </row>
    <row r="70" spans="1:30">
      <c r="A70" t="s">
        <v>160</v>
      </c>
      <c r="L70" t="s">
        <v>4</v>
      </c>
      <c r="M70" t="s">
        <v>3</v>
      </c>
      <c r="N70" t="s">
        <v>5</v>
      </c>
      <c r="O70" t="s">
        <v>6</v>
      </c>
      <c r="Q70" t="s">
        <v>4</v>
      </c>
      <c r="R70" t="s">
        <v>3</v>
      </c>
      <c r="S70" t="s">
        <v>5</v>
      </c>
      <c r="T70" t="s">
        <v>6</v>
      </c>
      <c r="V70" t="s">
        <v>4</v>
      </c>
      <c r="W70" t="s">
        <v>3</v>
      </c>
      <c r="X70" t="s">
        <v>5</v>
      </c>
      <c r="Y70" t="s">
        <v>6</v>
      </c>
      <c r="AA70" t="s">
        <v>4</v>
      </c>
      <c r="AB70" t="s">
        <v>3</v>
      </c>
      <c r="AC70" t="s">
        <v>5</v>
      </c>
      <c r="AD70" t="s">
        <v>6</v>
      </c>
    </row>
    <row r="72" spans="1:30">
      <c r="L72" t="s">
        <v>60</v>
      </c>
      <c r="M72">
        <v>1800</v>
      </c>
      <c r="N72">
        <v>13.749999999999996</v>
      </c>
      <c r="O72">
        <v>24749.999999999993</v>
      </c>
      <c r="Q72" t="s">
        <v>60</v>
      </c>
      <c r="R72">
        <v>1800</v>
      </c>
      <c r="S72">
        <v>25.749999999999996</v>
      </c>
      <c r="T72">
        <v>46349.999999999993</v>
      </c>
      <c r="V72" t="s">
        <v>60</v>
      </c>
      <c r="W72">
        <v>1800</v>
      </c>
      <c r="X72">
        <v>8.7499999999999964</v>
      </c>
      <c r="Y72">
        <v>15749.999999999993</v>
      </c>
      <c r="AA72" t="s">
        <v>60</v>
      </c>
      <c r="AB72">
        <v>1800</v>
      </c>
      <c r="AC72">
        <v>17.749999999999996</v>
      </c>
      <c r="AD72">
        <v>31949.999999999993</v>
      </c>
    </row>
    <row r="73" spans="1:30">
      <c r="L73" t="s">
        <v>95</v>
      </c>
      <c r="M73">
        <v>1800</v>
      </c>
      <c r="N73">
        <v>0</v>
      </c>
      <c r="O73">
        <v>0</v>
      </c>
      <c r="Q73" t="s">
        <v>95</v>
      </c>
      <c r="R73">
        <v>1800</v>
      </c>
      <c r="S73">
        <v>20.75</v>
      </c>
      <c r="T73">
        <v>37350</v>
      </c>
      <c r="V73" t="s">
        <v>95</v>
      </c>
      <c r="W73">
        <v>1800</v>
      </c>
      <c r="X73">
        <v>0</v>
      </c>
      <c r="Y73">
        <v>0</v>
      </c>
      <c r="AA73" t="s">
        <v>95</v>
      </c>
      <c r="AB73">
        <v>1800</v>
      </c>
      <c r="AC73">
        <v>0</v>
      </c>
      <c r="AD73">
        <v>0</v>
      </c>
    </row>
    <row r="74" spans="1:30">
      <c r="L74" t="s">
        <v>162</v>
      </c>
      <c r="M74">
        <v>1800</v>
      </c>
      <c r="N74">
        <v>3.4999999999999982</v>
      </c>
      <c r="O74">
        <v>6299.9999999999964</v>
      </c>
      <c r="Q74" t="s">
        <v>172</v>
      </c>
      <c r="R74">
        <v>1800</v>
      </c>
      <c r="S74">
        <v>0</v>
      </c>
      <c r="T74">
        <v>0</v>
      </c>
      <c r="V74" t="s">
        <v>180</v>
      </c>
      <c r="W74">
        <v>1800</v>
      </c>
      <c r="X74">
        <v>4</v>
      </c>
      <c r="Y74">
        <v>7200</v>
      </c>
      <c r="AA74" t="s">
        <v>177</v>
      </c>
      <c r="AB74">
        <v>1800</v>
      </c>
      <c r="AC74">
        <v>71</v>
      </c>
      <c r="AD74">
        <v>127800</v>
      </c>
    </row>
    <row r="75" spans="1:30">
      <c r="L75" t="s">
        <v>62</v>
      </c>
      <c r="M75">
        <v>1800</v>
      </c>
      <c r="N75">
        <v>3.4999999999999982</v>
      </c>
      <c r="O75">
        <v>6299.9999999999964</v>
      </c>
      <c r="Q75" t="s">
        <v>62</v>
      </c>
      <c r="R75">
        <v>1800</v>
      </c>
      <c r="S75">
        <v>8.2500000000000018</v>
      </c>
      <c r="T75">
        <v>14850.000000000004</v>
      </c>
      <c r="V75" t="s">
        <v>62</v>
      </c>
      <c r="W75">
        <v>1800</v>
      </c>
      <c r="X75">
        <v>6.9999999999999964</v>
      </c>
      <c r="Y75">
        <v>12599.999999999993</v>
      </c>
      <c r="AA75" t="s">
        <v>62</v>
      </c>
      <c r="AB75">
        <v>1800</v>
      </c>
      <c r="AC75">
        <v>40.25</v>
      </c>
      <c r="AD75">
        <v>72450</v>
      </c>
    </row>
    <row r="76" spans="1:30">
      <c r="L76" t="s">
        <v>63</v>
      </c>
      <c r="M76">
        <v>1800</v>
      </c>
      <c r="N76">
        <v>27.5</v>
      </c>
      <c r="O76">
        <v>49500</v>
      </c>
      <c r="Q76" t="s">
        <v>63</v>
      </c>
      <c r="R76">
        <v>1800</v>
      </c>
      <c r="S76">
        <v>74.75</v>
      </c>
      <c r="T76">
        <v>134550</v>
      </c>
      <c r="V76" t="s">
        <v>63</v>
      </c>
      <c r="W76">
        <v>1800</v>
      </c>
      <c r="X76">
        <v>117.75</v>
      </c>
      <c r="Y76">
        <v>211950</v>
      </c>
      <c r="AA76" t="s">
        <v>63</v>
      </c>
      <c r="AB76">
        <v>1800</v>
      </c>
      <c r="AC76">
        <v>76.75</v>
      </c>
      <c r="AD76">
        <v>138150</v>
      </c>
    </row>
    <row r="77" spans="1:30">
      <c r="L77" t="s">
        <v>64</v>
      </c>
      <c r="M77">
        <v>1800</v>
      </c>
      <c r="N77">
        <v>0</v>
      </c>
      <c r="O77">
        <v>0</v>
      </c>
      <c r="Q77" t="s">
        <v>64</v>
      </c>
      <c r="R77">
        <v>1800</v>
      </c>
      <c r="S77">
        <v>0</v>
      </c>
      <c r="T77">
        <v>0</v>
      </c>
      <c r="V77" t="s">
        <v>64</v>
      </c>
      <c r="W77">
        <v>1800</v>
      </c>
      <c r="X77">
        <v>0</v>
      </c>
      <c r="Y77">
        <v>0</v>
      </c>
      <c r="AA77" t="s">
        <v>64</v>
      </c>
      <c r="AB77">
        <v>1800</v>
      </c>
      <c r="AC77">
        <v>0</v>
      </c>
      <c r="AD77">
        <v>0</v>
      </c>
    </row>
    <row r="78" spans="1:30">
      <c r="L78" t="s">
        <v>65</v>
      </c>
      <c r="M78">
        <v>1800</v>
      </c>
      <c r="N78">
        <v>11.749999999999998</v>
      </c>
      <c r="O78">
        <v>21149.999999999996</v>
      </c>
      <c r="Q78" t="s">
        <v>65</v>
      </c>
      <c r="R78">
        <v>1800</v>
      </c>
      <c r="S78">
        <v>24.500000000000004</v>
      </c>
      <c r="T78">
        <v>44100.000000000007</v>
      </c>
      <c r="V78" t="s">
        <v>65</v>
      </c>
      <c r="W78">
        <v>1800</v>
      </c>
      <c r="X78">
        <v>90</v>
      </c>
      <c r="Y78">
        <v>162000</v>
      </c>
      <c r="AA78" t="s">
        <v>65</v>
      </c>
      <c r="AB78">
        <v>1800</v>
      </c>
      <c r="AC78">
        <v>52.5</v>
      </c>
      <c r="AD78">
        <v>94500</v>
      </c>
    </row>
    <row r="79" spans="1:30">
      <c r="L79" t="s">
        <v>66</v>
      </c>
      <c r="M79">
        <v>1800</v>
      </c>
      <c r="N79">
        <v>0</v>
      </c>
      <c r="O79">
        <v>0</v>
      </c>
      <c r="Q79" t="s">
        <v>66</v>
      </c>
      <c r="R79">
        <v>1800</v>
      </c>
      <c r="S79">
        <v>14</v>
      </c>
      <c r="T79">
        <v>25200</v>
      </c>
      <c r="V79" t="s">
        <v>66</v>
      </c>
      <c r="W79">
        <v>1800</v>
      </c>
      <c r="X79">
        <v>17.5</v>
      </c>
      <c r="Y79">
        <v>31500</v>
      </c>
      <c r="AA79" t="s">
        <v>66</v>
      </c>
      <c r="AB79">
        <v>1800</v>
      </c>
      <c r="AC79">
        <v>0</v>
      </c>
      <c r="AD79">
        <v>0</v>
      </c>
    </row>
    <row r="80" spans="1:30">
      <c r="L80" t="s">
        <v>173</v>
      </c>
      <c r="M80">
        <v>1800</v>
      </c>
      <c r="N80">
        <v>0</v>
      </c>
      <c r="O80">
        <v>0</v>
      </c>
      <c r="Q80" t="s">
        <v>173</v>
      </c>
      <c r="R80">
        <v>1800</v>
      </c>
      <c r="S80">
        <v>0</v>
      </c>
      <c r="T80">
        <v>0</v>
      </c>
      <c r="V80" t="s">
        <v>178</v>
      </c>
      <c r="W80">
        <v>1800</v>
      </c>
      <c r="X80">
        <v>0</v>
      </c>
      <c r="Y80">
        <v>0</v>
      </c>
      <c r="AA80" t="s">
        <v>181</v>
      </c>
      <c r="AB80">
        <v>1800</v>
      </c>
      <c r="AC80">
        <v>19.000000000000004</v>
      </c>
      <c r="AD80">
        <v>34200.000000000007</v>
      </c>
    </row>
    <row r="81" spans="12:30">
      <c r="L81" t="s">
        <v>174</v>
      </c>
      <c r="M81">
        <v>1800</v>
      </c>
      <c r="N81">
        <v>0</v>
      </c>
      <c r="O81">
        <v>0</v>
      </c>
      <c r="Q81" t="s">
        <v>174</v>
      </c>
      <c r="R81">
        <v>1800</v>
      </c>
      <c r="S81">
        <v>0</v>
      </c>
      <c r="T81">
        <v>0</v>
      </c>
      <c r="V81" t="s">
        <v>174</v>
      </c>
      <c r="W81">
        <v>1800</v>
      </c>
      <c r="X81">
        <v>0</v>
      </c>
      <c r="Y81">
        <v>0</v>
      </c>
      <c r="AA81" t="s">
        <v>182</v>
      </c>
      <c r="AB81">
        <v>1800</v>
      </c>
      <c r="AC81">
        <v>29.5</v>
      </c>
      <c r="AD81">
        <v>53100</v>
      </c>
    </row>
    <row r="82" spans="12:30">
      <c r="L82" t="s">
        <v>69</v>
      </c>
      <c r="M82">
        <v>1800</v>
      </c>
      <c r="N82">
        <v>0</v>
      </c>
      <c r="O82">
        <v>0</v>
      </c>
      <c r="Q82" t="s">
        <v>69</v>
      </c>
      <c r="R82">
        <v>1800</v>
      </c>
      <c r="S82">
        <v>14</v>
      </c>
      <c r="T82">
        <v>25200</v>
      </c>
      <c r="V82" t="s">
        <v>181</v>
      </c>
      <c r="W82">
        <v>1800</v>
      </c>
      <c r="X82">
        <v>15.75</v>
      </c>
      <c r="Y82">
        <v>28350</v>
      </c>
      <c r="AA82" t="s">
        <v>69</v>
      </c>
      <c r="AB82">
        <v>1800</v>
      </c>
      <c r="AC82">
        <v>0</v>
      </c>
      <c r="AD82">
        <v>0</v>
      </c>
    </row>
    <row r="83" spans="12:30">
      <c r="L83" t="s">
        <v>70</v>
      </c>
      <c r="M83">
        <v>1800</v>
      </c>
      <c r="N83">
        <v>0</v>
      </c>
      <c r="O83">
        <v>0</v>
      </c>
      <c r="Q83" t="s">
        <v>70</v>
      </c>
      <c r="R83">
        <v>1800</v>
      </c>
      <c r="S83">
        <v>8.25</v>
      </c>
      <c r="T83">
        <v>14850</v>
      </c>
      <c r="V83" t="s">
        <v>70</v>
      </c>
      <c r="W83">
        <v>1700</v>
      </c>
      <c r="X83">
        <v>7.5</v>
      </c>
      <c r="Y83">
        <v>12750</v>
      </c>
      <c r="AA83" t="s">
        <v>70</v>
      </c>
      <c r="AB83">
        <v>1800</v>
      </c>
      <c r="AC83">
        <v>9.0000000000000018</v>
      </c>
      <c r="AD83">
        <v>16200.000000000004</v>
      </c>
    </row>
    <row r="84" spans="12:30">
      <c r="L84" t="s">
        <v>71</v>
      </c>
      <c r="M84">
        <v>1800</v>
      </c>
      <c r="N84">
        <v>0</v>
      </c>
      <c r="O84">
        <v>0</v>
      </c>
      <c r="Q84" t="s">
        <v>71</v>
      </c>
      <c r="R84">
        <v>1800</v>
      </c>
      <c r="S84">
        <v>0</v>
      </c>
      <c r="T84">
        <v>0</v>
      </c>
      <c r="V84" t="s">
        <v>71</v>
      </c>
      <c r="W84">
        <v>1800</v>
      </c>
      <c r="X84">
        <v>0</v>
      </c>
      <c r="Y84">
        <v>0</v>
      </c>
      <c r="AA84" t="s">
        <v>71</v>
      </c>
      <c r="AB84">
        <v>1800</v>
      </c>
      <c r="AC84">
        <v>0</v>
      </c>
      <c r="AD84">
        <v>0</v>
      </c>
    </row>
    <row r="85" spans="12:30">
      <c r="L85" t="s">
        <v>72</v>
      </c>
      <c r="M85">
        <v>1800</v>
      </c>
      <c r="N85">
        <v>0</v>
      </c>
      <c r="O85">
        <v>0</v>
      </c>
      <c r="Q85" t="s">
        <v>72</v>
      </c>
      <c r="R85">
        <v>1800</v>
      </c>
      <c r="S85">
        <v>0</v>
      </c>
      <c r="T85">
        <v>0</v>
      </c>
      <c r="V85" t="s">
        <v>72</v>
      </c>
      <c r="W85">
        <v>1800</v>
      </c>
      <c r="X85">
        <v>0</v>
      </c>
      <c r="Y85">
        <v>0</v>
      </c>
      <c r="AA85" t="s">
        <v>72</v>
      </c>
      <c r="AB85">
        <v>1800</v>
      </c>
      <c r="AC85">
        <v>0</v>
      </c>
      <c r="AD85">
        <v>0</v>
      </c>
    </row>
    <row r="86" spans="12:30">
      <c r="L86" t="s">
        <v>73</v>
      </c>
      <c r="M86">
        <v>1800</v>
      </c>
      <c r="N86">
        <v>3.2499999999999991</v>
      </c>
      <c r="O86">
        <v>5849.9999999999982</v>
      </c>
      <c r="Q86" t="s">
        <v>73</v>
      </c>
      <c r="R86">
        <v>1800</v>
      </c>
      <c r="S86">
        <v>0</v>
      </c>
      <c r="T86">
        <v>0</v>
      </c>
      <c r="V86" t="s">
        <v>73</v>
      </c>
      <c r="W86">
        <v>1800</v>
      </c>
      <c r="X86">
        <v>6.2499999999999991</v>
      </c>
      <c r="Y86">
        <v>11249.999999999998</v>
      </c>
      <c r="AA86" t="s">
        <v>73</v>
      </c>
      <c r="AB86">
        <v>1800</v>
      </c>
      <c r="AC86">
        <v>0</v>
      </c>
      <c r="AD86">
        <v>0</v>
      </c>
    </row>
    <row r="87" spans="12:30">
      <c r="L87" t="s">
        <v>74</v>
      </c>
      <c r="M87">
        <v>1800</v>
      </c>
      <c r="N87">
        <v>14.75</v>
      </c>
      <c r="O87">
        <v>26550</v>
      </c>
      <c r="Q87" t="s">
        <v>74</v>
      </c>
      <c r="R87">
        <v>1800</v>
      </c>
      <c r="S87">
        <v>7.0000000000000018</v>
      </c>
      <c r="T87">
        <v>12600.000000000004</v>
      </c>
      <c r="V87" t="s">
        <v>74</v>
      </c>
      <c r="W87">
        <v>1800</v>
      </c>
      <c r="X87">
        <v>0</v>
      </c>
      <c r="Y87">
        <v>0</v>
      </c>
      <c r="AA87" t="s">
        <v>74</v>
      </c>
      <c r="AB87">
        <v>1800</v>
      </c>
      <c r="AC87">
        <v>25.000000000000004</v>
      </c>
      <c r="AD87">
        <v>45000.000000000007</v>
      </c>
    </row>
    <row r="88" spans="12:30">
      <c r="L88" t="s">
        <v>75</v>
      </c>
      <c r="M88">
        <v>1800</v>
      </c>
      <c r="N88">
        <v>0</v>
      </c>
      <c r="O88">
        <v>0</v>
      </c>
      <c r="Q88" t="s">
        <v>75</v>
      </c>
      <c r="R88">
        <v>1800</v>
      </c>
      <c r="S88">
        <v>0</v>
      </c>
      <c r="T88">
        <v>0</v>
      </c>
      <c r="V88" t="s">
        <v>75</v>
      </c>
      <c r="W88">
        <v>1800</v>
      </c>
      <c r="X88">
        <v>8.5</v>
      </c>
      <c r="Y88">
        <v>15300</v>
      </c>
      <c r="AA88" t="s">
        <v>75</v>
      </c>
      <c r="AB88">
        <v>1800</v>
      </c>
      <c r="AC88">
        <v>51</v>
      </c>
      <c r="AD88">
        <v>91800</v>
      </c>
    </row>
    <row r="89" spans="12:30">
      <c r="L89" t="s">
        <v>68</v>
      </c>
      <c r="M89">
        <v>1800</v>
      </c>
      <c r="N89">
        <v>0</v>
      </c>
      <c r="O89">
        <v>0</v>
      </c>
      <c r="Q89" t="s">
        <v>68</v>
      </c>
      <c r="R89">
        <v>1800</v>
      </c>
      <c r="S89">
        <v>0</v>
      </c>
      <c r="T89">
        <v>0</v>
      </c>
      <c r="V89" t="s">
        <v>101</v>
      </c>
      <c r="W89">
        <v>1800</v>
      </c>
      <c r="X89">
        <v>68.25</v>
      </c>
      <c r="Y89">
        <v>122850</v>
      </c>
      <c r="AA89" t="s">
        <v>101</v>
      </c>
      <c r="AB89">
        <v>1800</v>
      </c>
      <c r="AC89">
        <v>130</v>
      </c>
      <c r="AD89">
        <v>234000</v>
      </c>
    </row>
    <row r="90" spans="12:30">
      <c r="L90" t="s">
        <v>102</v>
      </c>
      <c r="M90">
        <v>1800</v>
      </c>
      <c r="N90">
        <v>12</v>
      </c>
      <c r="O90">
        <v>21600</v>
      </c>
      <c r="Q90" t="s">
        <v>102</v>
      </c>
      <c r="R90">
        <v>1800</v>
      </c>
      <c r="S90">
        <v>101</v>
      </c>
      <c r="T90">
        <v>181800</v>
      </c>
      <c r="V90" t="s">
        <v>102</v>
      </c>
      <c r="W90">
        <v>1800</v>
      </c>
      <c r="X90">
        <v>77.5</v>
      </c>
      <c r="Y90">
        <v>139500</v>
      </c>
      <c r="AA90" t="s">
        <v>102</v>
      </c>
      <c r="AB90">
        <v>1800</v>
      </c>
      <c r="AC90">
        <v>0</v>
      </c>
      <c r="AD90">
        <v>0</v>
      </c>
    </row>
    <row r="91" spans="12:30">
      <c r="L91" t="s">
        <v>103</v>
      </c>
      <c r="M91">
        <v>1800</v>
      </c>
      <c r="N91">
        <v>0</v>
      </c>
      <c r="O91">
        <v>0</v>
      </c>
      <c r="Q91" t="s">
        <v>103</v>
      </c>
      <c r="R91">
        <v>1700</v>
      </c>
      <c r="S91">
        <v>3.0000000000000013</v>
      </c>
      <c r="T91">
        <v>5100.0000000000018</v>
      </c>
      <c r="V91" t="s">
        <v>103</v>
      </c>
      <c r="W91">
        <v>1800</v>
      </c>
      <c r="X91">
        <v>57.25</v>
      </c>
      <c r="Y91">
        <v>103050</v>
      </c>
      <c r="AA91" t="s">
        <v>103</v>
      </c>
      <c r="AB91">
        <v>1800</v>
      </c>
      <c r="AC91">
        <v>48.750000000000007</v>
      </c>
      <c r="AD91">
        <v>87750.000000000015</v>
      </c>
    </row>
    <row r="92" spans="12:30">
      <c r="L92" t="s">
        <v>98</v>
      </c>
      <c r="M92">
        <v>1800</v>
      </c>
      <c r="N92">
        <v>0</v>
      </c>
      <c r="O92">
        <v>0</v>
      </c>
      <c r="Q92" t="s">
        <v>98</v>
      </c>
      <c r="R92">
        <v>1800</v>
      </c>
      <c r="S92">
        <v>0</v>
      </c>
      <c r="T92">
        <v>0</v>
      </c>
      <c r="V92" t="s">
        <v>98</v>
      </c>
      <c r="W92">
        <v>1800</v>
      </c>
      <c r="X92">
        <v>0</v>
      </c>
      <c r="Y92">
        <v>0</v>
      </c>
      <c r="AA92" t="s">
        <v>98</v>
      </c>
      <c r="AB92">
        <v>1800</v>
      </c>
      <c r="AC92">
        <v>0</v>
      </c>
      <c r="AD92">
        <v>0</v>
      </c>
    </row>
    <row r="93" spans="12:30">
      <c r="L93" t="s">
        <v>100</v>
      </c>
      <c r="M93">
        <v>1800</v>
      </c>
      <c r="N93">
        <v>0</v>
      </c>
      <c r="O93">
        <v>0</v>
      </c>
      <c r="Q93" t="s">
        <v>100</v>
      </c>
      <c r="R93">
        <v>1800</v>
      </c>
      <c r="S93">
        <v>0</v>
      </c>
      <c r="T93">
        <v>0</v>
      </c>
      <c r="V93" t="s">
        <v>100</v>
      </c>
      <c r="W93">
        <v>1800</v>
      </c>
      <c r="X93">
        <v>11.75</v>
      </c>
      <c r="Y93">
        <v>21150</v>
      </c>
      <c r="AA93" t="s">
        <v>100</v>
      </c>
      <c r="AB93">
        <v>1800</v>
      </c>
      <c r="AC93">
        <v>0</v>
      </c>
      <c r="AD93">
        <v>0</v>
      </c>
    </row>
    <row r="94" spans="12:30">
      <c r="L94" t="s">
        <v>99</v>
      </c>
      <c r="M94">
        <v>1800</v>
      </c>
      <c r="N94">
        <v>0</v>
      </c>
      <c r="O94">
        <v>0</v>
      </c>
      <c r="Q94" t="s">
        <v>99</v>
      </c>
      <c r="R94">
        <v>1800</v>
      </c>
      <c r="S94">
        <v>0</v>
      </c>
      <c r="T94">
        <v>0</v>
      </c>
      <c r="V94" t="s">
        <v>99</v>
      </c>
      <c r="W94">
        <v>1800</v>
      </c>
      <c r="X94">
        <v>0</v>
      </c>
      <c r="Y94">
        <v>0</v>
      </c>
      <c r="AA94" t="s">
        <v>99</v>
      </c>
      <c r="AB94">
        <v>1800</v>
      </c>
      <c r="AC94">
        <v>0</v>
      </c>
      <c r="AD94">
        <v>0</v>
      </c>
    </row>
    <row r="95" spans="12:30">
      <c r="L95" t="s">
        <v>104</v>
      </c>
      <c r="M95">
        <v>1800</v>
      </c>
      <c r="N95">
        <v>7.2499999999999982</v>
      </c>
      <c r="O95">
        <v>13049.999999999996</v>
      </c>
      <c r="Q95" t="s">
        <v>104</v>
      </c>
      <c r="R95">
        <v>1800</v>
      </c>
      <c r="S95">
        <v>29.25</v>
      </c>
      <c r="T95">
        <v>52650</v>
      </c>
      <c r="V95" t="s">
        <v>104</v>
      </c>
      <c r="W95">
        <v>1800</v>
      </c>
      <c r="X95">
        <v>58.75</v>
      </c>
      <c r="Y95">
        <v>105750</v>
      </c>
      <c r="AA95" t="s">
        <v>104</v>
      </c>
      <c r="AB95">
        <v>1800</v>
      </c>
      <c r="AC95">
        <v>39</v>
      </c>
      <c r="AD95">
        <v>70200</v>
      </c>
    </row>
    <row r="96" spans="12:30">
      <c r="L96" t="s">
        <v>105</v>
      </c>
      <c r="M96">
        <v>1800</v>
      </c>
      <c r="N96">
        <v>0</v>
      </c>
      <c r="O96">
        <v>0</v>
      </c>
      <c r="Q96" t="s">
        <v>180</v>
      </c>
      <c r="R96">
        <v>1800</v>
      </c>
      <c r="S96">
        <v>4</v>
      </c>
      <c r="T96">
        <v>7200</v>
      </c>
      <c r="V96" t="s">
        <v>105</v>
      </c>
      <c r="W96">
        <v>1800</v>
      </c>
      <c r="X96">
        <v>0</v>
      </c>
      <c r="Y96">
        <v>0</v>
      </c>
      <c r="AA96" t="s">
        <v>105</v>
      </c>
      <c r="AB96">
        <v>1800</v>
      </c>
      <c r="AC96">
        <v>0</v>
      </c>
      <c r="AD96">
        <v>0</v>
      </c>
    </row>
    <row r="97" spans="7:30">
      <c r="L97" t="s">
        <v>61</v>
      </c>
      <c r="M97">
        <v>1700</v>
      </c>
      <c r="N97">
        <v>0</v>
      </c>
      <c r="O97">
        <v>0</v>
      </c>
      <c r="Q97" t="s">
        <v>61</v>
      </c>
      <c r="R97">
        <v>1700</v>
      </c>
      <c r="S97">
        <v>0</v>
      </c>
      <c r="T97">
        <v>0</v>
      </c>
      <c r="V97" t="s">
        <v>61</v>
      </c>
      <c r="W97">
        <v>1700</v>
      </c>
      <c r="X97">
        <v>0</v>
      </c>
      <c r="Y97">
        <v>0</v>
      </c>
      <c r="AA97" t="s">
        <v>61</v>
      </c>
      <c r="AB97">
        <v>1700</v>
      </c>
      <c r="AC97">
        <v>0</v>
      </c>
      <c r="AD97">
        <v>0</v>
      </c>
    </row>
    <row r="98" spans="7:30">
      <c r="L98" t="s">
        <v>67</v>
      </c>
      <c r="M98">
        <v>1700</v>
      </c>
      <c r="N98">
        <v>0</v>
      </c>
      <c r="O98">
        <v>0</v>
      </c>
      <c r="Q98" t="s">
        <v>67</v>
      </c>
      <c r="R98">
        <v>1700</v>
      </c>
      <c r="S98">
        <v>0</v>
      </c>
      <c r="T98">
        <v>0</v>
      </c>
      <c r="V98" t="s">
        <v>67</v>
      </c>
      <c r="W98">
        <v>1700</v>
      </c>
      <c r="X98">
        <v>0</v>
      </c>
      <c r="Y98">
        <v>0</v>
      </c>
      <c r="AA98" t="s">
        <v>67</v>
      </c>
      <c r="AB98">
        <v>1700</v>
      </c>
      <c r="AC98">
        <v>0</v>
      </c>
      <c r="AD98">
        <v>0</v>
      </c>
    </row>
    <row r="99" spans="7:30">
      <c r="O99">
        <v>175050</v>
      </c>
      <c r="T99">
        <v>601800</v>
      </c>
      <c r="Y99">
        <v>1000950</v>
      </c>
      <c r="AD99">
        <v>1097100</v>
      </c>
    </row>
    <row r="101" spans="7:30">
      <c r="O101">
        <v>175050</v>
      </c>
      <c r="T101">
        <v>601800</v>
      </c>
      <c r="Y101">
        <v>1000950</v>
      </c>
      <c r="AD101">
        <v>1097100</v>
      </c>
    </row>
    <row r="107" spans="7:30">
      <c r="G107" t="s">
        <v>77</v>
      </c>
      <c r="H107" t="s">
        <v>78</v>
      </c>
    </row>
    <row r="108" spans="7:30">
      <c r="G108" t="s">
        <v>26</v>
      </c>
      <c r="H108">
        <v>0</v>
      </c>
    </row>
    <row r="109" spans="7:30">
      <c r="G109" t="s">
        <v>96</v>
      </c>
      <c r="H109">
        <v>14749.999999999996</v>
      </c>
    </row>
    <row r="110" spans="7:30">
      <c r="G110" t="s">
        <v>185</v>
      </c>
      <c r="H110">
        <v>136975</v>
      </c>
    </row>
    <row r="111" spans="7:30">
      <c r="G111" t="s">
        <v>62</v>
      </c>
      <c r="H111">
        <v>42000</v>
      </c>
    </row>
    <row r="112" spans="7:30">
      <c r="G112" t="s">
        <v>63</v>
      </c>
      <c r="H112">
        <v>139750</v>
      </c>
    </row>
    <row r="113" spans="7:8">
      <c r="G113" t="s">
        <v>64</v>
      </c>
      <c r="H113">
        <v>85100</v>
      </c>
    </row>
    <row r="114" spans="7:8">
      <c r="G114" t="s">
        <v>65</v>
      </c>
      <c r="H114">
        <v>65500</v>
      </c>
    </row>
    <row r="115" spans="7:8">
      <c r="G115" t="s">
        <v>66</v>
      </c>
      <c r="H115">
        <v>21600</v>
      </c>
    </row>
    <row r="116" spans="7:8">
      <c r="G116" t="s">
        <v>186</v>
      </c>
      <c r="H116">
        <v>14375.000000000002</v>
      </c>
    </row>
    <row r="117" spans="7:8">
      <c r="G117" t="s">
        <v>187</v>
      </c>
      <c r="H117">
        <v>0</v>
      </c>
    </row>
    <row r="118" spans="7:8">
      <c r="G118" t="s">
        <v>69</v>
      </c>
      <c r="H118">
        <v>107512.5</v>
      </c>
    </row>
    <row r="119" spans="7:8">
      <c r="G119" t="s">
        <v>70</v>
      </c>
      <c r="H119">
        <v>40137.5</v>
      </c>
    </row>
    <row r="120" spans="7:8">
      <c r="G120" t="s">
        <v>71</v>
      </c>
      <c r="H120">
        <v>34150</v>
      </c>
    </row>
    <row r="121" spans="7:8">
      <c r="G121" t="s">
        <v>72</v>
      </c>
      <c r="H121">
        <v>17200</v>
      </c>
    </row>
    <row r="122" spans="7:8">
      <c r="G122" t="s">
        <v>73</v>
      </c>
      <c r="H122">
        <v>29250.000000000004</v>
      </c>
    </row>
    <row r="123" spans="7:8">
      <c r="G123" t="s">
        <v>74</v>
      </c>
      <c r="H123">
        <v>26837.5</v>
      </c>
    </row>
    <row r="124" spans="7:8">
      <c r="G124" t="s">
        <v>75</v>
      </c>
      <c r="H124">
        <v>19800</v>
      </c>
    </row>
    <row r="125" spans="7:8">
      <c r="G125" t="s">
        <v>68</v>
      </c>
      <c r="H125">
        <v>9737.5</v>
      </c>
    </row>
    <row r="126" spans="7:8">
      <c r="G126" t="s">
        <v>102</v>
      </c>
      <c r="H126">
        <v>121200</v>
      </c>
    </row>
    <row r="127" spans="7:8">
      <c r="G127" t="s">
        <v>103</v>
      </c>
      <c r="H127">
        <v>3600.0000000000018</v>
      </c>
    </row>
    <row r="128" spans="7:8">
      <c r="G128" t="s">
        <v>98</v>
      </c>
      <c r="H128">
        <v>0</v>
      </c>
    </row>
    <row r="129" spans="7:8">
      <c r="G129" t="s">
        <v>100</v>
      </c>
      <c r="H129">
        <v>0</v>
      </c>
    </row>
    <row r="130" spans="7:8">
      <c r="G130" t="s">
        <v>99</v>
      </c>
      <c r="H130">
        <v>0</v>
      </c>
    </row>
    <row r="131" spans="7:8">
      <c r="G131" t="s">
        <v>104</v>
      </c>
      <c r="H131">
        <v>29250</v>
      </c>
    </row>
    <row r="132" spans="7:8">
      <c r="G132" t="s">
        <v>180</v>
      </c>
      <c r="H132">
        <v>4600</v>
      </c>
    </row>
    <row r="133" spans="7:8">
      <c r="G133" t="s">
        <v>41</v>
      </c>
      <c r="H133">
        <v>25412.5</v>
      </c>
    </row>
    <row r="134" spans="7:8">
      <c r="G134" t="s">
        <v>35</v>
      </c>
      <c r="H134">
        <v>60000</v>
      </c>
    </row>
    <row r="135" spans="7:8">
      <c r="H135">
        <f>SUM(H108:H134)</f>
        <v>1048737.5</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34"/>
  <sheetViews>
    <sheetView workbookViewId="0">
      <selection activeCell="L46" sqref="L46"/>
    </sheetView>
  </sheetViews>
  <sheetFormatPr defaultColWidth="18.625" defaultRowHeight="12.95" customHeight="1"/>
  <cols>
    <col min="1" max="29" width="9" style="319" customWidth="1"/>
    <col min="30" max="16384" width="18.625" style="319"/>
  </cols>
  <sheetData>
    <row r="1" spans="1:29" s="555" customFormat="1" ht="18.600000000000001" customHeight="1">
      <c r="A1" s="552" t="s">
        <v>385</v>
      </c>
      <c r="B1" s="553" t="s">
        <v>383</v>
      </c>
      <c r="C1" s="553" t="s">
        <v>386</v>
      </c>
      <c r="D1" s="553" t="s">
        <v>387</v>
      </c>
      <c r="E1" s="553" t="s">
        <v>388</v>
      </c>
      <c r="F1" s="553" t="s">
        <v>389</v>
      </c>
      <c r="G1" s="553" t="s">
        <v>390</v>
      </c>
      <c r="H1" s="553" t="s">
        <v>391</v>
      </c>
      <c r="I1" s="553" t="s">
        <v>392</v>
      </c>
      <c r="J1" s="553" t="s">
        <v>393</v>
      </c>
      <c r="K1" s="553" t="s">
        <v>394</v>
      </c>
      <c r="L1" s="553" t="s">
        <v>395</v>
      </c>
      <c r="M1" s="553" t="s">
        <v>396</v>
      </c>
      <c r="N1" s="553" t="s">
        <v>397</v>
      </c>
      <c r="O1" s="553" t="s">
        <v>398</v>
      </c>
      <c r="P1" s="553" t="s">
        <v>399</v>
      </c>
      <c r="Q1" s="553" t="s">
        <v>400</v>
      </c>
      <c r="R1" s="553" t="s">
        <v>401</v>
      </c>
      <c r="S1" s="553" t="s">
        <v>402</v>
      </c>
      <c r="T1" s="553" t="s">
        <v>403</v>
      </c>
      <c r="U1" s="553" t="s">
        <v>404</v>
      </c>
      <c r="V1" s="553" t="s">
        <v>405</v>
      </c>
      <c r="W1" s="553" t="s">
        <v>406</v>
      </c>
      <c r="X1" s="553" t="s">
        <v>407</v>
      </c>
      <c r="Y1" s="553" t="s">
        <v>408</v>
      </c>
      <c r="Z1" s="553" t="s">
        <v>409</v>
      </c>
      <c r="AA1" s="553" t="s">
        <v>410</v>
      </c>
      <c r="AB1" s="553" t="s">
        <v>411</v>
      </c>
      <c r="AC1" s="554" t="s">
        <v>412</v>
      </c>
    </row>
    <row r="2" spans="1:29" s="555" customFormat="1" ht="18" customHeight="1">
      <c r="A2" s="556" t="s">
        <v>227</v>
      </c>
      <c r="B2" s="557" t="s">
        <v>227</v>
      </c>
      <c r="C2" s="557" t="s">
        <v>227</v>
      </c>
      <c r="D2" s="558"/>
      <c r="E2" s="557" t="s">
        <v>227</v>
      </c>
      <c r="F2" s="557" t="s">
        <v>227</v>
      </c>
      <c r="G2" s="558"/>
      <c r="H2" s="557" t="s">
        <v>413</v>
      </c>
      <c r="I2" s="557" t="s">
        <v>413</v>
      </c>
      <c r="J2" s="557" t="s">
        <v>413</v>
      </c>
      <c r="K2" s="557" t="s">
        <v>413</v>
      </c>
      <c r="L2" s="558"/>
      <c r="M2" s="557" t="s">
        <v>413</v>
      </c>
      <c r="N2" s="558"/>
      <c r="O2" s="557" t="s">
        <v>227</v>
      </c>
      <c r="P2" s="557" t="s">
        <v>227</v>
      </c>
      <c r="Q2" s="557" t="s">
        <v>413</v>
      </c>
      <c r="R2" s="557" t="s">
        <v>413</v>
      </c>
      <c r="S2" s="558"/>
      <c r="T2" s="557" t="s">
        <v>413</v>
      </c>
      <c r="U2" s="558"/>
      <c r="V2" s="557" t="s">
        <v>413</v>
      </c>
      <c r="W2" s="558"/>
      <c r="X2" s="557" t="s">
        <v>227</v>
      </c>
      <c r="Y2" s="558"/>
      <c r="Z2" s="558"/>
      <c r="AA2" s="558"/>
      <c r="AB2" s="558"/>
      <c r="AC2" s="559"/>
    </row>
    <row r="3" spans="1:29" s="555" customFormat="1" ht="14.25" customHeight="1" thickBot="1">
      <c r="A3" s="560">
        <v>4</v>
      </c>
      <c r="B3" s="561">
        <v>2</v>
      </c>
      <c r="C3" s="561">
        <v>2</v>
      </c>
      <c r="D3" s="561">
        <v>6</v>
      </c>
      <c r="E3" s="561">
        <v>11</v>
      </c>
      <c r="F3" s="561">
        <v>4</v>
      </c>
      <c r="G3" s="561">
        <v>20</v>
      </c>
      <c r="H3" s="561">
        <v>2</v>
      </c>
      <c r="I3" s="561">
        <v>1</v>
      </c>
      <c r="J3" s="561">
        <v>1</v>
      </c>
      <c r="K3" s="561">
        <v>4</v>
      </c>
      <c r="L3" s="561">
        <v>20</v>
      </c>
      <c r="M3" s="561">
        <v>4</v>
      </c>
      <c r="N3" s="561">
        <v>20</v>
      </c>
      <c r="O3" s="561">
        <v>4</v>
      </c>
      <c r="P3" s="561">
        <v>20</v>
      </c>
      <c r="Q3" s="561">
        <v>2</v>
      </c>
      <c r="R3" s="561">
        <v>1</v>
      </c>
      <c r="S3" s="561">
        <v>1</v>
      </c>
      <c r="T3" s="561">
        <v>4</v>
      </c>
      <c r="U3" s="561">
        <v>20</v>
      </c>
      <c r="V3" s="561">
        <v>4</v>
      </c>
      <c r="W3" s="561">
        <v>20</v>
      </c>
      <c r="X3" s="561">
        <v>11</v>
      </c>
      <c r="Y3" s="561">
        <v>96</v>
      </c>
      <c r="Z3" s="561">
        <v>4</v>
      </c>
      <c r="AA3" s="561">
        <v>2</v>
      </c>
      <c r="AB3" s="561">
        <v>2</v>
      </c>
      <c r="AC3" s="562">
        <v>8</v>
      </c>
    </row>
    <row r="4" spans="1:29" ht="13.5">
      <c r="A4" s="319">
        <f>YEAR([2]売上一覧表!$B$5)</f>
        <v>2022</v>
      </c>
      <c r="B4" s="319">
        <f>MONTH([2]売上一覧表!$B$5)</f>
        <v>10</v>
      </c>
      <c r="C4" s="319">
        <f>DAY([2]売上一覧表!$B5)</f>
        <v>1</v>
      </c>
      <c r="E4" s="365">
        <f>[2]売上一覧表!D5+[2]売上一覧表!O5</f>
        <v>182700</v>
      </c>
      <c r="F4" s="319">
        <v>100</v>
      </c>
      <c r="O4" s="319">
        <v>700</v>
      </c>
      <c r="Q4" s="319">
        <v>2</v>
      </c>
      <c r="R4" s="319">
        <v>8</v>
      </c>
      <c r="X4" s="365">
        <f>E4</f>
        <v>182700</v>
      </c>
      <c r="Y4" s="319" t="s">
        <v>414</v>
      </c>
    </row>
    <row r="5" spans="1:29" ht="13.5">
      <c r="A5" s="319">
        <f>YEAR([2]売上一覧表!$B$5)</f>
        <v>2022</v>
      </c>
      <c r="B5" s="319">
        <f>MONTH([2]売上一覧表!$B$5)</f>
        <v>10</v>
      </c>
      <c r="C5" s="319">
        <f>DAY([2]売上一覧表!$B6)</f>
        <v>2</v>
      </c>
      <c r="E5" s="365">
        <f>[2]売上一覧表!D6+[2]売上一覧表!O6</f>
        <v>92600</v>
      </c>
      <c r="F5" s="319">
        <v>100</v>
      </c>
      <c r="O5" s="319">
        <v>700</v>
      </c>
      <c r="Q5" s="319">
        <v>2</v>
      </c>
      <c r="R5" s="319">
        <v>8</v>
      </c>
      <c r="X5" s="365">
        <f t="shared" ref="X5:X34" si="0">E5</f>
        <v>92600</v>
      </c>
      <c r="Y5" s="319" t="s">
        <v>414</v>
      </c>
    </row>
    <row r="6" spans="1:29" ht="13.5">
      <c r="A6" s="319">
        <f>YEAR([2]売上一覧表!$B$5)</f>
        <v>2022</v>
      </c>
      <c r="B6" s="319">
        <f>MONTH([2]売上一覧表!$B$5)</f>
        <v>10</v>
      </c>
      <c r="C6" s="319">
        <f>DAY([2]売上一覧表!$B7)</f>
        <v>3</v>
      </c>
      <c r="E6" s="365">
        <f>[2]売上一覧表!D7+[2]売上一覧表!O7</f>
        <v>79400</v>
      </c>
      <c r="F6" s="319">
        <v>100</v>
      </c>
      <c r="O6" s="319">
        <v>700</v>
      </c>
      <c r="Q6" s="319">
        <v>2</v>
      </c>
      <c r="R6" s="319">
        <v>8</v>
      </c>
      <c r="X6" s="365">
        <f t="shared" si="0"/>
        <v>79400</v>
      </c>
      <c r="Y6" s="319" t="s">
        <v>414</v>
      </c>
    </row>
    <row r="7" spans="1:29" ht="13.5">
      <c r="A7" s="319">
        <f>YEAR([2]売上一覧表!$B$5)</f>
        <v>2022</v>
      </c>
      <c r="B7" s="319">
        <f>MONTH([2]売上一覧表!$B$5)</f>
        <v>10</v>
      </c>
      <c r="C7" s="319">
        <f>DAY([2]売上一覧表!$B8)</f>
        <v>4</v>
      </c>
      <c r="E7" s="365">
        <f>[2]売上一覧表!D8+[2]売上一覧表!O8</f>
        <v>100800</v>
      </c>
      <c r="F7" s="319">
        <v>100</v>
      </c>
      <c r="O7" s="319">
        <v>700</v>
      </c>
      <c r="Q7" s="319">
        <v>2</v>
      </c>
      <c r="R7" s="319">
        <v>8</v>
      </c>
      <c r="X7" s="365">
        <f t="shared" si="0"/>
        <v>100800</v>
      </c>
      <c r="Y7" s="319" t="s">
        <v>414</v>
      </c>
    </row>
    <row r="8" spans="1:29" ht="13.5">
      <c r="A8" s="319">
        <f>YEAR([2]売上一覧表!$B$5)</f>
        <v>2022</v>
      </c>
      <c r="B8" s="319">
        <f>MONTH([2]売上一覧表!$B$5)</f>
        <v>10</v>
      </c>
      <c r="C8" s="319">
        <f>DAY([2]売上一覧表!$B9)</f>
        <v>5</v>
      </c>
      <c r="E8" s="365">
        <f>[2]売上一覧表!D9+[2]売上一覧表!O9</f>
        <v>149290</v>
      </c>
      <c r="F8" s="319">
        <v>100</v>
      </c>
      <c r="O8" s="319">
        <v>700</v>
      </c>
      <c r="Q8" s="319">
        <v>2</v>
      </c>
      <c r="R8" s="319">
        <v>8</v>
      </c>
      <c r="X8" s="365">
        <f t="shared" si="0"/>
        <v>149290</v>
      </c>
      <c r="Y8" s="319" t="s">
        <v>414</v>
      </c>
    </row>
    <row r="9" spans="1:29" ht="13.5">
      <c r="A9" s="319">
        <f>YEAR([2]売上一覧表!$B$5)</f>
        <v>2022</v>
      </c>
      <c r="B9" s="319">
        <f>MONTH([2]売上一覧表!$B$5)</f>
        <v>10</v>
      </c>
      <c r="C9" s="319">
        <f>DAY([2]売上一覧表!$B10)</f>
        <v>6</v>
      </c>
      <c r="E9" s="365">
        <f>[2]売上一覧表!D10+[2]売上一覧表!O10</f>
        <v>132240</v>
      </c>
      <c r="F9" s="319">
        <v>100</v>
      </c>
      <c r="O9" s="319">
        <v>700</v>
      </c>
      <c r="Q9" s="319">
        <v>2</v>
      </c>
      <c r="R9" s="319">
        <v>8</v>
      </c>
      <c r="X9" s="365">
        <f t="shared" si="0"/>
        <v>132240</v>
      </c>
      <c r="Y9" s="319" t="s">
        <v>414</v>
      </c>
    </row>
    <row r="10" spans="1:29" ht="13.5">
      <c r="A10" s="319">
        <f>YEAR([2]売上一覧表!$B$5)</f>
        <v>2022</v>
      </c>
      <c r="B10" s="319">
        <f>MONTH([2]売上一覧表!$B$5)</f>
        <v>10</v>
      </c>
      <c r="C10" s="319">
        <f>DAY([2]売上一覧表!$B11)</f>
        <v>7</v>
      </c>
      <c r="E10" s="365">
        <f>[2]売上一覧表!D11+[2]売上一覧表!O11</f>
        <v>181500</v>
      </c>
      <c r="F10" s="319">
        <v>100</v>
      </c>
      <c r="O10" s="319">
        <v>700</v>
      </c>
      <c r="Q10" s="319">
        <v>2</v>
      </c>
      <c r="R10" s="319">
        <v>8</v>
      </c>
      <c r="X10" s="365">
        <f t="shared" si="0"/>
        <v>181500</v>
      </c>
      <c r="Y10" s="319" t="s">
        <v>414</v>
      </c>
    </row>
    <row r="11" spans="1:29" ht="13.5">
      <c r="A11" s="319">
        <f>YEAR([2]売上一覧表!$B$5)</f>
        <v>2022</v>
      </c>
      <c r="B11" s="319">
        <f>MONTH([2]売上一覧表!$B$5)</f>
        <v>10</v>
      </c>
      <c r="C11" s="319">
        <f>DAY([2]売上一覧表!$B12)</f>
        <v>8</v>
      </c>
      <c r="E11" s="365">
        <f>[2]売上一覧表!D12+[2]売上一覧表!O12</f>
        <v>150180</v>
      </c>
      <c r="F11" s="319">
        <v>100</v>
      </c>
      <c r="O11" s="319">
        <v>700</v>
      </c>
      <c r="Q11" s="319">
        <v>2</v>
      </c>
      <c r="R11" s="319">
        <v>8</v>
      </c>
      <c r="X11" s="365">
        <f t="shared" si="0"/>
        <v>150180</v>
      </c>
      <c r="Y11" s="319" t="s">
        <v>414</v>
      </c>
    </row>
    <row r="12" spans="1:29" ht="13.5">
      <c r="A12" s="319">
        <f>YEAR([2]売上一覧表!$B$5)</f>
        <v>2022</v>
      </c>
      <c r="B12" s="319">
        <f>MONTH([2]売上一覧表!$B$5)</f>
        <v>10</v>
      </c>
      <c r="C12" s="319">
        <f>DAY([2]売上一覧表!$B13)</f>
        <v>9</v>
      </c>
      <c r="E12" s="365">
        <f>[2]売上一覧表!D13+[2]売上一覧表!O13</f>
        <v>104680</v>
      </c>
      <c r="F12" s="319">
        <v>100</v>
      </c>
      <c r="O12" s="319">
        <v>700</v>
      </c>
      <c r="Q12" s="319">
        <v>2</v>
      </c>
      <c r="R12" s="319">
        <v>8</v>
      </c>
      <c r="X12" s="365">
        <f t="shared" si="0"/>
        <v>104680</v>
      </c>
      <c r="Y12" s="319" t="s">
        <v>414</v>
      </c>
    </row>
    <row r="13" spans="1:29" ht="13.5">
      <c r="A13" s="319">
        <f>YEAR([2]売上一覧表!$B$5)</f>
        <v>2022</v>
      </c>
      <c r="B13" s="319">
        <f>MONTH([2]売上一覧表!$B$5)</f>
        <v>10</v>
      </c>
      <c r="C13" s="319">
        <f>DAY([2]売上一覧表!$B14)</f>
        <v>10</v>
      </c>
      <c r="E13" s="365">
        <f>[2]売上一覧表!D14+[2]売上一覧表!O14</f>
        <v>51280</v>
      </c>
      <c r="F13" s="319">
        <v>100</v>
      </c>
      <c r="O13" s="319">
        <v>700</v>
      </c>
      <c r="Q13" s="319">
        <v>2</v>
      </c>
      <c r="R13" s="319">
        <v>8</v>
      </c>
      <c r="X13" s="365">
        <f t="shared" si="0"/>
        <v>51280</v>
      </c>
      <c r="Y13" s="319" t="s">
        <v>414</v>
      </c>
    </row>
    <row r="14" spans="1:29" ht="13.5">
      <c r="A14" s="319">
        <f>YEAR([2]売上一覧表!$B$5)</f>
        <v>2022</v>
      </c>
      <c r="B14" s="319">
        <f>MONTH([2]売上一覧表!$B$5)</f>
        <v>10</v>
      </c>
      <c r="C14" s="319">
        <f>DAY([2]売上一覧表!$B15)</f>
        <v>11</v>
      </c>
      <c r="E14" s="365">
        <f>[2]売上一覧表!D15+[2]売上一覧表!O15</f>
        <v>113620</v>
      </c>
      <c r="F14" s="319">
        <v>100</v>
      </c>
      <c r="O14" s="319">
        <v>700</v>
      </c>
      <c r="Q14" s="319">
        <v>2</v>
      </c>
      <c r="R14" s="319">
        <v>8</v>
      </c>
      <c r="X14" s="365">
        <f t="shared" si="0"/>
        <v>113620</v>
      </c>
      <c r="Y14" s="319" t="s">
        <v>414</v>
      </c>
    </row>
    <row r="15" spans="1:29" ht="13.5">
      <c r="A15" s="319">
        <f>YEAR([2]売上一覧表!$B$5)</f>
        <v>2022</v>
      </c>
      <c r="B15" s="319">
        <f>MONTH([2]売上一覧表!$B$5)</f>
        <v>10</v>
      </c>
      <c r="C15" s="319">
        <f>DAY([2]売上一覧表!$B16)</f>
        <v>12</v>
      </c>
      <c r="E15" s="365">
        <f>[2]売上一覧表!D16+[2]売上一覧表!O16</f>
        <v>117100</v>
      </c>
      <c r="F15" s="319">
        <v>100</v>
      </c>
      <c r="O15" s="319">
        <v>700</v>
      </c>
      <c r="Q15" s="319">
        <v>2</v>
      </c>
      <c r="R15" s="319">
        <v>8</v>
      </c>
      <c r="X15" s="365">
        <f t="shared" si="0"/>
        <v>117100</v>
      </c>
      <c r="Y15" s="319" t="s">
        <v>414</v>
      </c>
    </row>
    <row r="16" spans="1:29" ht="13.5">
      <c r="A16" s="319">
        <f>YEAR([2]売上一覧表!$B$5)</f>
        <v>2022</v>
      </c>
      <c r="B16" s="319">
        <f>MONTH([2]売上一覧表!$B$5)</f>
        <v>10</v>
      </c>
      <c r="C16" s="319">
        <f>DAY([2]売上一覧表!$B17)</f>
        <v>13</v>
      </c>
      <c r="E16" s="365">
        <f>[2]売上一覧表!D17+[2]売上一覧表!O17</f>
        <v>140700</v>
      </c>
      <c r="F16" s="319">
        <v>100</v>
      </c>
      <c r="O16" s="319">
        <v>700</v>
      </c>
      <c r="Q16" s="319">
        <v>2</v>
      </c>
      <c r="R16" s="319">
        <v>8</v>
      </c>
      <c r="X16" s="365">
        <f t="shared" si="0"/>
        <v>140700</v>
      </c>
      <c r="Y16" s="319" t="s">
        <v>414</v>
      </c>
    </row>
    <row r="17" spans="1:25" ht="13.5">
      <c r="A17" s="319">
        <f>YEAR([2]売上一覧表!$B$5)</f>
        <v>2022</v>
      </c>
      <c r="B17" s="319">
        <f>MONTH([2]売上一覧表!$B$5)</f>
        <v>10</v>
      </c>
      <c r="C17" s="319">
        <f>DAY([2]売上一覧表!$B18)</f>
        <v>14</v>
      </c>
      <c r="E17" s="365">
        <f>[2]売上一覧表!D18+[2]売上一覧表!O18</f>
        <v>200620</v>
      </c>
      <c r="F17" s="319">
        <v>100</v>
      </c>
      <c r="O17" s="319">
        <v>700</v>
      </c>
      <c r="Q17" s="319">
        <v>2</v>
      </c>
      <c r="R17" s="319">
        <v>8</v>
      </c>
      <c r="X17" s="365">
        <f t="shared" si="0"/>
        <v>200620</v>
      </c>
      <c r="Y17" s="319" t="s">
        <v>414</v>
      </c>
    </row>
    <row r="18" spans="1:25" ht="13.5">
      <c r="A18" s="319">
        <f>YEAR([2]売上一覧表!$B$5)</f>
        <v>2022</v>
      </c>
      <c r="B18" s="319">
        <f>MONTH([2]売上一覧表!$B$5)</f>
        <v>10</v>
      </c>
      <c r="C18" s="319">
        <f>DAY([2]売上一覧表!$B19)</f>
        <v>15</v>
      </c>
      <c r="E18" s="365">
        <f>[2]売上一覧表!D19+[2]売上一覧表!O19</f>
        <v>178820</v>
      </c>
      <c r="F18" s="319">
        <v>100</v>
      </c>
      <c r="O18" s="319">
        <v>700</v>
      </c>
      <c r="Q18" s="319">
        <v>2</v>
      </c>
      <c r="R18" s="319">
        <v>8</v>
      </c>
      <c r="X18" s="365">
        <f t="shared" si="0"/>
        <v>178820</v>
      </c>
      <c r="Y18" s="319" t="s">
        <v>414</v>
      </c>
    </row>
    <row r="19" spans="1:25" ht="13.5">
      <c r="A19" s="319">
        <f>YEAR([2]売上一覧表!$B$5)</f>
        <v>2022</v>
      </c>
      <c r="B19" s="319">
        <f>MONTH([2]売上一覧表!$B$5)</f>
        <v>10</v>
      </c>
      <c r="C19" s="319">
        <f>DAY([2]売上一覧表!$B20)</f>
        <v>16</v>
      </c>
      <c r="E19" s="365">
        <f>[2]売上一覧表!D20+[2]売上一覧表!O20</f>
        <v>68800</v>
      </c>
      <c r="F19" s="319">
        <v>100</v>
      </c>
      <c r="O19" s="319">
        <v>700</v>
      </c>
      <c r="Q19" s="319">
        <v>2</v>
      </c>
      <c r="R19" s="319">
        <v>8</v>
      </c>
      <c r="X19" s="365">
        <f t="shared" si="0"/>
        <v>68800</v>
      </c>
      <c r="Y19" s="319" t="s">
        <v>414</v>
      </c>
    </row>
    <row r="20" spans="1:25" ht="13.5">
      <c r="A20" s="319">
        <f>YEAR([2]売上一覧表!$B$5)</f>
        <v>2022</v>
      </c>
      <c r="B20" s="319">
        <f>MONTH([2]売上一覧表!$B$5)</f>
        <v>10</v>
      </c>
      <c r="C20" s="319">
        <f>DAY([2]売上一覧表!$B21)</f>
        <v>17</v>
      </c>
      <c r="E20" s="365">
        <f>[2]売上一覧表!D21+[2]売上一覧表!O21</f>
        <v>140450</v>
      </c>
      <c r="F20" s="319">
        <v>100</v>
      </c>
      <c r="O20" s="319">
        <v>700</v>
      </c>
      <c r="Q20" s="319">
        <v>2</v>
      </c>
      <c r="R20" s="319">
        <v>8</v>
      </c>
      <c r="X20" s="365">
        <f t="shared" si="0"/>
        <v>140450</v>
      </c>
      <c r="Y20" s="319" t="s">
        <v>414</v>
      </c>
    </row>
    <row r="21" spans="1:25" ht="13.5">
      <c r="A21" s="319">
        <f>YEAR([2]売上一覧表!$B$5)</f>
        <v>2022</v>
      </c>
      <c r="B21" s="319">
        <f>MONTH([2]売上一覧表!$B$5)</f>
        <v>10</v>
      </c>
      <c r="C21" s="319">
        <f>DAY([2]売上一覧表!$B22)</f>
        <v>18</v>
      </c>
      <c r="E21" s="365">
        <f>[2]売上一覧表!D22+[2]売上一覧表!O22</f>
        <v>126320</v>
      </c>
      <c r="F21" s="319">
        <v>100</v>
      </c>
      <c r="O21" s="319">
        <v>700</v>
      </c>
      <c r="Q21" s="319">
        <v>2</v>
      </c>
      <c r="R21" s="319">
        <v>8</v>
      </c>
      <c r="X21" s="365">
        <f t="shared" si="0"/>
        <v>126320</v>
      </c>
      <c r="Y21" s="319" t="s">
        <v>414</v>
      </c>
    </row>
    <row r="22" spans="1:25" ht="13.5">
      <c r="A22" s="319">
        <f>YEAR([2]売上一覧表!$B$5)</f>
        <v>2022</v>
      </c>
      <c r="B22" s="319">
        <f>MONTH([2]売上一覧表!$B$5)</f>
        <v>10</v>
      </c>
      <c r="C22" s="319">
        <f>DAY([2]売上一覧表!$B23)</f>
        <v>19</v>
      </c>
      <c r="E22" s="365">
        <f>[2]売上一覧表!D23+[2]売上一覧表!O23</f>
        <v>146300</v>
      </c>
      <c r="F22" s="319">
        <v>100</v>
      </c>
      <c r="O22" s="319">
        <v>700</v>
      </c>
      <c r="Q22" s="319">
        <v>2</v>
      </c>
      <c r="R22" s="319">
        <v>8</v>
      </c>
      <c r="X22" s="365">
        <f t="shared" si="0"/>
        <v>146300</v>
      </c>
      <c r="Y22" s="319" t="s">
        <v>414</v>
      </c>
    </row>
    <row r="23" spans="1:25" ht="13.5">
      <c r="A23" s="319">
        <f>YEAR([2]売上一覧表!$B$5)</f>
        <v>2022</v>
      </c>
      <c r="B23" s="319">
        <f>MONTH([2]売上一覧表!$B$5)</f>
        <v>10</v>
      </c>
      <c r="C23" s="319">
        <f>DAY([2]売上一覧表!$B24)</f>
        <v>20</v>
      </c>
      <c r="E23" s="365">
        <f>[2]売上一覧表!D24+[2]売上一覧表!O24</f>
        <v>106970</v>
      </c>
      <c r="F23" s="319">
        <v>100</v>
      </c>
      <c r="O23" s="319">
        <v>700</v>
      </c>
      <c r="Q23" s="319">
        <v>2</v>
      </c>
      <c r="R23" s="319">
        <v>8</v>
      </c>
      <c r="X23" s="365">
        <f t="shared" si="0"/>
        <v>106970</v>
      </c>
      <c r="Y23" s="319" t="s">
        <v>414</v>
      </c>
    </row>
    <row r="24" spans="1:25" ht="13.5">
      <c r="A24" s="319">
        <f>YEAR([2]売上一覧表!$B$5)</f>
        <v>2022</v>
      </c>
      <c r="B24" s="319">
        <f>MONTH([2]売上一覧表!$B$5)</f>
        <v>10</v>
      </c>
      <c r="C24" s="319">
        <f>DAY([2]売上一覧表!$B25)</f>
        <v>21</v>
      </c>
      <c r="E24" s="365">
        <f>[2]売上一覧表!D25+[2]売上一覧表!O25</f>
        <v>205400</v>
      </c>
      <c r="F24" s="319">
        <v>100</v>
      </c>
      <c r="O24" s="319">
        <v>700</v>
      </c>
      <c r="Q24" s="319">
        <v>2</v>
      </c>
      <c r="R24" s="319">
        <v>8</v>
      </c>
      <c r="X24" s="365">
        <f t="shared" si="0"/>
        <v>205400</v>
      </c>
      <c r="Y24" s="319" t="s">
        <v>414</v>
      </c>
    </row>
    <row r="25" spans="1:25" ht="13.5">
      <c r="A25" s="319">
        <f>YEAR([2]売上一覧表!$B$5)</f>
        <v>2022</v>
      </c>
      <c r="B25" s="319">
        <f>MONTH([2]売上一覧表!$B$5)</f>
        <v>10</v>
      </c>
      <c r="C25" s="319">
        <f>DAY([2]売上一覧表!$B26)</f>
        <v>22</v>
      </c>
      <c r="E25" s="365">
        <f>[2]売上一覧表!D26+[2]売上一覧表!O26</f>
        <v>138100</v>
      </c>
      <c r="F25" s="319">
        <v>100</v>
      </c>
      <c r="O25" s="319">
        <v>700</v>
      </c>
      <c r="Q25" s="319">
        <v>2</v>
      </c>
      <c r="R25" s="319">
        <v>8</v>
      </c>
      <c r="X25" s="365">
        <f t="shared" si="0"/>
        <v>138100</v>
      </c>
      <c r="Y25" s="319" t="s">
        <v>414</v>
      </c>
    </row>
    <row r="26" spans="1:25" ht="13.5">
      <c r="A26" s="319">
        <f>YEAR([2]売上一覧表!$B$5)</f>
        <v>2022</v>
      </c>
      <c r="B26" s="319">
        <f>MONTH([2]売上一覧表!$B$5)</f>
        <v>10</v>
      </c>
      <c r="C26" s="319">
        <f>DAY([2]売上一覧表!$B27)</f>
        <v>23</v>
      </c>
      <c r="E26" s="365">
        <f>[2]売上一覧表!D27+[2]売上一覧表!O27</f>
        <v>84670</v>
      </c>
      <c r="F26" s="319">
        <v>100</v>
      </c>
      <c r="O26" s="319">
        <v>700</v>
      </c>
      <c r="Q26" s="319">
        <v>2</v>
      </c>
      <c r="R26" s="319">
        <v>8</v>
      </c>
      <c r="X26" s="365">
        <f t="shared" si="0"/>
        <v>84670</v>
      </c>
      <c r="Y26" s="319" t="s">
        <v>414</v>
      </c>
    </row>
    <row r="27" spans="1:25" ht="13.5">
      <c r="A27" s="319">
        <f>YEAR([2]売上一覧表!$B$5)</f>
        <v>2022</v>
      </c>
      <c r="B27" s="319">
        <f>MONTH([2]売上一覧表!$B$5)</f>
        <v>10</v>
      </c>
      <c r="C27" s="319">
        <f>DAY([2]売上一覧表!$B28)</f>
        <v>24</v>
      </c>
      <c r="E27" s="365">
        <f>[2]売上一覧表!D28+[2]売上一覧表!O28</f>
        <v>106800</v>
      </c>
      <c r="F27" s="319">
        <v>100</v>
      </c>
      <c r="O27" s="319">
        <v>700</v>
      </c>
      <c r="Q27" s="319">
        <v>2</v>
      </c>
      <c r="R27" s="319">
        <v>8</v>
      </c>
      <c r="X27" s="365">
        <f t="shared" si="0"/>
        <v>106800</v>
      </c>
      <c r="Y27" s="319" t="s">
        <v>414</v>
      </c>
    </row>
    <row r="28" spans="1:25" ht="13.5">
      <c r="A28" s="319">
        <f>YEAR([2]売上一覧表!$B$5)</f>
        <v>2022</v>
      </c>
      <c r="B28" s="319">
        <f>MONTH([2]売上一覧表!$B$5)</f>
        <v>10</v>
      </c>
      <c r="C28" s="319">
        <f>DAY([2]売上一覧表!$B29)</f>
        <v>25</v>
      </c>
      <c r="E28" s="365">
        <f>[2]売上一覧表!D29+[2]売上一覧表!O29</f>
        <v>102510</v>
      </c>
      <c r="F28" s="319">
        <v>100</v>
      </c>
      <c r="O28" s="319">
        <v>700</v>
      </c>
      <c r="Q28" s="319">
        <v>2</v>
      </c>
      <c r="R28" s="319">
        <v>8</v>
      </c>
      <c r="X28" s="365">
        <f t="shared" si="0"/>
        <v>102510</v>
      </c>
      <c r="Y28" s="319" t="s">
        <v>414</v>
      </c>
    </row>
    <row r="29" spans="1:25" ht="13.5">
      <c r="A29" s="319">
        <f>YEAR([2]売上一覧表!$B$5)</f>
        <v>2022</v>
      </c>
      <c r="B29" s="319">
        <f>MONTH([2]売上一覧表!$B$5)</f>
        <v>10</v>
      </c>
      <c r="C29" s="319">
        <f>DAY([2]売上一覧表!$B30)</f>
        <v>26</v>
      </c>
      <c r="E29" s="365">
        <f>[2]売上一覧表!D30+[2]売上一覧表!O30</f>
        <v>126800</v>
      </c>
      <c r="F29" s="319">
        <v>100</v>
      </c>
      <c r="O29" s="319">
        <v>700</v>
      </c>
      <c r="Q29" s="319">
        <v>2</v>
      </c>
      <c r="R29" s="319">
        <v>8</v>
      </c>
      <c r="X29" s="365">
        <f t="shared" si="0"/>
        <v>126800</v>
      </c>
      <c r="Y29" s="319" t="s">
        <v>414</v>
      </c>
    </row>
    <row r="30" spans="1:25" ht="13.5">
      <c r="A30" s="319">
        <f>YEAR([2]売上一覧表!$B$5)</f>
        <v>2022</v>
      </c>
      <c r="B30" s="319">
        <f>MONTH([2]売上一覧表!$B$5)</f>
        <v>10</v>
      </c>
      <c r="C30" s="319">
        <f>DAY([2]売上一覧表!$B31)</f>
        <v>27</v>
      </c>
      <c r="E30" s="365">
        <f>[2]売上一覧表!D31+[2]売上一覧表!O31</f>
        <v>134970</v>
      </c>
      <c r="F30" s="319">
        <v>100</v>
      </c>
      <c r="O30" s="319">
        <v>700</v>
      </c>
      <c r="Q30" s="319">
        <v>2</v>
      </c>
      <c r="R30" s="319">
        <v>8</v>
      </c>
      <c r="X30" s="365">
        <f t="shared" si="0"/>
        <v>134970</v>
      </c>
      <c r="Y30" s="319" t="s">
        <v>414</v>
      </c>
    </row>
    <row r="31" spans="1:25" ht="13.5">
      <c r="A31" s="319">
        <f>YEAR([2]売上一覧表!$B$5)</f>
        <v>2022</v>
      </c>
      <c r="B31" s="319">
        <f>MONTH([2]売上一覧表!$B$5)</f>
        <v>10</v>
      </c>
      <c r="C31" s="319">
        <f>DAY([2]売上一覧表!$B32)</f>
        <v>28</v>
      </c>
      <c r="E31" s="365">
        <f>[2]売上一覧表!D32+[2]売上一覧表!O32</f>
        <v>205580</v>
      </c>
      <c r="F31" s="319">
        <v>100</v>
      </c>
      <c r="O31" s="319">
        <v>700</v>
      </c>
      <c r="Q31" s="319">
        <v>2</v>
      </c>
      <c r="R31" s="319">
        <v>8</v>
      </c>
      <c r="X31" s="365">
        <f t="shared" si="0"/>
        <v>205580</v>
      </c>
      <c r="Y31" s="319" t="s">
        <v>414</v>
      </c>
    </row>
    <row r="32" spans="1:25" ht="13.5">
      <c r="A32" s="319">
        <f>YEAR([2]売上一覧表!$B$5)</f>
        <v>2022</v>
      </c>
      <c r="B32" s="319">
        <f>MONTH([2]売上一覧表!$B$5)</f>
        <v>10</v>
      </c>
      <c r="C32" s="319">
        <f>DAY([2]売上一覧表!$B33)</f>
        <v>29</v>
      </c>
      <c r="E32" s="365">
        <f>[2]売上一覧表!D33+[2]売上一覧表!O33</f>
        <v>182930</v>
      </c>
      <c r="F32" s="319">
        <v>100</v>
      </c>
      <c r="O32" s="319">
        <v>700</v>
      </c>
      <c r="Q32" s="319">
        <v>2</v>
      </c>
      <c r="R32" s="319">
        <v>8</v>
      </c>
      <c r="X32" s="365">
        <f t="shared" si="0"/>
        <v>182930</v>
      </c>
      <c r="Y32" s="319" t="s">
        <v>414</v>
      </c>
    </row>
    <row r="33" spans="1:25" ht="13.5">
      <c r="A33" s="319">
        <f>YEAR([2]売上一覧表!$B$5)</f>
        <v>2022</v>
      </c>
      <c r="B33" s="319">
        <f>MONTH([2]売上一覧表!$B$5)</f>
        <v>10</v>
      </c>
      <c r="C33" s="319">
        <f>DAY([2]売上一覧表!$B34)</f>
        <v>30</v>
      </c>
      <c r="E33" s="365">
        <f>[2]売上一覧表!D34+[2]売上一覧表!O34</f>
        <v>81780</v>
      </c>
      <c r="F33" s="319">
        <v>100</v>
      </c>
      <c r="O33" s="319">
        <v>700</v>
      </c>
      <c r="Q33" s="319">
        <v>2</v>
      </c>
      <c r="R33" s="319">
        <v>8</v>
      </c>
      <c r="X33" s="365">
        <f t="shared" si="0"/>
        <v>81780</v>
      </c>
      <c r="Y33" s="319" t="s">
        <v>414</v>
      </c>
    </row>
    <row r="34" spans="1:25" ht="13.5">
      <c r="A34" s="319">
        <f>YEAR([2]売上一覧表!$B$5)</f>
        <v>2022</v>
      </c>
      <c r="B34" s="319">
        <f>MONTH([2]売上一覧表!$B$5)</f>
        <v>10</v>
      </c>
      <c r="C34" s="319">
        <f>DAY([2]売上一覧表!$B35)</f>
        <v>31</v>
      </c>
      <c r="E34" s="365">
        <f>[2]売上一覧表!D35+[2]売上一覧表!O35</f>
        <v>120980</v>
      </c>
      <c r="F34" s="319">
        <v>100</v>
      </c>
      <c r="O34" s="319">
        <v>700</v>
      </c>
      <c r="Q34" s="319">
        <v>2</v>
      </c>
      <c r="R34" s="319">
        <v>8</v>
      </c>
      <c r="X34" s="365">
        <f t="shared" si="0"/>
        <v>120980</v>
      </c>
      <c r="Y34" s="319" t="s">
        <v>414</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189"/>
  <sheetViews>
    <sheetView topLeftCell="A157" workbookViewId="0">
      <selection activeCell="L46" sqref="L46"/>
    </sheetView>
  </sheetViews>
  <sheetFormatPr defaultColWidth="18.625" defaultRowHeight="12.95" customHeight="1"/>
  <cols>
    <col min="1" max="29" width="9" style="319" customWidth="1"/>
    <col min="30" max="16384" width="18.625" style="319"/>
  </cols>
  <sheetData>
    <row r="1" spans="1:29" s="555" customFormat="1" ht="18.600000000000001" customHeight="1">
      <c r="A1" s="552" t="s">
        <v>385</v>
      </c>
      <c r="B1" s="553" t="s">
        <v>383</v>
      </c>
      <c r="C1" s="553" t="s">
        <v>386</v>
      </c>
      <c r="D1" s="553" t="s">
        <v>387</v>
      </c>
      <c r="E1" s="553" t="s">
        <v>388</v>
      </c>
      <c r="F1" s="553" t="s">
        <v>389</v>
      </c>
      <c r="G1" s="553" t="s">
        <v>390</v>
      </c>
      <c r="H1" s="553" t="s">
        <v>391</v>
      </c>
      <c r="I1" s="553" t="s">
        <v>392</v>
      </c>
      <c r="J1" s="553" t="s">
        <v>393</v>
      </c>
      <c r="K1" s="553" t="s">
        <v>394</v>
      </c>
      <c r="L1" s="553" t="s">
        <v>395</v>
      </c>
      <c r="M1" s="553" t="s">
        <v>396</v>
      </c>
      <c r="N1" s="553" t="s">
        <v>397</v>
      </c>
      <c r="O1" s="553" t="s">
        <v>398</v>
      </c>
      <c r="P1" s="553" t="s">
        <v>399</v>
      </c>
      <c r="Q1" s="553" t="s">
        <v>400</v>
      </c>
      <c r="R1" s="553" t="s">
        <v>401</v>
      </c>
      <c r="S1" s="553" t="s">
        <v>402</v>
      </c>
      <c r="T1" s="553" t="s">
        <v>403</v>
      </c>
      <c r="U1" s="553" t="s">
        <v>404</v>
      </c>
      <c r="V1" s="553" t="s">
        <v>405</v>
      </c>
      <c r="W1" s="553" t="s">
        <v>406</v>
      </c>
      <c r="X1" s="553" t="s">
        <v>407</v>
      </c>
      <c r="Y1" s="553" t="s">
        <v>408</v>
      </c>
      <c r="Z1" s="553" t="s">
        <v>409</v>
      </c>
      <c r="AA1" s="553" t="s">
        <v>410</v>
      </c>
      <c r="AB1" s="553" t="s">
        <v>411</v>
      </c>
      <c r="AC1" s="554" t="s">
        <v>412</v>
      </c>
    </row>
    <row r="2" spans="1:29" s="555" customFormat="1" ht="18" customHeight="1">
      <c r="A2" s="556" t="s">
        <v>227</v>
      </c>
      <c r="B2" s="557" t="s">
        <v>227</v>
      </c>
      <c r="C2" s="557" t="s">
        <v>227</v>
      </c>
      <c r="D2" s="558"/>
      <c r="E2" s="557" t="s">
        <v>227</v>
      </c>
      <c r="F2" s="557" t="s">
        <v>227</v>
      </c>
      <c r="G2" s="558"/>
      <c r="H2" s="557" t="s">
        <v>413</v>
      </c>
      <c r="I2" s="557" t="s">
        <v>413</v>
      </c>
      <c r="J2" s="557" t="s">
        <v>413</v>
      </c>
      <c r="K2" s="557" t="s">
        <v>413</v>
      </c>
      <c r="L2" s="558"/>
      <c r="M2" s="557" t="s">
        <v>413</v>
      </c>
      <c r="N2" s="558"/>
      <c r="O2" s="557" t="s">
        <v>227</v>
      </c>
      <c r="P2" s="557" t="s">
        <v>227</v>
      </c>
      <c r="Q2" s="557" t="s">
        <v>413</v>
      </c>
      <c r="R2" s="557" t="s">
        <v>413</v>
      </c>
      <c r="S2" s="558"/>
      <c r="T2" s="557" t="s">
        <v>413</v>
      </c>
      <c r="U2" s="558"/>
      <c r="V2" s="557" t="s">
        <v>413</v>
      </c>
      <c r="W2" s="558"/>
      <c r="X2" s="557" t="s">
        <v>227</v>
      </c>
      <c r="Y2" s="558"/>
      <c r="Z2" s="558"/>
      <c r="AA2" s="558"/>
      <c r="AB2" s="558"/>
      <c r="AC2" s="559"/>
    </row>
    <row r="3" spans="1:29" s="555" customFormat="1" ht="14.25" customHeight="1" thickBot="1">
      <c r="A3" s="560">
        <v>4</v>
      </c>
      <c r="B3" s="561">
        <v>2</v>
      </c>
      <c r="C3" s="561">
        <v>2</v>
      </c>
      <c r="D3" s="561">
        <v>6</v>
      </c>
      <c r="E3" s="561"/>
      <c r="F3" s="561">
        <v>4</v>
      </c>
      <c r="G3" s="561">
        <v>20</v>
      </c>
      <c r="H3" s="561">
        <v>2</v>
      </c>
      <c r="I3" s="561">
        <v>1</v>
      </c>
      <c r="J3" s="561">
        <v>1</v>
      </c>
      <c r="K3" s="561">
        <v>4</v>
      </c>
      <c r="L3" s="561">
        <v>20</v>
      </c>
      <c r="M3" s="561">
        <v>4</v>
      </c>
      <c r="N3" s="561">
        <v>20</v>
      </c>
      <c r="O3" s="561">
        <v>4</v>
      </c>
      <c r="P3" s="561">
        <v>20</v>
      </c>
      <c r="Q3" s="561">
        <v>2</v>
      </c>
      <c r="R3" s="561">
        <v>1</v>
      </c>
      <c r="S3" s="561">
        <v>1</v>
      </c>
      <c r="T3" s="561">
        <v>4</v>
      </c>
      <c r="U3" s="561">
        <v>20</v>
      </c>
      <c r="V3" s="561">
        <v>4</v>
      </c>
      <c r="W3" s="561">
        <v>20</v>
      </c>
      <c r="X3" s="561">
        <v>11</v>
      </c>
      <c r="Y3" s="561">
        <v>96</v>
      </c>
      <c r="Z3" s="561">
        <v>4</v>
      </c>
      <c r="AA3" s="561">
        <v>2</v>
      </c>
      <c r="AB3" s="561">
        <v>2</v>
      </c>
      <c r="AC3" s="562">
        <v>8</v>
      </c>
    </row>
    <row r="4" spans="1:29" ht="13.5">
      <c r="A4" s="319">
        <f>YEAR([2]売上一覧表!$B$5)</f>
        <v>2022</v>
      </c>
      <c r="B4" s="319">
        <f>MONTH([2]売上一覧表!$B$5)</f>
        <v>10</v>
      </c>
      <c r="C4" s="319">
        <v>1</v>
      </c>
      <c r="E4" s="365">
        <f>[2]売掛合計!D5</f>
        <v>0</v>
      </c>
      <c r="F4" s="319">
        <v>141</v>
      </c>
      <c r="K4" s="319">
        <v>1</v>
      </c>
      <c r="O4" s="319">
        <v>700</v>
      </c>
      <c r="Q4" s="319">
        <v>2</v>
      </c>
      <c r="R4" s="319">
        <v>8</v>
      </c>
      <c r="X4" s="365">
        <f>E4</f>
        <v>0</v>
      </c>
      <c r="Y4" s="319" t="s">
        <v>415</v>
      </c>
    </row>
    <row r="5" spans="1:29" ht="13.5">
      <c r="A5" s="319">
        <f>YEAR([2]売上一覧表!$B$5)</f>
        <v>2022</v>
      </c>
      <c r="B5" s="319">
        <f>MONTH([2]売上一覧表!$B$5)</f>
        <v>10</v>
      </c>
      <c r="C5" s="319">
        <v>1</v>
      </c>
      <c r="E5" s="365">
        <f>[2]売掛合計!E5</f>
        <v>0</v>
      </c>
      <c r="F5" s="319">
        <v>141</v>
      </c>
      <c r="K5" s="319">
        <v>2</v>
      </c>
      <c r="O5" s="319">
        <v>700</v>
      </c>
      <c r="Q5" s="319">
        <v>2</v>
      </c>
      <c r="R5" s="319">
        <v>8</v>
      </c>
      <c r="X5" s="365">
        <f t="shared" ref="X5:X68" si="0">E5</f>
        <v>0</v>
      </c>
      <c r="Y5" s="319" t="s">
        <v>416</v>
      </c>
    </row>
    <row r="6" spans="1:29" ht="13.5">
      <c r="A6" s="319">
        <f>YEAR([2]売上一覧表!$B$5)</f>
        <v>2022</v>
      </c>
      <c r="B6" s="319">
        <f>MONTH([2]売上一覧表!$B$5)</f>
        <v>10</v>
      </c>
      <c r="C6" s="319">
        <v>1</v>
      </c>
      <c r="E6" s="365">
        <f>[2]売掛合計!F5</f>
        <v>0</v>
      </c>
      <c r="F6" s="319">
        <v>141</v>
      </c>
      <c r="K6" s="319">
        <v>3</v>
      </c>
      <c r="O6" s="319">
        <v>700</v>
      </c>
      <c r="Q6" s="319">
        <v>2</v>
      </c>
      <c r="R6" s="319">
        <v>8</v>
      </c>
      <c r="X6" s="365">
        <f t="shared" si="0"/>
        <v>0</v>
      </c>
      <c r="Y6" s="319" t="s">
        <v>417</v>
      </c>
    </row>
    <row r="7" spans="1:29" ht="13.5">
      <c r="A7" s="319">
        <f>YEAR([2]売上一覧表!$B$5)</f>
        <v>2022</v>
      </c>
      <c r="B7" s="319">
        <f>MONTH([2]売上一覧表!$B$5)</f>
        <v>10</v>
      </c>
      <c r="C7" s="319">
        <v>1</v>
      </c>
      <c r="E7" s="365">
        <f>[2]売掛合計!I5</f>
        <v>2500</v>
      </c>
      <c r="F7" s="319">
        <v>141</v>
      </c>
      <c r="K7" s="319">
        <v>4</v>
      </c>
      <c r="O7" s="319">
        <v>700</v>
      </c>
      <c r="Q7" s="319">
        <v>2</v>
      </c>
      <c r="R7" s="319">
        <v>8</v>
      </c>
      <c r="X7" s="365">
        <f t="shared" si="0"/>
        <v>2500</v>
      </c>
      <c r="Y7" s="319" t="s">
        <v>418</v>
      </c>
    </row>
    <row r="8" spans="1:29" ht="13.5">
      <c r="A8" s="319">
        <f>YEAR([2]売上一覧表!$B$5)</f>
        <v>2022</v>
      </c>
      <c r="B8" s="319">
        <f>MONTH([2]売上一覧表!$B$5)</f>
        <v>10</v>
      </c>
      <c r="C8" s="319">
        <v>1</v>
      </c>
      <c r="E8" s="365">
        <f>[2]売掛合計!H5</f>
        <v>0</v>
      </c>
      <c r="F8" s="319">
        <v>141</v>
      </c>
      <c r="K8" s="319">
        <v>5</v>
      </c>
      <c r="O8" s="319">
        <v>700</v>
      </c>
      <c r="Q8" s="319">
        <v>2</v>
      </c>
      <c r="R8" s="319">
        <v>8</v>
      </c>
      <c r="X8" s="365">
        <f t="shared" si="0"/>
        <v>0</v>
      </c>
      <c r="Y8" s="319" t="s">
        <v>419</v>
      </c>
    </row>
    <row r="9" spans="1:29" ht="13.5">
      <c r="A9" s="319">
        <f>YEAR([2]売上一覧表!$B$5)</f>
        <v>2022</v>
      </c>
      <c r="B9" s="319">
        <f>MONTH([2]売上一覧表!$B$5)</f>
        <v>10</v>
      </c>
      <c r="C9" s="319">
        <v>1</v>
      </c>
      <c r="E9" s="365">
        <f>SUM([2]売掛合計!G5,[2]売掛合計!J5:R5)</f>
        <v>0</v>
      </c>
      <c r="F9" s="319">
        <v>141</v>
      </c>
      <c r="K9" s="319">
        <v>99</v>
      </c>
      <c r="O9" s="319">
        <v>700</v>
      </c>
      <c r="Q9" s="319">
        <v>2</v>
      </c>
      <c r="R9" s="319">
        <v>8</v>
      </c>
      <c r="X9" s="365">
        <f t="shared" si="0"/>
        <v>0</v>
      </c>
      <c r="Y9" s="319" t="s">
        <v>420</v>
      </c>
    </row>
    <row r="10" spans="1:29" ht="13.5">
      <c r="A10" s="319">
        <f>YEAR([2]売上一覧表!$B$5)</f>
        <v>2022</v>
      </c>
      <c r="B10" s="319">
        <f>MONTH([2]売上一覧表!$B$5)</f>
        <v>10</v>
      </c>
      <c r="C10" s="319">
        <f>C4+1</f>
        <v>2</v>
      </c>
      <c r="E10" s="365">
        <f>[2]売掛合計!D6</f>
        <v>0</v>
      </c>
      <c r="F10" s="319">
        <v>141</v>
      </c>
      <c r="K10" s="319">
        <f>K4</f>
        <v>1</v>
      </c>
      <c r="O10" s="319">
        <v>700</v>
      </c>
      <c r="Q10" s="319">
        <v>2</v>
      </c>
      <c r="R10" s="319">
        <v>8</v>
      </c>
      <c r="X10" s="365">
        <f t="shared" si="0"/>
        <v>0</v>
      </c>
      <c r="Y10" s="319" t="s">
        <v>415</v>
      </c>
    </row>
    <row r="11" spans="1:29" ht="13.5">
      <c r="A11" s="319">
        <f>YEAR([2]売上一覧表!$B$5)</f>
        <v>2022</v>
      </c>
      <c r="B11" s="319">
        <f>MONTH([2]売上一覧表!$B$5)</f>
        <v>10</v>
      </c>
      <c r="C11" s="319">
        <f t="shared" ref="C11:C74" si="1">C5+1</f>
        <v>2</v>
      </c>
      <c r="E11" s="365">
        <f>[2]売掛合計!E6</f>
        <v>0</v>
      </c>
      <c r="F11" s="319">
        <v>141</v>
      </c>
      <c r="K11" s="319">
        <f t="shared" ref="K11:K74" si="2">K5</f>
        <v>2</v>
      </c>
      <c r="O11" s="319">
        <v>700</v>
      </c>
      <c r="Q11" s="319">
        <v>2</v>
      </c>
      <c r="R11" s="319">
        <v>8</v>
      </c>
      <c r="X11" s="365">
        <f t="shared" si="0"/>
        <v>0</v>
      </c>
      <c r="Y11" s="319" t="s">
        <v>416</v>
      </c>
    </row>
    <row r="12" spans="1:29" ht="13.5">
      <c r="A12" s="319">
        <f>YEAR([2]売上一覧表!$B$5)</f>
        <v>2022</v>
      </c>
      <c r="B12" s="319">
        <f>MONTH([2]売上一覧表!$B$5)</f>
        <v>10</v>
      </c>
      <c r="C12" s="319">
        <f t="shared" si="1"/>
        <v>2</v>
      </c>
      <c r="E12" s="365">
        <f>[2]売掛合計!F6</f>
        <v>0</v>
      </c>
      <c r="F12" s="319">
        <v>141</v>
      </c>
      <c r="K12" s="319">
        <f t="shared" si="2"/>
        <v>3</v>
      </c>
      <c r="O12" s="319">
        <v>700</v>
      </c>
      <c r="Q12" s="319">
        <v>2</v>
      </c>
      <c r="R12" s="319">
        <v>8</v>
      </c>
      <c r="X12" s="365">
        <f t="shared" si="0"/>
        <v>0</v>
      </c>
      <c r="Y12" s="319" t="s">
        <v>417</v>
      </c>
    </row>
    <row r="13" spans="1:29" ht="13.5">
      <c r="A13" s="319">
        <f>YEAR([2]売上一覧表!$B$5)</f>
        <v>2022</v>
      </c>
      <c r="B13" s="319">
        <f>MONTH([2]売上一覧表!$B$5)</f>
        <v>10</v>
      </c>
      <c r="C13" s="319">
        <f t="shared" si="1"/>
        <v>2</v>
      </c>
      <c r="E13" s="365">
        <f>[2]売掛合計!I6</f>
        <v>5000</v>
      </c>
      <c r="F13" s="319">
        <v>141</v>
      </c>
      <c r="K13" s="319">
        <f t="shared" si="2"/>
        <v>4</v>
      </c>
      <c r="O13" s="319">
        <v>700</v>
      </c>
      <c r="Q13" s="319">
        <v>2</v>
      </c>
      <c r="R13" s="319">
        <v>8</v>
      </c>
      <c r="X13" s="365">
        <f t="shared" si="0"/>
        <v>5000</v>
      </c>
      <c r="Y13" s="319" t="s">
        <v>418</v>
      </c>
    </row>
    <row r="14" spans="1:29" ht="13.5">
      <c r="A14" s="319">
        <f>YEAR([2]売上一覧表!$B$5)</f>
        <v>2022</v>
      </c>
      <c r="B14" s="319">
        <f>MONTH([2]売上一覧表!$B$5)</f>
        <v>10</v>
      </c>
      <c r="C14" s="319">
        <f t="shared" si="1"/>
        <v>2</v>
      </c>
      <c r="E14" s="365">
        <f>[2]売掛合計!H6</f>
        <v>0</v>
      </c>
      <c r="F14" s="319">
        <v>141</v>
      </c>
      <c r="K14" s="319">
        <f t="shared" si="2"/>
        <v>5</v>
      </c>
      <c r="O14" s="319">
        <v>700</v>
      </c>
      <c r="Q14" s="319">
        <v>2</v>
      </c>
      <c r="R14" s="319">
        <v>8</v>
      </c>
      <c r="X14" s="365">
        <f t="shared" si="0"/>
        <v>0</v>
      </c>
      <c r="Y14" s="319" t="s">
        <v>419</v>
      </c>
    </row>
    <row r="15" spans="1:29" ht="13.5">
      <c r="A15" s="319">
        <f>YEAR([2]売上一覧表!$B$5)</f>
        <v>2022</v>
      </c>
      <c r="B15" s="319">
        <f>MONTH([2]売上一覧表!$B$5)</f>
        <v>10</v>
      </c>
      <c r="C15" s="319">
        <f t="shared" si="1"/>
        <v>2</v>
      </c>
      <c r="E15" s="365">
        <f>SUM([2]売掛合計!G6,[2]売掛合計!J6:R6)</f>
        <v>0</v>
      </c>
      <c r="F15" s="319">
        <v>141</v>
      </c>
      <c r="K15" s="319">
        <f t="shared" si="2"/>
        <v>99</v>
      </c>
      <c r="O15" s="319">
        <v>700</v>
      </c>
      <c r="Q15" s="319">
        <v>2</v>
      </c>
      <c r="R15" s="319">
        <v>8</v>
      </c>
      <c r="X15" s="365">
        <f t="shared" si="0"/>
        <v>0</v>
      </c>
      <c r="Y15" s="319" t="s">
        <v>420</v>
      </c>
    </row>
    <row r="16" spans="1:29" ht="13.5">
      <c r="A16" s="319">
        <f>YEAR([2]売上一覧表!$B$5)</f>
        <v>2022</v>
      </c>
      <c r="B16" s="319">
        <f>MONTH([2]売上一覧表!$B$5)</f>
        <v>10</v>
      </c>
      <c r="C16" s="319">
        <f t="shared" si="1"/>
        <v>3</v>
      </c>
      <c r="E16" s="365">
        <f>[2]売掛合計!D7</f>
        <v>0</v>
      </c>
      <c r="F16" s="319">
        <v>141</v>
      </c>
      <c r="K16" s="319">
        <f t="shared" si="2"/>
        <v>1</v>
      </c>
      <c r="O16" s="319">
        <v>700</v>
      </c>
      <c r="Q16" s="319">
        <v>2</v>
      </c>
      <c r="R16" s="319">
        <v>8</v>
      </c>
      <c r="X16" s="365">
        <f t="shared" si="0"/>
        <v>0</v>
      </c>
      <c r="Y16" s="319" t="s">
        <v>415</v>
      </c>
    </row>
    <row r="17" spans="1:25" ht="13.5">
      <c r="A17" s="319">
        <f>YEAR([2]売上一覧表!$B$5)</f>
        <v>2022</v>
      </c>
      <c r="B17" s="319">
        <f>MONTH([2]売上一覧表!$B$5)</f>
        <v>10</v>
      </c>
      <c r="C17" s="319">
        <f t="shared" si="1"/>
        <v>3</v>
      </c>
      <c r="E17" s="365">
        <f>[2]売掛合計!E7</f>
        <v>0</v>
      </c>
      <c r="F17" s="319">
        <v>141</v>
      </c>
      <c r="K17" s="319">
        <f t="shared" si="2"/>
        <v>2</v>
      </c>
      <c r="O17" s="319">
        <v>700</v>
      </c>
      <c r="Q17" s="319">
        <v>2</v>
      </c>
      <c r="R17" s="319">
        <v>8</v>
      </c>
      <c r="X17" s="365">
        <f t="shared" si="0"/>
        <v>0</v>
      </c>
      <c r="Y17" s="319" t="s">
        <v>416</v>
      </c>
    </row>
    <row r="18" spans="1:25" ht="13.5">
      <c r="A18" s="319">
        <f>YEAR([2]売上一覧表!$B$5)</f>
        <v>2022</v>
      </c>
      <c r="B18" s="319">
        <f>MONTH([2]売上一覧表!$B$5)</f>
        <v>10</v>
      </c>
      <c r="C18" s="319">
        <f t="shared" si="1"/>
        <v>3</v>
      </c>
      <c r="E18" s="365">
        <f>[2]売掛合計!F7</f>
        <v>0</v>
      </c>
      <c r="F18" s="319">
        <v>141</v>
      </c>
      <c r="K18" s="319">
        <f t="shared" si="2"/>
        <v>3</v>
      </c>
      <c r="O18" s="319">
        <v>700</v>
      </c>
      <c r="Q18" s="319">
        <v>2</v>
      </c>
      <c r="R18" s="319">
        <v>8</v>
      </c>
      <c r="X18" s="365">
        <f t="shared" si="0"/>
        <v>0</v>
      </c>
      <c r="Y18" s="319" t="s">
        <v>417</v>
      </c>
    </row>
    <row r="19" spans="1:25" ht="13.5">
      <c r="A19" s="319">
        <f>YEAR([2]売上一覧表!$B$5)</f>
        <v>2022</v>
      </c>
      <c r="B19" s="319">
        <f>MONTH([2]売上一覧表!$B$5)</f>
        <v>10</v>
      </c>
      <c r="C19" s="319">
        <f t="shared" si="1"/>
        <v>3</v>
      </c>
      <c r="E19" s="365">
        <f>[2]売掛合計!I7</f>
        <v>9000</v>
      </c>
      <c r="F19" s="319">
        <v>141</v>
      </c>
      <c r="K19" s="319">
        <f t="shared" si="2"/>
        <v>4</v>
      </c>
      <c r="O19" s="319">
        <v>700</v>
      </c>
      <c r="Q19" s="319">
        <v>2</v>
      </c>
      <c r="R19" s="319">
        <v>8</v>
      </c>
      <c r="X19" s="365">
        <f t="shared" si="0"/>
        <v>9000</v>
      </c>
      <c r="Y19" s="319" t="s">
        <v>418</v>
      </c>
    </row>
    <row r="20" spans="1:25" ht="13.5">
      <c r="A20" s="319">
        <f>YEAR([2]売上一覧表!$B$5)</f>
        <v>2022</v>
      </c>
      <c r="B20" s="319">
        <f>MONTH([2]売上一覧表!$B$5)</f>
        <v>10</v>
      </c>
      <c r="C20" s="319">
        <f t="shared" si="1"/>
        <v>3</v>
      </c>
      <c r="E20" s="365">
        <f>[2]売掛合計!H7</f>
        <v>0</v>
      </c>
      <c r="F20" s="319">
        <v>141</v>
      </c>
      <c r="K20" s="319">
        <f t="shared" si="2"/>
        <v>5</v>
      </c>
      <c r="O20" s="319">
        <v>700</v>
      </c>
      <c r="Q20" s="319">
        <v>2</v>
      </c>
      <c r="R20" s="319">
        <v>8</v>
      </c>
      <c r="X20" s="365">
        <f t="shared" si="0"/>
        <v>0</v>
      </c>
      <c r="Y20" s="319" t="s">
        <v>419</v>
      </c>
    </row>
    <row r="21" spans="1:25" ht="13.5">
      <c r="A21" s="319">
        <f>YEAR([2]売上一覧表!$B$5)</f>
        <v>2022</v>
      </c>
      <c r="B21" s="319">
        <f>MONTH([2]売上一覧表!$B$5)</f>
        <v>10</v>
      </c>
      <c r="C21" s="319">
        <f t="shared" si="1"/>
        <v>3</v>
      </c>
      <c r="E21" s="365">
        <f>SUM([2]売掛合計!G7,[2]売掛合計!J7:R7)</f>
        <v>14800</v>
      </c>
      <c r="F21" s="319">
        <v>141</v>
      </c>
      <c r="K21" s="319">
        <f t="shared" si="2"/>
        <v>99</v>
      </c>
      <c r="O21" s="319">
        <v>700</v>
      </c>
      <c r="Q21" s="319">
        <v>2</v>
      </c>
      <c r="R21" s="319">
        <v>8</v>
      </c>
      <c r="X21" s="365">
        <f t="shared" si="0"/>
        <v>14800</v>
      </c>
      <c r="Y21" s="319" t="s">
        <v>420</v>
      </c>
    </row>
    <row r="22" spans="1:25" ht="13.5">
      <c r="A22" s="319">
        <f>YEAR([2]売上一覧表!$B$5)</f>
        <v>2022</v>
      </c>
      <c r="B22" s="319">
        <f>MONTH([2]売上一覧表!$B$5)</f>
        <v>10</v>
      </c>
      <c r="C22" s="319">
        <f t="shared" si="1"/>
        <v>4</v>
      </c>
      <c r="E22" s="365">
        <f>[2]売掛合計!D8</f>
        <v>0</v>
      </c>
      <c r="F22" s="319">
        <v>141</v>
      </c>
      <c r="K22" s="319">
        <f t="shared" si="2"/>
        <v>1</v>
      </c>
      <c r="O22" s="319">
        <v>700</v>
      </c>
      <c r="Q22" s="319">
        <v>2</v>
      </c>
      <c r="R22" s="319">
        <v>8</v>
      </c>
      <c r="X22" s="365">
        <f t="shared" si="0"/>
        <v>0</v>
      </c>
      <c r="Y22" s="319" t="s">
        <v>415</v>
      </c>
    </row>
    <row r="23" spans="1:25" ht="13.5">
      <c r="A23" s="319">
        <f>YEAR([2]売上一覧表!$B$5)</f>
        <v>2022</v>
      </c>
      <c r="B23" s="319">
        <f>MONTH([2]売上一覧表!$B$5)</f>
        <v>10</v>
      </c>
      <c r="C23" s="319">
        <f t="shared" si="1"/>
        <v>4</v>
      </c>
      <c r="E23" s="365">
        <f>[2]売掛合計!E8</f>
        <v>0</v>
      </c>
      <c r="F23" s="319">
        <v>141</v>
      </c>
      <c r="K23" s="319">
        <f t="shared" si="2"/>
        <v>2</v>
      </c>
      <c r="O23" s="319">
        <v>700</v>
      </c>
      <c r="Q23" s="319">
        <v>2</v>
      </c>
      <c r="R23" s="319">
        <v>8</v>
      </c>
      <c r="X23" s="365">
        <f t="shared" si="0"/>
        <v>0</v>
      </c>
      <c r="Y23" s="319" t="s">
        <v>416</v>
      </c>
    </row>
    <row r="24" spans="1:25" ht="13.5">
      <c r="A24" s="319">
        <f>YEAR([2]売上一覧表!$B$5)</f>
        <v>2022</v>
      </c>
      <c r="B24" s="319">
        <f>MONTH([2]売上一覧表!$B$5)</f>
        <v>10</v>
      </c>
      <c r="C24" s="319">
        <f t="shared" si="1"/>
        <v>4</v>
      </c>
      <c r="E24" s="365">
        <f>[2]売掛合計!F8</f>
        <v>4400</v>
      </c>
      <c r="F24" s="319">
        <v>141</v>
      </c>
      <c r="K24" s="319">
        <f t="shared" si="2"/>
        <v>3</v>
      </c>
      <c r="O24" s="319">
        <v>700</v>
      </c>
      <c r="Q24" s="319">
        <v>2</v>
      </c>
      <c r="R24" s="319">
        <v>8</v>
      </c>
      <c r="X24" s="365">
        <f t="shared" si="0"/>
        <v>4400</v>
      </c>
      <c r="Y24" s="319" t="s">
        <v>417</v>
      </c>
    </row>
    <row r="25" spans="1:25" ht="13.5">
      <c r="A25" s="319">
        <f>YEAR([2]売上一覧表!$B$5)</f>
        <v>2022</v>
      </c>
      <c r="B25" s="319">
        <f>MONTH([2]売上一覧表!$B$5)</f>
        <v>10</v>
      </c>
      <c r="C25" s="319">
        <f t="shared" si="1"/>
        <v>4</v>
      </c>
      <c r="E25" s="365">
        <f>[2]売掛合計!I8</f>
        <v>4900</v>
      </c>
      <c r="F25" s="319">
        <v>141</v>
      </c>
      <c r="K25" s="319">
        <f t="shared" si="2"/>
        <v>4</v>
      </c>
      <c r="O25" s="319">
        <v>700</v>
      </c>
      <c r="Q25" s="319">
        <v>2</v>
      </c>
      <c r="R25" s="319">
        <v>8</v>
      </c>
      <c r="X25" s="365">
        <f t="shared" si="0"/>
        <v>4900</v>
      </c>
      <c r="Y25" s="319" t="s">
        <v>418</v>
      </c>
    </row>
    <row r="26" spans="1:25" ht="13.5">
      <c r="A26" s="319">
        <f>YEAR([2]売上一覧表!$B$5)</f>
        <v>2022</v>
      </c>
      <c r="B26" s="319">
        <f>MONTH([2]売上一覧表!$B$5)</f>
        <v>10</v>
      </c>
      <c r="C26" s="319">
        <f t="shared" si="1"/>
        <v>4</v>
      </c>
      <c r="E26" s="365">
        <f>[2]売掛合計!H8</f>
        <v>0</v>
      </c>
      <c r="F26" s="319">
        <v>141</v>
      </c>
      <c r="K26" s="319">
        <f t="shared" si="2"/>
        <v>5</v>
      </c>
      <c r="O26" s="319">
        <v>700</v>
      </c>
      <c r="Q26" s="319">
        <v>2</v>
      </c>
      <c r="R26" s="319">
        <v>8</v>
      </c>
      <c r="X26" s="365">
        <f t="shared" si="0"/>
        <v>0</v>
      </c>
      <c r="Y26" s="319" t="s">
        <v>419</v>
      </c>
    </row>
    <row r="27" spans="1:25" ht="13.5">
      <c r="A27" s="319">
        <f>YEAR([2]売上一覧表!$B$5)</f>
        <v>2022</v>
      </c>
      <c r="B27" s="319">
        <f>MONTH([2]売上一覧表!$B$5)</f>
        <v>10</v>
      </c>
      <c r="C27" s="319">
        <f t="shared" si="1"/>
        <v>4</v>
      </c>
      <c r="E27" s="365">
        <f>SUM([2]売掛合計!G8,[2]売掛合計!J8:R8)</f>
        <v>4000</v>
      </c>
      <c r="F27" s="319">
        <v>141</v>
      </c>
      <c r="K27" s="319">
        <f t="shared" si="2"/>
        <v>99</v>
      </c>
      <c r="O27" s="319">
        <v>700</v>
      </c>
      <c r="Q27" s="319">
        <v>2</v>
      </c>
      <c r="R27" s="319">
        <v>8</v>
      </c>
      <c r="X27" s="365">
        <f t="shared" si="0"/>
        <v>4000</v>
      </c>
      <c r="Y27" s="319" t="s">
        <v>420</v>
      </c>
    </row>
    <row r="28" spans="1:25" ht="13.5">
      <c r="A28" s="319">
        <f>YEAR([2]売上一覧表!$B$5)</f>
        <v>2022</v>
      </c>
      <c r="B28" s="319">
        <f>MONTH([2]売上一覧表!$B$5)</f>
        <v>10</v>
      </c>
      <c r="C28" s="319">
        <f t="shared" si="1"/>
        <v>5</v>
      </c>
      <c r="E28" s="365">
        <f>[2]売掛合計!D9</f>
        <v>1200</v>
      </c>
      <c r="F28" s="319">
        <v>141</v>
      </c>
      <c r="K28" s="319">
        <f t="shared" si="2"/>
        <v>1</v>
      </c>
      <c r="O28" s="319">
        <v>700</v>
      </c>
      <c r="Q28" s="319">
        <v>2</v>
      </c>
      <c r="R28" s="319">
        <v>8</v>
      </c>
      <c r="X28" s="365">
        <f t="shared" si="0"/>
        <v>1200</v>
      </c>
      <c r="Y28" s="319" t="s">
        <v>415</v>
      </c>
    </row>
    <row r="29" spans="1:25" ht="13.5">
      <c r="A29" s="319">
        <f>YEAR([2]売上一覧表!$B$5)</f>
        <v>2022</v>
      </c>
      <c r="B29" s="319">
        <f>MONTH([2]売上一覧表!$B$5)</f>
        <v>10</v>
      </c>
      <c r="C29" s="319">
        <f t="shared" si="1"/>
        <v>5</v>
      </c>
      <c r="E29" s="365">
        <f>[2]売掛合計!E9</f>
        <v>0</v>
      </c>
      <c r="F29" s="319">
        <v>141</v>
      </c>
      <c r="K29" s="319">
        <f t="shared" si="2"/>
        <v>2</v>
      </c>
      <c r="O29" s="319">
        <v>700</v>
      </c>
      <c r="Q29" s="319">
        <v>2</v>
      </c>
      <c r="R29" s="319">
        <v>8</v>
      </c>
      <c r="X29" s="365">
        <f t="shared" si="0"/>
        <v>0</v>
      </c>
      <c r="Y29" s="319" t="s">
        <v>416</v>
      </c>
    </row>
    <row r="30" spans="1:25" ht="13.5">
      <c r="A30" s="319">
        <f>YEAR([2]売上一覧表!$B$5)</f>
        <v>2022</v>
      </c>
      <c r="B30" s="319">
        <f>MONTH([2]売上一覧表!$B$5)</f>
        <v>10</v>
      </c>
      <c r="C30" s="319">
        <f t="shared" si="1"/>
        <v>5</v>
      </c>
      <c r="E30" s="365">
        <f>[2]売掛合計!F9</f>
        <v>0</v>
      </c>
      <c r="F30" s="319">
        <v>141</v>
      </c>
      <c r="K30" s="319">
        <f t="shared" si="2"/>
        <v>3</v>
      </c>
      <c r="O30" s="319">
        <v>700</v>
      </c>
      <c r="Q30" s="319">
        <v>2</v>
      </c>
      <c r="R30" s="319">
        <v>8</v>
      </c>
      <c r="X30" s="365">
        <f t="shared" si="0"/>
        <v>0</v>
      </c>
      <c r="Y30" s="319" t="s">
        <v>417</v>
      </c>
    </row>
    <row r="31" spans="1:25" ht="13.5">
      <c r="A31" s="319">
        <f>YEAR([2]売上一覧表!$B$5)</f>
        <v>2022</v>
      </c>
      <c r="B31" s="319">
        <f>MONTH([2]売上一覧表!$B$5)</f>
        <v>10</v>
      </c>
      <c r="C31" s="319">
        <f t="shared" si="1"/>
        <v>5</v>
      </c>
      <c r="E31" s="365">
        <f>[2]売掛合計!I9</f>
        <v>5600</v>
      </c>
      <c r="F31" s="319">
        <v>141</v>
      </c>
      <c r="K31" s="319">
        <f t="shared" si="2"/>
        <v>4</v>
      </c>
      <c r="O31" s="319">
        <v>700</v>
      </c>
      <c r="Q31" s="319">
        <v>2</v>
      </c>
      <c r="R31" s="319">
        <v>8</v>
      </c>
      <c r="X31" s="365">
        <f t="shared" si="0"/>
        <v>5600</v>
      </c>
      <c r="Y31" s="319" t="s">
        <v>418</v>
      </c>
    </row>
    <row r="32" spans="1:25" ht="13.5">
      <c r="A32" s="319">
        <f>YEAR([2]売上一覧表!$B$5)</f>
        <v>2022</v>
      </c>
      <c r="B32" s="319">
        <f>MONTH([2]売上一覧表!$B$5)</f>
        <v>10</v>
      </c>
      <c r="C32" s="319">
        <f t="shared" si="1"/>
        <v>5</v>
      </c>
      <c r="E32" s="365">
        <f>[2]売掛合計!H9</f>
        <v>0</v>
      </c>
      <c r="F32" s="319">
        <v>141</v>
      </c>
      <c r="K32" s="319">
        <f t="shared" si="2"/>
        <v>5</v>
      </c>
      <c r="O32" s="319">
        <v>700</v>
      </c>
      <c r="Q32" s="319">
        <v>2</v>
      </c>
      <c r="R32" s="319">
        <v>8</v>
      </c>
      <c r="X32" s="365">
        <f t="shared" si="0"/>
        <v>0</v>
      </c>
      <c r="Y32" s="319" t="s">
        <v>419</v>
      </c>
    </row>
    <row r="33" spans="1:25" ht="13.5">
      <c r="A33" s="319">
        <f>YEAR([2]売上一覧表!$B$5)</f>
        <v>2022</v>
      </c>
      <c r="B33" s="319">
        <f>MONTH([2]売上一覧表!$B$5)</f>
        <v>10</v>
      </c>
      <c r="C33" s="319">
        <f t="shared" si="1"/>
        <v>5</v>
      </c>
      <c r="E33" s="365">
        <f>SUM([2]売掛合計!G9,[2]売掛合計!J9:R9)</f>
        <v>2500</v>
      </c>
      <c r="F33" s="319">
        <v>141</v>
      </c>
      <c r="K33" s="319">
        <f t="shared" si="2"/>
        <v>99</v>
      </c>
      <c r="O33" s="319">
        <v>700</v>
      </c>
      <c r="Q33" s="319">
        <v>2</v>
      </c>
      <c r="R33" s="319">
        <v>8</v>
      </c>
      <c r="X33" s="365">
        <f t="shared" si="0"/>
        <v>2500</v>
      </c>
      <c r="Y33" s="319" t="s">
        <v>420</v>
      </c>
    </row>
    <row r="34" spans="1:25" ht="13.5">
      <c r="A34" s="319">
        <f>YEAR([2]売上一覧表!$B$5)</f>
        <v>2022</v>
      </c>
      <c r="B34" s="319">
        <f>MONTH([2]売上一覧表!$B$5)</f>
        <v>10</v>
      </c>
      <c r="C34" s="319">
        <f t="shared" si="1"/>
        <v>6</v>
      </c>
      <c r="E34" s="365">
        <f>[2]売掛合計!D10</f>
        <v>0</v>
      </c>
      <c r="F34" s="319">
        <v>141</v>
      </c>
      <c r="K34" s="319">
        <f t="shared" si="2"/>
        <v>1</v>
      </c>
      <c r="O34" s="319">
        <v>700</v>
      </c>
      <c r="Q34" s="319">
        <v>2</v>
      </c>
      <c r="R34" s="319">
        <v>8</v>
      </c>
      <c r="X34" s="365">
        <f t="shared" si="0"/>
        <v>0</v>
      </c>
      <c r="Y34" s="319" t="s">
        <v>415</v>
      </c>
    </row>
    <row r="35" spans="1:25" ht="13.5">
      <c r="A35" s="319">
        <f>YEAR([2]売上一覧表!$B$5)</f>
        <v>2022</v>
      </c>
      <c r="B35" s="319">
        <f>MONTH([2]売上一覧表!$B$5)</f>
        <v>10</v>
      </c>
      <c r="C35" s="319">
        <f t="shared" si="1"/>
        <v>6</v>
      </c>
      <c r="E35" s="365">
        <f>[2]売掛合計!E10</f>
        <v>0</v>
      </c>
      <c r="F35" s="319">
        <v>141</v>
      </c>
      <c r="K35" s="319">
        <f t="shared" si="2"/>
        <v>2</v>
      </c>
      <c r="O35" s="319">
        <v>700</v>
      </c>
      <c r="Q35" s="319">
        <v>2</v>
      </c>
      <c r="R35" s="319">
        <v>8</v>
      </c>
      <c r="X35" s="365">
        <f t="shared" si="0"/>
        <v>0</v>
      </c>
      <c r="Y35" s="319" t="s">
        <v>416</v>
      </c>
    </row>
    <row r="36" spans="1:25" ht="13.5">
      <c r="A36" s="319">
        <f>YEAR([2]売上一覧表!$B$5)</f>
        <v>2022</v>
      </c>
      <c r="B36" s="319">
        <f>MONTH([2]売上一覧表!$B$5)</f>
        <v>10</v>
      </c>
      <c r="C36" s="319">
        <f t="shared" si="1"/>
        <v>6</v>
      </c>
      <c r="E36" s="365">
        <f>[2]売掛合計!F10</f>
        <v>0</v>
      </c>
      <c r="F36" s="319">
        <v>141</v>
      </c>
      <c r="K36" s="319">
        <f t="shared" si="2"/>
        <v>3</v>
      </c>
      <c r="O36" s="319">
        <v>700</v>
      </c>
      <c r="Q36" s="319">
        <v>2</v>
      </c>
      <c r="R36" s="319">
        <v>8</v>
      </c>
      <c r="X36" s="365">
        <f t="shared" si="0"/>
        <v>0</v>
      </c>
      <c r="Y36" s="319" t="s">
        <v>417</v>
      </c>
    </row>
    <row r="37" spans="1:25" ht="13.5">
      <c r="A37" s="319">
        <f>YEAR([2]売上一覧表!$B$5)</f>
        <v>2022</v>
      </c>
      <c r="B37" s="319">
        <f>MONTH([2]売上一覧表!$B$5)</f>
        <v>10</v>
      </c>
      <c r="C37" s="319">
        <f t="shared" si="1"/>
        <v>6</v>
      </c>
      <c r="E37" s="365">
        <f>[2]売掛合計!I10</f>
        <v>0</v>
      </c>
      <c r="F37" s="319">
        <v>141</v>
      </c>
      <c r="K37" s="319">
        <f t="shared" si="2"/>
        <v>4</v>
      </c>
      <c r="O37" s="319">
        <v>700</v>
      </c>
      <c r="Q37" s="319">
        <v>2</v>
      </c>
      <c r="R37" s="319">
        <v>8</v>
      </c>
      <c r="X37" s="365">
        <f t="shared" si="0"/>
        <v>0</v>
      </c>
      <c r="Y37" s="319" t="s">
        <v>418</v>
      </c>
    </row>
    <row r="38" spans="1:25" ht="13.5">
      <c r="A38" s="319">
        <f>YEAR([2]売上一覧表!$B$5)</f>
        <v>2022</v>
      </c>
      <c r="B38" s="319">
        <f>MONTH([2]売上一覧表!$B$5)</f>
        <v>10</v>
      </c>
      <c r="C38" s="319">
        <f t="shared" si="1"/>
        <v>6</v>
      </c>
      <c r="E38" s="365">
        <f>[2]売掛合計!H10</f>
        <v>0</v>
      </c>
      <c r="F38" s="319">
        <v>141</v>
      </c>
      <c r="K38" s="319">
        <f t="shared" si="2"/>
        <v>5</v>
      </c>
      <c r="O38" s="319">
        <v>700</v>
      </c>
      <c r="Q38" s="319">
        <v>2</v>
      </c>
      <c r="R38" s="319">
        <v>8</v>
      </c>
      <c r="X38" s="365">
        <f t="shared" si="0"/>
        <v>0</v>
      </c>
      <c r="Y38" s="319" t="s">
        <v>419</v>
      </c>
    </row>
    <row r="39" spans="1:25" ht="13.5">
      <c r="A39" s="319">
        <f>YEAR([2]売上一覧表!$B$5)</f>
        <v>2022</v>
      </c>
      <c r="B39" s="319">
        <f>MONTH([2]売上一覧表!$B$5)</f>
        <v>10</v>
      </c>
      <c r="C39" s="319">
        <f t="shared" si="1"/>
        <v>6</v>
      </c>
      <c r="E39" s="365">
        <f>SUM([2]売掛合計!G10,[2]売掛合計!J10:R10)</f>
        <v>0</v>
      </c>
      <c r="F39" s="319">
        <v>141</v>
      </c>
      <c r="K39" s="319">
        <f t="shared" si="2"/>
        <v>99</v>
      </c>
      <c r="O39" s="319">
        <v>700</v>
      </c>
      <c r="Q39" s="319">
        <v>2</v>
      </c>
      <c r="R39" s="319">
        <v>8</v>
      </c>
      <c r="X39" s="365">
        <f t="shared" si="0"/>
        <v>0</v>
      </c>
      <c r="Y39" s="319" t="s">
        <v>420</v>
      </c>
    </row>
    <row r="40" spans="1:25" ht="13.5">
      <c r="A40" s="319">
        <f>YEAR([2]売上一覧表!$B$5)</f>
        <v>2022</v>
      </c>
      <c r="B40" s="319">
        <f>MONTH([2]売上一覧表!$B$5)</f>
        <v>10</v>
      </c>
      <c r="C40" s="319">
        <f t="shared" si="1"/>
        <v>7</v>
      </c>
      <c r="E40" s="365">
        <f>[2]売掛合計!D11</f>
        <v>600</v>
      </c>
      <c r="F40" s="319">
        <v>141</v>
      </c>
      <c r="K40" s="319">
        <f t="shared" si="2"/>
        <v>1</v>
      </c>
      <c r="O40" s="319">
        <v>700</v>
      </c>
      <c r="Q40" s="319">
        <v>2</v>
      </c>
      <c r="R40" s="319">
        <v>8</v>
      </c>
      <c r="X40" s="365">
        <f t="shared" si="0"/>
        <v>600</v>
      </c>
      <c r="Y40" s="319" t="s">
        <v>415</v>
      </c>
    </row>
    <row r="41" spans="1:25" ht="13.5">
      <c r="A41" s="319">
        <f>YEAR([2]売上一覧表!$B$5)</f>
        <v>2022</v>
      </c>
      <c r="B41" s="319">
        <f>MONTH([2]売上一覧表!$B$5)</f>
        <v>10</v>
      </c>
      <c r="C41" s="319">
        <f t="shared" si="1"/>
        <v>7</v>
      </c>
      <c r="E41" s="365">
        <f>[2]売掛合計!E11</f>
        <v>0</v>
      </c>
      <c r="F41" s="319">
        <v>141</v>
      </c>
      <c r="K41" s="319">
        <f t="shared" si="2"/>
        <v>2</v>
      </c>
      <c r="O41" s="319">
        <v>700</v>
      </c>
      <c r="Q41" s="319">
        <v>2</v>
      </c>
      <c r="R41" s="319">
        <v>8</v>
      </c>
      <c r="X41" s="365">
        <f t="shared" si="0"/>
        <v>0</v>
      </c>
      <c r="Y41" s="319" t="s">
        <v>416</v>
      </c>
    </row>
    <row r="42" spans="1:25" ht="13.5">
      <c r="A42" s="319">
        <f>YEAR([2]売上一覧表!$B$5)</f>
        <v>2022</v>
      </c>
      <c r="B42" s="319">
        <f>MONTH([2]売上一覧表!$B$5)</f>
        <v>10</v>
      </c>
      <c r="C42" s="319">
        <f t="shared" si="1"/>
        <v>7</v>
      </c>
      <c r="E42" s="365">
        <f>[2]売掛合計!F11</f>
        <v>2500</v>
      </c>
      <c r="F42" s="319">
        <v>141</v>
      </c>
      <c r="K42" s="319">
        <f t="shared" si="2"/>
        <v>3</v>
      </c>
      <c r="O42" s="319">
        <v>700</v>
      </c>
      <c r="Q42" s="319">
        <v>2</v>
      </c>
      <c r="R42" s="319">
        <v>8</v>
      </c>
      <c r="X42" s="365">
        <f t="shared" si="0"/>
        <v>2500</v>
      </c>
      <c r="Y42" s="319" t="s">
        <v>417</v>
      </c>
    </row>
    <row r="43" spans="1:25" ht="13.5">
      <c r="A43" s="319">
        <f>YEAR([2]売上一覧表!$B$5)</f>
        <v>2022</v>
      </c>
      <c r="B43" s="319">
        <f>MONTH([2]売上一覧表!$B$5)</f>
        <v>10</v>
      </c>
      <c r="C43" s="319">
        <f t="shared" si="1"/>
        <v>7</v>
      </c>
      <c r="E43" s="365">
        <f>[2]売掛合計!I11</f>
        <v>9300</v>
      </c>
      <c r="F43" s="319">
        <v>141</v>
      </c>
      <c r="K43" s="319">
        <f t="shared" si="2"/>
        <v>4</v>
      </c>
      <c r="O43" s="319">
        <v>700</v>
      </c>
      <c r="Q43" s="319">
        <v>2</v>
      </c>
      <c r="R43" s="319">
        <v>8</v>
      </c>
      <c r="X43" s="365">
        <f t="shared" si="0"/>
        <v>9300</v>
      </c>
      <c r="Y43" s="319" t="s">
        <v>418</v>
      </c>
    </row>
    <row r="44" spans="1:25" ht="13.5">
      <c r="A44" s="319">
        <f>YEAR([2]売上一覧表!$B$5)</f>
        <v>2022</v>
      </c>
      <c r="B44" s="319">
        <f>MONTH([2]売上一覧表!$B$5)</f>
        <v>10</v>
      </c>
      <c r="C44" s="319">
        <f t="shared" si="1"/>
        <v>7</v>
      </c>
      <c r="E44" s="365">
        <f>[2]売掛合計!H11</f>
        <v>0</v>
      </c>
      <c r="F44" s="319">
        <v>141</v>
      </c>
      <c r="K44" s="319">
        <f t="shared" si="2"/>
        <v>5</v>
      </c>
      <c r="O44" s="319">
        <v>700</v>
      </c>
      <c r="Q44" s="319">
        <v>2</v>
      </c>
      <c r="R44" s="319">
        <v>8</v>
      </c>
      <c r="X44" s="365">
        <f t="shared" si="0"/>
        <v>0</v>
      </c>
      <c r="Y44" s="319" t="s">
        <v>419</v>
      </c>
    </row>
    <row r="45" spans="1:25" ht="13.5">
      <c r="A45" s="319">
        <f>YEAR([2]売上一覧表!$B$5)</f>
        <v>2022</v>
      </c>
      <c r="B45" s="319">
        <f>MONTH([2]売上一覧表!$B$5)</f>
        <v>10</v>
      </c>
      <c r="C45" s="319">
        <f t="shared" si="1"/>
        <v>7</v>
      </c>
      <c r="E45" s="365">
        <f>SUM([2]売掛合計!G11,[2]売掛合計!J11:R11)</f>
        <v>0</v>
      </c>
      <c r="F45" s="319">
        <v>141</v>
      </c>
      <c r="K45" s="319">
        <f t="shared" si="2"/>
        <v>99</v>
      </c>
      <c r="O45" s="319">
        <v>700</v>
      </c>
      <c r="Q45" s="319">
        <v>2</v>
      </c>
      <c r="R45" s="319">
        <v>8</v>
      </c>
      <c r="X45" s="365">
        <f t="shared" si="0"/>
        <v>0</v>
      </c>
      <c r="Y45" s="319" t="s">
        <v>420</v>
      </c>
    </row>
    <row r="46" spans="1:25" ht="13.5">
      <c r="A46" s="319">
        <f>YEAR([2]売上一覧表!$B$5)</f>
        <v>2022</v>
      </c>
      <c r="B46" s="319">
        <f>MONTH([2]売上一覧表!$B$5)</f>
        <v>10</v>
      </c>
      <c r="C46" s="319">
        <f t="shared" si="1"/>
        <v>8</v>
      </c>
      <c r="E46" s="365">
        <f>[2]売掛合計!D12</f>
        <v>0</v>
      </c>
      <c r="F46" s="319">
        <v>141</v>
      </c>
      <c r="K46" s="319">
        <f t="shared" si="2"/>
        <v>1</v>
      </c>
      <c r="O46" s="319">
        <v>700</v>
      </c>
      <c r="Q46" s="319">
        <v>2</v>
      </c>
      <c r="R46" s="319">
        <v>8</v>
      </c>
      <c r="X46" s="365">
        <f t="shared" si="0"/>
        <v>0</v>
      </c>
      <c r="Y46" s="319" t="s">
        <v>415</v>
      </c>
    </row>
    <row r="47" spans="1:25" ht="13.5">
      <c r="A47" s="319">
        <f>YEAR([2]売上一覧表!$B$5)</f>
        <v>2022</v>
      </c>
      <c r="B47" s="319">
        <f>MONTH([2]売上一覧表!$B$5)</f>
        <v>10</v>
      </c>
      <c r="C47" s="319">
        <f t="shared" si="1"/>
        <v>8</v>
      </c>
      <c r="E47" s="365">
        <f>[2]売掛合計!E12</f>
        <v>0</v>
      </c>
      <c r="F47" s="319">
        <v>141</v>
      </c>
      <c r="K47" s="319">
        <f t="shared" si="2"/>
        <v>2</v>
      </c>
      <c r="O47" s="319">
        <v>700</v>
      </c>
      <c r="Q47" s="319">
        <v>2</v>
      </c>
      <c r="R47" s="319">
        <v>8</v>
      </c>
      <c r="X47" s="365">
        <f t="shared" si="0"/>
        <v>0</v>
      </c>
      <c r="Y47" s="319" t="s">
        <v>416</v>
      </c>
    </row>
    <row r="48" spans="1:25" ht="13.5">
      <c r="A48" s="319">
        <f>YEAR([2]売上一覧表!$B$5)</f>
        <v>2022</v>
      </c>
      <c r="B48" s="319">
        <f>MONTH([2]売上一覧表!$B$5)</f>
        <v>10</v>
      </c>
      <c r="C48" s="319">
        <f t="shared" si="1"/>
        <v>8</v>
      </c>
      <c r="E48" s="365">
        <f>[2]売掛合計!F12</f>
        <v>0</v>
      </c>
      <c r="F48" s="319">
        <v>141</v>
      </c>
      <c r="K48" s="319">
        <f t="shared" si="2"/>
        <v>3</v>
      </c>
      <c r="O48" s="319">
        <v>700</v>
      </c>
      <c r="Q48" s="319">
        <v>2</v>
      </c>
      <c r="R48" s="319">
        <v>8</v>
      </c>
      <c r="X48" s="365">
        <f t="shared" si="0"/>
        <v>0</v>
      </c>
      <c r="Y48" s="319" t="s">
        <v>417</v>
      </c>
    </row>
    <row r="49" spans="1:25" ht="13.5">
      <c r="A49" s="319">
        <f>YEAR([2]売上一覧表!$B$5)</f>
        <v>2022</v>
      </c>
      <c r="B49" s="319">
        <f>MONTH([2]売上一覧表!$B$5)</f>
        <v>10</v>
      </c>
      <c r="C49" s="319">
        <f t="shared" si="1"/>
        <v>8</v>
      </c>
      <c r="E49" s="365">
        <f>[2]売掛合計!I12</f>
        <v>6200</v>
      </c>
      <c r="F49" s="319">
        <v>141</v>
      </c>
      <c r="K49" s="319">
        <f t="shared" si="2"/>
        <v>4</v>
      </c>
      <c r="O49" s="319">
        <v>700</v>
      </c>
      <c r="Q49" s="319">
        <v>2</v>
      </c>
      <c r="R49" s="319">
        <v>8</v>
      </c>
      <c r="X49" s="365">
        <f t="shared" si="0"/>
        <v>6200</v>
      </c>
      <c r="Y49" s="319" t="s">
        <v>418</v>
      </c>
    </row>
    <row r="50" spans="1:25" ht="13.5">
      <c r="A50" s="319">
        <f>YEAR([2]売上一覧表!$B$5)</f>
        <v>2022</v>
      </c>
      <c r="B50" s="319">
        <f>MONTH([2]売上一覧表!$B$5)</f>
        <v>10</v>
      </c>
      <c r="C50" s="319">
        <f t="shared" si="1"/>
        <v>8</v>
      </c>
      <c r="E50" s="365">
        <f>[2]売掛合計!H12</f>
        <v>0</v>
      </c>
      <c r="F50" s="319">
        <v>141</v>
      </c>
      <c r="K50" s="319">
        <f t="shared" si="2"/>
        <v>5</v>
      </c>
      <c r="O50" s="319">
        <v>700</v>
      </c>
      <c r="Q50" s="319">
        <v>2</v>
      </c>
      <c r="R50" s="319">
        <v>8</v>
      </c>
      <c r="X50" s="365">
        <f t="shared" si="0"/>
        <v>0</v>
      </c>
      <c r="Y50" s="319" t="s">
        <v>419</v>
      </c>
    </row>
    <row r="51" spans="1:25" ht="13.5">
      <c r="A51" s="319">
        <f>YEAR([2]売上一覧表!$B$5)</f>
        <v>2022</v>
      </c>
      <c r="B51" s="319">
        <f>MONTH([2]売上一覧表!$B$5)</f>
        <v>10</v>
      </c>
      <c r="C51" s="319">
        <f t="shared" si="1"/>
        <v>8</v>
      </c>
      <c r="E51" s="365">
        <f>SUM([2]売掛合計!G12,[2]売掛合計!J12:R12)</f>
        <v>5700</v>
      </c>
      <c r="F51" s="319">
        <v>141</v>
      </c>
      <c r="K51" s="319">
        <f t="shared" si="2"/>
        <v>99</v>
      </c>
      <c r="O51" s="319">
        <v>700</v>
      </c>
      <c r="Q51" s="319">
        <v>2</v>
      </c>
      <c r="R51" s="319">
        <v>8</v>
      </c>
      <c r="X51" s="365">
        <f t="shared" si="0"/>
        <v>5700</v>
      </c>
      <c r="Y51" s="319" t="s">
        <v>420</v>
      </c>
    </row>
    <row r="52" spans="1:25" ht="13.5">
      <c r="A52" s="319">
        <f>YEAR([2]売上一覧表!$B$5)</f>
        <v>2022</v>
      </c>
      <c r="B52" s="319">
        <f>MONTH([2]売上一覧表!$B$5)</f>
        <v>10</v>
      </c>
      <c r="C52" s="319">
        <f t="shared" si="1"/>
        <v>9</v>
      </c>
      <c r="E52" s="365">
        <f>[2]売掛合計!D13</f>
        <v>0</v>
      </c>
      <c r="F52" s="319">
        <v>141</v>
      </c>
      <c r="K52" s="319">
        <f t="shared" si="2"/>
        <v>1</v>
      </c>
      <c r="O52" s="319">
        <v>700</v>
      </c>
      <c r="Q52" s="319">
        <v>2</v>
      </c>
      <c r="R52" s="319">
        <v>8</v>
      </c>
      <c r="X52" s="365">
        <f t="shared" si="0"/>
        <v>0</v>
      </c>
      <c r="Y52" s="319" t="s">
        <v>415</v>
      </c>
    </row>
    <row r="53" spans="1:25" ht="13.5">
      <c r="A53" s="319">
        <f>YEAR([2]売上一覧表!$B$5)</f>
        <v>2022</v>
      </c>
      <c r="B53" s="319">
        <f>MONTH([2]売上一覧表!$B$5)</f>
        <v>10</v>
      </c>
      <c r="C53" s="319">
        <f t="shared" si="1"/>
        <v>9</v>
      </c>
      <c r="E53" s="365">
        <f>[2]売掛合計!E13</f>
        <v>600</v>
      </c>
      <c r="F53" s="319">
        <v>141</v>
      </c>
      <c r="K53" s="319">
        <f t="shared" si="2"/>
        <v>2</v>
      </c>
      <c r="O53" s="319">
        <v>700</v>
      </c>
      <c r="Q53" s="319">
        <v>2</v>
      </c>
      <c r="R53" s="319">
        <v>8</v>
      </c>
      <c r="X53" s="365">
        <f t="shared" si="0"/>
        <v>600</v>
      </c>
      <c r="Y53" s="319" t="s">
        <v>416</v>
      </c>
    </row>
    <row r="54" spans="1:25" ht="13.5">
      <c r="A54" s="319">
        <f>YEAR([2]売上一覧表!$B$5)</f>
        <v>2022</v>
      </c>
      <c r="B54" s="319">
        <f>MONTH([2]売上一覧表!$B$5)</f>
        <v>10</v>
      </c>
      <c r="C54" s="319">
        <f t="shared" si="1"/>
        <v>9</v>
      </c>
      <c r="E54" s="365">
        <f>[2]売掛合計!F13</f>
        <v>0</v>
      </c>
      <c r="F54" s="319">
        <v>141</v>
      </c>
      <c r="K54" s="319">
        <f t="shared" si="2"/>
        <v>3</v>
      </c>
      <c r="O54" s="319">
        <v>700</v>
      </c>
      <c r="Q54" s="319">
        <v>2</v>
      </c>
      <c r="R54" s="319">
        <v>8</v>
      </c>
      <c r="X54" s="365">
        <f t="shared" si="0"/>
        <v>0</v>
      </c>
      <c r="Y54" s="319" t="s">
        <v>417</v>
      </c>
    </row>
    <row r="55" spans="1:25" ht="13.5">
      <c r="A55" s="319">
        <f>YEAR([2]売上一覧表!$B$5)</f>
        <v>2022</v>
      </c>
      <c r="B55" s="319">
        <f>MONTH([2]売上一覧表!$B$5)</f>
        <v>10</v>
      </c>
      <c r="C55" s="319">
        <f t="shared" si="1"/>
        <v>9</v>
      </c>
      <c r="E55" s="365">
        <f>[2]売掛合計!I13</f>
        <v>11600</v>
      </c>
      <c r="F55" s="319">
        <v>141</v>
      </c>
      <c r="K55" s="319">
        <f t="shared" si="2"/>
        <v>4</v>
      </c>
      <c r="O55" s="319">
        <v>700</v>
      </c>
      <c r="Q55" s="319">
        <v>2</v>
      </c>
      <c r="R55" s="319">
        <v>8</v>
      </c>
      <c r="X55" s="365">
        <f t="shared" si="0"/>
        <v>11600</v>
      </c>
      <c r="Y55" s="319" t="s">
        <v>418</v>
      </c>
    </row>
    <row r="56" spans="1:25" ht="13.5">
      <c r="A56" s="319">
        <f>YEAR([2]売上一覧表!$B$5)</f>
        <v>2022</v>
      </c>
      <c r="B56" s="319">
        <f>MONTH([2]売上一覧表!$B$5)</f>
        <v>10</v>
      </c>
      <c r="C56" s="319">
        <f t="shared" si="1"/>
        <v>9</v>
      </c>
      <c r="E56" s="365">
        <f>[2]売掛合計!H13</f>
        <v>0</v>
      </c>
      <c r="F56" s="319">
        <v>141</v>
      </c>
      <c r="K56" s="319">
        <f t="shared" si="2"/>
        <v>5</v>
      </c>
      <c r="O56" s="319">
        <v>700</v>
      </c>
      <c r="Q56" s="319">
        <v>2</v>
      </c>
      <c r="R56" s="319">
        <v>8</v>
      </c>
      <c r="X56" s="365">
        <f t="shared" si="0"/>
        <v>0</v>
      </c>
      <c r="Y56" s="319" t="s">
        <v>419</v>
      </c>
    </row>
    <row r="57" spans="1:25" ht="13.5">
      <c r="A57" s="319">
        <f>YEAR([2]売上一覧表!$B$5)</f>
        <v>2022</v>
      </c>
      <c r="B57" s="319">
        <f>MONTH([2]売上一覧表!$B$5)</f>
        <v>10</v>
      </c>
      <c r="C57" s="319">
        <f t="shared" si="1"/>
        <v>9</v>
      </c>
      <c r="E57" s="365">
        <f>SUM([2]売掛合計!G13,[2]売掛合計!J13:R13)</f>
        <v>0</v>
      </c>
      <c r="F57" s="319">
        <v>141</v>
      </c>
      <c r="K57" s="319">
        <f t="shared" si="2"/>
        <v>99</v>
      </c>
      <c r="O57" s="319">
        <v>700</v>
      </c>
      <c r="Q57" s="319">
        <v>2</v>
      </c>
      <c r="R57" s="319">
        <v>8</v>
      </c>
      <c r="X57" s="365">
        <f t="shared" si="0"/>
        <v>0</v>
      </c>
      <c r="Y57" s="319" t="s">
        <v>420</v>
      </c>
    </row>
    <row r="58" spans="1:25" ht="13.5">
      <c r="A58" s="319">
        <f>YEAR([2]売上一覧表!$B$5)</f>
        <v>2022</v>
      </c>
      <c r="B58" s="319">
        <f>MONTH([2]売上一覧表!$B$5)</f>
        <v>10</v>
      </c>
      <c r="C58" s="319">
        <f t="shared" si="1"/>
        <v>10</v>
      </c>
      <c r="E58" s="365">
        <f>[2]売掛合計!D14</f>
        <v>0</v>
      </c>
      <c r="F58" s="319">
        <v>141</v>
      </c>
      <c r="K58" s="319">
        <f t="shared" si="2"/>
        <v>1</v>
      </c>
      <c r="O58" s="319">
        <v>700</v>
      </c>
      <c r="Q58" s="319">
        <v>2</v>
      </c>
      <c r="R58" s="319">
        <v>8</v>
      </c>
      <c r="X58" s="365">
        <f t="shared" si="0"/>
        <v>0</v>
      </c>
      <c r="Y58" s="319" t="s">
        <v>415</v>
      </c>
    </row>
    <row r="59" spans="1:25" ht="13.5">
      <c r="A59" s="319">
        <f>YEAR([2]売上一覧表!$B$5)</f>
        <v>2022</v>
      </c>
      <c r="B59" s="319">
        <f>MONTH([2]売上一覧表!$B$5)</f>
        <v>10</v>
      </c>
      <c r="C59" s="319">
        <f t="shared" si="1"/>
        <v>10</v>
      </c>
      <c r="E59" s="365">
        <f>[2]売掛合計!E14</f>
        <v>600</v>
      </c>
      <c r="F59" s="319">
        <v>141</v>
      </c>
      <c r="K59" s="319">
        <f t="shared" si="2"/>
        <v>2</v>
      </c>
      <c r="O59" s="319">
        <v>700</v>
      </c>
      <c r="Q59" s="319">
        <v>2</v>
      </c>
      <c r="R59" s="319">
        <v>8</v>
      </c>
      <c r="X59" s="365">
        <f t="shared" si="0"/>
        <v>600</v>
      </c>
      <c r="Y59" s="319" t="s">
        <v>416</v>
      </c>
    </row>
    <row r="60" spans="1:25" ht="13.5">
      <c r="A60" s="319">
        <f>YEAR([2]売上一覧表!$B$5)</f>
        <v>2022</v>
      </c>
      <c r="B60" s="319">
        <f>MONTH([2]売上一覧表!$B$5)</f>
        <v>10</v>
      </c>
      <c r="C60" s="319">
        <f t="shared" si="1"/>
        <v>10</v>
      </c>
      <c r="E60" s="365">
        <f>[2]売掛合計!F14</f>
        <v>0</v>
      </c>
      <c r="F60" s="319">
        <v>141</v>
      </c>
      <c r="K60" s="319">
        <f t="shared" si="2"/>
        <v>3</v>
      </c>
      <c r="O60" s="319">
        <v>700</v>
      </c>
      <c r="Q60" s="319">
        <v>2</v>
      </c>
      <c r="R60" s="319">
        <v>8</v>
      </c>
      <c r="X60" s="365">
        <f t="shared" si="0"/>
        <v>0</v>
      </c>
      <c r="Y60" s="319" t="s">
        <v>417</v>
      </c>
    </row>
    <row r="61" spans="1:25" ht="13.5">
      <c r="A61" s="319">
        <f>YEAR([2]売上一覧表!$B$5)</f>
        <v>2022</v>
      </c>
      <c r="B61" s="319">
        <f>MONTH([2]売上一覧表!$B$5)</f>
        <v>10</v>
      </c>
      <c r="C61" s="319">
        <f t="shared" si="1"/>
        <v>10</v>
      </c>
      <c r="E61" s="365">
        <f>[2]売掛合計!I14</f>
        <v>0</v>
      </c>
      <c r="F61" s="319">
        <v>141</v>
      </c>
      <c r="K61" s="319">
        <f t="shared" si="2"/>
        <v>4</v>
      </c>
      <c r="O61" s="319">
        <v>700</v>
      </c>
      <c r="Q61" s="319">
        <v>2</v>
      </c>
      <c r="R61" s="319">
        <v>8</v>
      </c>
      <c r="X61" s="365">
        <f t="shared" si="0"/>
        <v>0</v>
      </c>
      <c r="Y61" s="319" t="s">
        <v>418</v>
      </c>
    </row>
    <row r="62" spans="1:25" ht="13.5">
      <c r="A62" s="319">
        <f>YEAR([2]売上一覧表!$B$5)</f>
        <v>2022</v>
      </c>
      <c r="B62" s="319">
        <f>MONTH([2]売上一覧表!$B$5)</f>
        <v>10</v>
      </c>
      <c r="C62" s="319">
        <f t="shared" si="1"/>
        <v>10</v>
      </c>
      <c r="E62" s="365">
        <f>[2]売掛合計!H14</f>
        <v>0</v>
      </c>
      <c r="F62" s="319">
        <v>141</v>
      </c>
      <c r="K62" s="319">
        <f t="shared" si="2"/>
        <v>5</v>
      </c>
      <c r="O62" s="319">
        <v>700</v>
      </c>
      <c r="Q62" s="319">
        <v>2</v>
      </c>
      <c r="R62" s="319">
        <v>8</v>
      </c>
      <c r="X62" s="365">
        <f t="shared" si="0"/>
        <v>0</v>
      </c>
      <c r="Y62" s="319" t="s">
        <v>419</v>
      </c>
    </row>
    <row r="63" spans="1:25" ht="13.5">
      <c r="A63" s="319">
        <f>YEAR([2]売上一覧表!$B$5)</f>
        <v>2022</v>
      </c>
      <c r="B63" s="319">
        <f>MONTH([2]売上一覧表!$B$5)</f>
        <v>10</v>
      </c>
      <c r="C63" s="319">
        <f t="shared" si="1"/>
        <v>10</v>
      </c>
      <c r="E63" s="365">
        <f>SUM([2]売掛合計!G14,[2]売掛合計!J14:R14)</f>
        <v>0</v>
      </c>
      <c r="F63" s="319">
        <v>141</v>
      </c>
      <c r="K63" s="319">
        <f t="shared" si="2"/>
        <v>99</v>
      </c>
      <c r="O63" s="319">
        <v>700</v>
      </c>
      <c r="Q63" s="319">
        <v>2</v>
      </c>
      <c r="R63" s="319">
        <v>8</v>
      </c>
      <c r="X63" s="365">
        <f t="shared" si="0"/>
        <v>0</v>
      </c>
      <c r="Y63" s="319" t="s">
        <v>420</v>
      </c>
    </row>
    <row r="64" spans="1:25" ht="13.5">
      <c r="A64" s="319">
        <f>YEAR([2]売上一覧表!$B$5)</f>
        <v>2022</v>
      </c>
      <c r="B64" s="319">
        <f>MONTH([2]売上一覧表!$B$5)</f>
        <v>10</v>
      </c>
      <c r="C64" s="319">
        <f t="shared" si="1"/>
        <v>11</v>
      </c>
      <c r="E64" s="365">
        <f>[2]売掛合計!D15</f>
        <v>0</v>
      </c>
      <c r="F64" s="319">
        <v>141</v>
      </c>
      <c r="K64" s="319">
        <f t="shared" si="2"/>
        <v>1</v>
      </c>
      <c r="O64" s="319">
        <v>700</v>
      </c>
      <c r="Q64" s="319">
        <v>2</v>
      </c>
      <c r="R64" s="319">
        <v>8</v>
      </c>
      <c r="X64" s="365">
        <f t="shared" si="0"/>
        <v>0</v>
      </c>
      <c r="Y64" s="319" t="s">
        <v>415</v>
      </c>
    </row>
    <row r="65" spans="1:25" ht="13.5">
      <c r="A65" s="319">
        <f>YEAR([2]売上一覧表!$B$5)</f>
        <v>2022</v>
      </c>
      <c r="B65" s="319">
        <f>MONTH([2]売上一覧表!$B$5)</f>
        <v>10</v>
      </c>
      <c r="C65" s="319">
        <f t="shared" si="1"/>
        <v>11</v>
      </c>
      <c r="E65" s="365">
        <f>[2]売掛合計!E15</f>
        <v>0</v>
      </c>
      <c r="F65" s="319">
        <v>141</v>
      </c>
      <c r="K65" s="319">
        <f t="shared" si="2"/>
        <v>2</v>
      </c>
      <c r="O65" s="319">
        <v>700</v>
      </c>
      <c r="Q65" s="319">
        <v>2</v>
      </c>
      <c r="R65" s="319">
        <v>8</v>
      </c>
      <c r="X65" s="365">
        <f t="shared" si="0"/>
        <v>0</v>
      </c>
      <c r="Y65" s="319" t="s">
        <v>416</v>
      </c>
    </row>
    <row r="66" spans="1:25" ht="13.5">
      <c r="A66" s="319">
        <f>YEAR([2]売上一覧表!$B$5)</f>
        <v>2022</v>
      </c>
      <c r="B66" s="319">
        <f>MONTH([2]売上一覧表!$B$5)</f>
        <v>10</v>
      </c>
      <c r="C66" s="319">
        <f t="shared" si="1"/>
        <v>11</v>
      </c>
      <c r="E66" s="365">
        <f>[2]売掛合計!F15</f>
        <v>0</v>
      </c>
      <c r="F66" s="319">
        <v>141</v>
      </c>
      <c r="K66" s="319">
        <f t="shared" si="2"/>
        <v>3</v>
      </c>
      <c r="O66" s="319">
        <v>700</v>
      </c>
      <c r="Q66" s="319">
        <v>2</v>
      </c>
      <c r="R66" s="319">
        <v>8</v>
      </c>
      <c r="X66" s="365">
        <f t="shared" si="0"/>
        <v>0</v>
      </c>
      <c r="Y66" s="319" t="s">
        <v>417</v>
      </c>
    </row>
    <row r="67" spans="1:25" ht="13.5">
      <c r="A67" s="319">
        <f>YEAR([2]売上一覧表!$B$5)</f>
        <v>2022</v>
      </c>
      <c r="B67" s="319">
        <f>MONTH([2]売上一覧表!$B$5)</f>
        <v>10</v>
      </c>
      <c r="C67" s="319">
        <f t="shared" si="1"/>
        <v>11</v>
      </c>
      <c r="E67" s="365">
        <f>[2]売掛合計!I15</f>
        <v>3100</v>
      </c>
      <c r="F67" s="319">
        <v>141</v>
      </c>
      <c r="K67" s="319">
        <f t="shared" si="2"/>
        <v>4</v>
      </c>
      <c r="O67" s="319">
        <v>700</v>
      </c>
      <c r="Q67" s="319">
        <v>2</v>
      </c>
      <c r="R67" s="319">
        <v>8</v>
      </c>
      <c r="X67" s="365">
        <f t="shared" si="0"/>
        <v>3100</v>
      </c>
      <c r="Y67" s="319" t="s">
        <v>418</v>
      </c>
    </row>
    <row r="68" spans="1:25" ht="13.5">
      <c r="A68" s="319">
        <f>YEAR([2]売上一覧表!$B$5)</f>
        <v>2022</v>
      </c>
      <c r="B68" s="319">
        <f>MONTH([2]売上一覧表!$B$5)</f>
        <v>10</v>
      </c>
      <c r="C68" s="319">
        <f t="shared" si="1"/>
        <v>11</v>
      </c>
      <c r="E68" s="365">
        <f>[2]売掛合計!H15</f>
        <v>0</v>
      </c>
      <c r="F68" s="319">
        <v>141</v>
      </c>
      <c r="K68" s="319">
        <f t="shared" si="2"/>
        <v>5</v>
      </c>
      <c r="O68" s="319">
        <v>700</v>
      </c>
      <c r="Q68" s="319">
        <v>2</v>
      </c>
      <c r="R68" s="319">
        <v>8</v>
      </c>
      <c r="X68" s="365">
        <f t="shared" si="0"/>
        <v>0</v>
      </c>
      <c r="Y68" s="319" t="s">
        <v>419</v>
      </c>
    </row>
    <row r="69" spans="1:25" ht="13.5">
      <c r="A69" s="319">
        <f>YEAR([2]売上一覧表!$B$5)</f>
        <v>2022</v>
      </c>
      <c r="B69" s="319">
        <f>MONTH([2]売上一覧表!$B$5)</f>
        <v>10</v>
      </c>
      <c r="C69" s="319">
        <f t="shared" si="1"/>
        <v>11</v>
      </c>
      <c r="E69" s="365">
        <f>SUM([2]売掛合計!G15,[2]売掛合計!J15:R15)</f>
        <v>0</v>
      </c>
      <c r="F69" s="319">
        <v>141</v>
      </c>
      <c r="K69" s="319">
        <f t="shared" si="2"/>
        <v>99</v>
      </c>
      <c r="O69" s="319">
        <v>700</v>
      </c>
      <c r="Q69" s="319">
        <v>2</v>
      </c>
      <c r="R69" s="319">
        <v>8</v>
      </c>
      <c r="X69" s="365">
        <f t="shared" ref="X69:X132" si="3">E69</f>
        <v>0</v>
      </c>
      <c r="Y69" s="319" t="s">
        <v>420</v>
      </c>
    </row>
    <row r="70" spans="1:25" ht="13.5">
      <c r="A70" s="319">
        <f>YEAR([2]売上一覧表!$B$5)</f>
        <v>2022</v>
      </c>
      <c r="B70" s="319">
        <f>MONTH([2]売上一覧表!$B$5)</f>
        <v>10</v>
      </c>
      <c r="C70" s="319">
        <f t="shared" si="1"/>
        <v>12</v>
      </c>
      <c r="E70" s="365">
        <f>[2]売掛合計!D16</f>
        <v>0</v>
      </c>
      <c r="F70" s="319">
        <v>141</v>
      </c>
      <c r="K70" s="319">
        <f t="shared" si="2"/>
        <v>1</v>
      </c>
      <c r="O70" s="319">
        <v>700</v>
      </c>
      <c r="Q70" s="319">
        <v>2</v>
      </c>
      <c r="R70" s="319">
        <v>8</v>
      </c>
      <c r="X70" s="365">
        <f t="shared" si="3"/>
        <v>0</v>
      </c>
      <c r="Y70" s="319" t="s">
        <v>415</v>
      </c>
    </row>
    <row r="71" spans="1:25" ht="13.5">
      <c r="A71" s="319">
        <f>YEAR([2]売上一覧表!$B$5)</f>
        <v>2022</v>
      </c>
      <c r="B71" s="319">
        <f>MONTH([2]売上一覧表!$B$5)</f>
        <v>10</v>
      </c>
      <c r="C71" s="319">
        <f t="shared" si="1"/>
        <v>12</v>
      </c>
      <c r="E71" s="365">
        <f>[2]売掛合計!E16</f>
        <v>0</v>
      </c>
      <c r="F71" s="319">
        <v>141</v>
      </c>
      <c r="K71" s="319">
        <f t="shared" si="2"/>
        <v>2</v>
      </c>
      <c r="O71" s="319">
        <v>700</v>
      </c>
      <c r="Q71" s="319">
        <v>2</v>
      </c>
      <c r="R71" s="319">
        <v>8</v>
      </c>
      <c r="X71" s="365">
        <f t="shared" si="3"/>
        <v>0</v>
      </c>
      <c r="Y71" s="319" t="s">
        <v>416</v>
      </c>
    </row>
    <row r="72" spans="1:25" ht="13.5">
      <c r="A72" s="319">
        <f>YEAR([2]売上一覧表!$B$5)</f>
        <v>2022</v>
      </c>
      <c r="B72" s="319">
        <f>MONTH([2]売上一覧表!$B$5)</f>
        <v>10</v>
      </c>
      <c r="C72" s="319">
        <f t="shared" si="1"/>
        <v>12</v>
      </c>
      <c r="E72" s="365">
        <f>[2]売掛合計!F16</f>
        <v>0</v>
      </c>
      <c r="F72" s="319">
        <v>141</v>
      </c>
      <c r="K72" s="319">
        <f t="shared" si="2"/>
        <v>3</v>
      </c>
      <c r="O72" s="319">
        <v>700</v>
      </c>
      <c r="Q72" s="319">
        <v>2</v>
      </c>
      <c r="R72" s="319">
        <v>8</v>
      </c>
      <c r="X72" s="365">
        <f t="shared" si="3"/>
        <v>0</v>
      </c>
      <c r="Y72" s="319" t="s">
        <v>417</v>
      </c>
    </row>
    <row r="73" spans="1:25" ht="13.5">
      <c r="A73" s="319">
        <f>YEAR([2]売上一覧表!$B$5)</f>
        <v>2022</v>
      </c>
      <c r="B73" s="319">
        <f>MONTH([2]売上一覧表!$B$5)</f>
        <v>10</v>
      </c>
      <c r="C73" s="319">
        <f t="shared" si="1"/>
        <v>12</v>
      </c>
      <c r="E73" s="365">
        <f>[2]売掛合計!I16</f>
        <v>4200</v>
      </c>
      <c r="F73" s="319">
        <v>141</v>
      </c>
      <c r="K73" s="319">
        <f t="shared" si="2"/>
        <v>4</v>
      </c>
      <c r="O73" s="319">
        <v>700</v>
      </c>
      <c r="Q73" s="319">
        <v>2</v>
      </c>
      <c r="R73" s="319">
        <v>8</v>
      </c>
      <c r="X73" s="365">
        <f t="shared" si="3"/>
        <v>4200</v>
      </c>
      <c r="Y73" s="319" t="s">
        <v>418</v>
      </c>
    </row>
    <row r="74" spans="1:25" ht="13.5">
      <c r="A74" s="319">
        <f>YEAR([2]売上一覧表!$B$5)</f>
        <v>2022</v>
      </c>
      <c r="B74" s="319">
        <f>MONTH([2]売上一覧表!$B$5)</f>
        <v>10</v>
      </c>
      <c r="C74" s="319">
        <f t="shared" si="1"/>
        <v>12</v>
      </c>
      <c r="E74" s="365">
        <f>[2]売掛合計!H16</f>
        <v>0</v>
      </c>
      <c r="F74" s="319">
        <v>141</v>
      </c>
      <c r="K74" s="319">
        <f t="shared" si="2"/>
        <v>5</v>
      </c>
      <c r="O74" s="319">
        <v>700</v>
      </c>
      <c r="Q74" s="319">
        <v>2</v>
      </c>
      <c r="R74" s="319">
        <v>8</v>
      </c>
      <c r="X74" s="365">
        <f t="shared" si="3"/>
        <v>0</v>
      </c>
      <c r="Y74" s="319" t="s">
        <v>419</v>
      </c>
    </row>
    <row r="75" spans="1:25" ht="13.5">
      <c r="A75" s="319">
        <f>YEAR([2]売上一覧表!$B$5)</f>
        <v>2022</v>
      </c>
      <c r="B75" s="319">
        <f>MONTH([2]売上一覧表!$B$5)</f>
        <v>10</v>
      </c>
      <c r="C75" s="319">
        <f t="shared" ref="C75:C138" si="4">C69+1</f>
        <v>12</v>
      </c>
      <c r="E75" s="365">
        <f>SUM([2]売掛合計!G16,[2]売掛合計!J16:R16)</f>
        <v>11100</v>
      </c>
      <c r="F75" s="319">
        <v>141</v>
      </c>
      <c r="K75" s="319">
        <f t="shared" ref="K75:K138" si="5">K69</f>
        <v>99</v>
      </c>
      <c r="O75" s="319">
        <v>700</v>
      </c>
      <c r="Q75" s="319">
        <v>2</v>
      </c>
      <c r="R75" s="319">
        <v>8</v>
      </c>
      <c r="X75" s="365">
        <f t="shared" si="3"/>
        <v>11100</v>
      </c>
      <c r="Y75" s="319" t="s">
        <v>420</v>
      </c>
    </row>
    <row r="76" spans="1:25" ht="13.5">
      <c r="A76" s="319">
        <f>YEAR([2]売上一覧表!$B$5)</f>
        <v>2022</v>
      </c>
      <c r="B76" s="319">
        <f>MONTH([2]売上一覧表!$B$5)</f>
        <v>10</v>
      </c>
      <c r="C76" s="319">
        <f t="shared" si="4"/>
        <v>13</v>
      </c>
      <c r="E76" s="365">
        <f>[2]売掛合計!D17</f>
        <v>0</v>
      </c>
      <c r="F76" s="319">
        <v>141</v>
      </c>
      <c r="K76" s="319">
        <f t="shared" si="5"/>
        <v>1</v>
      </c>
      <c r="O76" s="319">
        <v>700</v>
      </c>
      <c r="Q76" s="319">
        <v>2</v>
      </c>
      <c r="R76" s="319">
        <v>8</v>
      </c>
      <c r="X76" s="365">
        <f t="shared" si="3"/>
        <v>0</v>
      </c>
      <c r="Y76" s="319" t="s">
        <v>415</v>
      </c>
    </row>
    <row r="77" spans="1:25" ht="13.5">
      <c r="A77" s="319">
        <f>YEAR([2]売上一覧表!$B$5)</f>
        <v>2022</v>
      </c>
      <c r="B77" s="319">
        <f>MONTH([2]売上一覧表!$B$5)</f>
        <v>10</v>
      </c>
      <c r="C77" s="319">
        <f t="shared" si="4"/>
        <v>13</v>
      </c>
      <c r="E77" s="365">
        <f>[2]売掛合計!E17</f>
        <v>0</v>
      </c>
      <c r="F77" s="319">
        <v>141</v>
      </c>
      <c r="K77" s="319">
        <f t="shared" si="5"/>
        <v>2</v>
      </c>
      <c r="O77" s="319">
        <v>700</v>
      </c>
      <c r="Q77" s="319">
        <v>2</v>
      </c>
      <c r="R77" s="319">
        <v>8</v>
      </c>
      <c r="X77" s="365">
        <f t="shared" si="3"/>
        <v>0</v>
      </c>
      <c r="Y77" s="319" t="s">
        <v>416</v>
      </c>
    </row>
    <row r="78" spans="1:25" ht="13.5">
      <c r="A78" s="319">
        <f>YEAR([2]売上一覧表!$B$5)</f>
        <v>2022</v>
      </c>
      <c r="B78" s="319">
        <f>MONTH([2]売上一覧表!$B$5)</f>
        <v>10</v>
      </c>
      <c r="C78" s="319">
        <f t="shared" si="4"/>
        <v>13</v>
      </c>
      <c r="E78" s="365">
        <f>[2]売掛合計!F17</f>
        <v>0</v>
      </c>
      <c r="F78" s="319">
        <v>141</v>
      </c>
      <c r="K78" s="319">
        <f t="shared" si="5"/>
        <v>3</v>
      </c>
      <c r="O78" s="319">
        <v>700</v>
      </c>
      <c r="Q78" s="319">
        <v>2</v>
      </c>
      <c r="R78" s="319">
        <v>8</v>
      </c>
      <c r="X78" s="365">
        <f t="shared" si="3"/>
        <v>0</v>
      </c>
      <c r="Y78" s="319" t="s">
        <v>417</v>
      </c>
    </row>
    <row r="79" spans="1:25" ht="13.5">
      <c r="A79" s="319">
        <f>YEAR([2]売上一覧表!$B$5)</f>
        <v>2022</v>
      </c>
      <c r="B79" s="319">
        <f>MONTH([2]売上一覧表!$B$5)</f>
        <v>10</v>
      </c>
      <c r="C79" s="319">
        <f t="shared" si="4"/>
        <v>13</v>
      </c>
      <c r="E79" s="365">
        <f>[2]売掛合計!I17</f>
        <v>8600</v>
      </c>
      <c r="F79" s="319">
        <v>141</v>
      </c>
      <c r="K79" s="319">
        <f t="shared" si="5"/>
        <v>4</v>
      </c>
      <c r="O79" s="319">
        <v>700</v>
      </c>
      <c r="Q79" s="319">
        <v>2</v>
      </c>
      <c r="R79" s="319">
        <v>8</v>
      </c>
      <c r="X79" s="365">
        <f t="shared" si="3"/>
        <v>8600</v>
      </c>
      <c r="Y79" s="319" t="s">
        <v>418</v>
      </c>
    </row>
    <row r="80" spans="1:25" ht="13.5">
      <c r="A80" s="319">
        <f>YEAR([2]売上一覧表!$B$5)</f>
        <v>2022</v>
      </c>
      <c r="B80" s="319">
        <f>MONTH([2]売上一覧表!$B$5)</f>
        <v>10</v>
      </c>
      <c r="C80" s="319">
        <f t="shared" si="4"/>
        <v>13</v>
      </c>
      <c r="E80" s="365">
        <f>[2]売掛合計!H17</f>
        <v>0</v>
      </c>
      <c r="F80" s="319">
        <v>141</v>
      </c>
      <c r="K80" s="319">
        <f t="shared" si="5"/>
        <v>5</v>
      </c>
      <c r="O80" s="319">
        <v>700</v>
      </c>
      <c r="Q80" s="319">
        <v>2</v>
      </c>
      <c r="R80" s="319">
        <v>8</v>
      </c>
      <c r="X80" s="365">
        <f t="shared" si="3"/>
        <v>0</v>
      </c>
      <c r="Y80" s="319" t="s">
        <v>419</v>
      </c>
    </row>
    <row r="81" spans="1:25" ht="13.5">
      <c r="A81" s="319">
        <f>YEAR([2]売上一覧表!$B$5)</f>
        <v>2022</v>
      </c>
      <c r="B81" s="319">
        <f>MONTH([2]売上一覧表!$B$5)</f>
        <v>10</v>
      </c>
      <c r="C81" s="319">
        <f t="shared" si="4"/>
        <v>13</v>
      </c>
      <c r="E81" s="365">
        <f>SUM([2]売掛合計!G17,[2]売掛合計!J17:R17)</f>
        <v>0</v>
      </c>
      <c r="F81" s="319">
        <v>141</v>
      </c>
      <c r="K81" s="319">
        <f t="shared" si="5"/>
        <v>99</v>
      </c>
      <c r="O81" s="319">
        <v>700</v>
      </c>
      <c r="Q81" s="319">
        <v>2</v>
      </c>
      <c r="R81" s="319">
        <v>8</v>
      </c>
      <c r="X81" s="365">
        <f t="shared" si="3"/>
        <v>0</v>
      </c>
      <c r="Y81" s="319" t="s">
        <v>420</v>
      </c>
    </row>
    <row r="82" spans="1:25" ht="13.5">
      <c r="A82" s="319">
        <f>YEAR([2]売上一覧表!$B$5)</f>
        <v>2022</v>
      </c>
      <c r="B82" s="319">
        <f>MONTH([2]売上一覧表!$B$5)</f>
        <v>10</v>
      </c>
      <c r="C82" s="319">
        <f t="shared" si="4"/>
        <v>14</v>
      </c>
      <c r="E82" s="365">
        <f>[2]売掛合計!D18</f>
        <v>0</v>
      </c>
      <c r="F82" s="319">
        <v>141</v>
      </c>
      <c r="K82" s="319">
        <f t="shared" si="5"/>
        <v>1</v>
      </c>
      <c r="O82" s="319">
        <v>700</v>
      </c>
      <c r="Q82" s="319">
        <v>2</v>
      </c>
      <c r="R82" s="319">
        <v>8</v>
      </c>
      <c r="X82" s="365">
        <f t="shared" si="3"/>
        <v>0</v>
      </c>
      <c r="Y82" s="319" t="s">
        <v>415</v>
      </c>
    </row>
    <row r="83" spans="1:25" ht="13.5">
      <c r="A83" s="319">
        <f>YEAR([2]売上一覧表!$B$5)</f>
        <v>2022</v>
      </c>
      <c r="B83" s="319">
        <f>MONTH([2]売上一覧表!$B$5)</f>
        <v>10</v>
      </c>
      <c r="C83" s="319">
        <f t="shared" si="4"/>
        <v>14</v>
      </c>
      <c r="E83" s="365">
        <f>[2]売掛合計!E18</f>
        <v>0</v>
      </c>
      <c r="F83" s="319">
        <v>141</v>
      </c>
      <c r="K83" s="319">
        <f t="shared" si="5"/>
        <v>2</v>
      </c>
      <c r="O83" s="319">
        <v>700</v>
      </c>
      <c r="Q83" s="319">
        <v>2</v>
      </c>
      <c r="R83" s="319">
        <v>8</v>
      </c>
      <c r="X83" s="365">
        <f t="shared" si="3"/>
        <v>0</v>
      </c>
      <c r="Y83" s="319" t="s">
        <v>416</v>
      </c>
    </row>
    <row r="84" spans="1:25" ht="13.5">
      <c r="A84" s="319">
        <f>YEAR([2]売上一覧表!$B$5)</f>
        <v>2022</v>
      </c>
      <c r="B84" s="319">
        <f>MONTH([2]売上一覧表!$B$5)</f>
        <v>10</v>
      </c>
      <c r="C84" s="319">
        <f t="shared" si="4"/>
        <v>14</v>
      </c>
      <c r="E84" s="365">
        <f>[2]売掛合計!F18</f>
        <v>0</v>
      </c>
      <c r="F84" s="319">
        <v>141</v>
      </c>
      <c r="K84" s="319">
        <f t="shared" si="5"/>
        <v>3</v>
      </c>
      <c r="O84" s="319">
        <v>700</v>
      </c>
      <c r="Q84" s="319">
        <v>2</v>
      </c>
      <c r="R84" s="319">
        <v>8</v>
      </c>
      <c r="X84" s="365">
        <f t="shared" si="3"/>
        <v>0</v>
      </c>
      <c r="Y84" s="319" t="s">
        <v>417</v>
      </c>
    </row>
    <row r="85" spans="1:25" ht="13.5">
      <c r="A85" s="319">
        <f>YEAR([2]売上一覧表!$B$5)</f>
        <v>2022</v>
      </c>
      <c r="B85" s="319">
        <f>MONTH([2]売上一覧表!$B$5)</f>
        <v>10</v>
      </c>
      <c r="C85" s="319">
        <f t="shared" si="4"/>
        <v>14</v>
      </c>
      <c r="E85" s="365">
        <f>[2]売掛合計!I18</f>
        <v>7200</v>
      </c>
      <c r="F85" s="319">
        <v>141</v>
      </c>
      <c r="K85" s="319">
        <f t="shared" si="5"/>
        <v>4</v>
      </c>
      <c r="O85" s="319">
        <v>700</v>
      </c>
      <c r="Q85" s="319">
        <v>2</v>
      </c>
      <c r="R85" s="319">
        <v>8</v>
      </c>
      <c r="X85" s="365">
        <f t="shared" si="3"/>
        <v>7200</v>
      </c>
      <c r="Y85" s="319" t="s">
        <v>418</v>
      </c>
    </row>
    <row r="86" spans="1:25" ht="13.5">
      <c r="A86" s="319">
        <f>YEAR([2]売上一覧表!$B$5)</f>
        <v>2022</v>
      </c>
      <c r="B86" s="319">
        <f>MONTH([2]売上一覧表!$B$5)</f>
        <v>10</v>
      </c>
      <c r="C86" s="319">
        <f t="shared" si="4"/>
        <v>14</v>
      </c>
      <c r="E86" s="365">
        <f>[2]売掛合計!H18</f>
        <v>0</v>
      </c>
      <c r="F86" s="319">
        <v>141</v>
      </c>
      <c r="K86" s="319">
        <f t="shared" si="5"/>
        <v>5</v>
      </c>
      <c r="O86" s="319">
        <v>700</v>
      </c>
      <c r="Q86" s="319">
        <v>2</v>
      </c>
      <c r="R86" s="319">
        <v>8</v>
      </c>
      <c r="X86" s="365">
        <f t="shared" si="3"/>
        <v>0</v>
      </c>
      <c r="Y86" s="319" t="s">
        <v>419</v>
      </c>
    </row>
    <row r="87" spans="1:25" ht="13.5">
      <c r="A87" s="319">
        <f>YEAR([2]売上一覧表!$B$5)</f>
        <v>2022</v>
      </c>
      <c r="B87" s="319">
        <f>MONTH([2]売上一覧表!$B$5)</f>
        <v>10</v>
      </c>
      <c r="C87" s="319">
        <f t="shared" si="4"/>
        <v>14</v>
      </c>
      <c r="E87" s="365">
        <f>SUM([2]売掛合計!G18,[2]売掛合計!J18:R18)</f>
        <v>0</v>
      </c>
      <c r="F87" s="319">
        <v>141</v>
      </c>
      <c r="K87" s="319">
        <f t="shared" si="5"/>
        <v>99</v>
      </c>
      <c r="O87" s="319">
        <v>700</v>
      </c>
      <c r="Q87" s="319">
        <v>2</v>
      </c>
      <c r="R87" s="319">
        <v>8</v>
      </c>
      <c r="X87" s="365">
        <f t="shared" si="3"/>
        <v>0</v>
      </c>
      <c r="Y87" s="319" t="s">
        <v>420</v>
      </c>
    </row>
    <row r="88" spans="1:25" ht="13.5">
      <c r="A88" s="319">
        <f>YEAR([2]売上一覧表!$B$5)</f>
        <v>2022</v>
      </c>
      <c r="B88" s="319">
        <f>MONTH([2]売上一覧表!$B$5)</f>
        <v>10</v>
      </c>
      <c r="C88" s="319">
        <f t="shared" si="4"/>
        <v>15</v>
      </c>
      <c r="E88" s="365">
        <f>[2]売掛合計!D19</f>
        <v>0</v>
      </c>
      <c r="F88" s="319">
        <v>141</v>
      </c>
      <c r="K88" s="319">
        <f t="shared" si="5"/>
        <v>1</v>
      </c>
      <c r="O88" s="319">
        <v>700</v>
      </c>
      <c r="Q88" s="319">
        <v>2</v>
      </c>
      <c r="R88" s="319">
        <v>8</v>
      </c>
      <c r="X88" s="365">
        <f t="shared" si="3"/>
        <v>0</v>
      </c>
      <c r="Y88" s="319" t="s">
        <v>415</v>
      </c>
    </row>
    <row r="89" spans="1:25" ht="13.5">
      <c r="A89" s="319">
        <f>YEAR([2]売上一覧表!$B$5)</f>
        <v>2022</v>
      </c>
      <c r="B89" s="319">
        <f>MONTH([2]売上一覧表!$B$5)</f>
        <v>10</v>
      </c>
      <c r="C89" s="319">
        <f t="shared" si="4"/>
        <v>15</v>
      </c>
      <c r="E89" s="365">
        <f>[2]売掛合計!E19</f>
        <v>600</v>
      </c>
      <c r="F89" s="319">
        <v>141</v>
      </c>
      <c r="K89" s="319">
        <f t="shared" si="5"/>
        <v>2</v>
      </c>
      <c r="O89" s="319">
        <v>700</v>
      </c>
      <c r="Q89" s="319">
        <v>2</v>
      </c>
      <c r="R89" s="319">
        <v>8</v>
      </c>
      <c r="X89" s="365">
        <f t="shared" si="3"/>
        <v>600</v>
      </c>
      <c r="Y89" s="319" t="s">
        <v>416</v>
      </c>
    </row>
    <row r="90" spans="1:25" ht="13.5">
      <c r="A90" s="319">
        <f>YEAR([2]売上一覧表!$B$5)</f>
        <v>2022</v>
      </c>
      <c r="B90" s="319">
        <f>MONTH([2]売上一覧表!$B$5)</f>
        <v>10</v>
      </c>
      <c r="C90" s="319">
        <f t="shared" si="4"/>
        <v>15</v>
      </c>
      <c r="E90" s="365">
        <f>[2]売掛合計!F19</f>
        <v>0</v>
      </c>
      <c r="F90" s="319">
        <v>141</v>
      </c>
      <c r="K90" s="319">
        <f t="shared" si="5"/>
        <v>3</v>
      </c>
      <c r="O90" s="319">
        <v>700</v>
      </c>
      <c r="Q90" s="319">
        <v>2</v>
      </c>
      <c r="R90" s="319">
        <v>8</v>
      </c>
      <c r="X90" s="365">
        <f t="shared" si="3"/>
        <v>0</v>
      </c>
      <c r="Y90" s="319" t="s">
        <v>417</v>
      </c>
    </row>
    <row r="91" spans="1:25" ht="13.5">
      <c r="A91" s="319">
        <f>YEAR([2]売上一覧表!$B$5)</f>
        <v>2022</v>
      </c>
      <c r="B91" s="319">
        <f>MONTH([2]売上一覧表!$B$5)</f>
        <v>10</v>
      </c>
      <c r="C91" s="319">
        <f t="shared" si="4"/>
        <v>15</v>
      </c>
      <c r="E91" s="365">
        <f>[2]売掛合計!I19</f>
        <v>4600</v>
      </c>
      <c r="F91" s="319">
        <v>141</v>
      </c>
      <c r="K91" s="319">
        <f t="shared" si="5"/>
        <v>4</v>
      </c>
      <c r="O91" s="319">
        <v>700</v>
      </c>
      <c r="Q91" s="319">
        <v>2</v>
      </c>
      <c r="R91" s="319">
        <v>8</v>
      </c>
      <c r="X91" s="365">
        <f t="shared" si="3"/>
        <v>4600</v>
      </c>
      <c r="Y91" s="319" t="s">
        <v>418</v>
      </c>
    </row>
    <row r="92" spans="1:25" ht="13.5">
      <c r="A92" s="319">
        <f>YEAR([2]売上一覧表!$B$5)</f>
        <v>2022</v>
      </c>
      <c r="B92" s="319">
        <f>MONTH([2]売上一覧表!$B$5)</f>
        <v>10</v>
      </c>
      <c r="C92" s="319">
        <f t="shared" si="4"/>
        <v>15</v>
      </c>
      <c r="E92" s="365">
        <f>[2]売掛合計!H19</f>
        <v>0</v>
      </c>
      <c r="F92" s="319">
        <v>141</v>
      </c>
      <c r="K92" s="319">
        <f t="shared" si="5"/>
        <v>5</v>
      </c>
      <c r="O92" s="319">
        <v>700</v>
      </c>
      <c r="Q92" s="319">
        <v>2</v>
      </c>
      <c r="R92" s="319">
        <v>8</v>
      </c>
      <c r="X92" s="365">
        <f t="shared" si="3"/>
        <v>0</v>
      </c>
      <c r="Y92" s="319" t="s">
        <v>419</v>
      </c>
    </row>
    <row r="93" spans="1:25" ht="13.5">
      <c r="A93" s="319">
        <f>YEAR([2]売上一覧表!$B$5)</f>
        <v>2022</v>
      </c>
      <c r="B93" s="319">
        <f>MONTH([2]売上一覧表!$B$5)</f>
        <v>10</v>
      </c>
      <c r="C93" s="319">
        <f t="shared" si="4"/>
        <v>15</v>
      </c>
      <c r="E93" s="365">
        <f>SUM([2]売掛合計!G19,[2]売掛合計!J19:R19)</f>
        <v>0</v>
      </c>
      <c r="F93" s="319">
        <v>141</v>
      </c>
      <c r="K93" s="319">
        <f t="shared" si="5"/>
        <v>99</v>
      </c>
      <c r="O93" s="319">
        <v>700</v>
      </c>
      <c r="Q93" s="319">
        <v>2</v>
      </c>
      <c r="R93" s="319">
        <v>8</v>
      </c>
      <c r="X93" s="365">
        <f t="shared" si="3"/>
        <v>0</v>
      </c>
      <c r="Y93" s="319" t="s">
        <v>420</v>
      </c>
    </row>
    <row r="94" spans="1:25" ht="13.5">
      <c r="A94" s="319">
        <f>YEAR([2]売上一覧表!$B$5)</f>
        <v>2022</v>
      </c>
      <c r="B94" s="319">
        <f>MONTH([2]売上一覧表!$B$5)</f>
        <v>10</v>
      </c>
      <c r="C94" s="319">
        <f t="shared" si="4"/>
        <v>16</v>
      </c>
      <c r="E94" s="365">
        <f>[2]売掛合計!D20</f>
        <v>600</v>
      </c>
      <c r="F94" s="319">
        <v>141</v>
      </c>
      <c r="K94" s="319">
        <f t="shared" si="5"/>
        <v>1</v>
      </c>
      <c r="O94" s="319">
        <v>700</v>
      </c>
      <c r="Q94" s="319">
        <v>2</v>
      </c>
      <c r="R94" s="319">
        <v>8</v>
      </c>
      <c r="X94" s="365">
        <f t="shared" si="3"/>
        <v>600</v>
      </c>
      <c r="Y94" s="319" t="s">
        <v>415</v>
      </c>
    </row>
    <row r="95" spans="1:25" ht="13.5">
      <c r="A95" s="319">
        <f>YEAR([2]売上一覧表!$B$5)</f>
        <v>2022</v>
      </c>
      <c r="B95" s="319">
        <f>MONTH([2]売上一覧表!$B$5)</f>
        <v>10</v>
      </c>
      <c r="C95" s="319">
        <f t="shared" si="4"/>
        <v>16</v>
      </c>
      <c r="E95" s="365">
        <f>[2]売掛合計!E20</f>
        <v>600</v>
      </c>
      <c r="F95" s="319">
        <v>141</v>
      </c>
      <c r="K95" s="319">
        <f t="shared" si="5"/>
        <v>2</v>
      </c>
      <c r="O95" s="319">
        <v>700</v>
      </c>
      <c r="Q95" s="319">
        <v>2</v>
      </c>
      <c r="R95" s="319">
        <v>8</v>
      </c>
      <c r="X95" s="365">
        <f t="shared" si="3"/>
        <v>600</v>
      </c>
      <c r="Y95" s="319" t="s">
        <v>416</v>
      </c>
    </row>
    <row r="96" spans="1:25" ht="13.5">
      <c r="A96" s="319">
        <f>YEAR([2]売上一覧表!$B$5)</f>
        <v>2022</v>
      </c>
      <c r="B96" s="319">
        <f>MONTH([2]売上一覧表!$B$5)</f>
        <v>10</v>
      </c>
      <c r="C96" s="319">
        <f t="shared" si="4"/>
        <v>16</v>
      </c>
      <c r="E96" s="365">
        <f>[2]売掛合計!F20</f>
        <v>0</v>
      </c>
      <c r="F96" s="319">
        <v>141</v>
      </c>
      <c r="K96" s="319">
        <f t="shared" si="5"/>
        <v>3</v>
      </c>
      <c r="O96" s="319">
        <v>700</v>
      </c>
      <c r="Q96" s="319">
        <v>2</v>
      </c>
      <c r="R96" s="319">
        <v>8</v>
      </c>
      <c r="X96" s="365">
        <f t="shared" si="3"/>
        <v>0</v>
      </c>
      <c r="Y96" s="319" t="s">
        <v>417</v>
      </c>
    </row>
    <row r="97" spans="1:25" ht="13.5">
      <c r="A97" s="319">
        <f>YEAR([2]売上一覧表!$B$5)</f>
        <v>2022</v>
      </c>
      <c r="B97" s="319">
        <f>MONTH([2]売上一覧表!$B$5)</f>
        <v>10</v>
      </c>
      <c r="C97" s="319">
        <f t="shared" si="4"/>
        <v>16</v>
      </c>
      <c r="E97" s="365">
        <f>[2]売掛合計!I20</f>
        <v>4000</v>
      </c>
      <c r="F97" s="319">
        <v>141</v>
      </c>
      <c r="K97" s="319">
        <f t="shared" si="5"/>
        <v>4</v>
      </c>
      <c r="O97" s="319">
        <v>700</v>
      </c>
      <c r="Q97" s="319">
        <v>2</v>
      </c>
      <c r="R97" s="319">
        <v>8</v>
      </c>
      <c r="X97" s="365">
        <f t="shared" si="3"/>
        <v>4000</v>
      </c>
      <c r="Y97" s="319" t="s">
        <v>418</v>
      </c>
    </row>
    <row r="98" spans="1:25" ht="13.5">
      <c r="A98" s="319">
        <f>YEAR([2]売上一覧表!$B$5)</f>
        <v>2022</v>
      </c>
      <c r="B98" s="319">
        <f>MONTH([2]売上一覧表!$B$5)</f>
        <v>10</v>
      </c>
      <c r="C98" s="319">
        <f t="shared" si="4"/>
        <v>16</v>
      </c>
      <c r="E98" s="365">
        <f>[2]売掛合計!H20</f>
        <v>0</v>
      </c>
      <c r="F98" s="319">
        <v>141</v>
      </c>
      <c r="K98" s="319">
        <f t="shared" si="5"/>
        <v>5</v>
      </c>
      <c r="O98" s="319">
        <v>700</v>
      </c>
      <c r="Q98" s="319">
        <v>2</v>
      </c>
      <c r="R98" s="319">
        <v>8</v>
      </c>
      <c r="X98" s="365">
        <f t="shared" si="3"/>
        <v>0</v>
      </c>
      <c r="Y98" s="319" t="s">
        <v>419</v>
      </c>
    </row>
    <row r="99" spans="1:25" ht="13.5">
      <c r="A99" s="319">
        <f>YEAR([2]売上一覧表!$B$5)</f>
        <v>2022</v>
      </c>
      <c r="B99" s="319">
        <f>MONTH([2]売上一覧表!$B$5)</f>
        <v>10</v>
      </c>
      <c r="C99" s="319">
        <f t="shared" si="4"/>
        <v>16</v>
      </c>
      <c r="E99" s="365">
        <f>SUM([2]売掛合計!G20,[2]売掛合計!J20:R20)</f>
        <v>0</v>
      </c>
      <c r="F99" s="319">
        <v>141</v>
      </c>
      <c r="K99" s="319">
        <f t="shared" si="5"/>
        <v>99</v>
      </c>
      <c r="O99" s="319">
        <v>700</v>
      </c>
      <c r="Q99" s="319">
        <v>2</v>
      </c>
      <c r="R99" s="319">
        <v>8</v>
      </c>
      <c r="X99" s="365">
        <f t="shared" si="3"/>
        <v>0</v>
      </c>
      <c r="Y99" s="319" t="s">
        <v>420</v>
      </c>
    </row>
    <row r="100" spans="1:25" ht="13.5">
      <c r="A100" s="319">
        <f>YEAR([2]売上一覧表!$B$5)</f>
        <v>2022</v>
      </c>
      <c r="B100" s="319">
        <f>MONTH([2]売上一覧表!$B$5)</f>
        <v>10</v>
      </c>
      <c r="C100" s="319">
        <f t="shared" si="4"/>
        <v>17</v>
      </c>
      <c r="E100" s="365">
        <f>[2]売掛合計!D21</f>
        <v>0</v>
      </c>
      <c r="F100" s="319">
        <v>141</v>
      </c>
      <c r="K100" s="319">
        <f t="shared" si="5"/>
        <v>1</v>
      </c>
      <c r="O100" s="319">
        <v>700</v>
      </c>
      <c r="Q100" s="319">
        <v>2</v>
      </c>
      <c r="R100" s="319">
        <v>8</v>
      </c>
      <c r="X100" s="365">
        <f t="shared" si="3"/>
        <v>0</v>
      </c>
      <c r="Y100" s="319" t="s">
        <v>415</v>
      </c>
    </row>
    <row r="101" spans="1:25" ht="13.5">
      <c r="A101" s="319">
        <f>YEAR([2]売上一覧表!$B$5)</f>
        <v>2022</v>
      </c>
      <c r="B101" s="319">
        <f>MONTH([2]売上一覧表!$B$5)</f>
        <v>10</v>
      </c>
      <c r="C101" s="319">
        <f t="shared" si="4"/>
        <v>17</v>
      </c>
      <c r="E101" s="365">
        <f>[2]売掛合計!E21</f>
        <v>0</v>
      </c>
      <c r="F101" s="319">
        <v>141</v>
      </c>
      <c r="K101" s="319">
        <f t="shared" si="5"/>
        <v>2</v>
      </c>
      <c r="O101" s="319">
        <v>700</v>
      </c>
      <c r="Q101" s="319">
        <v>2</v>
      </c>
      <c r="R101" s="319">
        <v>8</v>
      </c>
      <c r="X101" s="365">
        <f t="shared" si="3"/>
        <v>0</v>
      </c>
      <c r="Y101" s="319" t="s">
        <v>416</v>
      </c>
    </row>
    <row r="102" spans="1:25" ht="13.5">
      <c r="A102" s="319">
        <f>YEAR([2]売上一覧表!$B$5)</f>
        <v>2022</v>
      </c>
      <c r="B102" s="319">
        <f>MONTH([2]売上一覧表!$B$5)</f>
        <v>10</v>
      </c>
      <c r="C102" s="319">
        <f t="shared" si="4"/>
        <v>17</v>
      </c>
      <c r="E102" s="365">
        <f>[2]売掛合計!F21</f>
        <v>0</v>
      </c>
      <c r="F102" s="319">
        <v>141</v>
      </c>
      <c r="K102" s="319">
        <f t="shared" si="5"/>
        <v>3</v>
      </c>
      <c r="O102" s="319">
        <v>700</v>
      </c>
      <c r="Q102" s="319">
        <v>2</v>
      </c>
      <c r="R102" s="319">
        <v>8</v>
      </c>
      <c r="X102" s="365">
        <f t="shared" si="3"/>
        <v>0</v>
      </c>
      <c r="Y102" s="319" t="s">
        <v>417</v>
      </c>
    </row>
    <row r="103" spans="1:25" ht="13.5">
      <c r="A103" s="319">
        <f>YEAR([2]売上一覧表!$B$5)</f>
        <v>2022</v>
      </c>
      <c r="B103" s="319">
        <f>MONTH([2]売上一覧表!$B$5)</f>
        <v>10</v>
      </c>
      <c r="C103" s="319">
        <f t="shared" si="4"/>
        <v>17</v>
      </c>
      <c r="E103" s="365">
        <f>[2]売掛合計!I21</f>
        <v>0</v>
      </c>
      <c r="F103" s="319">
        <v>141</v>
      </c>
      <c r="K103" s="319">
        <f t="shared" si="5"/>
        <v>4</v>
      </c>
      <c r="O103" s="319">
        <v>700</v>
      </c>
      <c r="Q103" s="319">
        <v>2</v>
      </c>
      <c r="R103" s="319">
        <v>8</v>
      </c>
      <c r="X103" s="365">
        <f t="shared" si="3"/>
        <v>0</v>
      </c>
      <c r="Y103" s="319" t="s">
        <v>418</v>
      </c>
    </row>
    <row r="104" spans="1:25" ht="13.5">
      <c r="A104" s="319">
        <f>YEAR([2]売上一覧表!$B$5)</f>
        <v>2022</v>
      </c>
      <c r="B104" s="319">
        <f>MONTH([2]売上一覧表!$B$5)</f>
        <v>10</v>
      </c>
      <c r="C104" s="319">
        <f t="shared" si="4"/>
        <v>17</v>
      </c>
      <c r="E104" s="365">
        <f>[2]売掛合計!H21</f>
        <v>0</v>
      </c>
      <c r="F104" s="319">
        <v>141</v>
      </c>
      <c r="K104" s="319">
        <f t="shared" si="5"/>
        <v>5</v>
      </c>
      <c r="O104" s="319">
        <v>700</v>
      </c>
      <c r="Q104" s="319">
        <v>2</v>
      </c>
      <c r="R104" s="319">
        <v>8</v>
      </c>
      <c r="X104" s="365">
        <f t="shared" si="3"/>
        <v>0</v>
      </c>
      <c r="Y104" s="319" t="s">
        <v>419</v>
      </c>
    </row>
    <row r="105" spans="1:25" ht="13.5">
      <c r="A105" s="319">
        <f>YEAR([2]売上一覧表!$B$5)</f>
        <v>2022</v>
      </c>
      <c r="B105" s="319">
        <f>MONTH([2]売上一覧表!$B$5)</f>
        <v>10</v>
      </c>
      <c r="C105" s="319">
        <f t="shared" si="4"/>
        <v>17</v>
      </c>
      <c r="E105" s="365">
        <f>SUM([2]売掛合計!G21,[2]売掛合計!J21:R21)</f>
        <v>0</v>
      </c>
      <c r="F105" s="319">
        <v>141</v>
      </c>
      <c r="K105" s="319">
        <f t="shared" si="5"/>
        <v>99</v>
      </c>
      <c r="O105" s="319">
        <v>700</v>
      </c>
      <c r="Q105" s="319">
        <v>2</v>
      </c>
      <c r="R105" s="319">
        <v>8</v>
      </c>
      <c r="X105" s="365">
        <f t="shared" si="3"/>
        <v>0</v>
      </c>
      <c r="Y105" s="319" t="s">
        <v>420</v>
      </c>
    </row>
    <row r="106" spans="1:25" ht="13.5">
      <c r="A106" s="319">
        <f>YEAR([2]売上一覧表!$B$5)</f>
        <v>2022</v>
      </c>
      <c r="B106" s="319">
        <f>MONTH([2]売上一覧表!$B$5)</f>
        <v>10</v>
      </c>
      <c r="C106" s="319">
        <f t="shared" si="4"/>
        <v>18</v>
      </c>
      <c r="E106" s="365">
        <f>[2]売掛合計!D22</f>
        <v>0</v>
      </c>
      <c r="F106" s="319">
        <v>141</v>
      </c>
      <c r="K106" s="319">
        <f t="shared" si="5"/>
        <v>1</v>
      </c>
      <c r="O106" s="319">
        <v>700</v>
      </c>
      <c r="Q106" s="319">
        <v>2</v>
      </c>
      <c r="R106" s="319">
        <v>8</v>
      </c>
      <c r="X106" s="365">
        <f t="shared" si="3"/>
        <v>0</v>
      </c>
      <c r="Y106" s="319" t="s">
        <v>415</v>
      </c>
    </row>
    <row r="107" spans="1:25" ht="13.5">
      <c r="A107" s="319">
        <f>YEAR([2]売上一覧表!$B$5)</f>
        <v>2022</v>
      </c>
      <c r="B107" s="319">
        <f>MONTH([2]売上一覧表!$B$5)</f>
        <v>10</v>
      </c>
      <c r="C107" s="319">
        <f t="shared" si="4"/>
        <v>18</v>
      </c>
      <c r="E107" s="365">
        <f>[2]売掛合計!E22</f>
        <v>0</v>
      </c>
      <c r="F107" s="319">
        <v>141</v>
      </c>
      <c r="K107" s="319">
        <f t="shared" si="5"/>
        <v>2</v>
      </c>
      <c r="O107" s="319">
        <v>700</v>
      </c>
      <c r="Q107" s="319">
        <v>2</v>
      </c>
      <c r="R107" s="319">
        <v>8</v>
      </c>
      <c r="X107" s="365">
        <f t="shared" si="3"/>
        <v>0</v>
      </c>
      <c r="Y107" s="319" t="s">
        <v>416</v>
      </c>
    </row>
    <row r="108" spans="1:25" ht="13.5">
      <c r="A108" s="319">
        <f>YEAR([2]売上一覧表!$B$5)</f>
        <v>2022</v>
      </c>
      <c r="B108" s="319">
        <f>MONTH([2]売上一覧表!$B$5)</f>
        <v>10</v>
      </c>
      <c r="C108" s="319">
        <f t="shared" si="4"/>
        <v>18</v>
      </c>
      <c r="E108" s="365">
        <f>[2]売掛合計!F22</f>
        <v>0</v>
      </c>
      <c r="F108" s="319">
        <v>141</v>
      </c>
      <c r="K108" s="319">
        <f t="shared" si="5"/>
        <v>3</v>
      </c>
      <c r="O108" s="319">
        <v>700</v>
      </c>
      <c r="Q108" s="319">
        <v>2</v>
      </c>
      <c r="R108" s="319">
        <v>8</v>
      </c>
      <c r="X108" s="365">
        <f t="shared" si="3"/>
        <v>0</v>
      </c>
      <c r="Y108" s="319" t="s">
        <v>417</v>
      </c>
    </row>
    <row r="109" spans="1:25" ht="13.5">
      <c r="A109" s="319">
        <f>YEAR([2]売上一覧表!$B$5)</f>
        <v>2022</v>
      </c>
      <c r="B109" s="319">
        <f>MONTH([2]売上一覧表!$B$5)</f>
        <v>10</v>
      </c>
      <c r="C109" s="319">
        <f t="shared" si="4"/>
        <v>18</v>
      </c>
      <c r="E109" s="365">
        <f>[2]売掛合計!I22</f>
        <v>11700</v>
      </c>
      <c r="F109" s="319">
        <v>141</v>
      </c>
      <c r="K109" s="319">
        <f t="shared" si="5"/>
        <v>4</v>
      </c>
      <c r="O109" s="319">
        <v>700</v>
      </c>
      <c r="Q109" s="319">
        <v>2</v>
      </c>
      <c r="R109" s="319">
        <v>8</v>
      </c>
      <c r="X109" s="365">
        <f t="shared" si="3"/>
        <v>11700</v>
      </c>
      <c r="Y109" s="319" t="s">
        <v>418</v>
      </c>
    </row>
    <row r="110" spans="1:25" ht="13.5">
      <c r="A110" s="319">
        <f>YEAR([2]売上一覧表!$B$5)</f>
        <v>2022</v>
      </c>
      <c r="B110" s="319">
        <f>MONTH([2]売上一覧表!$B$5)</f>
        <v>10</v>
      </c>
      <c r="C110" s="319">
        <f t="shared" si="4"/>
        <v>18</v>
      </c>
      <c r="E110" s="365">
        <f>[2]売掛合計!H22</f>
        <v>0</v>
      </c>
      <c r="F110" s="319">
        <v>141</v>
      </c>
      <c r="K110" s="319">
        <f t="shared" si="5"/>
        <v>5</v>
      </c>
      <c r="O110" s="319">
        <v>700</v>
      </c>
      <c r="Q110" s="319">
        <v>2</v>
      </c>
      <c r="R110" s="319">
        <v>8</v>
      </c>
      <c r="X110" s="365">
        <f t="shared" si="3"/>
        <v>0</v>
      </c>
      <c r="Y110" s="319" t="s">
        <v>419</v>
      </c>
    </row>
    <row r="111" spans="1:25" ht="13.5">
      <c r="A111" s="319">
        <f>YEAR([2]売上一覧表!$B$5)</f>
        <v>2022</v>
      </c>
      <c r="B111" s="319">
        <f>MONTH([2]売上一覧表!$B$5)</f>
        <v>10</v>
      </c>
      <c r="C111" s="319">
        <f t="shared" si="4"/>
        <v>18</v>
      </c>
      <c r="E111" s="365">
        <f>SUM([2]売掛合計!G22,[2]売掛合計!J22:R22)</f>
        <v>8100</v>
      </c>
      <c r="F111" s="319">
        <v>141</v>
      </c>
      <c r="K111" s="319">
        <f t="shared" si="5"/>
        <v>99</v>
      </c>
      <c r="O111" s="319">
        <v>700</v>
      </c>
      <c r="Q111" s="319">
        <v>2</v>
      </c>
      <c r="R111" s="319">
        <v>8</v>
      </c>
      <c r="X111" s="365">
        <f t="shared" si="3"/>
        <v>8100</v>
      </c>
      <c r="Y111" s="319" t="s">
        <v>420</v>
      </c>
    </row>
    <row r="112" spans="1:25" ht="13.5">
      <c r="A112" s="319">
        <f>YEAR([2]売上一覧表!$B$5)</f>
        <v>2022</v>
      </c>
      <c r="B112" s="319">
        <f>MONTH([2]売上一覧表!$B$5)</f>
        <v>10</v>
      </c>
      <c r="C112" s="319">
        <f t="shared" si="4"/>
        <v>19</v>
      </c>
      <c r="E112" s="365">
        <f>[2]売掛合計!D23</f>
        <v>0</v>
      </c>
      <c r="F112" s="319">
        <v>141</v>
      </c>
      <c r="K112" s="319">
        <f t="shared" si="5"/>
        <v>1</v>
      </c>
      <c r="O112" s="319">
        <v>700</v>
      </c>
      <c r="Q112" s="319">
        <v>2</v>
      </c>
      <c r="R112" s="319">
        <v>8</v>
      </c>
      <c r="X112" s="365">
        <f t="shared" si="3"/>
        <v>0</v>
      </c>
      <c r="Y112" s="319" t="s">
        <v>415</v>
      </c>
    </row>
    <row r="113" spans="1:25" ht="13.5">
      <c r="A113" s="319">
        <f>YEAR([2]売上一覧表!$B$5)</f>
        <v>2022</v>
      </c>
      <c r="B113" s="319">
        <f>MONTH([2]売上一覧表!$B$5)</f>
        <v>10</v>
      </c>
      <c r="C113" s="319">
        <f t="shared" si="4"/>
        <v>19</v>
      </c>
      <c r="E113" s="365">
        <f>[2]売掛合計!E23</f>
        <v>600</v>
      </c>
      <c r="F113" s="319">
        <v>141</v>
      </c>
      <c r="K113" s="319">
        <f t="shared" si="5"/>
        <v>2</v>
      </c>
      <c r="O113" s="319">
        <v>700</v>
      </c>
      <c r="Q113" s="319">
        <v>2</v>
      </c>
      <c r="R113" s="319">
        <v>8</v>
      </c>
      <c r="X113" s="365">
        <f t="shared" si="3"/>
        <v>600</v>
      </c>
      <c r="Y113" s="319" t="s">
        <v>416</v>
      </c>
    </row>
    <row r="114" spans="1:25" ht="13.5">
      <c r="A114" s="319">
        <f>YEAR([2]売上一覧表!$B$5)</f>
        <v>2022</v>
      </c>
      <c r="B114" s="319">
        <f>MONTH([2]売上一覧表!$B$5)</f>
        <v>10</v>
      </c>
      <c r="C114" s="319">
        <f t="shared" si="4"/>
        <v>19</v>
      </c>
      <c r="E114" s="365">
        <f>[2]売掛合計!F23</f>
        <v>0</v>
      </c>
      <c r="F114" s="319">
        <v>141</v>
      </c>
      <c r="K114" s="319">
        <f t="shared" si="5"/>
        <v>3</v>
      </c>
      <c r="O114" s="319">
        <v>700</v>
      </c>
      <c r="Q114" s="319">
        <v>2</v>
      </c>
      <c r="R114" s="319">
        <v>8</v>
      </c>
      <c r="X114" s="365">
        <f t="shared" si="3"/>
        <v>0</v>
      </c>
      <c r="Y114" s="319" t="s">
        <v>417</v>
      </c>
    </row>
    <row r="115" spans="1:25" ht="13.5">
      <c r="A115" s="319">
        <f>YEAR([2]売上一覧表!$B$5)</f>
        <v>2022</v>
      </c>
      <c r="B115" s="319">
        <f>MONTH([2]売上一覧表!$B$5)</f>
        <v>10</v>
      </c>
      <c r="C115" s="319">
        <f t="shared" si="4"/>
        <v>19</v>
      </c>
      <c r="E115" s="365">
        <f>[2]売掛合計!I23</f>
        <v>0</v>
      </c>
      <c r="F115" s="319">
        <v>141</v>
      </c>
      <c r="K115" s="319">
        <f t="shared" si="5"/>
        <v>4</v>
      </c>
      <c r="O115" s="319">
        <v>700</v>
      </c>
      <c r="Q115" s="319">
        <v>2</v>
      </c>
      <c r="R115" s="319">
        <v>8</v>
      </c>
      <c r="X115" s="365">
        <f t="shared" si="3"/>
        <v>0</v>
      </c>
      <c r="Y115" s="319" t="s">
        <v>418</v>
      </c>
    </row>
    <row r="116" spans="1:25" ht="13.5">
      <c r="A116" s="319">
        <f>YEAR([2]売上一覧表!$B$5)</f>
        <v>2022</v>
      </c>
      <c r="B116" s="319">
        <f>MONTH([2]売上一覧表!$B$5)</f>
        <v>10</v>
      </c>
      <c r="C116" s="319">
        <f t="shared" si="4"/>
        <v>19</v>
      </c>
      <c r="E116" s="365">
        <f>[2]売掛合計!H23</f>
        <v>0</v>
      </c>
      <c r="F116" s="319">
        <v>141</v>
      </c>
      <c r="K116" s="319">
        <f t="shared" si="5"/>
        <v>5</v>
      </c>
      <c r="O116" s="319">
        <v>700</v>
      </c>
      <c r="Q116" s="319">
        <v>2</v>
      </c>
      <c r="R116" s="319">
        <v>8</v>
      </c>
      <c r="X116" s="365">
        <f t="shared" si="3"/>
        <v>0</v>
      </c>
      <c r="Y116" s="319" t="s">
        <v>419</v>
      </c>
    </row>
    <row r="117" spans="1:25" ht="13.5">
      <c r="A117" s="319">
        <f>YEAR([2]売上一覧表!$B$5)</f>
        <v>2022</v>
      </c>
      <c r="B117" s="319">
        <f>MONTH([2]売上一覧表!$B$5)</f>
        <v>10</v>
      </c>
      <c r="C117" s="319">
        <f t="shared" si="4"/>
        <v>19</v>
      </c>
      <c r="E117" s="365">
        <f>SUM([2]売掛合計!G23,[2]売掛合計!J23:R23)</f>
        <v>6500</v>
      </c>
      <c r="F117" s="319">
        <v>141</v>
      </c>
      <c r="K117" s="319">
        <f t="shared" si="5"/>
        <v>99</v>
      </c>
      <c r="O117" s="319">
        <v>700</v>
      </c>
      <c r="Q117" s="319">
        <v>2</v>
      </c>
      <c r="R117" s="319">
        <v>8</v>
      </c>
      <c r="X117" s="365">
        <f t="shared" si="3"/>
        <v>6500</v>
      </c>
      <c r="Y117" s="319" t="s">
        <v>420</v>
      </c>
    </row>
    <row r="118" spans="1:25" ht="13.5">
      <c r="A118" s="319">
        <f>YEAR([2]売上一覧表!$B$5)</f>
        <v>2022</v>
      </c>
      <c r="B118" s="319">
        <f>MONTH([2]売上一覧表!$B$5)</f>
        <v>10</v>
      </c>
      <c r="C118" s="319">
        <f t="shared" si="4"/>
        <v>20</v>
      </c>
      <c r="E118" s="365">
        <f>[2]売掛合計!D24</f>
        <v>0</v>
      </c>
      <c r="F118" s="319">
        <v>141</v>
      </c>
      <c r="K118" s="319">
        <f t="shared" si="5"/>
        <v>1</v>
      </c>
      <c r="O118" s="319">
        <v>700</v>
      </c>
      <c r="Q118" s="319">
        <v>2</v>
      </c>
      <c r="R118" s="319">
        <v>8</v>
      </c>
      <c r="X118" s="365">
        <f t="shared" si="3"/>
        <v>0</v>
      </c>
      <c r="Y118" s="319" t="s">
        <v>415</v>
      </c>
    </row>
    <row r="119" spans="1:25" ht="13.5">
      <c r="A119" s="319">
        <f>YEAR([2]売上一覧表!$B$5)</f>
        <v>2022</v>
      </c>
      <c r="B119" s="319">
        <f>MONTH([2]売上一覧表!$B$5)</f>
        <v>10</v>
      </c>
      <c r="C119" s="319">
        <f t="shared" si="4"/>
        <v>20</v>
      </c>
      <c r="E119" s="365">
        <f>[2]売掛合計!E24</f>
        <v>0</v>
      </c>
      <c r="F119" s="319">
        <v>141</v>
      </c>
      <c r="K119" s="319">
        <f t="shared" si="5"/>
        <v>2</v>
      </c>
      <c r="O119" s="319">
        <v>700</v>
      </c>
      <c r="Q119" s="319">
        <v>2</v>
      </c>
      <c r="R119" s="319">
        <v>8</v>
      </c>
      <c r="X119" s="365">
        <f t="shared" si="3"/>
        <v>0</v>
      </c>
      <c r="Y119" s="319" t="s">
        <v>416</v>
      </c>
    </row>
    <row r="120" spans="1:25" ht="13.5">
      <c r="A120" s="319">
        <f>YEAR([2]売上一覧表!$B$5)</f>
        <v>2022</v>
      </c>
      <c r="B120" s="319">
        <f>MONTH([2]売上一覧表!$B$5)</f>
        <v>10</v>
      </c>
      <c r="C120" s="319">
        <f t="shared" si="4"/>
        <v>20</v>
      </c>
      <c r="E120" s="365">
        <f>[2]売掛合計!F24</f>
        <v>0</v>
      </c>
      <c r="F120" s="319">
        <v>141</v>
      </c>
      <c r="K120" s="319">
        <f t="shared" si="5"/>
        <v>3</v>
      </c>
      <c r="O120" s="319">
        <v>700</v>
      </c>
      <c r="Q120" s="319">
        <v>2</v>
      </c>
      <c r="R120" s="319">
        <v>8</v>
      </c>
      <c r="X120" s="365">
        <f t="shared" si="3"/>
        <v>0</v>
      </c>
      <c r="Y120" s="319" t="s">
        <v>417</v>
      </c>
    </row>
    <row r="121" spans="1:25" ht="13.5">
      <c r="A121" s="319">
        <f>YEAR([2]売上一覧表!$B$5)</f>
        <v>2022</v>
      </c>
      <c r="B121" s="319">
        <f>MONTH([2]売上一覧表!$B$5)</f>
        <v>10</v>
      </c>
      <c r="C121" s="319">
        <f t="shared" si="4"/>
        <v>20</v>
      </c>
      <c r="E121" s="365">
        <f>[2]売掛合計!I24</f>
        <v>7100</v>
      </c>
      <c r="F121" s="319">
        <v>141</v>
      </c>
      <c r="K121" s="319">
        <f t="shared" si="5"/>
        <v>4</v>
      </c>
      <c r="O121" s="319">
        <v>700</v>
      </c>
      <c r="Q121" s="319">
        <v>2</v>
      </c>
      <c r="R121" s="319">
        <v>8</v>
      </c>
      <c r="X121" s="365">
        <f t="shared" si="3"/>
        <v>7100</v>
      </c>
      <c r="Y121" s="319" t="s">
        <v>418</v>
      </c>
    </row>
    <row r="122" spans="1:25" ht="13.5">
      <c r="A122" s="319">
        <f>YEAR([2]売上一覧表!$B$5)</f>
        <v>2022</v>
      </c>
      <c r="B122" s="319">
        <f>MONTH([2]売上一覧表!$B$5)</f>
        <v>10</v>
      </c>
      <c r="C122" s="319">
        <f t="shared" si="4"/>
        <v>20</v>
      </c>
      <c r="E122" s="365">
        <f>[2]売掛合計!H24</f>
        <v>0</v>
      </c>
      <c r="F122" s="319">
        <v>141</v>
      </c>
      <c r="K122" s="319">
        <f t="shared" si="5"/>
        <v>5</v>
      </c>
      <c r="O122" s="319">
        <v>700</v>
      </c>
      <c r="Q122" s="319">
        <v>2</v>
      </c>
      <c r="R122" s="319">
        <v>8</v>
      </c>
      <c r="X122" s="365">
        <f t="shared" si="3"/>
        <v>0</v>
      </c>
      <c r="Y122" s="319" t="s">
        <v>419</v>
      </c>
    </row>
    <row r="123" spans="1:25" ht="13.5">
      <c r="A123" s="319">
        <f>YEAR([2]売上一覧表!$B$5)</f>
        <v>2022</v>
      </c>
      <c r="B123" s="319">
        <f>MONTH([2]売上一覧表!$B$5)</f>
        <v>10</v>
      </c>
      <c r="C123" s="319">
        <f t="shared" si="4"/>
        <v>20</v>
      </c>
      <c r="E123" s="365">
        <f>SUM([2]売掛合計!G24,[2]売掛合計!J24:R24)</f>
        <v>0</v>
      </c>
      <c r="F123" s="319">
        <v>141</v>
      </c>
      <c r="K123" s="319">
        <f t="shared" si="5"/>
        <v>99</v>
      </c>
      <c r="O123" s="319">
        <v>700</v>
      </c>
      <c r="Q123" s="319">
        <v>2</v>
      </c>
      <c r="R123" s="319">
        <v>8</v>
      </c>
      <c r="X123" s="365">
        <f t="shared" si="3"/>
        <v>0</v>
      </c>
      <c r="Y123" s="319" t="s">
        <v>420</v>
      </c>
    </row>
    <row r="124" spans="1:25" ht="13.5">
      <c r="A124" s="319">
        <f>YEAR([2]売上一覧表!$B$5)</f>
        <v>2022</v>
      </c>
      <c r="B124" s="319">
        <f>MONTH([2]売上一覧表!$B$5)</f>
        <v>10</v>
      </c>
      <c r="C124" s="319">
        <f t="shared" si="4"/>
        <v>21</v>
      </c>
      <c r="E124" s="365">
        <f>[2]売掛合計!D25</f>
        <v>0</v>
      </c>
      <c r="F124" s="319">
        <v>141</v>
      </c>
      <c r="K124" s="319">
        <f t="shared" si="5"/>
        <v>1</v>
      </c>
      <c r="O124" s="319">
        <v>700</v>
      </c>
      <c r="Q124" s="319">
        <v>2</v>
      </c>
      <c r="R124" s="319">
        <v>8</v>
      </c>
      <c r="X124" s="365">
        <f t="shared" si="3"/>
        <v>0</v>
      </c>
      <c r="Y124" s="319" t="s">
        <v>415</v>
      </c>
    </row>
    <row r="125" spans="1:25" ht="13.5">
      <c r="A125" s="319">
        <f>YEAR([2]売上一覧表!$B$5)</f>
        <v>2022</v>
      </c>
      <c r="B125" s="319">
        <f>MONTH([2]売上一覧表!$B$5)</f>
        <v>10</v>
      </c>
      <c r="C125" s="319">
        <f t="shared" si="4"/>
        <v>21</v>
      </c>
      <c r="E125" s="365">
        <f>[2]売掛合計!E25</f>
        <v>0</v>
      </c>
      <c r="F125" s="319">
        <v>141</v>
      </c>
      <c r="K125" s="319">
        <f t="shared" si="5"/>
        <v>2</v>
      </c>
      <c r="O125" s="319">
        <v>700</v>
      </c>
      <c r="Q125" s="319">
        <v>2</v>
      </c>
      <c r="R125" s="319">
        <v>8</v>
      </c>
      <c r="X125" s="365">
        <f t="shared" si="3"/>
        <v>0</v>
      </c>
      <c r="Y125" s="319" t="s">
        <v>416</v>
      </c>
    </row>
    <row r="126" spans="1:25" ht="13.5">
      <c r="A126" s="319">
        <f>YEAR([2]売上一覧表!$B$5)</f>
        <v>2022</v>
      </c>
      <c r="B126" s="319">
        <f>MONTH([2]売上一覧表!$B$5)</f>
        <v>10</v>
      </c>
      <c r="C126" s="319">
        <f t="shared" si="4"/>
        <v>21</v>
      </c>
      <c r="E126" s="365">
        <f>[2]売掛合計!F25</f>
        <v>0</v>
      </c>
      <c r="F126" s="319">
        <v>141</v>
      </c>
      <c r="K126" s="319">
        <f t="shared" si="5"/>
        <v>3</v>
      </c>
      <c r="O126" s="319">
        <v>700</v>
      </c>
      <c r="Q126" s="319">
        <v>2</v>
      </c>
      <c r="R126" s="319">
        <v>8</v>
      </c>
      <c r="X126" s="365">
        <f t="shared" si="3"/>
        <v>0</v>
      </c>
      <c r="Y126" s="319" t="s">
        <v>417</v>
      </c>
    </row>
    <row r="127" spans="1:25" ht="13.5">
      <c r="A127" s="319">
        <f>YEAR([2]売上一覧表!$B$5)</f>
        <v>2022</v>
      </c>
      <c r="B127" s="319">
        <f>MONTH([2]売上一覧表!$B$5)</f>
        <v>10</v>
      </c>
      <c r="C127" s="319">
        <f t="shared" si="4"/>
        <v>21</v>
      </c>
      <c r="E127" s="365">
        <f>[2]売掛合計!I25</f>
        <v>11100</v>
      </c>
      <c r="F127" s="319">
        <v>141</v>
      </c>
      <c r="K127" s="319">
        <f t="shared" si="5"/>
        <v>4</v>
      </c>
      <c r="O127" s="319">
        <v>700</v>
      </c>
      <c r="Q127" s="319">
        <v>2</v>
      </c>
      <c r="R127" s="319">
        <v>8</v>
      </c>
      <c r="X127" s="365">
        <f t="shared" si="3"/>
        <v>11100</v>
      </c>
      <c r="Y127" s="319" t="s">
        <v>418</v>
      </c>
    </row>
    <row r="128" spans="1:25" ht="13.5">
      <c r="A128" s="319">
        <f>YEAR([2]売上一覧表!$B$5)</f>
        <v>2022</v>
      </c>
      <c r="B128" s="319">
        <f>MONTH([2]売上一覧表!$B$5)</f>
        <v>10</v>
      </c>
      <c r="C128" s="319">
        <f t="shared" si="4"/>
        <v>21</v>
      </c>
      <c r="E128" s="365">
        <f>[2]売掛合計!H25</f>
        <v>0</v>
      </c>
      <c r="F128" s="319">
        <v>141</v>
      </c>
      <c r="K128" s="319">
        <f t="shared" si="5"/>
        <v>5</v>
      </c>
      <c r="O128" s="319">
        <v>700</v>
      </c>
      <c r="Q128" s="319">
        <v>2</v>
      </c>
      <c r="R128" s="319">
        <v>8</v>
      </c>
      <c r="X128" s="365">
        <f t="shared" si="3"/>
        <v>0</v>
      </c>
      <c r="Y128" s="319" t="s">
        <v>419</v>
      </c>
    </row>
    <row r="129" spans="1:25" ht="13.5">
      <c r="A129" s="319">
        <f>YEAR([2]売上一覧表!$B$5)</f>
        <v>2022</v>
      </c>
      <c r="B129" s="319">
        <f>MONTH([2]売上一覧表!$B$5)</f>
        <v>10</v>
      </c>
      <c r="C129" s="319">
        <f t="shared" si="4"/>
        <v>21</v>
      </c>
      <c r="E129" s="365">
        <f>SUM([2]売掛合計!G25,[2]売掛合計!J25:R25)</f>
        <v>8000</v>
      </c>
      <c r="F129" s="319">
        <v>141</v>
      </c>
      <c r="K129" s="319">
        <f t="shared" si="5"/>
        <v>99</v>
      </c>
      <c r="O129" s="319">
        <v>700</v>
      </c>
      <c r="Q129" s="319">
        <v>2</v>
      </c>
      <c r="R129" s="319">
        <v>8</v>
      </c>
      <c r="X129" s="365">
        <f t="shared" si="3"/>
        <v>8000</v>
      </c>
      <c r="Y129" s="319" t="s">
        <v>420</v>
      </c>
    </row>
    <row r="130" spans="1:25" ht="13.5">
      <c r="A130" s="319">
        <f>YEAR([2]売上一覧表!$B$5)</f>
        <v>2022</v>
      </c>
      <c r="B130" s="319">
        <f>MONTH([2]売上一覧表!$B$5)</f>
        <v>10</v>
      </c>
      <c r="C130" s="319">
        <f t="shared" si="4"/>
        <v>22</v>
      </c>
      <c r="E130" s="365">
        <f>[2]売掛合計!D26</f>
        <v>600</v>
      </c>
      <c r="F130" s="319">
        <v>141</v>
      </c>
      <c r="K130" s="319">
        <f t="shared" si="5"/>
        <v>1</v>
      </c>
      <c r="O130" s="319">
        <v>700</v>
      </c>
      <c r="Q130" s="319">
        <v>2</v>
      </c>
      <c r="R130" s="319">
        <v>8</v>
      </c>
      <c r="X130" s="365">
        <f t="shared" si="3"/>
        <v>600</v>
      </c>
      <c r="Y130" s="319" t="s">
        <v>415</v>
      </c>
    </row>
    <row r="131" spans="1:25" ht="13.5">
      <c r="A131" s="319">
        <f>YEAR([2]売上一覧表!$B$5)</f>
        <v>2022</v>
      </c>
      <c r="B131" s="319">
        <f>MONTH([2]売上一覧表!$B$5)</f>
        <v>10</v>
      </c>
      <c r="C131" s="319">
        <f t="shared" si="4"/>
        <v>22</v>
      </c>
      <c r="E131" s="365">
        <f>[2]売掛合計!E26</f>
        <v>600</v>
      </c>
      <c r="F131" s="319">
        <v>141</v>
      </c>
      <c r="K131" s="319">
        <f t="shared" si="5"/>
        <v>2</v>
      </c>
      <c r="O131" s="319">
        <v>700</v>
      </c>
      <c r="Q131" s="319">
        <v>2</v>
      </c>
      <c r="R131" s="319">
        <v>8</v>
      </c>
      <c r="X131" s="365">
        <f t="shared" si="3"/>
        <v>600</v>
      </c>
      <c r="Y131" s="319" t="s">
        <v>416</v>
      </c>
    </row>
    <row r="132" spans="1:25" ht="13.5">
      <c r="A132" s="319">
        <f>YEAR([2]売上一覧表!$B$5)</f>
        <v>2022</v>
      </c>
      <c r="B132" s="319">
        <f>MONTH([2]売上一覧表!$B$5)</f>
        <v>10</v>
      </c>
      <c r="C132" s="319">
        <f t="shared" si="4"/>
        <v>22</v>
      </c>
      <c r="E132" s="365">
        <f>[2]売掛合計!F26</f>
        <v>0</v>
      </c>
      <c r="F132" s="319">
        <v>141</v>
      </c>
      <c r="K132" s="319">
        <f t="shared" si="5"/>
        <v>3</v>
      </c>
      <c r="O132" s="319">
        <v>700</v>
      </c>
      <c r="Q132" s="319">
        <v>2</v>
      </c>
      <c r="R132" s="319">
        <v>8</v>
      </c>
      <c r="X132" s="365">
        <f t="shared" si="3"/>
        <v>0</v>
      </c>
      <c r="Y132" s="319" t="s">
        <v>417</v>
      </c>
    </row>
    <row r="133" spans="1:25" ht="13.5">
      <c r="A133" s="319">
        <f>YEAR([2]売上一覧表!$B$5)</f>
        <v>2022</v>
      </c>
      <c r="B133" s="319">
        <f>MONTH([2]売上一覧表!$B$5)</f>
        <v>10</v>
      </c>
      <c r="C133" s="319">
        <f t="shared" si="4"/>
        <v>22</v>
      </c>
      <c r="E133" s="365">
        <f>[2]売掛合計!I26</f>
        <v>12900</v>
      </c>
      <c r="F133" s="319">
        <v>141</v>
      </c>
      <c r="K133" s="319">
        <f t="shared" si="5"/>
        <v>4</v>
      </c>
      <c r="O133" s="319">
        <v>700</v>
      </c>
      <c r="Q133" s="319">
        <v>2</v>
      </c>
      <c r="R133" s="319">
        <v>8</v>
      </c>
      <c r="X133" s="365">
        <f t="shared" ref="X133:X189" si="6">E133</f>
        <v>12900</v>
      </c>
      <c r="Y133" s="319" t="s">
        <v>418</v>
      </c>
    </row>
    <row r="134" spans="1:25" ht="13.5">
      <c r="A134" s="319">
        <f>YEAR([2]売上一覧表!$B$5)</f>
        <v>2022</v>
      </c>
      <c r="B134" s="319">
        <f>MONTH([2]売上一覧表!$B$5)</f>
        <v>10</v>
      </c>
      <c r="C134" s="319">
        <f t="shared" si="4"/>
        <v>22</v>
      </c>
      <c r="E134" s="365">
        <f>[2]売掛合計!H26</f>
        <v>0</v>
      </c>
      <c r="F134" s="319">
        <v>141</v>
      </c>
      <c r="K134" s="319">
        <f t="shared" si="5"/>
        <v>5</v>
      </c>
      <c r="O134" s="319">
        <v>700</v>
      </c>
      <c r="Q134" s="319">
        <v>2</v>
      </c>
      <c r="R134" s="319">
        <v>8</v>
      </c>
      <c r="X134" s="365">
        <f t="shared" si="6"/>
        <v>0</v>
      </c>
      <c r="Y134" s="319" t="s">
        <v>419</v>
      </c>
    </row>
    <row r="135" spans="1:25" ht="13.5">
      <c r="A135" s="319">
        <f>YEAR([2]売上一覧表!$B$5)</f>
        <v>2022</v>
      </c>
      <c r="B135" s="319">
        <f>MONTH([2]売上一覧表!$B$5)</f>
        <v>10</v>
      </c>
      <c r="C135" s="319">
        <f t="shared" si="4"/>
        <v>22</v>
      </c>
      <c r="E135" s="365">
        <f>SUM([2]売掛合計!G26,[2]売掛合計!J26:R26)</f>
        <v>0</v>
      </c>
      <c r="F135" s="319">
        <v>141</v>
      </c>
      <c r="K135" s="319">
        <f t="shared" si="5"/>
        <v>99</v>
      </c>
      <c r="O135" s="319">
        <v>700</v>
      </c>
      <c r="Q135" s="319">
        <v>2</v>
      </c>
      <c r="R135" s="319">
        <v>8</v>
      </c>
      <c r="X135" s="365">
        <f t="shared" si="6"/>
        <v>0</v>
      </c>
      <c r="Y135" s="319" t="s">
        <v>420</v>
      </c>
    </row>
    <row r="136" spans="1:25" ht="13.5">
      <c r="A136" s="319">
        <f>YEAR([2]売上一覧表!$B$5)</f>
        <v>2022</v>
      </c>
      <c r="B136" s="319">
        <f>MONTH([2]売上一覧表!$B$5)</f>
        <v>10</v>
      </c>
      <c r="C136" s="319">
        <f t="shared" si="4"/>
        <v>23</v>
      </c>
      <c r="E136" s="365">
        <f>[2]売掛合計!D27</f>
        <v>0</v>
      </c>
      <c r="F136" s="319">
        <v>141</v>
      </c>
      <c r="K136" s="319">
        <f t="shared" si="5"/>
        <v>1</v>
      </c>
      <c r="O136" s="319">
        <v>700</v>
      </c>
      <c r="Q136" s="319">
        <v>2</v>
      </c>
      <c r="R136" s="319">
        <v>8</v>
      </c>
      <c r="X136" s="365">
        <f t="shared" si="6"/>
        <v>0</v>
      </c>
      <c r="Y136" s="319" t="s">
        <v>415</v>
      </c>
    </row>
    <row r="137" spans="1:25" ht="13.5">
      <c r="A137" s="319">
        <f>YEAR([2]売上一覧表!$B$5)</f>
        <v>2022</v>
      </c>
      <c r="B137" s="319">
        <f>MONTH([2]売上一覧表!$B$5)</f>
        <v>10</v>
      </c>
      <c r="C137" s="319">
        <f t="shared" si="4"/>
        <v>23</v>
      </c>
      <c r="E137" s="365">
        <f>[2]売掛合計!E27</f>
        <v>0</v>
      </c>
      <c r="F137" s="319">
        <v>141</v>
      </c>
      <c r="K137" s="319">
        <f t="shared" si="5"/>
        <v>2</v>
      </c>
      <c r="O137" s="319">
        <v>700</v>
      </c>
      <c r="Q137" s="319">
        <v>2</v>
      </c>
      <c r="R137" s="319">
        <v>8</v>
      </c>
      <c r="X137" s="365">
        <f t="shared" si="6"/>
        <v>0</v>
      </c>
      <c r="Y137" s="319" t="s">
        <v>416</v>
      </c>
    </row>
    <row r="138" spans="1:25" ht="13.5">
      <c r="A138" s="319">
        <f>YEAR([2]売上一覧表!$B$5)</f>
        <v>2022</v>
      </c>
      <c r="B138" s="319">
        <f>MONTH([2]売上一覧表!$B$5)</f>
        <v>10</v>
      </c>
      <c r="C138" s="319">
        <f t="shared" si="4"/>
        <v>23</v>
      </c>
      <c r="E138" s="365">
        <f>[2]売掛合計!F27</f>
        <v>0</v>
      </c>
      <c r="F138" s="319">
        <v>141</v>
      </c>
      <c r="K138" s="319">
        <f t="shared" si="5"/>
        <v>3</v>
      </c>
      <c r="O138" s="319">
        <v>700</v>
      </c>
      <c r="Q138" s="319">
        <v>2</v>
      </c>
      <c r="R138" s="319">
        <v>8</v>
      </c>
      <c r="X138" s="365">
        <f t="shared" si="6"/>
        <v>0</v>
      </c>
      <c r="Y138" s="319" t="s">
        <v>417</v>
      </c>
    </row>
    <row r="139" spans="1:25" ht="13.5">
      <c r="A139" s="319">
        <f>YEAR([2]売上一覧表!$B$5)</f>
        <v>2022</v>
      </c>
      <c r="B139" s="319">
        <f>MONTH([2]売上一覧表!$B$5)</f>
        <v>10</v>
      </c>
      <c r="C139" s="319">
        <f t="shared" ref="C139:C177" si="7">C133+1</f>
        <v>23</v>
      </c>
      <c r="E139" s="365">
        <f>[2]売掛合計!I27</f>
        <v>0</v>
      </c>
      <c r="F139" s="319">
        <v>141</v>
      </c>
      <c r="K139" s="319">
        <f t="shared" ref="K139:K189" si="8">K133</f>
        <v>4</v>
      </c>
      <c r="O139" s="319">
        <v>700</v>
      </c>
      <c r="Q139" s="319">
        <v>2</v>
      </c>
      <c r="R139" s="319">
        <v>8</v>
      </c>
      <c r="X139" s="365">
        <f t="shared" si="6"/>
        <v>0</v>
      </c>
      <c r="Y139" s="319" t="s">
        <v>418</v>
      </c>
    </row>
    <row r="140" spans="1:25" ht="13.5">
      <c r="A140" s="319">
        <f>YEAR([2]売上一覧表!$B$5)</f>
        <v>2022</v>
      </c>
      <c r="B140" s="319">
        <f>MONTH([2]売上一覧表!$B$5)</f>
        <v>10</v>
      </c>
      <c r="C140" s="319">
        <f t="shared" si="7"/>
        <v>23</v>
      </c>
      <c r="E140" s="365">
        <f>[2]売掛合計!H27</f>
        <v>0</v>
      </c>
      <c r="F140" s="319">
        <v>141</v>
      </c>
      <c r="K140" s="319">
        <f t="shared" si="8"/>
        <v>5</v>
      </c>
      <c r="O140" s="319">
        <v>700</v>
      </c>
      <c r="Q140" s="319">
        <v>2</v>
      </c>
      <c r="R140" s="319">
        <v>8</v>
      </c>
      <c r="X140" s="365">
        <f t="shared" si="6"/>
        <v>0</v>
      </c>
      <c r="Y140" s="319" t="s">
        <v>419</v>
      </c>
    </row>
    <row r="141" spans="1:25" ht="13.5">
      <c r="A141" s="319">
        <f>YEAR([2]売上一覧表!$B$5)</f>
        <v>2022</v>
      </c>
      <c r="B141" s="319">
        <f>MONTH([2]売上一覧表!$B$5)</f>
        <v>10</v>
      </c>
      <c r="C141" s="319">
        <f t="shared" si="7"/>
        <v>23</v>
      </c>
      <c r="E141" s="365">
        <f>SUM([2]売掛合計!G27,[2]売掛合計!J27:R27)</f>
        <v>0</v>
      </c>
      <c r="F141" s="319">
        <v>141</v>
      </c>
      <c r="K141" s="319">
        <f t="shared" si="8"/>
        <v>99</v>
      </c>
      <c r="O141" s="319">
        <v>700</v>
      </c>
      <c r="Q141" s="319">
        <v>2</v>
      </c>
      <c r="R141" s="319">
        <v>8</v>
      </c>
      <c r="X141" s="365">
        <f t="shared" si="6"/>
        <v>0</v>
      </c>
      <c r="Y141" s="319" t="s">
        <v>420</v>
      </c>
    </row>
    <row r="142" spans="1:25" ht="13.5">
      <c r="A142" s="319">
        <f>YEAR([2]売上一覧表!$B$5)</f>
        <v>2022</v>
      </c>
      <c r="B142" s="319">
        <f>MONTH([2]売上一覧表!$B$5)</f>
        <v>10</v>
      </c>
      <c r="C142" s="319">
        <f t="shared" si="7"/>
        <v>24</v>
      </c>
      <c r="E142" s="365">
        <f>[2]売掛合計!D28</f>
        <v>0</v>
      </c>
      <c r="F142" s="319">
        <v>141</v>
      </c>
      <c r="K142" s="319">
        <f t="shared" si="8"/>
        <v>1</v>
      </c>
      <c r="O142" s="319">
        <v>700</v>
      </c>
      <c r="Q142" s="319">
        <v>2</v>
      </c>
      <c r="R142" s="319">
        <v>8</v>
      </c>
      <c r="X142" s="365">
        <f t="shared" si="6"/>
        <v>0</v>
      </c>
      <c r="Y142" s="319" t="s">
        <v>415</v>
      </c>
    </row>
    <row r="143" spans="1:25" ht="13.5">
      <c r="A143" s="319">
        <f>YEAR([2]売上一覧表!$B$5)</f>
        <v>2022</v>
      </c>
      <c r="B143" s="319">
        <f>MONTH([2]売上一覧表!$B$5)</f>
        <v>10</v>
      </c>
      <c r="C143" s="319">
        <f t="shared" si="7"/>
        <v>24</v>
      </c>
      <c r="E143" s="365">
        <f>[2]売掛合計!E28</f>
        <v>0</v>
      </c>
      <c r="F143" s="319">
        <v>141</v>
      </c>
      <c r="K143" s="319">
        <f t="shared" si="8"/>
        <v>2</v>
      </c>
      <c r="O143" s="319">
        <v>700</v>
      </c>
      <c r="Q143" s="319">
        <v>2</v>
      </c>
      <c r="R143" s="319">
        <v>8</v>
      </c>
      <c r="X143" s="365">
        <f t="shared" si="6"/>
        <v>0</v>
      </c>
      <c r="Y143" s="319" t="s">
        <v>416</v>
      </c>
    </row>
    <row r="144" spans="1:25" ht="13.5">
      <c r="A144" s="319">
        <f>YEAR([2]売上一覧表!$B$5)</f>
        <v>2022</v>
      </c>
      <c r="B144" s="319">
        <f>MONTH([2]売上一覧表!$B$5)</f>
        <v>10</v>
      </c>
      <c r="C144" s="319">
        <f t="shared" si="7"/>
        <v>24</v>
      </c>
      <c r="E144" s="365">
        <f>[2]売掛合計!F28</f>
        <v>0</v>
      </c>
      <c r="F144" s="319">
        <v>141</v>
      </c>
      <c r="K144" s="319">
        <f t="shared" si="8"/>
        <v>3</v>
      </c>
      <c r="O144" s="319">
        <v>700</v>
      </c>
      <c r="Q144" s="319">
        <v>2</v>
      </c>
      <c r="R144" s="319">
        <v>8</v>
      </c>
      <c r="X144" s="365">
        <f t="shared" si="6"/>
        <v>0</v>
      </c>
      <c r="Y144" s="319" t="s">
        <v>417</v>
      </c>
    </row>
    <row r="145" spans="1:25" ht="13.5">
      <c r="A145" s="319">
        <f>YEAR([2]売上一覧表!$B$5)</f>
        <v>2022</v>
      </c>
      <c r="B145" s="319">
        <f>MONTH([2]売上一覧表!$B$5)</f>
        <v>10</v>
      </c>
      <c r="C145" s="319">
        <f t="shared" si="7"/>
        <v>24</v>
      </c>
      <c r="E145" s="365">
        <f>[2]売掛合計!I28</f>
        <v>4300</v>
      </c>
      <c r="F145" s="319">
        <v>141</v>
      </c>
      <c r="K145" s="319">
        <f t="shared" si="8"/>
        <v>4</v>
      </c>
      <c r="O145" s="319">
        <v>700</v>
      </c>
      <c r="Q145" s="319">
        <v>2</v>
      </c>
      <c r="R145" s="319">
        <v>8</v>
      </c>
      <c r="X145" s="365">
        <f t="shared" si="6"/>
        <v>4300</v>
      </c>
      <c r="Y145" s="319" t="s">
        <v>418</v>
      </c>
    </row>
    <row r="146" spans="1:25" ht="13.5">
      <c r="A146" s="319">
        <f>YEAR([2]売上一覧表!$B$5)</f>
        <v>2022</v>
      </c>
      <c r="B146" s="319">
        <f>MONTH([2]売上一覧表!$B$5)</f>
        <v>10</v>
      </c>
      <c r="C146" s="319">
        <f t="shared" si="7"/>
        <v>24</v>
      </c>
      <c r="E146" s="365">
        <f>[2]売掛合計!H28</f>
        <v>0</v>
      </c>
      <c r="F146" s="319">
        <v>141</v>
      </c>
      <c r="K146" s="319">
        <f t="shared" si="8"/>
        <v>5</v>
      </c>
      <c r="O146" s="319">
        <v>700</v>
      </c>
      <c r="Q146" s="319">
        <v>2</v>
      </c>
      <c r="R146" s="319">
        <v>8</v>
      </c>
      <c r="X146" s="365">
        <f t="shared" si="6"/>
        <v>0</v>
      </c>
      <c r="Y146" s="319" t="s">
        <v>419</v>
      </c>
    </row>
    <row r="147" spans="1:25" ht="13.5">
      <c r="A147" s="319">
        <f>YEAR([2]売上一覧表!$B$5)</f>
        <v>2022</v>
      </c>
      <c r="B147" s="319">
        <f>MONTH([2]売上一覧表!$B$5)</f>
        <v>10</v>
      </c>
      <c r="C147" s="319">
        <f t="shared" si="7"/>
        <v>24</v>
      </c>
      <c r="E147" s="365">
        <f>SUM([2]売掛合計!G28,[2]売掛合計!J28:R28)</f>
        <v>0</v>
      </c>
      <c r="F147" s="319">
        <v>141</v>
      </c>
      <c r="K147" s="319">
        <f t="shared" si="8"/>
        <v>99</v>
      </c>
      <c r="O147" s="319">
        <v>700</v>
      </c>
      <c r="Q147" s="319">
        <v>2</v>
      </c>
      <c r="R147" s="319">
        <v>8</v>
      </c>
      <c r="X147" s="365">
        <f t="shared" si="6"/>
        <v>0</v>
      </c>
      <c r="Y147" s="319" t="s">
        <v>420</v>
      </c>
    </row>
    <row r="148" spans="1:25" ht="13.5">
      <c r="A148" s="319">
        <f>YEAR([2]売上一覧表!$B$5)</f>
        <v>2022</v>
      </c>
      <c r="B148" s="319">
        <f>MONTH([2]売上一覧表!$B$5)</f>
        <v>10</v>
      </c>
      <c r="C148" s="319">
        <f t="shared" si="7"/>
        <v>25</v>
      </c>
      <c r="E148" s="365">
        <f>[2]売掛合計!D29</f>
        <v>0</v>
      </c>
      <c r="F148" s="319">
        <v>141</v>
      </c>
      <c r="K148" s="319">
        <f t="shared" si="8"/>
        <v>1</v>
      </c>
      <c r="O148" s="319">
        <v>700</v>
      </c>
      <c r="Q148" s="319">
        <v>2</v>
      </c>
      <c r="R148" s="319">
        <v>8</v>
      </c>
      <c r="X148" s="365">
        <f t="shared" si="6"/>
        <v>0</v>
      </c>
      <c r="Y148" s="319" t="s">
        <v>415</v>
      </c>
    </row>
    <row r="149" spans="1:25" ht="13.5">
      <c r="A149" s="319">
        <f>YEAR([2]売上一覧表!$B$5)</f>
        <v>2022</v>
      </c>
      <c r="B149" s="319">
        <f>MONTH([2]売上一覧表!$B$5)</f>
        <v>10</v>
      </c>
      <c r="C149" s="319">
        <f t="shared" si="7"/>
        <v>25</v>
      </c>
      <c r="E149" s="365">
        <f>[2]売掛合計!E29</f>
        <v>600</v>
      </c>
      <c r="F149" s="319">
        <v>141</v>
      </c>
      <c r="K149" s="319">
        <f t="shared" si="8"/>
        <v>2</v>
      </c>
      <c r="O149" s="319">
        <v>700</v>
      </c>
      <c r="Q149" s="319">
        <v>2</v>
      </c>
      <c r="R149" s="319">
        <v>8</v>
      </c>
      <c r="X149" s="365">
        <f t="shared" si="6"/>
        <v>600</v>
      </c>
      <c r="Y149" s="319" t="s">
        <v>416</v>
      </c>
    </row>
    <row r="150" spans="1:25" ht="13.5">
      <c r="A150" s="319">
        <f>YEAR([2]売上一覧表!$B$5)</f>
        <v>2022</v>
      </c>
      <c r="B150" s="319">
        <f>MONTH([2]売上一覧表!$B$5)</f>
        <v>10</v>
      </c>
      <c r="C150" s="319">
        <f t="shared" si="7"/>
        <v>25</v>
      </c>
      <c r="E150" s="365">
        <f>[2]売掛合計!F29</f>
        <v>0</v>
      </c>
      <c r="F150" s="319">
        <v>141</v>
      </c>
      <c r="K150" s="319">
        <f t="shared" si="8"/>
        <v>3</v>
      </c>
      <c r="O150" s="319">
        <v>700</v>
      </c>
      <c r="Q150" s="319">
        <v>2</v>
      </c>
      <c r="R150" s="319">
        <v>8</v>
      </c>
      <c r="X150" s="365">
        <f t="shared" si="6"/>
        <v>0</v>
      </c>
      <c r="Y150" s="319" t="s">
        <v>417</v>
      </c>
    </row>
    <row r="151" spans="1:25" ht="13.5">
      <c r="A151" s="319">
        <f>YEAR([2]売上一覧表!$B$5)</f>
        <v>2022</v>
      </c>
      <c r="B151" s="319">
        <f>MONTH([2]売上一覧表!$B$5)</f>
        <v>10</v>
      </c>
      <c r="C151" s="319">
        <f t="shared" si="7"/>
        <v>25</v>
      </c>
      <c r="E151" s="365">
        <f>[2]売掛合計!I29</f>
        <v>0</v>
      </c>
      <c r="F151" s="319">
        <v>141</v>
      </c>
      <c r="K151" s="319">
        <f t="shared" si="8"/>
        <v>4</v>
      </c>
      <c r="O151" s="319">
        <v>700</v>
      </c>
      <c r="Q151" s="319">
        <v>2</v>
      </c>
      <c r="R151" s="319">
        <v>8</v>
      </c>
      <c r="X151" s="365">
        <f t="shared" si="6"/>
        <v>0</v>
      </c>
      <c r="Y151" s="319" t="s">
        <v>418</v>
      </c>
    </row>
    <row r="152" spans="1:25" ht="13.5">
      <c r="A152" s="319">
        <f>YEAR([2]売上一覧表!$B$5)</f>
        <v>2022</v>
      </c>
      <c r="B152" s="319">
        <f>MONTH([2]売上一覧表!$B$5)</f>
        <v>10</v>
      </c>
      <c r="C152" s="319">
        <f t="shared" si="7"/>
        <v>25</v>
      </c>
      <c r="E152" s="365">
        <f>[2]売掛合計!H29</f>
        <v>0</v>
      </c>
      <c r="F152" s="319">
        <v>141</v>
      </c>
      <c r="K152" s="319">
        <f t="shared" si="8"/>
        <v>5</v>
      </c>
      <c r="O152" s="319">
        <v>700</v>
      </c>
      <c r="Q152" s="319">
        <v>2</v>
      </c>
      <c r="R152" s="319">
        <v>8</v>
      </c>
      <c r="X152" s="365">
        <f t="shared" si="6"/>
        <v>0</v>
      </c>
      <c r="Y152" s="319" t="s">
        <v>419</v>
      </c>
    </row>
    <row r="153" spans="1:25" ht="13.5">
      <c r="A153" s="319">
        <f>YEAR([2]売上一覧表!$B$5)</f>
        <v>2022</v>
      </c>
      <c r="B153" s="319">
        <f>MONTH([2]売上一覧表!$B$5)</f>
        <v>10</v>
      </c>
      <c r="C153" s="319">
        <f t="shared" si="7"/>
        <v>25</v>
      </c>
      <c r="E153" s="365">
        <f>SUM([2]売掛合計!G29,[2]売掛合計!J29:R29)</f>
        <v>7700</v>
      </c>
      <c r="F153" s="319">
        <v>141</v>
      </c>
      <c r="K153" s="319">
        <f t="shared" si="8"/>
        <v>99</v>
      </c>
      <c r="O153" s="319">
        <v>700</v>
      </c>
      <c r="Q153" s="319">
        <v>2</v>
      </c>
      <c r="R153" s="319">
        <v>8</v>
      </c>
      <c r="X153" s="365">
        <f t="shared" si="6"/>
        <v>7700</v>
      </c>
      <c r="Y153" s="319" t="s">
        <v>420</v>
      </c>
    </row>
    <row r="154" spans="1:25" ht="13.5">
      <c r="A154" s="319">
        <f>YEAR([2]売上一覧表!$B$5)</f>
        <v>2022</v>
      </c>
      <c r="B154" s="319">
        <f>MONTH([2]売上一覧表!$B$5)</f>
        <v>10</v>
      </c>
      <c r="C154" s="319">
        <f t="shared" si="7"/>
        <v>26</v>
      </c>
      <c r="E154" s="365">
        <f>[2]売掛合計!D30</f>
        <v>1800</v>
      </c>
      <c r="F154" s="319">
        <v>141</v>
      </c>
      <c r="K154" s="319">
        <f t="shared" si="8"/>
        <v>1</v>
      </c>
      <c r="O154" s="319">
        <v>700</v>
      </c>
      <c r="Q154" s="319">
        <v>2</v>
      </c>
      <c r="R154" s="319">
        <v>8</v>
      </c>
      <c r="X154" s="365">
        <f t="shared" si="6"/>
        <v>1800</v>
      </c>
      <c r="Y154" s="319" t="s">
        <v>415</v>
      </c>
    </row>
    <row r="155" spans="1:25" ht="13.5">
      <c r="A155" s="319">
        <f>YEAR([2]売上一覧表!$B$5)</f>
        <v>2022</v>
      </c>
      <c r="B155" s="319">
        <f>MONTH([2]売上一覧表!$B$5)</f>
        <v>10</v>
      </c>
      <c r="C155" s="319">
        <f t="shared" si="7"/>
        <v>26</v>
      </c>
      <c r="E155" s="365">
        <f>[2]売掛合計!E30</f>
        <v>0</v>
      </c>
      <c r="F155" s="319">
        <v>141</v>
      </c>
      <c r="K155" s="319">
        <f t="shared" si="8"/>
        <v>2</v>
      </c>
      <c r="O155" s="319">
        <v>700</v>
      </c>
      <c r="Q155" s="319">
        <v>2</v>
      </c>
      <c r="R155" s="319">
        <v>8</v>
      </c>
      <c r="X155" s="365">
        <f t="shared" si="6"/>
        <v>0</v>
      </c>
      <c r="Y155" s="319" t="s">
        <v>416</v>
      </c>
    </row>
    <row r="156" spans="1:25" ht="13.5">
      <c r="A156" s="319">
        <f>YEAR([2]売上一覧表!$B$5)</f>
        <v>2022</v>
      </c>
      <c r="B156" s="319">
        <f>MONTH([2]売上一覧表!$B$5)</f>
        <v>10</v>
      </c>
      <c r="C156" s="319">
        <f t="shared" si="7"/>
        <v>26</v>
      </c>
      <c r="E156" s="365">
        <f>[2]売掛合計!F30</f>
        <v>0</v>
      </c>
      <c r="F156" s="319">
        <v>141</v>
      </c>
      <c r="K156" s="319">
        <f t="shared" si="8"/>
        <v>3</v>
      </c>
      <c r="O156" s="319">
        <v>700</v>
      </c>
      <c r="Q156" s="319">
        <v>2</v>
      </c>
      <c r="R156" s="319">
        <v>8</v>
      </c>
      <c r="X156" s="365">
        <f t="shared" si="6"/>
        <v>0</v>
      </c>
      <c r="Y156" s="319" t="s">
        <v>417</v>
      </c>
    </row>
    <row r="157" spans="1:25" ht="13.5">
      <c r="A157" s="319">
        <f>YEAR([2]売上一覧表!$B$5)</f>
        <v>2022</v>
      </c>
      <c r="B157" s="319">
        <f>MONTH([2]売上一覧表!$B$5)</f>
        <v>10</v>
      </c>
      <c r="C157" s="319">
        <f t="shared" si="7"/>
        <v>26</v>
      </c>
      <c r="E157" s="365">
        <f>[2]売掛合計!I30</f>
        <v>4500</v>
      </c>
      <c r="F157" s="319">
        <v>141</v>
      </c>
      <c r="K157" s="319">
        <f t="shared" si="8"/>
        <v>4</v>
      </c>
      <c r="O157" s="319">
        <v>700</v>
      </c>
      <c r="Q157" s="319">
        <v>2</v>
      </c>
      <c r="R157" s="319">
        <v>8</v>
      </c>
      <c r="X157" s="365">
        <f t="shared" si="6"/>
        <v>4500</v>
      </c>
      <c r="Y157" s="319" t="s">
        <v>418</v>
      </c>
    </row>
    <row r="158" spans="1:25" ht="13.5">
      <c r="A158" s="319">
        <f>YEAR([2]売上一覧表!$B$5)</f>
        <v>2022</v>
      </c>
      <c r="B158" s="319">
        <f>MONTH([2]売上一覧表!$B$5)</f>
        <v>10</v>
      </c>
      <c r="C158" s="319">
        <f t="shared" si="7"/>
        <v>26</v>
      </c>
      <c r="E158" s="365">
        <f>[2]売掛合計!H30</f>
        <v>0</v>
      </c>
      <c r="F158" s="319">
        <v>141</v>
      </c>
      <c r="K158" s="319">
        <f t="shared" si="8"/>
        <v>5</v>
      </c>
      <c r="O158" s="319">
        <v>700</v>
      </c>
      <c r="Q158" s="319">
        <v>2</v>
      </c>
      <c r="R158" s="319">
        <v>8</v>
      </c>
      <c r="X158" s="365">
        <f t="shared" si="6"/>
        <v>0</v>
      </c>
      <c r="Y158" s="319" t="s">
        <v>419</v>
      </c>
    </row>
    <row r="159" spans="1:25" ht="13.5">
      <c r="A159" s="319">
        <f>YEAR([2]売上一覧表!$B$5)</f>
        <v>2022</v>
      </c>
      <c r="B159" s="319">
        <f>MONTH([2]売上一覧表!$B$5)</f>
        <v>10</v>
      </c>
      <c r="C159" s="319">
        <f t="shared" si="7"/>
        <v>26</v>
      </c>
      <c r="E159" s="365">
        <f>SUM([2]売掛合計!G30,[2]売掛合計!J30:R30)</f>
        <v>0</v>
      </c>
      <c r="F159" s="319">
        <v>141</v>
      </c>
      <c r="K159" s="319">
        <f t="shared" si="8"/>
        <v>99</v>
      </c>
      <c r="O159" s="319">
        <v>700</v>
      </c>
      <c r="Q159" s="319">
        <v>2</v>
      </c>
      <c r="R159" s="319">
        <v>8</v>
      </c>
      <c r="X159" s="365">
        <f t="shared" si="6"/>
        <v>0</v>
      </c>
      <c r="Y159" s="319" t="s">
        <v>420</v>
      </c>
    </row>
    <row r="160" spans="1:25" ht="13.5">
      <c r="A160" s="319">
        <f>YEAR([2]売上一覧表!$B$5)</f>
        <v>2022</v>
      </c>
      <c r="B160" s="319">
        <f>MONTH([2]売上一覧表!$B$5)</f>
        <v>10</v>
      </c>
      <c r="C160" s="319">
        <f t="shared" si="7"/>
        <v>27</v>
      </c>
      <c r="E160" s="365">
        <f>[2]売掛合計!D31</f>
        <v>0</v>
      </c>
      <c r="F160" s="319">
        <v>141</v>
      </c>
      <c r="K160" s="319">
        <f t="shared" si="8"/>
        <v>1</v>
      </c>
      <c r="O160" s="319">
        <v>700</v>
      </c>
      <c r="Q160" s="319">
        <v>2</v>
      </c>
      <c r="R160" s="319">
        <v>8</v>
      </c>
      <c r="X160" s="365">
        <f t="shared" si="6"/>
        <v>0</v>
      </c>
      <c r="Y160" s="319" t="s">
        <v>415</v>
      </c>
    </row>
    <row r="161" spans="1:25" ht="13.5">
      <c r="A161" s="319">
        <f>YEAR([2]売上一覧表!$B$5)</f>
        <v>2022</v>
      </c>
      <c r="B161" s="319">
        <f>MONTH([2]売上一覧表!$B$5)</f>
        <v>10</v>
      </c>
      <c r="C161" s="319">
        <f t="shared" si="7"/>
        <v>27</v>
      </c>
      <c r="E161" s="365">
        <f>[2]売掛合計!E31</f>
        <v>0</v>
      </c>
      <c r="F161" s="319">
        <v>141</v>
      </c>
      <c r="K161" s="319">
        <f t="shared" si="8"/>
        <v>2</v>
      </c>
      <c r="O161" s="319">
        <v>700</v>
      </c>
      <c r="Q161" s="319">
        <v>2</v>
      </c>
      <c r="R161" s="319">
        <v>8</v>
      </c>
      <c r="X161" s="365">
        <f t="shared" si="6"/>
        <v>0</v>
      </c>
      <c r="Y161" s="319" t="s">
        <v>416</v>
      </c>
    </row>
    <row r="162" spans="1:25" ht="13.5">
      <c r="A162" s="319">
        <f>YEAR([2]売上一覧表!$B$5)</f>
        <v>2022</v>
      </c>
      <c r="B162" s="319">
        <f>MONTH([2]売上一覧表!$B$5)</f>
        <v>10</v>
      </c>
      <c r="C162" s="319">
        <f t="shared" si="7"/>
        <v>27</v>
      </c>
      <c r="E162" s="365">
        <f>[2]売掛合計!F31</f>
        <v>0</v>
      </c>
      <c r="F162" s="319">
        <v>141</v>
      </c>
      <c r="K162" s="319">
        <f t="shared" si="8"/>
        <v>3</v>
      </c>
      <c r="O162" s="319">
        <v>700</v>
      </c>
      <c r="Q162" s="319">
        <v>2</v>
      </c>
      <c r="R162" s="319">
        <v>8</v>
      </c>
      <c r="X162" s="365">
        <f t="shared" si="6"/>
        <v>0</v>
      </c>
      <c r="Y162" s="319" t="s">
        <v>417</v>
      </c>
    </row>
    <row r="163" spans="1:25" ht="13.5">
      <c r="A163" s="319">
        <f>YEAR([2]売上一覧表!$B$5)</f>
        <v>2022</v>
      </c>
      <c r="B163" s="319">
        <f>MONTH([2]売上一覧表!$B$5)</f>
        <v>10</v>
      </c>
      <c r="C163" s="319">
        <f t="shared" si="7"/>
        <v>27</v>
      </c>
      <c r="E163" s="365">
        <f>[2]売掛合計!I31</f>
        <v>0</v>
      </c>
      <c r="F163" s="319">
        <v>141</v>
      </c>
      <c r="K163" s="319">
        <f t="shared" si="8"/>
        <v>4</v>
      </c>
      <c r="O163" s="319">
        <v>700</v>
      </c>
      <c r="Q163" s="319">
        <v>2</v>
      </c>
      <c r="R163" s="319">
        <v>8</v>
      </c>
      <c r="X163" s="365">
        <f t="shared" si="6"/>
        <v>0</v>
      </c>
      <c r="Y163" s="319" t="s">
        <v>418</v>
      </c>
    </row>
    <row r="164" spans="1:25" ht="13.5">
      <c r="A164" s="319">
        <f>YEAR([2]売上一覧表!$B$5)</f>
        <v>2022</v>
      </c>
      <c r="B164" s="319">
        <f>MONTH([2]売上一覧表!$B$5)</f>
        <v>10</v>
      </c>
      <c r="C164" s="319">
        <f t="shared" si="7"/>
        <v>27</v>
      </c>
      <c r="E164" s="365">
        <f>[2]売掛合計!H31</f>
        <v>0</v>
      </c>
      <c r="F164" s="319">
        <v>141</v>
      </c>
      <c r="K164" s="319">
        <f t="shared" si="8"/>
        <v>5</v>
      </c>
      <c r="O164" s="319">
        <v>700</v>
      </c>
      <c r="Q164" s="319">
        <v>2</v>
      </c>
      <c r="R164" s="319">
        <v>8</v>
      </c>
      <c r="X164" s="365">
        <f t="shared" si="6"/>
        <v>0</v>
      </c>
      <c r="Y164" s="319" t="s">
        <v>419</v>
      </c>
    </row>
    <row r="165" spans="1:25" ht="13.5">
      <c r="A165" s="319">
        <f>YEAR([2]売上一覧表!$B$5)</f>
        <v>2022</v>
      </c>
      <c r="B165" s="319">
        <f>MONTH([2]売上一覧表!$B$5)</f>
        <v>10</v>
      </c>
      <c r="C165" s="319">
        <f t="shared" si="7"/>
        <v>27</v>
      </c>
      <c r="E165" s="365">
        <f>SUM([2]売掛合計!G31,[2]売掛合計!J31:R31)</f>
        <v>10100</v>
      </c>
      <c r="F165" s="319">
        <v>141</v>
      </c>
      <c r="K165" s="319">
        <f t="shared" si="8"/>
        <v>99</v>
      </c>
      <c r="O165" s="319">
        <v>700</v>
      </c>
      <c r="Q165" s="319">
        <v>2</v>
      </c>
      <c r="R165" s="319">
        <v>8</v>
      </c>
      <c r="X165" s="365">
        <f t="shared" si="6"/>
        <v>10100</v>
      </c>
      <c r="Y165" s="319" t="s">
        <v>420</v>
      </c>
    </row>
    <row r="166" spans="1:25" ht="13.5">
      <c r="A166" s="319">
        <f>YEAR([2]売上一覧表!$B$5)</f>
        <v>2022</v>
      </c>
      <c r="B166" s="319">
        <f>MONTH([2]売上一覧表!$B$5)</f>
        <v>10</v>
      </c>
      <c r="C166" s="319">
        <f t="shared" si="7"/>
        <v>28</v>
      </c>
      <c r="E166" s="365">
        <f>[2]売掛合計!D32</f>
        <v>0</v>
      </c>
      <c r="F166" s="319">
        <v>141</v>
      </c>
      <c r="K166" s="319">
        <f t="shared" si="8"/>
        <v>1</v>
      </c>
      <c r="O166" s="319">
        <v>700</v>
      </c>
      <c r="Q166" s="319">
        <v>2</v>
      </c>
      <c r="R166" s="319">
        <v>8</v>
      </c>
      <c r="X166" s="365">
        <f t="shared" si="6"/>
        <v>0</v>
      </c>
      <c r="Y166" s="319" t="s">
        <v>415</v>
      </c>
    </row>
    <row r="167" spans="1:25" ht="13.5">
      <c r="A167" s="319">
        <f>YEAR([2]売上一覧表!$B$5)</f>
        <v>2022</v>
      </c>
      <c r="B167" s="319">
        <f>MONTH([2]売上一覧表!$B$5)</f>
        <v>10</v>
      </c>
      <c r="C167" s="319">
        <f t="shared" si="7"/>
        <v>28</v>
      </c>
      <c r="E167" s="365">
        <f>[2]売掛合計!E32</f>
        <v>0</v>
      </c>
      <c r="F167" s="319">
        <v>141</v>
      </c>
      <c r="K167" s="319">
        <f t="shared" si="8"/>
        <v>2</v>
      </c>
      <c r="O167" s="319">
        <v>700</v>
      </c>
      <c r="Q167" s="319">
        <v>2</v>
      </c>
      <c r="R167" s="319">
        <v>8</v>
      </c>
      <c r="X167" s="365">
        <f t="shared" si="6"/>
        <v>0</v>
      </c>
      <c r="Y167" s="319" t="s">
        <v>416</v>
      </c>
    </row>
    <row r="168" spans="1:25" ht="13.5">
      <c r="A168" s="319">
        <f>YEAR([2]売上一覧表!$B$5)</f>
        <v>2022</v>
      </c>
      <c r="B168" s="319">
        <f>MONTH([2]売上一覧表!$B$5)</f>
        <v>10</v>
      </c>
      <c r="C168" s="319">
        <f t="shared" si="7"/>
        <v>28</v>
      </c>
      <c r="E168" s="365">
        <f>[2]売掛合計!F32</f>
        <v>0</v>
      </c>
      <c r="F168" s="319">
        <v>141</v>
      </c>
      <c r="K168" s="319">
        <f t="shared" si="8"/>
        <v>3</v>
      </c>
      <c r="O168" s="319">
        <v>700</v>
      </c>
      <c r="Q168" s="319">
        <v>2</v>
      </c>
      <c r="R168" s="319">
        <v>8</v>
      </c>
      <c r="X168" s="365">
        <f t="shared" si="6"/>
        <v>0</v>
      </c>
      <c r="Y168" s="319" t="s">
        <v>417</v>
      </c>
    </row>
    <row r="169" spans="1:25" ht="13.5">
      <c r="A169" s="319">
        <f>YEAR([2]売上一覧表!$B$5)</f>
        <v>2022</v>
      </c>
      <c r="B169" s="319">
        <f>MONTH([2]売上一覧表!$B$5)</f>
        <v>10</v>
      </c>
      <c r="C169" s="319">
        <f t="shared" si="7"/>
        <v>28</v>
      </c>
      <c r="E169" s="365">
        <f>[2]売掛合計!I32</f>
        <v>15700</v>
      </c>
      <c r="F169" s="319">
        <v>141</v>
      </c>
      <c r="K169" s="319">
        <f t="shared" si="8"/>
        <v>4</v>
      </c>
      <c r="O169" s="319">
        <v>700</v>
      </c>
      <c r="Q169" s="319">
        <v>2</v>
      </c>
      <c r="R169" s="319">
        <v>8</v>
      </c>
      <c r="X169" s="365">
        <f t="shared" si="6"/>
        <v>15700</v>
      </c>
      <c r="Y169" s="319" t="s">
        <v>418</v>
      </c>
    </row>
    <row r="170" spans="1:25" ht="13.5">
      <c r="A170" s="319">
        <f>YEAR([2]売上一覧表!$B$5)</f>
        <v>2022</v>
      </c>
      <c r="B170" s="319">
        <f>MONTH([2]売上一覧表!$B$5)</f>
        <v>10</v>
      </c>
      <c r="C170" s="319">
        <f t="shared" si="7"/>
        <v>28</v>
      </c>
      <c r="E170" s="365">
        <f>[2]売掛合計!H32</f>
        <v>0</v>
      </c>
      <c r="F170" s="319">
        <v>141</v>
      </c>
      <c r="K170" s="319">
        <f t="shared" si="8"/>
        <v>5</v>
      </c>
      <c r="O170" s="319">
        <v>700</v>
      </c>
      <c r="Q170" s="319">
        <v>2</v>
      </c>
      <c r="R170" s="319">
        <v>8</v>
      </c>
      <c r="X170" s="365">
        <f t="shared" si="6"/>
        <v>0</v>
      </c>
      <c r="Y170" s="319" t="s">
        <v>419</v>
      </c>
    </row>
    <row r="171" spans="1:25" ht="13.5">
      <c r="A171" s="319">
        <f>YEAR([2]売上一覧表!$B$5)</f>
        <v>2022</v>
      </c>
      <c r="B171" s="319">
        <f>MONTH([2]売上一覧表!$B$5)</f>
        <v>10</v>
      </c>
      <c r="C171" s="319">
        <f t="shared" si="7"/>
        <v>28</v>
      </c>
      <c r="E171" s="365">
        <f>SUM([2]売掛合計!G32,[2]売掛合計!J32:R32)</f>
        <v>11800</v>
      </c>
      <c r="F171" s="319">
        <v>141</v>
      </c>
      <c r="K171" s="319">
        <f t="shared" si="8"/>
        <v>99</v>
      </c>
      <c r="O171" s="319">
        <v>700</v>
      </c>
      <c r="Q171" s="319">
        <v>2</v>
      </c>
      <c r="R171" s="319">
        <v>8</v>
      </c>
      <c r="X171" s="365">
        <f t="shared" si="6"/>
        <v>11800</v>
      </c>
      <c r="Y171" s="319" t="s">
        <v>420</v>
      </c>
    </row>
    <row r="172" spans="1:25" ht="13.5">
      <c r="A172" s="319">
        <f>YEAR([2]売上一覧表!$B$5)</f>
        <v>2022</v>
      </c>
      <c r="B172" s="319">
        <f>MONTH([2]売上一覧表!$B$5)</f>
        <v>10</v>
      </c>
      <c r="C172" s="319">
        <f t="shared" si="7"/>
        <v>29</v>
      </c>
      <c r="E172" s="365">
        <f>[2]売掛合計!D33</f>
        <v>0</v>
      </c>
      <c r="F172" s="319">
        <v>141</v>
      </c>
      <c r="K172" s="319">
        <f t="shared" si="8"/>
        <v>1</v>
      </c>
      <c r="O172" s="319">
        <v>700</v>
      </c>
      <c r="Q172" s="319">
        <v>2</v>
      </c>
      <c r="R172" s="319">
        <v>8</v>
      </c>
      <c r="X172" s="365">
        <f t="shared" si="6"/>
        <v>0</v>
      </c>
      <c r="Y172" s="319" t="s">
        <v>415</v>
      </c>
    </row>
    <row r="173" spans="1:25" ht="13.5">
      <c r="A173" s="319">
        <f>YEAR([2]売上一覧表!$B$5)</f>
        <v>2022</v>
      </c>
      <c r="B173" s="319">
        <f>MONTH([2]売上一覧表!$B$5)</f>
        <v>10</v>
      </c>
      <c r="C173" s="319">
        <f t="shared" si="7"/>
        <v>29</v>
      </c>
      <c r="E173" s="365">
        <f>[2]売掛合計!E33</f>
        <v>0</v>
      </c>
      <c r="F173" s="319">
        <v>141</v>
      </c>
      <c r="K173" s="319">
        <f t="shared" si="8"/>
        <v>2</v>
      </c>
      <c r="O173" s="319">
        <v>700</v>
      </c>
      <c r="Q173" s="319">
        <v>2</v>
      </c>
      <c r="R173" s="319">
        <v>8</v>
      </c>
      <c r="X173" s="365">
        <f t="shared" si="6"/>
        <v>0</v>
      </c>
      <c r="Y173" s="319" t="s">
        <v>416</v>
      </c>
    </row>
    <row r="174" spans="1:25" ht="13.5">
      <c r="A174" s="319">
        <f>YEAR([2]売上一覧表!$B$5)</f>
        <v>2022</v>
      </c>
      <c r="B174" s="319">
        <f>MONTH([2]売上一覧表!$B$5)</f>
        <v>10</v>
      </c>
      <c r="C174" s="319">
        <f t="shared" si="7"/>
        <v>29</v>
      </c>
      <c r="E174" s="365">
        <f>[2]売掛合計!F33</f>
        <v>0</v>
      </c>
      <c r="F174" s="319">
        <v>141</v>
      </c>
      <c r="K174" s="319">
        <f t="shared" si="8"/>
        <v>3</v>
      </c>
      <c r="O174" s="319">
        <v>700</v>
      </c>
      <c r="Q174" s="319">
        <v>2</v>
      </c>
      <c r="R174" s="319">
        <v>8</v>
      </c>
      <c r="X174" s="365">
        <f t="shared" si="6"/>
        <v>0</v>
      </c>
      <c r="Y174" s="319" t="s">
        <v>417</v>
      </c>
    </row>
    <row r="175" spans="1:25" ht="13.5">
      <c r="A175" s="319">
        <f>YEAR([2]売上一覧表!$B$5)</f>
        <v>2022</v>
      </c>
      <c r="B175" s="319">
        <f>MONTH([2]売上一覧表!$B$5)</f>
        <v>10</v>
      </c>
      <c r="C175" s="319">
        <f t="shared" si="7"/>
        <v>29</v>
      </c>
      <c r="E175" s="365">
        <f>[2]売掛合計!I33</f>
        <v>4000</v>
      </c>
      <c r="F175" s="319">
        <v>141</v>
      </c>
      <c r="K175" s="319">
        <f t="shared" si="8"/>
        <v>4</v>
      </c>
      <c r="O175" s="319">
        <v>700</v>
      </c>
      <c r="Q175" s="319">
        <v>2</v>
      </c>
      <c r="R175" s="319">
        <v>8</v>
      </c>
      <c r="X175" s="365">
        <f t="shared" si="6"/>
        <v>4000</v>
      </c>
      <c r="Y175" s="319" t="s">
        <v>418</v>
      </c>
    </row>
    <row r="176" spans="1:25" ht="13.5">
      <c r="A176" s="319">
        <f>YEAR([2]売上一覧表!$B$5)</f>
        <v>2022</v>
      </c>
      <c r="B176" s="319">
        <f>MONTH([2]売上一覧表!$B$5)</f>
        <v>10</v>
      </c>
      <c r="C176" s="319">
        <f t="shared" si="7"/>
        <v>29</v>
      </c>
      <c r="E176" s="365">
        <f>[2]売掛合計!H33</f>
        <v>0</v>
      </c>
      <c r="F176" s="319">
        <v>141</v>
      </c>
      <c r="K176" s="319">
        <f t="shared" si="8"/>
        <v>5</v>
      </c>
      <c r="O176" s="319">
        <v>700</v>
      </c>
      <c r="Q176" s="319">
        <v>2</v>
      </c>
      <c r="R176" s="319">
        <v>8</v>
      </c>
      <c r="X176" s="365">
        <f t="shared" si="6"/>
        <v>0</v>
      </c>
      <c r="Y176" s="319" t="s">
        <v>419</v>
      </c>
    </row>
    <row r="177" spans="1:25" ht="13.5">
      <c r="A177" s="319">
        <f>YEAR([2]売上一覧表!$B$5)</f>
        <v>2022</v>
      </c>
      <c r="B177" s="319">
        <f>MONTH([2]売上一覧表!$B$5)</f>
        <v>10</v>
      </c>
      <c r="C177" s="319">
        <f t="shared" si="7"/>
        <v>29</v>
      </c>
      <c r="E177" s="365">
        <f>SUM([2]売掛合計!G33,[2]売掛合計!J33:R33)</f>
        <v>11400</v>
      </c>
      <c r="F177" s="319">
        <v>141</v>
      </c>
      <c r="K177" s="319">
        <f t="shared" si="8"/>
        <v>99</v>
      </c>
      <c r="O177" s="319">
        <v>700</v>
      </c>
      <c r="Q177" s="319">
        <v>2</v>
      </c>
      <c r="R177" s="319">
        <v>8</v>
      </c>
      <c r="X177" s="365">
        <f t="shared" si="6"/>
        <v>11400</v>
      </c>
      <c r="Y177" s="319" t="s">
        <v>420</v>
      </c>
    </row>
    <row r="178" spans="1:25" ht="13.5">
      <c r="A178" s="319">
        <f>YEAR([2]売上一覧表!$B$5)</f>
        <v>2022</v>
      </c>
      <c r="B178" s="319">
        <f>MONTH([2]売上一覧表!$B$5)</f>
        <v>10</v>
      </c>
      <c r="C178" s="319">
        <f>C172+1</f>
        <v>30</v>
      </c>
      <c r="E178" s="365">
        <f>[2]売掛合計!D34</f>
        <v>0</v>
      </c>
      <c r="F178" s="319">
        <v>141</v>
      </c>
      <c r="K178" s="319">
        <f t="shared" si="8"/>
        <v>1</v>
      </c>
      <c r="O178" s="319">
        <v>700</v>
      </c>
      <c r="Q178" s="319">
        <v>2</v>
      </c>
      <c r="R178" s="319">
        <v>8</v>
      </c>
      <c r="X178" s="365">
        <f t="shared" si="6"/>
        <v>0</v>
      </c>
      <c r="Y178" s="319" t="s">
        <v>415</v>
      </c>
    </row>
    <row r="179" spans="1:25" ht="13.5">
      <c r="A179" s="319">
        <f>YEAR([2]売上一覧表!$B$5)</f>
        <v>2022</v>
      </c>
      <c r="B179" s="319">
        <f>MONTH([2]売上一覧表!$B$5)</f>
        <v>10</v>
      </c>
      <c r="C179" s="319">
        <f t="shared" ref="C179:C189" si="9">C173+1</f>
        <v>30</v>
      </c>
      <c r="E179" s="365">
        <f>[2]売掛合計!E34</f>
        <v>600</v>
      </c>
      <c r="F179" s="319">
        <v>141</v>
      </c>
      <c r="K179" s="319">
        <f t="shared" si="8"/>
        <v>2</v>
      </c>
      <c r="O179" s="319">
        <v>700</v>
      </c>
      <c r="Q179" s="319">
        <v>2</v>
      </c>
      <c r="R179" s="319">
        <v>8</v>
      </c>
      <c r="X179" s="365">
        <f t="shared" si="6"/>
        <v>600</v>
      </c>
      <c r="Y179" s="319" t="s">
        <v>416</v>
      </c>
    </row>
    <row r="180" spans="1:25" ht="13.5">
      <c r="A180" s="319">
        <f>YEAR([2]売上一覧表!$B$5)</f>
        <v>2022</v>
      </c>
      <c r="B180" s="319">
        <f>MONTH([2]売上一覧表!$B$5)</f>
        <v>10</v>
      </c>
      <c r="C180" s="319">
        <f t="shared" si="9"/>
        <v>30</v>
      </c>
      <c r="E180" s="365">
        <f>[2]売掛合計!F34</f>
        <v>0</v>
      </c>
      <c r="F180" s="319">
        <v>141</v>
      </c>
      <c r="K180" s="319">
        <f t="shared" si="8"/>
        <v>3</v>
      </c>
      <c r="O180" s="319">
        <v>700</v>
      </c>
      <c r="Q180" s="319">
        <v>2</v>
      </c>
      <c r="R180" s="319">
        <v>8</v>
      </c>
      <c r="X180" s="365">
        <f t="shared" si="6"/>
        <v>0</v>
      </c>
      <c r="Y180" s="319" t="s">
        <v>417</v>
      </c>
    </row>
    <row r="181" spans="1:25" ht="13.5">
      <c r="A181" s="319">
        <f>YEAR([2]売上一覧表!$B$5)</f>
        <v>2022</v>
      </c>
      <c r="B181" s="319">
        <f>MONTH([2]売上一覧表!$B$5)</f>
        <v>10</v>
      </c>
      <c r="C181" s="319">
        <f t="shared" si="9"/>
        <v>30</v>
      </c>
      <c r="E181" s="365">
        <f>[2]売掛合計!I34</f>
        <v>0</v>
      </c>
      <c r="F181" s="319">
        <v>141</v>
      </c>
      <c r="K181" s="319">
        <f t="shared" si="8"/>
        <v>4</v>
      </c>
      <c r="O181" s="319">
        <v>700</v>
      </c>
      <c r="Q181" s="319">
        <v>2</v>
      </c>
      <c r="R181" s="319">
        <v>8</v>
      </c>
      <c r="X181" s="365">
        <f t="shared" si="6"/>
        <v>0</v>
      </c>
      <c r="Y181" s="319" t="s">
        <v>418</v>
      </c>
    </row>
    <row r="182" spans="1:25" ht="13.5">
      <c r="A182" s="319">
        <f>YEAR([2]売上一覧表!$B$5)</f>
        <v>2022</v>
      </c>
      <c r="B182" s="319">
        <f>MONTH([2]売上一覧表!$B$5)</f>
        <v>10</v>
      </c>
      <c r="C182" s="319">
        <f t="shared" si="9"/>
        <v>30</v>
      </c>
      <c r="E182" s="365">
        <f>[2]売掛合計!H34</f>
        <v>0</v>
      </c>
      <c r="F182" s="319">
        <v>141</v>
      </c>
      <c r="K182" s="319">
        <f t="shared" si="8"/>
        <v>5</v>
      </c>
      <c r="O182" s="319">
        <v>700</v>
      </c>
      <c r="Q182" s="319">
        <v>2</v>
      </c>
      <c r="R182" s="319">
        <v>8</v>
      </c>
      <c r="X182" s="365">
        <f t="shared" si="6"/>
        <v>0</v>
      </c>
      <c r="Y182" s="319" t="s">
        <v>419</v>
      </c>
    </row>
    <row r="183" spans="1:25" ht="13.5">
      <c r="A183" s="319">
        <f>YEAR([2]売上一覧表!$B$5)</f>
        <v>2022</v>
      </c>
      <c r="B183" s="319">
        <f>MONTH([2]売上一覧表!$B$5)</f>
        <v>10</v>
      </c>
      <c r="C183" s="319">
        <f t="shared" si="9"/>
        <v>30</v>
      </c>
      <c r="E183" s="365">
        <f>SUM([2]売掛合計!G34,[2]売掛合計!J34:R34)</f>
        <v>0</v>
      </c>
      <c r="F183" s="319">
        <v>141</v>
      </c>
      <c r="K183" s="319">
        <f t="shared" si="8"/>
        <v>99</v>
      </c>
      <c r="O183" s="319">
        <v>700</v>
      </c>
      <c r="Q183" s="319">
        <v>2</v>
      </c>
      <c r="R183" s="319">
        <v>8</v>
      </c>
      <c r="X183" s="365">
        <f t="shared" si="6"/>
        <v>0</v>
      </c>
      <c r="Y183" s="319" t="s">
        <v>420</v>
      </c>
    </row>
    <row r="184" spans="1:25" ht="13.5">
      <c r="A184" s="319">
        <f>YEAR([2]売上一覧表!$B$5)</f>
        <v>2022</v>
      </c>
      <c r="B184" s="319">
        <f>MONTH([2]売上一覧表!$B$5)</f>
        <v>10</v>
      </c>
      <c r="C184" s="319">
        <f t="shared" si="9"/>
        <v>31</v>
      </c>
      <c r="E184" s="365">
        <f>[2]売掛合計!D35</f>
        <v>0</v>
      </c>
      <c r="F184" s="319">
        <v>141</v>
      </c>
      <c r="K184" s="319">
        <f t="shared" si="8"/>
        <v>1</v>
      </c>
      <c r="O184" s="319">
        <v>700</v>
      </c>
      <c r="Q184" s="319">
        <v>2</v>
      </c>
      <c r="R184" s="319">
        <v>8</v>
      </c>
      <c r="X184" s="365">
        <f t="shared" si="6"/>
        <v>0</v>
      </c>
      <c r="Y184" s="319" t="s">
        <v>415</v>
      </c>
    </row>
    <row r="185" spans="1:25" ht="13.5">
      <c r="A185" s="319">
        <f>YEAR([2]売上一覧表!$B$5)</f>
        <v>2022</v>
      </c>
      <c r="B185" s="319">
        <f>MONTH([2]売上一覧表!$B$5)</f>
        <v>10</v>
      </c>
      <c r="C185" s="319">
        <f t="shared" si="9"/>
        <v>31</v>
      </c>
      <c r="E185" s="365">
        <f>[2]売掛合計!E35</f>
        <v>600</v>
      </c>
      <c r="F185" s="319">
        <v>141</v>
      </c>
      <c r="K185" s="319">
        <f t="shared" si="8"/>
        <v>2</v>
      </c>
      <c r="O185" s="319">
        <v>700</v>
      </c>
      <c r="Q185" s="319">
        <v>2</v>
      </c>
      <c r="R185" s="319">
        <v>8</v>
      </c>
      <c r="X185" s="365">
        <f t="shared" si="6"/>
        <v>600</v>
      </c>
      <c r="Y185" s="319" t="s">
        <v>416</v>
      </c>
    </row>
    <row r="186" spans="1:25" ht="13.5">
      <c r="A186" s="319">
        <f>YEAR([2]売上一覧表!$B$5)</f>
        <v>2022</v>
      </c>
      <c r="B186" s="319">
        <f>MONTH([2]売上一覧表!$B$5)</f>
        <v>10</v>
      </c>
      <c r="C186" s="319">
        <f t="shared" si="9"/>
        <v>31</v>
      </c>
      <c r="E186" s="365">
        <f>[2]売掛合計!F35</f>
        <v>0</v>
      </c>
      <c r="F186" s="319">
        <v>141</v>
      </c>
      <c r="K186" s="319">
        <f t="shared" si="8"/>
        <v>3</v>
      </c>
      <c r="O186" s="319">
        <v>700</v>
      </c>
      <c r="Q186" s="319">
        <v>2</v>
      </c>
      <c r="R186" s="319">
        <v>8</v>
      </c>
      <c r="X186" s="365">
        <f t="shared" si="6"/>
        <v>0</v>
      </c>
      <c r="Y186" s="319" t="s">
        <v>417</v>
      </c>
    </row>
    <row r="187" spans="1:25" ht="13.5">
      <c r="A187" s="319">
        <f>YEAR([2]売上一覧表!$B$5)</f>
        <v>2022</v>
      </c>
      <c r="B187" s="319">
        <f>MONTH([2]売上一覧表!$B$5)</f>
        <v>10</v>
      </c>
      <c r="C187" s="319">
        <f t="shared" si="9"/>
        <v>31</v>
      </c>
      <c r="E187" s="365">
        <f>[2]売掛合計!I35</f>
        <v>3100</v>
      </c>
      <c r="F187" s="319">
        <v>141</v>
      </c>
      <c r="K187" s="319">
        <f t="shared" si="8"/>
        <v>4</v>
      </c>
      <c r="O187" s="319">
        <v>700</v>
      </c>
      <c r="Q187" s="319">
        <v>2</v>
      </c>
      <c r="R187" s="319">
        <v>8</v>
      </c>
      <c r="X187" s="365">
        <f t="shared" si="6"/>
        <v>3100</v>
      </c>
      <c r="Y187" s="319" t="s">
        <v>418</v>
      </c>
    </row>
    <row r="188" spans="1:25" ht="13.5">
      <c r="A188" s="319">
        <f>YEAR([2]売上一覧表!$B$5)</f>
        <v>2022</v>
      </c>
      <c r="B188" s="319">
        <f>MONTH([2]売上一覧表!$B$5)</f>
        <v>10</v>
      </c>
      <c r="C188" s="319">
        <f t="shared" si="9"/>
        <v>31</v>
      </c>
      <c r="E188" s="365">
        <f>[2]売掛合計!H35</f>
        <v>0</v>
      </c>
      <c r="F188" s="319">
        <v>141</v>
      </c>
      <c r="K188" s="319">
        <f t="shared" si="8"/>
        <v>5</v>
      </c>
      <c r="O188" s="319">
        <v>700</v>
      </c>
      <c r="Q188" s="319">
        <v>2</v>
      </c>
      <c r="R188" s="319">
        <v>8</v>
      </c>
      <c r="X188" s="365">
        <f t="shared" si="6"/>
        <v>0</v>
      </c>
      <c r="Y188" s="319" t="s">
        <v>419</v>
      </c>
    </row>
    <row r="189" spans="1:25" ht="13.5">
      <c r="A189" s="319">
        <f>YEAR([2]売上一覧表!$B$5)</f>
        <v>2022</v>
      </c>
      <c r="B189" s="319">
        <f>MONTH([2]売上一覧表!$B$5)</f>
        <v>10</v>
      </c>
      <c r="C189" s="319">
        <f t="shared" si="9"/>
        <v>31</v>
      </c>
      <c r="E189" s="365">
        <f>SUM([2]売掛合計!G35,[2]売掛合計!J35:R35)</f>
        <v>7200</v>
      </c>
      <c r="F189" s="319">
        <v>141</v>
      </c>
      <c r="K189" s="319">
        <f t="shared" si="8"/>
        <v>99</v>
      </c>
      <c r="O189" s="319">
        <v>700</v>
      </c>
      <c r="Q189" s="319">
        <v>2</v>
      </c>
      <c r="R189" s="319">
        <v>8</v>
      </c>
      <c r="X189" s="365">
        <f t="shared" si="6"/>
        <v>7200</v>
      </c>
      <c r="Y189" s="319" t="s">
        <v>420</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D468"/>
  <sheetViews>
    <sheetView topLeftCell="A211" workbookViewId="0">
      <selection activeCell="L46" sqref="L46"/>
    </sheetView>
  </sheetViews>
  <sheetFormatPr defaultColWidth="18.625" defaultRowHeight="12.95" customHeight="1"/>
  <cols>
    <col min="1" max="1" width="9.5" style="319" bestFit="1" customWidth="1"/>
    <col min="2" max="30" width="9" style="319" customWidth="1"/>
    <col min="31" max="16384" width="18.625" style="319"/>
  </cols>
  <sheetData>
    <row r="1" spans="1:30" s="555" customFormat="1" ht="18.600000000000001" customHeight="1">
      <c r="B1" s="552" t="s">
        <v>385</v>
      </c>
      <c r="C1" s="553" t="s">
        <v>383</v>
      </c>
      <c r="D1" s="553" t="s">
        <v>386</v>
      </c>
      <c r="E1" s="553" t="s">
        <v>387</v>
      </c>
      <c r="F1" s="553" t="s">
        <v>388</v>
      </c>
      <c r="G1" s="553" t="s">
        <v>389</v>
      </c>
      <c r="H1" s="553" t="s">
        <v>390</v>
      </c>
      <c r="I1" s="553" t="s">
        <v>391</v>
      </c>
      <c r="J1" s="553" t="s">
        <v>392</v>
      </c>
      <c r="K1" s="553" t="s">
        <v>393</v>
      </c>
      <c r="L1" s="553" t="s">
        <v>394</v>
      </c>
      <c r="M1" s="553" t="s">
        <v>395</v>
      </c>
      <c r="N1" s="553" t="s">
        <v>396</v>
      </c>
      <c r="O1" s="553" t="s">
        <v>397</v>
      </c>
      <c r="P1" s="553" t="s">
        <v>398</v>
      </c>
      <c r="Q1" s="553" t="s">
        <v>399</v>
      </c>
      <c r="R1" s="553" t="s">
        <v>400</v>
      </c>
      <c r="S1" s="553" t="s">
        <v>401</v>
      </c>
      <c r="T1" s="553" t="s">
        <v>402</v>
      </c>
      <c r="U1" s="553" t="s">
        <v>403</v>
      </c>
      <c r="V1" s="553" t="s">
        <v>404</v>
      </c>
      <c r="W1" s="553" t="s">
        <v>405</v>
      </c>
      <c r="X1" s="553" t="s">
        <v>406</v>
      </c>
      <c r="Y1" s="553" t="s">
        <v>407</v>
      </c>
      <c r="Z1" s="553" t="s">
        <v>408</v>
      </c>
      <c r="AA1" s="553" t="s">
        <v>409</v>
      </c>
      <c r="AB1" s="553" t="s">
        <v>410</v>
      </c>
      <c r="AC1" s="553" t="s">
        <v>411</v>
      </c>
      <c r="AD1" s="554" t="s">
        <v>412</v>
      </c>
    </row>
    <row r="2" spans="1:30" s="555" customFormat="1" ht="18" customHeight="1">
      <c r="B2" s="556" t="s">
        <v>227</v>
      </c>
      <c r="C2" s="557" t="s">
        <v>227</v>
      </c>
      <c r="D2" s="557" t="s">
        <v>227</v>
      </c>
      <c r="E2" s="558"/>
      <c r="F2" s="557" t="s">
        <v>227</v>
      </c>
      <c r="G2" s="557" t="s">
        <v>227</v>
      </c>
      <c r="H2" s="558"/>
      <c r="I2" s="557" t="s">
        <v>413</v>
      </c>
      <c r="J2" s="557" t="s">
        <v>413</v>
      </c>
      <c r="K2" s="557" t="s">
        <v>413</v>
      </c>
      <c r="L2" s="557" t="s">
        <v>413</v>
      </c>
      <c r="M2" s="558"/>
      <c r="N2" s="557" t="s">
        <v>413</v>
      </c>
      <c r="O2" s="558"/>
      <c r="P2" s="557" t="s">
        <v>227</v>
      </c>
      <c r="Q2" s="557" t="s">
        <v>227</v>
      </c>
      <c r="R2" s="557" t="s">
        <v>413</v>
      </c>
      <c r="S2" s="557" t="s">
        <v>413</v>
      </c>
      <c r="T2" s="558"/>
      <c r="U2" s="557" t="s">
        <v>413</v>
      </c>
      <c r="V2" s="558"/>
      <c r="W2" s="557" t="s">
        <v>413</v>
      </c>
      <c r="X2" s="558"/>
      <c r="Y2" s="557" t="s">
        <v>227</v>
      </c>
      <c r="Z2" s="558"/>
      <c r="AA2" s="558"/>
      <c r="AB2" s="558"/>
      <c r="AC2" s="558"/>
      <c r="AD2" s="559"/>
    </row>
    <row r="3" spans="1:30" s="555" customFormat="1" ht="14.25" customHeight="1" thickBot="1">
      <c r="B3" s="560">
        <v>4</v>
      </c>
      <c r="C3" s="561">
        <v>2</v>
      </c>
      <c r="D3" s="561">
        <v>2</v>
      </c>
      <c r="E3" s="561">
        <v>6</v>
      </c>
      <c r="F3" s="561"/>
      <c r="G3" s="561">
        <v>4</v>
      </c>
      <c r="H3" s="561">
        <v>20</v>
      </c>
      <c r="I3" s="561">
        <v>2</v>
      </c>
      <c r="J3" s="561">
        <v>1</v>
      </c>
      <c r="K3" s="561">
        <v>1</v>
      </c>
      <c r="L3" s="561">
        <v>4</v>
      </c>
      <c r="M3" s="561">
        <v>20</v>
      </c>
      <c r="N3" s="561">
        <v>4</v>
      </c>
      <c r="O3" s="561">
        <v>20</v>
      </c>
      <c r="P3" s="561">
        <v>4</v>
      </c>
      <c r="Q3" s="561">
        <v>20</v>
      </c>
      <c r="R3" s="561">
        <v>2</v>
      </c>
      <c r="S3" s="561">
        <v>1</v>
      </c>
      <c r="T3" s="561">
        <v>1</v>
      </c>
      <c r="U3" s="561">
        <v>4</v>
      </c>
      <c r="V3" s="561">
        <v>20</v>
      </c>
      <c r="W3" s="561">
        <v>4</v>
      </c>
      <c r="X3" s="561">
        <v>20</v>
      </c>
      <c r="Y3" s="561">
        <v>11</v>
      </c>
      <c r="Z3" s="561">
        <v>96</v>
      </c>
      <c r="AA3" s="561">
        <v>4</v>
      </c>
      <c r="AB3" s="561">
        <v>2</v>
      </c>
      <c r="AC3" s="561">
        <v>2</v>
      </c>
      <c r="AD3" s="562">
        <v>8</v>
      </c>
    </row>
    <row r="4" spans="1:30" ht="13.5">
      <c r="A4" s="563" t="str">
        <f>DATE(B4,C4,D4)&amp;"-"&amp;COUNTIF($D$4:D4,D4)</f>
        <v>44835-1</v>
      </c>
      <c r="B4" s="319">
        <f>YEAR([2]売上一覧表!$B$5)</f>
        <v>2022</v>
      </c>
      <c r="C4" s="319">
        <f>MONTH([2]売上一覧表!$B$5)</f>
        <v>10</v>
      </c>
      <c r="D4" s="319">
        <v>1</v>
      </c>
      <c r="F4" s="365">
        <f>VLOOKUP(A4,[2]売上入力!D:AH,31,0)</f>
        <v>8388.2500000000018</v>
      </c>
      <c r="G4" s="319">
        <v>1838</v>
      </c>
      <c r="I4" s="319">
        <v>32</v>
      </c>
      <c r="J4" s="319">
        <v>8</v>
      </c>
      <c r="P4" s="319">
        <f>IF(VLOOKUP(A4,[2]売上入力!D:J,7,0)="日払",100,420)</f>
        <v>100</v>
      </c>
      <c r="U4" s="319" t="str">
        <f>IF(P4=420,VLOOKUP(VLOOKUP(A4,[2]売上入力!D:I,6,0),[2]基本登録!D:E,2,0),"")</f>
        <v/>
      </c>
      <c r="Y4" s="365">
        <f>F4</f>
        <v>8388.2500000000018</v>
      </c>
      <c r="Z4" s="319" t="str">
        <f>IF(P4=420,"未払外注費("&amp;VLOOKUP(A4,[2]売上入力!D:AB,6,0)&amp;")","外注費("&amp;VLOOKUP(A4,[2]売上入力!D:AB,6,0)&amp;")")</f>
        <v>外注費(石巻)</v>
      </c>
    </row>
    <row r="5" spans="1:30" ht="13.5">
      <c r="A5" s="563" t="str">
        <f>DATE(B5,C5,D5)&amp;"-"&amp;COUNTIF($D$4:D5,D5)</f>
        <v>44835-2</v>
      </c>
      <c r="B5" s="319">
        <f>YEAR([2]売上一覧表!$B$5)</f>
        <v>2022</v>
      </c>
      <c r="C5" s="319">
        <f>MONTH([2]売上一覧表!$B$5)</f>
        <v>10</v>
      </c>
      <c r="D5" s="319">
        <v>1</v>
      </c>
      <c r="F5" s="365">
        <f>VLOOKUP(A5,[2]売上入力!D:AH,31,0)</f>
        <v>6333.0000000000018</v>
      </c>
      <c r="G5" s="319">
        <v>1838</v>
      </c>
      <c r="I5" s="319">
        <v>32</v>
      </c>
      <c r="J5" s="319">
        <v>8</v>
      </c>
      <c r="P5" s="319">
        <f>IF(VLOOKUP(A5,[2]売上入力!D:J,7,0)="日払",100,420)</f>
        <v>100</v>
      </c>
      <c r="U5" s="319" t="str">
        <f>IF(P5=420,VLOOKUP(VLOOKUP(A5,[2]売上入力!D:I,6,0),[2]基本登録!D:E,2,0),"")</f>
        <v/>
      </c>
      <c r="Y5" s="365">
        <f>F5</f>
        <v>6333.0000000000018</v>
      </c>
      <c r="Z5" s="319" t="str">
        <f>IF(P5=420,"未払外注費("&amp;VLOOKUP(A5,[2]売上入力!D:AB,6,0)&amp;")","外注費("&amp;VLOOKUP(A5,[2]売上入力!D:AB,6,0)&amp;")")</f>
        <v>外注費(清水英)</v>
      </c>
    </row>
    <row r="6" spans="1:30" ht="13.5">
      <c r="A6" s="563" t="str">
        <f>DATE(B6,C6,D6)&amp;"-"&amp;COUNTIF($D$4:D6,D6)</f>
        <v>44835-3</v>
      </c>
      <c r="B6" s="319">
        <f>YEAR([2]売上一覧表!$B$5)</f>
        <v>2022</v>
      </c>
      <c r="C6" s="319">
        <f>MONTH([2]売上一覧表!$B$5)</f>
        <v>10</v>
      </c>
      <c r="D6" s="319">
        <v>1</v>
      </c>
      <c r="F6" s="365">
        <f>VLOOKUP(A6,[2]売上入力!D:AH,31,0)</f>
        <v>2722.2500000000009</v>
      </c>
      <c r="G6" s="319">
        <v>1838</v>
      </c>
      <c r="I6" s="319">
        <v>32</v>
      </c>
      <c r="J6" s="319">
        <v>8</v>
      </c>
      <c r="P6" s="319">
        <f>IF(VLOOKUP(A6,[2]売上入力!D:J,7,0)="日払",100,420)</f>
        <v>100</v>
      </c>
      <c r="U6" s="319" t="str">
        <f>IF(P6=420,VLOOKUP(VLOOKUP(A6,[2]売上入力!D:I,6,0),[2]基本登録!D:E,2,0),"")</f>
        <v/>
      </c>
      <c r="Y6" s="365">
        <f t="shared" ref="Y6:Y69" si="0">F6</f>
        <v>2722.2500000000009</v>
      </c>
      <c r="Z6" s="319" t="str">
        <f>IF(P6=420,"未払外注費("&amp;VLOOKUP(A6,[2]売上入力!D:AB,6,0)&amp;")","外注費("&amp;VLOOKUP(A6,[2]売上入力!D:AB,6,0)&amp;")")</f>
        <v>外注費(武茂)</v>
      </c>
    </row>
    <row r="7" spans="1:30" ht="13.5">
      <c r="A7" s="563" t="str">
        <f>DATE(B7,C7,D7)&amp;"-"&amp;COUNTIF($D$4:D7,D7)</f>
        <v>44835-4</v>
      </c>
      <c r="B7" s="319">
        <f>YEAR([2]売上一覧表!$B$5)</f>
        <v>2022</v>
      </c>
      <c r="C7" s="319">
        <f>MONTH([2]売上一覧表!$B$5)</f>
        <v>10</v>
      </c>
      <c r="D7" s="319">
        <v>1</v>
      </c>
      <c r="F7" s="365">
        <f>VLOOKUP(A7,[2]売上入力!D:AH,31,0)</f>
        <v>8073.6666666666697</v>
      </c>
      <c r="G7" s="319">
        <v>1838</v>
      </c>
      <c r="I7" s="319">
        <v>32</v>
      </c>
      <c r="J7" s="319">
        <v>8</v>
      </c>
      <c r="P7" s="319">
        <f>IF(VLOOKUP(A7,[2]売上入力!D:J,7,0)="日払",100,420)</f>
        <v>100</v>
      </c>
      <c r="U7" s="319" t="str">
        <f>IF(P7=420,VLOOKUP(VLOOKUP(A7,[2]売上入力!D:I,6,0),[2]基本登録!D:E,2,0),"")</f>
        <v/>
      </c>
      <c r="Y7" s="365">
        <f t="shared" si="0"/>
        <v>8073.6666666666697</v>
      </c>
      <c r="Z7" s="319" t="str">
        <f>IF(P7=420,"未払外注費("&amp;VLOOKUP(A7,[2]売上入力!D:AB,6,0)&amp;")","外注費("&amp;VLOOKUP(A7,[2]売上入力!D:AB,6,0)&amp;")")</f>
        <v>外注費(後藤)</v>
      </c>
    </row>
    <row r="8" spans="1:30" ht="13.5">
      <c r="A8" s="563" t="str">
        <f>DATE(B8,C8,D8)&amp;"-"&amp;COUNTIF($D$4:D8,D8)</f>
        <v>44835-5</v>
      </c>
      <c r="B8" s="319">
        <f>YEAR([2]売上一覧表!$B$5)</f>
        <v>2022</v>
      </c>
      <c r="C8" s="319">
        <f>MONTH([2]売上一覧表!$B$5)</f>
        <v>10</v>
      </c>
      <c r="D8" s="319">
        <v>1</v>
      </c>
      <c r="F8" s="365">
        <f>VLOOKUP(A8,[2]売上入力!D:AH,31,0)</f>
        <v>8444.0000000000036</v>
      </c>
      <c r="G8" s="319">
        <v>1838</v>
      </c>
      <c r="I8" s="319">
        <v>32</v>
      </c>
      <c r="J8" s="319">
        <v>8</v>
      </c>
      <c r="P8" s="319">
        <f>IF(VLOOKUP(A8,[2]売上入力!D:J,7,0)="日払",100,420)</f>
        <v>100</v>
      </c>
      <c r="U8" s="319" t="str">
        <f>IF(P8=420,VLOOKUP(VLOOKUP(A8,[2]売上入力!D:I,6,0),[2]基本登録!D:E,2,0),"")</f>
        <v/>
      </c>
      <c r="Y8" s="365">
        <f t="shared" si="0"/>
        <v>8444.0000000000036</v>
      </c>
      <c r="Z8" s="319" t="str">
        <f>IF(P8=420,"未払外注費("&amp;VLOOKUP(A8,[2]売上入力!D:AB,6,0)&amp;")","外注費("&amp;VLOOKUP(A8,[2]売上入力!D:AB,6,0)&amp;")")</f>
        <v>外注費(若濱)</v>
      </c>
    </row>
    <row r="9" spans="1:30" ht="13.5">
      <c r="A9" s="563" t="str">
        <f>DATE(B9,C9,D9)&amp;"-"&amp;COUNTIF($D$4:D9,D9)</f>
        <v>44835-6</v>
      </c>
      <c r="B9" s="319">
        <f>YEAR([2]売上一覧表!$B$5)</f>
        <v>2022</v>
      </c>
      <c r="C9" s="319">
        <f>MONTH([2]売上一覧表!$B$5)</f>
        <v>10</v>
      </c>
      <c r="D9" s="319">
        <v>1</v>
      </c>
      <c r="F9" s="365">
        <f>VLOOKUP(A9,[2]売上入力!D:AH,31,0)</f>
        <v>9944.0000000000036</v>
      </c>
      <c r="G9" s="319">
        <v>1838</v>
      </c>
      <c r="I9" s="319">
        <v>32</v>
      </c>
      <c r="J9" s="319">
        <v>8</v>
      </c>
      <c r="P9" s="319">
        <f>IF(VLOOKUP(A9,[2]売上入力!D:J,7,0)="日払",100,420)</f>
        <v>100</v>
      </c>
      <c r="U9" s="319" t="str">
        <f>IF(P9=420,VLOOKUP(VLOOKUP(A9,[2]売上入力!D:I,6,0),[2]基本登録!D:E,2,0),"")</f>
        <v/>
      </c>
      <c r="Y9" s="365">
        <f t="shared" si="0"/>
        <v>9944.0000000000036</v>
      </c>
      <c r="Z9" s="319" t="str">
        <f>IF(P9=420,"未払外注費("&amp;VLOOKUP(A9,[2]売上入力!D:AB,6,0)&amp;")","外注費("&amp;VLOOKUP(A9,[2]売上入力!D:AB,6,0)&amp;")")</f>
        <v>外注費(鈴木)</v>
      </c>
    </row>
    <row r="10" spans="1:30" ht="13.5">
      <c r="A10" s="563" t="str">
        <f>DATE(B10,C10,D10)&amp;"-"&amp;COUNTIF($D$4:D10,D10)</f>
        <v>44835-7</v>
      </c>
      <c r="B10" s="319">
        <f>YEAR([2]売上一覧表!$B$5)</f>
        <v>2022</v>
      </c>
      <c r="C10" s="319">
        <f>MONTH([2]売上一覧表!$B$5)</f>
        <v>10</v>
      </c>
      <c r="D10" s="319">
        <v>1</v>
      </c>
      <c r="F10" s="365">
        <f>VLOOKUP(A10,[2]売上入力!D:AH,31,0)</f>
        <v>8555.0000000000036</v>
      </c>
      <c r="G10" s="319">
        <v>1838</v>
      </c>
      <c r="I10" s="319">
        <v>32</v>
      </c>
      <c r="J10" s="319">
        <v>8</v>
      </c>
      <c r="P10" s="319">
        <f>IF(VLOOKUP(A10,[2]売上入力!D:J,7,0)="日払",100,420)</f>
        <v>100</v>
      </c>
      <c r="U10" s="319" t="str">
        <f>IF(P10=420,VLOOKUP(VLOOKUP(A10,[2]売上入力!D:I,6,0),[2]基本登録!D:E,2,0),"")</f>
        <v/>
      </c>
      <c r="Y10" s="365">
        <f t="shared" si="0"/>
        <v>8555.0000000000036</v>
      </c>
      <c r="Z10" s="319" t="str">
        <f>IF(P10=420,"未払外注費("&amp;VLOOKUP(A10,[2]売上入力!D:AB,6,0)&amp;")","外注費("&amp;VLOOKUP(A10,[2]売上入力!D:AB,6,0)&amp;")")</f>
        <v>外注費(片山)</v>
      </c>
    </row>
    <row r="11" spans="1:30" ht="13.5">
      <c r="A11" s="563" t="str">
        <f>DATE(B11,C11,D11)&amp;"-"&amp;COUNTIF($D$4:D11,D11)</f>
        <v>44835-8</v>
      </c>
      <c r="B11" s="319">
        <f>YEAR([2]売上一覧表!$B$5)</f>
        <v>2022</v>
      </c>
      <c r="C11" s="319">
        <f>MONTH([2]売上一覧表!$B$5)</f>
        <v>10</v>
      </c>
      <c r="D11" s="319">
        <v>1</v>
      </c>
      <c r="F11" s="365">
        <f>VLOOKUP(A11,[2]売上入力!D:AH,31,0)</f>
        <v>0</v>
      </c>
      <c r="G11" s="319">
        <v>1838</v>
      </c>
      <c r="I11" s="319">
        <v>32</v>
      </c>
      <c r="J11" s="319">
        <v>8</v>
      </c>
      <c r="P11" s="319">
        <f>IF(VLOOKUP(A11,[2]売上入力!D:J,7,0)="日払",100,420)</f>
        <v>420</v>
      </c>
      <c r="U11" s="319">
        <f>IF(P11=420,VLOOKUP(VLOOKUP(A11,[2]売上入力!D:I,6,0),[2]基本登録!D:E,2,0),"")</f>
        <v>4</v>
      </c>
      <c r="Y11" s="365">
        <f t="shared" si="0"/>
        <v>0</v>
      </c>
      <c r="Z11" s="319" t="str">
        <f>IF(P11=420,"未払外注費("&amp;VLOOKUP(A11,[2]売上入力!D:AB,6,0)&amp;")","外注費("&amp;VLOOKUP(A11,[2]売上入力!D:AB,6,0)&amp;")")</f>
        <v>未払外注費(長尾)</v>
      </c>
    </row>
    <row r="12" spans="1:30" ht="13.5">
      <c r="A12" s="563" t="str">
        <f>DATE(B12,C12,D12)&amp;"-"&amp;COUNTIF($D$4:D12,D12)</f>
        <v>44835-9</v>
      </c>
      <c r="B12" s="319">
        <f>YEAR([2]売上一覧表!$B$5)</f>
        <v>2022</v>
      </c>
      <c r="C12" s="319">
        <f>MONTH([2]売上一覧表!$B$5)</f>
        <v>10</v>
      </c>
      <c r="D12" s="319">
        <v>1</v>
      </c>
      <c r="F12" s="365">
        <f>VLOOKUP(A12,[2]売上入力!D:AH,31,0)</f>
        <v>4000.5</v>
      </c>
      <c r="G12" s="319">
        <v>1838</v>
      </c>
      <c r="I12" s="319">
        <v>32</v>
      </c>
      <c r="J12" s="319">
        <v>8</v>
      </c>
      <c r="P12" s="319">
        <f>IF(VLOOKUP(A12,[2]売上入力!D:J,7,0)="日払",100,420)</f>
        <v>100</v>
      </c>
      <c r="U12" s="319" t="str">
        <f>IF(P12=420,VLOOKUP(VLOOKUP(A12,[2]売上入力!D:I,6,0),[2]基本登録!D:E,2,0),"")</f>
        <v/>
      </c>
      <c r="Y12" s="365">
        <f t="shared" si="0"/>
        <v>4000.5</v>
      </c>
      <c r="Z12" s="319" t="str">
        <f>IF(P12=420,"未払外注費("&amp;VLOOKUP(A12,[2]売上入力!D:AB,6,0)&amp;")","外注費("&amp;VLOOKUP(A12,[2]売上入力!D:AB,6,0)&amp;")")</f>
        <v>外注費(高橋)</v>
      </c>
    </row>
    <row r="13" spans="1:30" ht="13.5">
      <c r="A13" s="563" t="str">
        <f>DATE(B13,C13,D13)&amp;"-"&amp;COUNTIF($D$4:D13,D13)</f>
        <v>44835-10</v>
      </c>
      <c r="B13" s="319">
        <f>YEAR([2]売上一覧表!$B$5)</f>
        <v>2022</v>
      </c>
      <c r="C13" s="319">
        <f>MONTH([2]売上一覧表!$B$5)</f>
        <v>10</v>
      </c>
      <c r="D13" s="319">
        <v>1</v>
      </c>
      <c r="F13" s="365">
        <f>VLOOKUP(A13,[2]売上入力!D:AH,31,0)</f>
        <v>8001</v>
      </c>
      <c r="G13" s="319">
        <v>1838</v>
      </c>
      <c r="I13" s="319">
        <v>32</v>
      </c>
      <c r="J13" s="319">
        <v>8</v>
      </c>
      <c r="P13" s="319">
        <f>IF(VLOOKUP(A13,[2]売上入力!D:J,7,0)="日払",100,420)</f>
        <v>100</v>
      </c>
      <c r="U13" s="319" t="str">
        <f>IF(P13=420,VLOOKUP(VLOOKUP(A13,[2]売上入力!D:I,6,0),[2]基本登録!D:E,2,0),"")</f>
        <v/>
      </c>
      <c r="Y13" s="365">
        <f t="shared" si="0"/>
        <v>8001</v>
      </c>
      <c r="Z13" s="319" t="str">
        <f>IF(P13=420,"未払外注費("&amp;VLOOKUP(A13,[2]売上入力!D:AB,6,0)&amp;")","外注費("&amp;VLOOKUP(A13,[2]売上入力!D:AB,6,0)&amp;")")</f>
        <v>外注費(中條)</v>
      </c>
    </row>
    <row r="14" spans="1:30" ht="13.5">
      <c r="A14" s="563" t="str">
        <f>DATE(B14,C14,D14)&amp;"-"&amp;COUNTIF($D$4:D14,D14)</f>
        <v>44835-11</v>
      </c>
      <c r="B14" s="319">
        <f>YEAR([2]売上一覧表!$B$5)</f>
        <v>2022</v>
      </c>
      <c r="C14" s="319">
        <f>MONTH([2]売上一覧表!$B$5)</f>
        <v>10</v>
      </c>
      <c r="D14" s="319">
        <v>1</v>
      </c>
      <c r="F14" s="365" t="e">
        <f>VLOOKUP(A14,[2]売上入力!D:AH,31,0)</f>
        <v>#N/A</v>
      </c>
      <c r="G14" s="319">
        <v>1838</v>
      </c>
      <c r="I14" s="319">
        <v>32</v>
      </c>
      <c r="J14" s="319">
        <v>8</v>
      </c>
      <c r="P14" s="319" t="e">
        <f>IF(VLOOKUP(A14,[2]売上入力!D:J,7,0)="日払",100,420)</f>
        <v>#N/A</v>
      </c>
      <c r="U14" s="319" t="e">
        <f>IF(P14=420,VLOOKUP(VLOOKUP(A14,[2]売上入力!D:I,6,0),[2]基本登録!D:E,2,0),"")</f>
        <v>#N/A</v>
      </c>
      <c r="Y14" s="365" t="e">
        <f t="shared" si="0"/>
        <v>#N/A</v>
      </c>
      <c r="Z14" s="319" t="e">
        <f>IF(P14=420,"未払外注費("&amp;VLOOKUP(A14,[2]売上入力!D:AB,6,0)&amp;")","外注費("&amp;VLOOKUP(A14,[2]売上入力!D:AB,6,0)&amp;")")</f>
        <v>#N/A</v>
      </c>
    </row>
    <row r="15" spans="1:30" ht="13.5">
      <c r="A15" s="563" t="str">
        <f>DATE(B15,C15,D15)&amp;"-"&amp;COUNTIF($D$4:D15,D15)</f>
        <v>44835-12</v>
      </c>
      <c r="B15" s="319">
        <f>YEAR([2]売上一覧表!$B$5)</f>
        <v>2022</v>
      </c>
      <c r="C15" s="319">
        <f>MONTH([2]売上一覧表!$B$5)</f>
        <v>10</v>
      </c>
      <c r="D15" s="319">
        <v>1</v>
      </c>
      <c r="F15" s="365" t="e">
        <f>VLOOKUP(A15,[2]売上入力!D:AH,31,0)</f>
        <v>#N/A</v>
      </c>
      <c r="G15" s="319">
        <v>1838</v>
      </c>
      <c r="I15" s="319">
        <v>32</v>
      </c>
      <c r="J15" s="319">
        <v>8</v>
      </c>
      <c r="P15" s="319" t="e">
        <f>IF(VLOOKUP(A15,[2]売上入力!D:J,7,0)="日払",100,420)</f>
        <v>#N/A</v>
      </c>
      <c r="U15" s="319" t="e">
        <f>IF(P15=420,VLOOKUP(VLOOKUP(A15,[2]売上入力!D:I,6,0),[2]基本登録!D:E,2,0),"")</f>
        <v>#N/A</v>
      </c>
      <c r="Y15" s="365" t="e">
        <f t="shared" si="0"/>
        <v>#N/A</v>
      </c>
      <c r="Z15" s="319" t="e">
        <f>IF(P15=420,"未払外注費("&amp;VLOOKUP(A15,[2]売上入力!D:AB,6,0)&amp;")","外注費("&amp;VLOOKUP(A15,[2]売上入力!D:AB,6,0)&amp;")")</f>
        <v>#N/A</v>
      </c>
    </row>
    <row r="16" spans="1:30" ht="13.5">
      <c r="A16" s="563" t="str">
        <f>DATE(B16,C16,D16)&amp;"-"&amp;COUNTIF($D$4:D16,D16)</f>
        <v>44835-13</v>
      </c>
      <c r="B16" s="319">
        <f>YEAR([2]売上一覧表!$B$5)</f>
        <v>2022</v>
      </c>
      <c r="C16" s="319">
        <f>MONTH([2]売上一覧表!$B$5)</f>
        <v>10</v>
      </c>
      <c r="D16" s="319">
        <v>1</v>
      </c>
      <c r="F16" s="365" t="e">
        <f>VLOOKUP(A16,[2]売上入力!D:AH,31,0)</f>
        <v>#N/A</v>
      </c>
      <c r="G16" s="319">
        <v>1838</v>
      </c>
      <c r="I16" s="319">
        <v>32</v>
      </c>
      <c r="J16" s="319">
        <v>8</v>
      </c>
      <c r="P16" s="319" t="e">
        <f>IF(VLOOKUP(A16,[2]売上入力!D:J,7,0)="日払",100,420)</f>
        <v>#N/A</v>
      </c>
      <c r="U16" s="319" t="e">
        <f>IF(P16=420,VLOOKUP(VLOOKUP(A16,[2]売上入力!D:I,6,0),[2]基本登録!D:E,2,0),"")</f>
        <v>#N/A</v>
      </c>
      <c r="Y16" s="365" t="e">
        <f t="shared" si="0"/>
        <v>#N/A</v>
      </c>
      <c r="Z16" s="319" t="e">
        <f>IF(P16=420,"未払外注費("&amp;VLOOKUP(A16,[2]売上入力!D:AB,6,0)&amp;")","外注費("&amp;VLOOKUP(A16,[2]売上入力!D:AB,6,0)&amp;")")</f>
        <v>#N/A</v>
      </c>
    </row>
    <row r="17" spans="1:26" ht="13.5">
      <c r="A17" s="563" t="str">
        <f>DATE(B17,C17,D17)&amp;"-"&amp;COUNTIF($D$4:D17,D17)</f>
        <v>44835-14</v>
      </c>
      <c r="B17" s="319">
        <f>YEAR([2]売上一覧表!$B$5)</f>
        <v>2022</v>
      </c>
      <c r="C17" s="319">
        <f>MONTH([2]売上一覧表!$B$5)</f>
        <v>10</v>
      </c>
      <c r="D17" s="319">
        <v>1</v>
      </c>
      <c r="F17" s="365" t="e">
        <f>VLOOKUP(A17,[2]売上入力!D:AH,31,0)</f>
        <v>#N/A</v>
      </c>
      <c r="G17" s="319">
        <v>1838</v>
      </c>
      <c r="I17" s="319">
        <v>32</v>
      </c>
      <c r="J17" s="319">
        <v>8</v>
      </c>
      <c r="P17" s="319" t="e">
        <f>IF(VLOOKUP(A17,[2]売上入力!D:J,7,0)="日払",100,420)</f>
        <v>#N/A</v>
      </c>
      <c r="U17" s="319" t="e">
        <f>IF(P17=420,VLOOKUP(VLOOKUP(A17,[2]売上入力!D:I,6,0),[2]基本登録!D:E,2,0),"")</f>
        <v>#N/A</v>
      </c>
      <c r="Y17" s="365" t="e">
        <f t="shared" si="0"/>
        <v>#N/A</v>
      </c>
      <c r="Z17" s="319" t="e">
        <f>IF(P17=420,"未払外注費("&amp;VLOOKUP(A17,[2]売上入力!D:AB,6,0)&amp;")","外注費("&amp;VLOOKUP(A17,[2]売上入力!D:AB,6,0)&amp;")")</f>
        <v>#N/A</v>
      </c>
    </row>
    <row r="18" spans="1:26" ht="13.5">
      <c r="A18" s="563" t="str">
        <f>DATE(B18,C18,D18)&amp;"-"&amp;COUNTIF($D$4:D18,D18)</f>
        <v>44835-15</v>
      </c>
      <c r="B18" s="319">
        <f>YEAR([2]売上一覧表!$B$5)</f>
        <v>2022</v>
      </c>
      <c r="C18" s="319">
        <f>MONTH([2]売上一覧表!$B$5)</f>
        <v>10</v>
      </c>
      <c r="D18" s="319">
        <v>1</v>
      </c>
      <c r="F18" s="365" t="e">
        <f>VLOOKUP(A18,[2]売上入力!D:AH,31,0)</f>
        <v>#N/A</v>
      </c>
      <c r="G18" s="319">
        <v>1838</v>
      </c>
      <c r="I18" s="319">
        <v>32</v>
      </c>
      <c r="J18" s="319">
        <v>8</v>
      </c>
      <c r="P18" s="319" t="e">
        <f>IF(VLOOKUP(A18,[2]売上入力!D:J,7,0)="日払",100,420)</f>
        <v>#N/A</v>
      </c>
      <c r="U18" s="319" t="e">
        <f>IF(P18=420,VLOOKUP(VLOOKUP(A18,[2]売上入力!D:I,6,0),[2]基本登録!D:E,2,0),"")</f>
        <v>#N/A</v>
      </c>
      <c r="Y18" s="365" t="e">
        <f t="shared" si="0"/>
        <v>#N/A</v>
      </c>
      <c r="Z18" s="319" t="e">
        <f>IF(P18=420,"未払外注費("&amp;VLOOKUP(A18,[2]売上入力!D:AB,6,0)&amp;")","外注費("&amp;VLOOKUP(A18,[2]売上入力!D:AB,6,0)&amp;")")</f>
        <v>#N/A</v>
      </c>
    </row>
    <row r="19" spans="1:26" ht="13.5">
      <c r="A19" s="563" t="str">
        <f>DATE(B19,C19,D19)&amp;"-"&amp;COUNTIF($D$4:D19,D19)</f>
        <v>44836-1</v>
      </c>
      <c r="B19" s="319">
        <f>YEAR([2]売上一覧表!$B$5)</f>
        <v>2022</v>
      </c>
      <c r="C19" s="319">
        <f>MONTH([2]売上一覧表!$B$5)</f>
        <v>10</v>
      </c>
      <c r="D19" s="319">
        <f>D4+1</f>
        <v>2</v>
      </c>
      <c r="F19" s="365">
        <f>VLOOKUP(A19,[2]売上入力!D:AH,31,0)</f>
        <v>4101.6666666666642</v>
      </c>
      <c r="G19" s="319">
        <v>1838</v>
      </c>
      <c r="I19" s="319">
        <v>32</v>
      </c>
      <c r="J19" s="319">
        <v>8</v>
      </c>
      <c r="P19" s="319">
        <f>IF(VLOOKUP(A19,[2]売上入力!D:J,7,0)="日払",100,420)</f>
        <v>100</v>
      </c>
      <c r="U19" s="319" t="str">
        <f>IF(P19=420,VLOOKUP(VLOOKUP(A19,[2]売上入力!D:I,6,0),[2]基本登録!D:E,2,0),"")</f>
        <v/>
      </c>
      <c r="Y19" s="365">
        <f t="shared" si="0"/>
        <v>4101.6666666666642</v>
      </c>
      <c r="Z19" s="319" t="str">
        <f>IF(P19=420,"未払外注費("&amp;VLOOKUP(A19,[2]売上入力!D:AB,6,0)&amp;")","外注費("&amp;VLOOKUP(A19,[2]売上入力!D:AB,6,0)&amp;")")</f>
        <v>外注費(武茂)</v>
      </c>
    </row>
    <row r="20" spans="1:26" ht="13.5">
      <c r="A20" s="563" t="str">
        <f>DATE(B20,C20,D20)&amp;"-"&amp;COUNTIF($D$4:D20,D20)</f>
        <v>44836-2</v>
      </c>
      <c r="B20" s="319">
        <f>YEAR([2]売上一覧表!$B$5)</f>
        <v>2022</v>
      </c>
      <c r="C20" s="319">
        <f>MONTH([2]売上一覧表!$B$5)</f>
        <v>10</v>
      </c>
      <c r="D20" s="319">
        <f t="shared" ref="D20:D83" si="1">D5+1</f>
        <v>2</v>
      </c>
      <c r="F20" s="365">
        <f>VLOOKUP(A20,[2]売上入力!D:AH,31,0)</f>
        <v>3104.9999999999982</v>
      </c>
      <c r="G20" s="319">
        <v>1838</v>
      </c>
      <c r="I20" s="319">
        <v>32</v>
      </c>
      <c r="J20" s="319">
        <v>8</v>
      </c>
      <c r="P20" s="319">
        <f>IF(VLOOKUP(A20,[2]売上入力!D:J,7,0)="日払",100,420)</f>
        <v>100</v>
      </c>
      <c r="U20" s="319" t="str">
        <f>IF(P20=420,VLOOKUP(VLOOKUP(A20,[2]売上入力!D:I,6,0),[2]基本登録!D:E,2,0),"")</f>
        <v/>
      </c>
      <c r="Y20" s="365">
        <f t="shared" si="0"/>
        <v>3104.9999999999982</v>
      </c>
      <c r="Z20" s="319" t="str">
        <f>IF(P20=420,"未払外注費("&amp;VLOOKUP(A20,[2]売上入力!D:AB,6,0)&amp;")","外注費("&amp;VLOOKUP(A20,[2]売上入力!D:AB,6,0)&amp;")")</f>
        <v>外注費(清水英)</v>
      </c>
    </row>
    <row r="21" spans="1:26" ht="13.5">
      <c r="A21" s="563" t="str">
        <f>DATE(B21,C21,D21)&amp;"-"&amp;COUNTIF($D$4:D21,D21)</f>
        <v>44836-3</v>
      </c>
      <c r="B21" s="319">
        <f>YEAR([2]売上一覧表!$B$5)</f>
        <v>2022</v>
      </c>
      <c r="C21" s="319">
        <f>MONTH([2]売上一覧表!$B$5)</f>
        <v>10</v>
      </c>
      <c r="D21" s="319">
        <f t="shared" si="1"/>
        <v>2</v>
      </c>
      <c r="F21" s="365">
        <f>VLOOKUP(A21,[2]売上入力!D:AH,31,0)</f>
        <v>4542.4999999999991</v>
      </c>
      <c r="G21" s="319">
        <v>1838</v>
      </c>
      <c r="I21" s="319">
        <v>32</v>
      </c>
      <c r="J21" s="319">
        <v>8</v>
      </c>
      <c r="P21" s="319">
        <f>IF(VLOOKUP(A21,[2]売上入力!D:J,7,0)="日払",100,420)</f>
        <v>100</v>
      </c>
      <c r="U21" s="319" t="str">
        <f>IF(P21=420,VLOOKUP(VLOOKUP(A21,[2]売上入力!D:I,6,0),[2]基本登録!D:E,2,0),"")</f>
        <v/>
      </c>
      <c r="Y21" s="365">
        <f t="shared" si="0"/>
        <v>4542.4999999999991</v>
      </c>
      <c r="Z21" s="319" t="str">
        <f>IF(P21=420,"未払外注費("&amp;VLOOKUP(A21,[2]売上入力!D:AB,6,0)&amp;")","外注費("&amp;VLOOKUP(A21,[2]売上入力!D:AB,6,0)&amp;")")</f>
        <v>外注費(若濱)</v>
      </c>
    </row>
    <row r="22" spans="1:26" ht="13.5">
      <c r="A22" s="563" t="str">
        <f>DATE(B22,C22,D22)&amp;"-"&amp;COUNTIF($D$4:D22,D22)</f>
        <v>44836-4</v>
      </c>
      <c r="B22" s="319">
        <f>YEAR([2]売上一覧表!$B$5)</f>
        <v>2022</v>
      </c>
      <c r="C22" s="319">
        <f>MONTH([2]売上一覧表!$B$5)</f>
        <v>10</v>
      </c>
      <c r="D22" s="319">
        <f t="shared" si="1"/>
        <v>2</v>
      </c>
      <c r="F22" s="365">
        <f>VLOOKUP(A22,[2]売上入力!D:AH,31,0)</f>
        <v>5060.0000000000009</v>
      </c>
      <c r="G22" s="319">
        <v>1838</v>
      </c>
      <c r="I22" s="319">
        <v>32</v>
      </c>
      <c r="J22" s="319">
        <v>8</v>
      </c>
      <c r="P22" s="319">
        <f>IF(VLOOKUP(A22,[2]売上入力!D:J,7,0)="日払",100,420)</f>
        <v>100</v>
      </c>
      <c r="U22" s="319" t="str">
        <f>IF(P22=420,VLOOKUP(VLOOKUP(A22,[2]売上入力!D:I,6,0),[2]基本登録!D:E,2,0),"")</f>
        <v/>
      </c>
      <c r="Y22" s="365">
        <f t="shared" si="0"/>
        <v>5060.0000000000009</v>
      </c>
      <c r="Z22" s="319" t="str">
        <f>IF(P22=420,"未払外注費("&amp;VLOOKUP(A22,[2]売上入力!D:AB,6,0)&amp;")","外注費("&amp;VLOOKUP(A22,[2]売上入力!D:AB,6,0)&amp;")")</f>
        <v>外注費(深田)</v>
      </c>
    </row>
    <row r="23" spans="1:26" ht="13.5">
      <c r="A23" s="563" t="str">
        <f>DATE(B23,C23,D23)&amp;"-"&amp;COUNTIF($D$4:D23,D23)</f>
        <v>44836-5</v>
      </c>
      <c r="B23" s="319">
        <f>YEAR([2]売上一覧表!$B$5)</f>
        <v>2022</v>
      </c>
      <c r="C23" s="319">
        <f>MONTH([2]売上一覧表!$B$5)</f>
        <v>10</v>
      </c>
      <c r="D23" s="319">
        <f t="shared" si="1"/>
        <v>2</v>
      </c>
      <c r="F23" s="365">
        <f>VLOOKUP(A23,[2]売上入力!D:AH,31,0)</f>
        <v>3220</v>
      </c>
      <c r="G23" s="319">
        <v>1838</v>
      </c>
      <c r="I23" s="319">
        <v>32</v>
      </c>
      <c r="J23" s="319">
        <v>8</v>
      </c>
      <c r="P23" s="319">
        <f>IF(VLOOKUP(A23,[2]売上入力!D:J,7,0)="日払",100,420)</f>
        <v>100</v>
      </c>
      <c r="U23" s="319" t="str">
        <f>IF(P23=420,VLOOKUP(VLOOKUP(A23,[2]売上入力!D:I,6,0),[2]基本登録!D:E,2,0),"")</f>
        <v/>
      </c>
      <c r="Y23" s="365">
        <f t="shared" si="0"/>
        <v>3220</v>
      </c>
      <c r="Z23" s="319" t="str">
        <f>IF(P23=420,"未払外注費("&amp;VLOOKUP(A23,[2]売上入力!D:AB,6,0)&amp;")","外注費("&amp;VLOOKUP(A23,[2]売上入力!D:AB,6,0)&amp;")")</f>
        <v>外注費(片山)</v>
      </c>
    </row>
    <row r="24" spans="1:26" ht="13.5">
      <c r="A24" s="563" t="str">
        <f>DATE(B24,C24,D24)&amp;"-"&amp;COUNTIF($D$4:D24,D24)</f>
        <v>44836-6</v>
      </c>
      <c r="B24" s="319">
        <f>YEAR([2]売上一覧表!$B$5)</f>
        <v>2022</v>
      </c>
      <c r="C24" s="319">
        <f>MONTH([2]売上一覧表!$B$5)</f>
        <v>10</v>
      </c>
      <c r="D24" s="319">
        <f t="shared" si="1"/>
        <v>2</v>
      </c>
      <c r="F24" s="365">
        <f>VLOOKUP(A24,[2]売上入力!D:AH,31,0)</f>
        <v>7130.0000000000027</v>
      </c>
      <c r="G24" s="319">
        <v>1838</v>
      </c>
      <c r="I24" s="319">
        <v>32</v>
      </c>
      <c r="J24" s="319">
        <v>8</v>
      </c>
      <c r="P24" s="319">
        <f>IF(VLOOKUP(A24,[2]売上入力!D:J,7,0)="日払",100,420)</f>
        <v>100</v>
      </c>
      <c r="U24" s="319" t="str">
        <f>IF(P24=420,VLOOKUP(VLOOKUP(A24,[2]売上入力!D:I,6,0),[2]基本登録!D:E,2,0),"")</f>
        <v/>
      </c>
      <c r="Y24" s="365">
        <f t="shared" si="0"/>
        <v>7130.0000000000027</v>
      </c>
      <c r="Z24" s="319" t="str">
        <f>IF(P24=420,"未払外注費("&amp;VLOOKUP(A24,[2]売上入力!D:AB,6,0)&amp;")","外注費("&amp;VLOOKUP(A24,[2]売上入力!D:AB,6,0)&amp;")")</f>
        <v>外注費(庵)</v>
      </c>
    </row>
    <row r="25" spans="1:26" ht="13.5">
      <c r="A25" s="563" t="str">
        <f>DATE(B25,C25,D25)&amp;"-"&amp;COUNTIF($D$4:D25,D25)</f>
        <v>44836-7</v>
      </c>
      <c r="B25" s="319">
        <f>YEAR([2]売上一覧表!$B$5)</f>
        <v>2022</v>
      </c>
      <c r="C25" s="319">
        <f>MONTH([2]売上一覧表!$B$5)</f>
        <v>10</v>
      </c>
      <c r="D25" s="319">
        <f t="shared" si="1"/>
        <v>2</v>
      </c>
      <c r="F25" s="365">
        <f>VLOOKUP(A25,[2]売上入力!D:AH,31,0)</f>
        <v>6210.0000000000036</v>
      </c>
      <c r="G25" s="319">
        <v>1838</v>
      </c>
      <c r="I25" s="319">
        <v>32</v>
      </c>
      <c r="J25" s="319">
        <v>8</v>
      </c>
      <c r="P25" s="319">
        <f>IF(VLOOKUP(A25,[2]売上入力!D:J,7,0)="日払",100,420)</f>
        <v>100</v>
      </c>
      <c r="U25" s="319" t="str">
        <f>IF(P25=420,VLOOKUP(VLOOKUP(A25,[2]売上入力!D:I,6,0),[2]基本登録!D:E,2,0),"")</f>
        <v/>
      </c>
      <c r="Y25" s="365">
        <f t="shared" si="0"/>
        <v>6210.0000000000036</v>
      </c>
      <c r="Z25" s="319" t="str">
        <f>IF(P25=420,"未払外注費("&amp;VLOOKUP(A25,[2]売上入力!D:AB,6,0)&amp;")","外注費("&amp;VLOOKUP(A25,[2]売上入力!D:AB,6,0)&amp;")")</f>
        <v>外注費(杉山)</v>
      </c>
    </row>
    <row r="26" spans="1:26" ht="13.5">
      <c r="A26" s="563" t="str">
        <f>DATE(B26,C26,D26)&amp;"-"&amp;COUNTIF($D$4:D26,D26)</f>
        <v>44836-8</v>
      </c>
      <c r="B26" s="319">
        <f>YEAR([2]売上一覧表!$B$5)</f>
        <v>2022</v>
      </c>
      <c r="C26" s="319">
        <f>MONTH([2]売上一覧表!$B$5)</f>
        <v>10</v>
      </c>
      <c r="D26" s="319">
        <f t="shared" si="1"/>
        <v>2</v>
      </c>
      <c r="F26" s="365">
        <f>VLOOKUP(A26,[2]売上入力!D:AH,31,0)</f>
        <v>0</v>
      </c>
      <c r="G26" s="319">
        <v>1838</v>
      </c>
      <c r="I26" s="319">
        <v>32</v>
      </c>
      <c r="J26" s="319">
        <v>8</v>
      </c>
      <c r="P26" s="319">
        <f>IF(VLOOKUP(A26,[2]売上入力!D:J,7,0)="日払",100,420)</f>
        <v>420</v>
      </c>
      <c r="U26" s="319">
        <f>IF(P26=420,VLOOKUP(VLOOKUP(A26,[2]売上入力!D:I,6,0),[2]基本登録!D:E,2,0),"")</f>
        <v>4</v>
      </c>
      <c r="Y26" s="365">
        <f t="shared" si="0"/>
        <v>0</v>
      </c>
      <c r="Z26" s="319" t="str">
        <f>IF(P26=420,"未払外注費("&amp;VLOOKUP(A26,[2]売上入力!D:AB,6,0)&amp;")","外注費("&amp;VLOOKUP(A26,[2]売上入力!D:AB,6,0)&amp;")")</f>
        <v>未払外注費(長尾)</v>
      </c>
    </row>
    <row r="27" spans="1:26" ht="13.5">
      <c r="A27" s="563" t="str">
        <f>DATE(B27,C27,D27)&amp;"-"&amp;COUNTIF($D$4:D27,D27)</f>
        <v>44836-9</v>
      </c>
      <c r="B27" s="319">
        <f>YEAR([2]売上一覧表!$B$5)</f>
        <v>2022</v>
      </c>
      <c r="C27" s="319">
        <f>MONTH([2]売上一覧表!$B$5)</f>
        <v>10</v>
      </c>
      <c r="D27" s="319">
        <f t="shared" si="1"/>
        <v>2</v>
      </c>
      <c r="F27" s="365" t="e">
        <f>VLOOKUP(A27,[2]売上入力!D:AH,31,0)</f>
        <v>#N/A</v>
      </c>
      <c r="G27" s="319">
        <v>1838</v>
      </c>
      <c r="I27" s="319">
        <v>32</v>
      </c>
      <c r="J27" s="319">
        <v>8</v>
      </c>
      <c r="P27" s="319" t="e">
        <f>IF(VLOOKUP(A27,[2]売上入力!D:J,7,0)="日払",100,420)</f>
        <v>#N/A</v>
      </c>
      <c r="U27" s="319" t="e">
        <f>IF(P27=420,VLOOKUP(VLOOKUP(A27,[2]売上入力!D:I,6,0),[2]基本登録!D:E,2,0),"")</f>
        <v>#N/A</v>
      </c>
      <c r="Y27" s="365" t="e">
        <f t="shared" si="0"/>
        <v>#N/A</v>
      </c>
      <c r="Z27" s="319" t="e">
        <f>IF(P27=420,"未払外注費("&amp;VLOOKUP(A27,[2]売上入力!D:AB,6,0)&amp;")","外注費("&amp;VLOOKUP(A27,[2]売上入力!D:AB,6,0)&amp;")")</f>
        <v>#N/A</v>
      </c>
    </row>
    <row r="28" spans="1:26" ht="13.5">
      <c r="A28" s="563" t="str">
        <f>DATE(B28,C28,D28)&amp;"-"&amp;COUNTIF($D$4:D28,D28)</f>
        <v>44836-10</v>
      </c>
      <c r="B28" s="319">
        <f>YEAR([2]売上一覧表!$B$5)</f>
        <v>2022</v>
      </c>
      <c r="C28" s="319">
        <f>MONTH([2]売上一覧表!$B$5)</f>
        <v>10</v>
      </c>
      <c r="D28" s="319">
        <f t="shared" si="1"/>
        <v>2</v>
      </c>
      <c r="F28" s="365" t="e">
        <f>VLOOKUP(A28,[2]売上入力!D:AH,31,0)</f>
        <v>#N/A</v>
      </c>
      <c r="G28" s="319">
        <v>1838</v>
      </c>
      <c r="I28" s="319">
        <v>32</v>
      </c>
      <c r="J28" s="319">
        <v>8</v>
      </c>
      <c r="P28" s="319" t="e">
        <f>IF(VLOOKUP(A28,[2]売上入力!D:J,7,0)="日払",100,420)</f>
        <v>#N/A</v>
      </c>
      <c r="U28" s="319" t="e">
        <f>IF(P28=420,VLOOKUP(VLOOKUP(A28,[2]売上入力!D:I,6,0),[2]基本登録!D:E,2,0),"")</f>
        <v>#N/A</v>
      </c>
      <c r="Y28" s="365" t="e">
        <f t="shared" si="0"/>
        <v>#N/A</v>
      </c>
      <c r="Z28" s="319" t="e">
        <f>IF(P28=420,"未払外注費("&amp;VLOOKUP(A28,[2]売上入力!D:AB,6,0)&amp;")","外注費("&amp;VLOOKUP(A28,[2]売上入力!D:AB,6,0)&amp;")")</f>
        <v>#N/A</v>
      </c>
    </row>
    <row r="29" spans="1:26" ht="13.5">
      <c r="A29" s="563" t="str">
        <f>DATE(B29,C29,D29)&amp;"-"&amp;COUNTIF($D$4:D29,D29)</f>
        <v>44836-11</v>
      </c>
      <c r="B29" s="319">
        <f>YEAR([2]売上一覧表!$B$5)</f>
        <v>2022</v>
      </c>
      <c r="C29" s="319">
        <f>MONTH([2]売上一覧表!$B$5)</f>
        <v>10</v>
      </c>
      <c r="D29" s="319">
        <f t="shared" si="1"/>
        <v>2</v>
      </c>
      <c r="F29" s="365" t="e">
        <f>VLOOKUP(A29,[2]売上入力!D:AH,31,0)</f>
        <v>#N/A</v>
      </c>
      <c r="G29" s="319">
        <v>1838</v>
      </c>
      <c r="I29" s="319">
        <v>32</v>
      </c>
      <c r="J29" s="319">
        <v>8</v>
      </c>
      <c r="P29" s="319" t="e">
        <f>IF(VLOOKUP(A29,[2]売上入力!D:J,7,0)="日払",100,420)</f>
        <v>#N/A</v>
      </c>
      <c r="U29" s="319" t="e">
        <f>IF(P29=420,VLOOKUP(VLOOKUP(A29,[2]売上入力!D:I,6,0),[2]基本登録!D:E,2,0),"")</f>
        <v>#N/A</v>
      </c>
      <c r="Y29" s="365" t="e">
        <f t="shared" si="0"/>
        <v>#N/A</v>
      </c>
      <c r="Z29" s="319" t="e">
        <f>IF(P29=420,"未払外注費("&amp;VLOOKUP(A29,[2]売上入力!D:AB,6,0)&amp;")","外注費("&amp;VLOOKUP(A29,[2]売上入力!D:AB,6,0)&amp;")")</f>
        <v>#N/A</v>
      </c>
    </row>
    <row r="30" spans="1:26" ht="13.5">
      <c r="A30" s="563" t="str">
        <f>DATE(B30,C30,D30)&amp;"-"&amp;COUNTIF($D$4:D30,D30)</f>
        <v>44836-12</v>
      </c>
      <c r="B30" s="319">
        <f>YEAR([2]売上一覧表!$B$5)</f>
        <v>2022</v>
      </c>
      <c r="C30" s="319">
        <f>MONTH([2]売上一覧表!$B$5)</f>
        <v>10</v>
      </c>
      <c r="D30" s="319">
        <f t="shared" si="1"/>
        <v>2</v>
      </c>
      <c r="F30" s="365" t="e">
        <f>VLOOKUP(A30,[2]売上入力!D:AH,31,0)</f>
        <v>#N/A</v>
      </c>
      <c r="G30" s="319">
        <v>1838</v>
      </c>
      <c r="I30" s="319">
        <v>32</v>
      </c>
      <c r="J30" s="319">
        <v>8</v>
      </c>
      <c r="P30" s="319" t="e">
        <f>IF(VLOOKUP(A30,[2]売上入力!D:J,7,0)="日払",100,420)</f>
        <v>#N/A</v>
      </c>
      <c r="U30" s="319" t="e">
        <f>IF(P30=420,VLOOKUP(VLOOKUP(A30,[2]売上入力!D:I,6,0),[2]基本登録!D:E,2,0),"")</f>
        <v>#N/A</v>
      </c>
      <c r="Y30" s="365" t="e">
        <f t="shared" si="0"/>
        <v>#N/A</v>
      </c>
      <c r="Z30" s="319" t="e">
        <f>IF(P30=420,"未払外注費("&amp;VLOOKUP(A30,[2]売上入力!D:AB,6,0)&amp;")","外注費("&amp;VLOOKUP(A30,[2]売上入力!D:AB,6,0)&amp;")")</f>
        <v>#N/A</v>
      </c>
    </row>
    <row r="31" spans="1:26" ht="13.5">
      <c r="A31" s="563" t="str">
        <f>DATE(B31,C31,D31)&amp;"-"&amp;COUNTIF($D$4:D31,D31)</f>
        <v>44836-13</v>
      </c>
      <c r="B31" s="319">
        <f>YEAR([2]売上一覧表!$B$5)</f>
        <v>2022</v>
      </c>
      <c r="C31" s="319">
        <f>MONTH([2]売上一覧表!$B$5)</f>
        <v>10</v>
      </c>
      <c r="D31" s="319">
        <f t="shared" si="1"/>
        <v>2</v>
      </c>
      <c r="F31" s="365" t="e">
        <f>VLOOKUP(A31,[2]売上入力!D:AH,31,0)</f>
        <v>#N/A</v>
      </c>
      <c r="G31" s="319">
        <v>1838</v>
      </c>
      <c r="I31" s="319">
        <v>32</v>
      </c>
      <c r="J31" s="319">
        <v>8</v>
      </c>
      <c r="P31" s="319" t="e">
        <f>IF(VLOOKUP(A31,[2]売上入力!D:J,7,0)="日払",100,420)</f>
        <v>#N/A</v>
      </c>
      <c r="U31" s="319" t="e">
        <f>IF(P31=420,VLOOKUP(VLOOKUP(A31,[2]売上入力!D:I,6,0),[2]基本登録!D:E,2,0),"")</f>
        <v>#N/A</v>
      </c>
      <c r="Y31" s="365" t="e">
        <f t="shared" si="0"/>
        <v>#N/A</v>
      </c>
      <c r="Z31" s="319" t="e">
        <f>IF(P31=420,"未払外注費("&amp;VLOOKUP(A31,[2]売上入力!D:AB,6,0)&amp;")","外注費("&amp;VLOOKUP(A31,[2]売上入力!D:AB,6,0)&amp;")")</f>
        <v>#N/A</v>
      </c>
    </row>
    <row r="32" spans="1:26" ht="13.5">
      <c r="A32" s="563" t="str">
        <f>DATE(B32,C32,D32)&amp;"-"&amp;COUNTIF($D$4:D32,D32)</f>
        <v>44836-14</v>
      </c>
      <c r="B32" s="319">
        <f>YEAR([2]売上一覧表!$B$5)</f>
        <v>2022</v>
      </c>
      <c r="C32" s="319">
        <f>MONTH([2]売上一覧表!$B$5)</f>
        <v>10</v>
      </c>
      <c r="D32" s="319">
        <f t="shared" si="1"/>
        <v>2</v>
      </c>
      <c r="F32" s="365" t="e">
        <f>VLOOKUP(A32,[2]売上入力!D:AH,31,0)</f>
        <v>#N/A</v>
      </c>
      <c r="G32" s="319">
        <v>1838</v>
      </c>
      <c r="I32" s="319">
        <v>32</v>
      </c>
      <c r="J32" s="319">
        <v>8</v>
      </c>
      <c r="P32" s="319" t="e">
        <f>IF(VLOOKUP(A32,[2]売上入力!D:J,7,0)="日払",100,420)</f>
        <v>#N/A</v>
      </c>
      <c r="U32" s="319" t="e">
        <f>IF(P32=420,VLOOKUP(VLOOKUP(A32,[2]売上入力!D:I,6,0),[2]基本登録!D:E,2,0),"")</f>
        <v>#N/A</v>
      </c>
      <c r="Y32" s="365" t="e">
        <f t="shared" si="0"/>
        <v>#N/A</v>
      </c>
      <c r="Z32" s="319" t="e">
        <f>IF(P32=420,"未払外注費("&amp;VLOOKUP(A32,[2]売上入力!D:AB,6,0)&amp;")","外注費("&amp;VLOOKUP(A32,[2]売上入力!D:AB,6,0)&amp;")")</f>
        <v>#N/A</v>
      </c>
    </row>
    <row r="33" spans="1:26" ht="13.5">
      <c r="A33" s="563" t="str">
        <f>DATE(B33,C33,D33)&amp;"-"&amp;COUNTIF($D$4:D33,D33)</f>
        <v>44836-15</v>
      </c>
      <c r="B33" s="319">
        <f>YEAR([2]売上一覧表!$B$5)</f>
        <v>2022</v>
      </c>
      <c r="C33" s="319">
        <f>MONTH([2]売上一覧表!$B$5)</f>
        <v>10</v>
      </c>
      <c r="D33" s="319">
        <f t="shared" si="1"/>
        <v>2</v>
      </c>
      <c r="F33" s="365" t="e">
        <f>VLOOKUP(A33,[2]売上入力!D:AH,31,0)</f>
        <v>#N/A</v>
      </c>
      <c r="G33" s="319">
        <v>1838</v>
      </c>
      <c r="I33" s="319">
        <v>32</v>
      </c>
      <c r="J33" s="319">
        <v>8</v>
      </c>
      <c r="P33" s="319" t="e">
        <f>IF(VLOOKUP(A33,[2]売上入力!D:J,7,0)="日払",100,420)</f>
        <v>#N/A</v>
      </c>
      <c r="U33" s="319" t="e">
        <f>IF(P33=420,VLOOKUP(VLOOKUP(A33,[2]売上入力!D:I,6,0),[2]基本登録!D:E,2,0),"")</f>
        <v>#N/A</v>
      </c>
      <c r="Y33" s="365" t="e">
        <f t="shared" si="0"/>
        <v>#N/A</v>
      </c>
      <c r="Z33" s="319" t="e">
        <f>IF(P33=420,"未払外注費("&amp;VLOOKUP(A33,[2]売上入力!D:AB,6,0)&amp;")","外注費("&amp;VLOOKUP(A33,[2]売上入力!D:AB,6,0)&amp;")")</f>
        <v>#N/A</v>
      </c>
    </row>
    <row r="34" spans="1:26" ht="13.5">
      <c r="A34" s="563" t="str">
        <f>DATE(B34,C34,D34)&amp;"-"&amp;COUNTIF($D$4:D34,D34)</f>
        <v>44837-1</v>
      </c>
      <c r="B34" s="319">
        <f>YEAR([2]売上一覧表!$B$5)</f>
        <v>2022</v>
      </c>
      <c r="C34" s="319">
        <f>MONTH([2]売上一覧表!$B$5)</f>
        <v>10</v>
      </c>
      <c r="D34" s="319">
        <f t="shared" si="1"/>
        <v>3</v>
      </c>
      <c r="F34" s="365">
        <f>VLOOKUP(A34,[2]売上入力!D:AH,31,0)</f>
        <v>6842.4999999999991</v>
      </c>
      <c r="G34" s="319">
        <v>1838</v>
      </c>
      <c r="I34" s="319">
        <v>32</v>
      </c>
      <c r="J34" s="319">
        <v>8</v>
      </c>
      <c r="P34" s="319">
        <f>IF(VLOOKUP(A34,[2]売上入力!D:J,7,0)="日払",100,420)</f>
        <v>100</v>
      </c>
      <c r="U34" s="319" t="str">
        <f>IF(P34=420,VLOOKUP(VLOOKUP(A34,[2]売上入力!D:I,6,0),[2]基本登録!D:E,2,0),"")</f>
        <v/>
      </c>
      <c r="Y34" s="365">
        <f t="shared" si="0"/>
        <v>6842.4999999999991</v>
      </c>
      <c r="Z34" s="319" t="str">
        <f>IF(P34=420,"未払外注費("&amp;VLOOKUP(A34,[2]売上入力!D:AB,6,0)&amp;")","外注費("&amp;VLOOKUP(A34,[2]売上入力!D:AB,6,0)&amp;")")</f>
        <v>外注費(石巻)</v>
      </c>
    </row>
    <row r="35" spans="1:26" ht="13.5">
      <c r="A35" s="563" t="str">
        <f>DATE(B35,C35,D35)&amp;"-"&amp;COUNTIF($D$4:D35,D35)</f>
        <v>44837-2</v>
      </c>
      <c r="B35" s="319">
        <f>YEAR([2]売上一覧表!$B$5)</f>
        <v>2022</v>
      </c>
      <c r="C35" s="319">
        <f>MONTH([2]売上一覧表!$B$5)</f>
        <v>10</v>
      </c>
      <c r="D35" s="319">
        <f t="shared" si="1"/>
        <v>3</v>
      </c>
      <c r="F35" s="365">
        <f>VLOOKUP(A35,[2]売上入力!D:AH,31,0)</f>
        <v>6842.4999999999991</v>
      </c>
      <c r="G35" s="319">
        <v>1838</v>
      </c>
      <c r="I35" s="319">
        <v>32</v>
      </c>
      <c r="J35" s="319">
        <v>8</v>
      </c>
      <c r="P35" s="319">
        <f>IF(VLOOKUP(A35,[2]売上入力!D:J,7,0)="日払",100,420)</f>
        <v>100</v>
      </c>
      <c r="U35" s="319" t="str">
        <f>IF(P35=420,VLOOKUP(VLOOKUP(A35,[2]売上入力!D:I,6,0),[2]基本登録!D:E,2,0),"")</f>
        <v/>
      </c>
      <c r="Y35" s="365">
        <f t="shared" si="0"/>
        <v>6842.4999999999991</v>
      </c>
      <c r="Z35" s="319" t="str">
        <f>IF(P35=420,"未払外注費("&amp;VLOOKUP(A35,[2]売上入力!D:AB,6,0)&amp;")","外注費("&amp;VLOOKUP(A35,[2]売上入力!D:AB,6,0)&amp;")")</f>
        <v>外注費(小沼)</v>
      </c>
    </row>
    <row r="36" spans="1:26" ht="13.5">
      <c r="A36" s="563" t="str">
        <f>DATE(B36,C36,D36)&amp;"-"&amp;COUNTIF($D$4:D36,D36)</f>
        <v>44837-3</v>
      </c>
      <c r="B36" s="319">
        <f>YEAR([2]売上一覧表!$B$5)</f>
        <v>2022</v>
      </c>
      <c r="C36" s="319">
        <f>MONTH([2]売上一覧表!$B$5)</f>
        <v>10</v>
      </c>
      <c r="D36" s="319">
        <f t="shared" si="1"/>
        <v>3</v>
      </c>
      <c r="F36" s="365">
        <f>VLOOKUP(A36,[2]売上入力!D:AH,31,0)</f>
        <v>7015.0000000000018</v>
      </c>
      <c r="G36" s="319">
        <v>1838</v>
      </c>
      <c r="I36" s="319">
        <v>32</v>
      </c>
      <c r="J36" s="319">
        <v>8</v>
      </c>
      <c r="P36" s="319">
        <f>IF(VLOOKUP(A36,[2]売上入力!D:J,7,0)="日払",100,420)</f>
        <v>100</v>
      </c>
      <c r="U36" s="319" t="str">
        <f>IF(P36=420,VLOOKUP(VLOOKUP(A36,[2]売上入力!D:I,6,0),[2]基本登録!D:E,2,0),"")</f>
        <v/>
      </c>
      <c r="Y36" s="365">
        <f t="shared" si="0"/>
        <v>7015.0000000000018</v>
      </c>
      <c r="Z36" s="319" t="str">
        <f>IF(P36=420,"未払外注費("&amp;VLOOKUP(A36,[2]売上入力!D:AB,6,0)&amp;")","外注費("&amp;VLOOKUP(A36,[2]売上入力!D:AB,6,0)&amp;")")</f>
        <v>外注費(若濱)</v>
      </c>
    </row>
    <row r="37" spans="1:26" ht="13.5">
      <c r="A37" s="563" t="str">
        <f>DATE(B37,C37,D37)&amp;"-"&amp;COUNTIF($D$4:D37,D37)</f>
        <v>44837-4</v>
      </c>
      <c r="B37" s="319">
        <f>YEAR([2]売上一覧表!$B$5)</f>
        <v>2022</v>
      </c>
      <c r="C37" s="319">
        <f>MONTH([2]売上一覧表!$B$5)</f>
        <v>10</v>
      </c>
      <c r="D37" s="319">
        <f t="shared" si="1"/>
        <v>3</v>
      </c>
      <c r="F37" s="365">
        <f>VLOOKUP(A37,[2]売上入力!D:AH,31,0)</f>
        <v>6095.0000000000027</v>
      </c>
      <c r="G37" s="319">
        <v>1838</v>
      </c>
      <c r="I37" s="319">
        <v>32</v>
      </c>
      <c r="J37" s="319">
        <v>8</v>
      </c>
      <c r="P37" s="319">
        <f>IF(VLOOKUP(A37,[2]売上入力!D:J,7,0)="日払",100,420)</f>
        <v>100</v>
      </c>
      <c r="U37" s="319" t="str">
        <f>IF(P37=420,VLOOKUP(VLOOKUP(A37,[2]売上入力!D:I,6,0),[2]基本登録!D:E,2,0),"")</f>
        <v/>
      </c>
      <c r="Y37" s="365">
        <f t="shared" si="0"/>
        <v>6095.0000000000027</v>
      </c>
      <c r="Z37" s="319" t="str">
        <f>IF(P37=420,"未払外注費("&amp;VLOOKUP(A37,[2]売上入力!D:AB,6,0)&amp;")","外注費("&amp;VLOOKUP(A37,[2]売上入力!D:AB,6,0)&amp;")")</f>
        <v>外注費(井越)</v>
      </c>
    </row>
    <row r="38" spans="1:26" ht="13.5">
      <c r="A38" s="563" t="str">
        <f>DATE(B38,C38,D38)&amp;"-"&amp;COUNTIF($D$4:D38,D38)</f>
        <v>44837-5</v>
      </c>
      <c r="B38" s="319">
        <f>YEAR([2]売上一覧表!$B$5)</f>
        <v>2022</v>
      </c>
      <c r="C38" s="319">
        <f>MONTH([2]売上一覧表!$B$5)</f>
        <v>10</v>
      </c>
      <c r="D38" s="319">
        <f t="shared" si="1"/>
        <v>3</v>
      </c>
      <c r="F38" s="365">
        <f>VLOOKUP(A38,[2]売上入力!D:AH,31,0)</f>
        <v>6727.4999999999991</v>
      </c>
      <c r="G38" s="319">
        <v>1838</v>
      </c>
      <c r="I38" s="319">
        <v>32</v>
      </c>
      <c r="J38" s="319">
        <v>8</v>
      </c>
      <c r="P38" s="319">
        <f>IF(VLOOKUP(A38,[2]売上入力!D:J,7,0)="日払",100,420)</f>
        <v>100</v>
      </c>
      <c r="U38" s="319" t="str">
        <f>IF(P38=420,VLOOKUP(VLOOKUP(A38,[2]売上入力!D:I,6,0),[2]基本登録!D:E,2,0),"")</f>
        <v/>
      </c>
      <c r="Y38" s="365">
        <f t="shared" si="0"/>
        <v>6727.4999999999991</v>
      </c>
      <c r="Z38" s="319" t="str">
        <f>IF(P38=420,"未払外注費("&amp;VLOOKUP(A38,[2]売上入力!D:AB,6,0)&amp;")","外注費("&amp;VLOOKUP(A38,[2]売上入力!D:AB,6,0)&amp;")")</f>
        <v>外注費(鈴木)</v>
      </c>
    </row>
    <row r="39" spans="1:26" ht="13.5">
      <c r="A39" s="563" t="str">
        <f>DATE(B39,C39,D39)&amp;"-"&amp;COUNTIF($D$4:D39,D39)</f>
        <v>44837-6</v>
      </c>
      <c r="B39" s="319">
        <f>YEAR([2]売上一覧表!$B$5)</f>
        <v>2022</v>
      </c>
      <c r="C39" s="319">
        <f>MONTH([2]売上一覧表!$B$5)</f>
        <v>10</v>
      </c>
      <c r="D39" s="319">
        <f t="shared" si="1"/>
        <v>3</v>
      </c>
      <c r="F39" s="365">
        <f>VLOOKUP(A39,[2]売上入力!D:AH,31,0)</f>
        <v>4945</v>
      </c>
      <c r="G39" s="319">
        <v>1838</v>
      </c>
      <c r="I39" s="319">
        <v>32</v>
      </c>
      <c r="J39" s="319">
        <v>8</v>
      </c>
      <c r="P39" s="319">
        <f>IF(VLOOKUP(A39,[2]売上入力!D:J,7,0)="日払",100,420)</f>
        <v>100</v>
      </c>
      <c r="U39" s="319" t="str">
        <f>IF(P39=420,VLOOKUP(VLOOKUP(A39,[2]売上入力!D:I,6,0),[2]基本登録!D:E,2,0),"")</f>
        <v/>
      </c>
      <c r="Y39" s="365">
        <f t="shared" si="0"/>
        <v>4945</v>
      </c>
      <c r="Z39" s="319" t="str">
        <f>IF(P39=420,"未払外注費("&amp;VLOOKUP(A39,[2]売上入力!D:AB,6,0)&amp;")","外注費("&amp;VLOOKUP(A39,[2]売上入力!D:AB,6,0)&amp;")")</f>
        <v>外注費(清水英)</v>
      </c>
    </row>
    <row r="40" spans="1:26" ht="13.5">
      <c r="A40" s="563" t="str">
        <f>DATE(B40,C40,D40)&amp;"-"&amp;COUNTIF($D$4:D40,D40)</f>
        <v>44837-7</v>
      </c>
      <c r="B40" s="319">
        <f>YEAR([2]売上一覧表!$B$5)</f>
        <v>2022</v>
      </c>
      <c r="C40" s="319">
        <f>MONTH([2]売上一覧表!$B$5)</f>
        <v>10</v>
      </c>
      <c r="D40" s="319">
        <f t="shared" si="1"/>
        <v>3</v>
      </c>
      <c r="F40" s="365">
        <f>VLOOKUP(A40,[2]売上入力!D:AH,31,0)</f>
        <v>2184.9999999999982</v>
      </c>
      <c r="G40" s="319">
        <v>1838</v>
      </c>
      <c r="I40" s="319">
        <v>32</v>
      </c>
      <c r="J40" s="319">
        <v>8</v>
      </c>
      <c r="P40" s="319">
        <f>IF(VLOOKUP(A40,[2]売上入力!D:J,7,0)="日払",100,420)</f>
        <v>100</v>
      </c>
      <c r="U40" s="319" t="str">
        <f>IF(P40=420,VLOOKUP(VLOOKUP(A40,[2]売上入力!D:I,6,0),[2]基本登録!D:E,2,0),"")</f>
        <v/>
      </c>
      <c r="Y40" s="365">
        <f t="shared" si="0"/>
        <v>2184.9999999999982</v>
      </c>
      <c r="Z40" s="319" t="str">
        <f>IF(P40=420,"未払外注費("&amp;VLOOKUP(A40,[2]売上入力!D:AB,6,0)&amp;")","外注費("&amp;VLOOKUP(A40,[2]売上入力!D:AB,6,0)&amp;")")</f>
        <v>外注費(深田)</v>
      </c>
    </row>
    <row r="41" spans="1:26" ht="13.5">
      <c r="A41" s="563" t="str">
        <f>DATE(B41,C41,D41)&amp;"-"&amp;COUNTIF($D$4:D41,D41)</f>
        <v>44837-8</v>
      </c>
      <c r="B41" s="319">
        <f>YEAR([2]売上一覧表!$B$5)</f>
        <v>2022</v>
      </c>
      <c r="C41" s="319">
        <f>MONTH([2]売上一覧表!$B$5)</f>
        <v>10</v>
      </c>
      <c r="D41" s="319">
        <f t="shared" si="1"/>
        <v>3</v>
      </c>
      <c r="F41" s="365">
        <f>VLOOKUP(A41,[2]売上入力!D:AH,31,0)</f>
        <v>5328.3333333333321</v>
      </c>
      <c r="G41" s="319">
        <v>1838</v>
      </c>
      <c r="I41" s="319">
        <v>32</v>
      </c>
      <c r="J41" s="319">
        <v>8</v>
      </c>
      <c r="P41" s="319">
        <f>IF(VLOOKUP(A41,[2]売上入力!D:J,7,0)="日払",100,420)</f>
        <v>100</v>
      </c>
      <c r="U41" s="319" t="str">
        <f>IF(P41=420,VLOOKUP(VLOOKUP(A41,[2]売上入力!D:I,6,0),[2]基本登録!D:E,2,0),"")</f>
        <v/>
      </c>
      <c r="Y41" s="365">
        <f t="shared" si="0"/>
        <v>5328.3333333333321</v>
      </c>
      <c r="Z41" s="319" t="str">
        <f>IF(P41=420,"未払外注費("&amp;VLOOKUP(A41,[2]売上入力!D:AB,6,0)&amp;")","外注費("&amp;VLOOKUP(A41,[2]売上入力!D:AB,6,0)&amp;")")</f>
        <v>外注費(相田)</v>
      </c>
    </row>
    <row r="42" spans="1:26" ht="13.5">
      <c r="A42" s="563" t="str">
        <f>DATE(B42,C42,D42)&amp;"-"&amp;COUNTIF($D$4:D42,D42)</f>
        <v>44837-9</v>
      </c>
      <c r="B42" s="319">
        <f>YEAR([2]売上一覧表!$B$5)</f>
        <v>2022</v>
      </c>
      <c r="C42" s="319">
        <f>MONTH([2]売上一覧表!$B$5)</f>
        <v>10</v>
      </c>
      <c r="D42" s="319">
        <f t="shared" si="1"/>
        <v>3</v>
      </c>
      <c r="F42" s="365">
        <f>VLOOKUP(A42,[2]売上入力!D:AH,31,0)</f>
        <v>1610.0000000000016</v>
      </c>
      <c r="G42" s="319">
        <v>1838</v>
      </c>
      <c r="I42" s="319">
        <v>32</v>
      </c>
      <c r="J42" s="319">
        <v>8</v>
      </c>
      <c r="P42" s="319">
        <f>IF(VLOOKUP(A42,[2]売上入力!D:J,7,0)="日払",100,420)</f>
        <v>100</v>
      </c>
      <c r="U42" s="319" t="str">
        <f>IF(P42=420,VLOOKUP(VLOOKUP(A42,[2]売上入力!D:I,6,0),[2]基本登録!D:E,2,0),"")</f>
        <v/>
      </c>
      <c r="Y42" s="365">
        <f t="shared" si="0"/>
        <v>1610.0000000000016</v>
      </c>
      <c r="Z42" s="319" t="str">
        <f>IF(P42=420,"未払外注費("&amp;VLOOKUP(A42,[2]売上入力!D:AB,6,0)&amp;")","外注費("&amp;VLOOKUP(A42,[2]売上入力!D:AB,6,0)&amp;")")</f>
        <v>外注費(高橋)</v>
      </c>
    </row>
    <row r="43" spans="1:26" ht="13.5">
      <c r="A43" s="563" t="str">
        <f>DATE(B43,C43,D43)&amp;"-"&amp;COUNTIF($D$4:D43,D43)</f>
        <v>44837-10</v>
      </c>
      <c r="B43" s="319">
        <f>YEAR([2]売上一覧表!$B$5)</f>
        <v>2022</v>
      </c>
      <c r="C43" s="319">
        <f>MONTH([2]売上一覧表!$B$5)</f>
        <v>10</v>
      </c>
      <c r="D43" s="319">
        <f t="shared" si="1"/>
        <v>3</v>
      </c>
      <c r="F43" s="365">
        <f>VLOOKUP(A43,[2]売上入力!D:AH,31,0)</f>
        <v>5980.0000000000009</v>
      </c>
      <c r="G43" s="319">
        <v>1838</v>
      </c>
      <c r="I43" s="319">
        <v>32</v>
      </c>
      <c r="J43" s="319">
        <v>8</v>
      </c>
      <c r="P43" s="319">
        <f>IF(VLOOKUP(A43,[2]売上入力!D:J,7,0)="日払",100,420)</f>
        <v>420</v>
      </c>
      <c r="U43" s="319">
        <f>IF(P43=420,VLOOKUP(VLOOKUP(A43,[2]売上入力!D:I,6,0),[2]基本登録!D:E,2,0),"")</f>
        <v>55</v>
      </c>
      <c r="Y43" s="365">
        <f t="shared" si="0"/>
        <v>5980.0000000000009</v>
      </c>
      <c r="Z43" s="319" t="str">
        <f>IF(P43=420,"未払外注費("&amp;VLOOKUP(A43,[2]売上入力!D:AB,6,0)&amp;")","外注費("&amp;VLOOKUP(A43,[2]売上入力!D:AB,6,0)&amp;")")</f>
        <v>未払外注費(佐藤政)</v>
      </c>
    </row>
    <row r="44" spans="1:26" ht="13.5">
      <c r="A44" s="563" t="str">
        <f>DATE(B44,C44,D44)&amp;"-"&amp;COUNTIF($D$4:D44,D44)</f>
        <v>44837-11</v>
      </c>
      <c r="B44" s="319">
        <f>YEAR([2]売上一覧表!$B$5)</f>
        <v>2022</v>
      </c>
      <c r="C44" s="319">
        <f>MONTH([2]売上一覧表!$B$5)</f>
        <v>10</v>
      </c>
      <c r="D44" s="319">
        <f t="shared" si="1"/>
        <v>3</v>
      </c>
      <c r="F44" s="365" t="e">
        <f>VLOOKUP(A44,[2]売上入力!D:AH,31,0)</f>
        <v>#N/A</v>
      </c>
      <c r="G44" s="319">
        <v>1838</v>
      </c>
      <c r="I44" s="319">
        <v>32</v>
      </c>
      <c r="J44" s="319">
        <v>8</v>
      </c>
      <c r="P44" s="319" t="e">
        <f>IF(VLOOKUP(A44,[2]売上入力!D:J,7,0)="日払",100,420)</f>
        <v>#N/A</v>
      </c>
      <c r="U44" s="319" t="e">
        <f>IF(P44=420,VLOOKUP(VLOOKUP(A44,[2]売上入力!D:I,6,0),[2]基本登録!D:E,2,0),"")</f>
        <v>#N/A</v>
      </c>
      <c r="Y44" s="365" t="e">
        <f t="shared" si="0"/>
        <v>#N/A</v>
      </c>
      <c r="Z44" s="319" t="e">
        <f>IF(P44=420,"未払外注費("&amp;VLOOKUP(A44,[2]売上入力!D:AB,6,0)&amp;")","外注費("&amp;VLOOKUP(A44,[2]売上入力!D:AB,6,0)&amp;")")</f>
        <v>#N/A</v>
      </c>
    </row>
    <row r="45" spans="1:26" ht="13.5">
      <c r="A45" s="563" t="str">
        <f>DATE(B45,C45,D45)&amp;"-"&amp;COUNTIF($D$4:D45,D45)</f>
        <v>44837-12</v>
      </c>
      <c r="B45" s="319">
        <f>YEAR([2]売上一覧表!$B$5)</f>
        <v>2022</v>
      </c>
      <c r="C45" s="319">
        <f>MONTH([2]売上一覧表!$B$5)</f>
        <v>10</v>
      </c>
      <c r="D45" s="319">
        <f t="shared" si="1"/>
        <v>3</v>
      </c>
      <c r="F45" s="365" t="e">
        <f>VLOOKUP(A45,[2]売上入力!D:AH,31,0)</f>
        <v>#N/A</v>
      </c>
      <c r="G45" s="319">
        <v>1838</v>
      </c>
      <c r="I45" s="319">
        <v>32</v>
      </c>
      <c r="J45" s="319">
        <v>8</v>
      </c>
      <c r="P45" s="319" t="e">
        <f>IF(VLOOKUP(A45,[2]売上入力!D:J,7,0)="日払",100,420)</f>
        <v>#N/A</v>
      </c>
      <c r="U45" s="319" t="e">
        <f>IF(P45=420,VLOOKUP(VLOOKUP(A45,[2]売上入力!D:I,6,0),[2]基本登録!D:E,2,0),"")</f>
        <v>#N/A</v>
      </c>
      <c r="Y45" s="365" t="e">
        <f t="shared" si="0"/>
        <v>#N/A</v>
      </c>
      <c r="Z45" s="319" t="e">
        <f>IF(P45=420,"未払外注費("&amp;VLOOKUP(A45,[2]売上入力!D:AB,6,0)&amp;")","外注費("&amp;VLOOKUP(A45,[2]売上入力!D:AB,6,0)&amp;")")</f>
        <v>#N/A</v>
      </c>
    </row>
    <row r="46" spans="1:26" ht="13.5">
      <c r="A46" s="563" t="str">
        <f>DATE(B46,C46,D46)&amp;"-"&amp;COUNTIF($D$4:D46,D46)</f>
        <v>44837-13</v>
      </c>
      <c r="B46" s="319">
        <f>YEAR([2]売上一覧表!$B$5)</f>
        <v>2022</v>
      </c>
      <c r="C46" s="319">
        <f>MONTH([2]売上一覧表!$B$5)</f>
        <v>10</v>
      </c>
      <c r="D46" s="319">
        <f t="shared" si="1"/>
        <v>3</v>
      </c>
      <c r="F46" s="365" t="e">
        <f>VLOOKUP(A46,[2]売上入力!D:AH,31,0)</f>
        <v>#N/A</v>
      </c>
      <c r="G46" s="319">
        <v>1838</v>
      </c>
      <c r="I46" s="319">
        <v>32</v>
      </c>
      <c r="J46" s="319">
        <v>8</v>
      </c>
      <c r="P46" s="319" t="e">
        <f>IF(VLOOKUP(A46,[2]売上入力!D:J,7,0)="日払",100,420)</f>
        <v>#N/A</v>
      </c>
      <c r="U46" s="319" t="e">
        <f>IF(P46=420,VLOOKUP(VLOOKUP(A46,[2]売上入力!D:I,6,0),[2]基本登録!D:E,2,0),"")</f>
        <v>#N/A</v>
      </c>
      <c r="Y46" s="365" t="e">
        <f t="shared" si="0"/>
        <v>#N/A</v>
      </c>
      <c r="Z46" s="319" t="e">
        <f>IF(P46=420,"未払外注費("&amp;VLOOKUP(A46,[2]売上入力!D:AB,6,0)&amp;")","外注費("&amp;VLOOKUP(A46,[2]売上入力!D:AB,6,0)&amp;")")</f>
        <v>#N/A</v>
      </c>
    </row>
    <row r="47" spans="1:26" ht="13.5">
      <c r="A47" s="563" t="str">
        <f>DATE(B47,C47,D47)&amp;"-"&amp;COUNTIF($D$4:D47,D47)</f>
        <v>44837-14</v>
      </c>
      <c r="B47" s="319">
        <f>YEAR([2]売上一覧表!$B$5)</f>
        <v>2022</v>
      </c>
      <c r="C47" s="319">
        <f>MONTH([2]売上一覧表!$B$5)</f>
        <v>10</v>
      </c>
      <c r="D47" s="319">
        <f t="shared" si="1"/>
        <v>3</v>
      </c>
      <c r="F47" s="365" t="e">
        <f>VLOOKUP(A47,[2]売上入力!D:AH,31,0)</f>
        <v>#N/A</v>
      </c>
      <c r="G47" s="319">
        <v>1838</v>
      </c>
      <c r="I47" s="319">
        <v>32</v>
      </c>
      <c r="J47" s="319">
        <v>8</v>
      </c>
      <c r="P47" s="319" t="e">
        <f>IF(VLOOKUP(A47,[2]売上入力!D:J,7,0)="日払",100,420)</f>
        <v>#N/A</v>
      </c>
      <c r="U47" s="319" t="e">
        <f>IF(P47=420,VLOOKUP(VLOOKUP(A47,[2]売上入力!D:I,6,0),[2]基本登録!D:E,2,0),"")</f>
        <v>#N/A</v>
      </c>
      <c r="Y47" s="365" t="e">
        <f t="shared" si="0"/>
        <v>#N/A</v>
      </c>
      <c r="Z47" s="319" t="e">
        <f>IF(P47=420,"未払外注費("&amp;VLOOKUP(A47,[2]売上入力!D:AB,6,0)&amp;")","外注費("&amp;VLOOKUP(A47,[2]売上入力!D:AB,6,0)&amp;")")</f>
        <v>#N/A</v>
      </c>
    </row>
    <row r="48" spans="1:26" ht="13.5">
      <c r="A48" s="563" t="str">
        <f>DATE(B48,C48,D48)&amp;"-"&amp;COUNTIF($D$4:D48,D48)</f>
        <v>44837-15</v>
      </c>
      <c r="B48" s="319">
        <f>YEAR([2]売上一覧表!$B$5)</f>
        <v>2022</v>
      </c>
      <c r="C48" s="319">
        <f>MONTH([2]売上一覧表!$B$5)</f>
        <v>10</v>
      </c>
      <c r="D48" s="319">
        <f t="shared" si="1"/>
        <v>3</v>
      </c>
      <c r="F48" s="365" t="e">
        <f>VLOOKUP(A48,[2]売上入力!D:AH,31,0)</f>
        <v>#N/A</v>
      </c>
      <c r="G48" s="319">
        <v>1838</v>
      </c>
      <c r="I48" s="319">
        <v>32</v>
      </c>
      <c r="J48" s="319">
        <v>8</v>
      </c>
      <c r="P48" s="319" t="e">
        <f>IF(VLOOKUP(A48,[2]売上入力!D:J,7,0)="日払",100,420)</f>
        <v>#N/A</v>
      </c>
      <c r="U48" s="319" t="e">
        <f>IF(P48=420,VLOOKUP(VLOOKUP(A48,[2]売上入力!D:I,6,0),[2]基本登録!D:E,2,0),"")</f>
        <v>#N/A</v>
      </c>
      <c r="Y48" s="365" t="e">
        <f t="shared" si="0"/>
        <v>#N/A</v>
      </c>
      <c r="Z48" s="319" t="e">
        <f>IF(P48=420,"未払外注費("&amp;VLOOKUP(A48,[2]売上入力!D:AB,6,0)&amp;")","外注費("&amp;VLOOKUP(A48,[2]売上入力!D:AB,6,0)&amp;")")</f>
        <v>#N/A</v>
      </c>
    </row>
    <row r="49" spans="1:26" ht="13.5">
      <c r="A49" s="563" t="str">
        <f>DATE(B49,C49,D49)&amp;"-"&amp;COUNTIF($D$4:D49,D49)</f>
        <v>44838-1</v>
      </c>
      <c r="B49" s="319">
        <f>YEAR([2]売上一覧表!$B$5)</f>
        <v>2022</v>
      </c>
      <c r="C49" s="319">
        <f>MONTH([2]売上一覧表!$B$5)</f>
        <v>10</v>
      </c>
      <c r="D49" s="319">
        <f t="shared" si="1"/>
        <v>4</v>
      </c>
      <c r="F49" s="365">
        <f>VLOOKUP(A49,[2]売上入力!D:AH,31,0)</f>
        <v>5865.0000000000036</v>
      </c>
      <c r="G49" s="319">
        <v>1838</v>
      </c>
      <c r="I49" s="319">
        <v>32</v>
      </c>
      <c r="J49" s="319">
        <v>8</v>
      </c>
      <c r="P49" s="319">
        <f>IF(VLOOKUP(A49,[2]売上入力!D:J,7,0)="日払",100,420)</f>
        <v>100</v>
      </c>
      <c r="U49" s="319" t="str">
        <f>IF(P49=420,VLOOKUP(VLOOKUP(A49,[2]売上入力!D:I,6,0),[2]基本登録!D:E,2,0),"")</f>
        <v/>
      </c>
      <c r="Y49" s="365">
        <f t="shared" si="0"/>
        <v>5865.0000000000036</v>
      </c>
      <c r="Z49" s="319" t="str">
        <f>IF(P49=420,"未払外注費("&amp;VLOOKUP(A49,[2]売上入力!D:AB,6,0)&amp;")","外注費("&amp;VLOOKUP(A49,[2]売上入力!D:AB,6,0)&amp;")")</f>
        <v>外注費(清水英)</v>
      </c>
    </row>
    <row r="50" spans="1:26" ht="13.5">
      <c r="A50" s="563" t="str">
        <f>DATE(B50,C50,D50)&amp;"-"&amp;COUNTIF($D$4:D50,D50)</f>
        <v>44838-2</v>
      </c>
      <c r="B50" s="319">
        <f>YEAR([2]売上一覧表!$B$5)</f>
        <v>2022</v>
      </c>
      <c r="C50" s="319">
        <f>MONTH([2]売上一覧表!$B$5)</f>
        <v>10</v>
      </c>
      <c r="D50" s="319">
        <f t="shared" si="1"/>
        <v>4</v>
      </c>
      <c r="F50" s="365">
        <f>VLOOKUP(A50,[2]売上入力!D:AH,31,0)</f>
        <v>3162.5000000000009</v>
      </c>
      <c r="G50" s="319">
        <v>1838</v>
      </c>
      <c r="I50" s="319">
        <v>32</v>
      </c>
      <c r="J50" s="319">
        <v>8</v>
      </c>
      <c r="P50" s="319">
        <f>IF(VLOOKUP(A50,[2]売上入力!D:J,7,0)="日払",100,420)</f>
        <v>100</v>
      </c>
      <c r="U50" s="319" t="str">
        <f>IF(P50=420,VLOOKUP(VLOOKUP(A50,[2]売上入力!D:I,6,0),[2]基本登録!D:E,2,0),"")</f>
        <v/>
      </c>
      <c r="Y50" s="365">
        <f t="shared" si="0"/>
        <v>3162.5000000000009</v>
      </c>
      <c r="Z50" s="319" t="str">
        <f>IF(P50=420,"未払外注費("&amp;VLOOKUP(A50,[2]売上入力!D:AB,6,0)&amp;")","外注費("&amp;VLOOKUP(A50,[2]売上入力!D:AB,6,0)&amp;")")</f>
        <v>外注費(木村)</v>
      </c>
    </row>
    <row r="51" spans="1:26" ht="13.5">
      <c r="A51" s="563" t="str">
        <f>DATE(B51,C51,D51)&amp;"-"&amp;COUNTIF($D$4:D51,D51)</f>
        <v>44838-3</v>
      </c>
      <c r="B51" s="319">
        <f>YEAR([2]売上一覧表!$B$5)</f>
        <v>2022</v>
      </c>
      <c r="C51" s="319">
        <f>MONTH([2]売上一覧表!$B$5)</f>
        <v>10</v>
      </c>
      <c r="D51" s="319">
        <f t="shared" si="1"/>
        <v>4</v>
      </c>
      <c r="F51" s="365">
        <f>VLOOKUP(A51,[2]売上入力!D:AH,31,0)</f>
        <v>6938.3333333333348</v>
      </c>
      <c r="G51" s="319">
        <v>1838</v>
      </c>
      <c r="I51" s="319">
        <v>32</v>
      </c>
      <c r="J51" s="319">
        <v>8</v>
      </c>
      <c r="P51" s="319">
        <f>IF(VLOOKUP(A51,[2]売上入力!D:J,7,0)="日払",100,420)</f>
        <v>100</v>
      </c>
      <c r="U51" s="319" t="str">
        <f>IF(P51=420,VLOOKUP(VLOOKUP(A51,[2]売上入力!D:I,6,0),[2]基本登録!D:E,2,0),"")</f>
        <v/>
      </c>
      <c r="Y51" s="365">
        <f t="shared" si="0"/>
        <v>6938.3333333333348</v>
      </c>
      <c r="Z51" s="319" t="str">
        <f>IF(P51=420,"未払外注費("&amp;VLOOKUP(A51,[2]売上入力!D:AB,6,0)&amp;")","外注費("&amp;VLOOKUP(A51,[2]売上入力!D:AB,6,0)&amp;")")</f>
        <v>外注費(庵)</v>
      </c>
    </row>
    <row r="52" spans="1:26" ht="13.5">
      <c r="A52" s="563" t="str">
        <f>DATE(B52,C52,D52)&amp;"-"&amp;COUNTIF($D$4:D52,D52)</f>
        <v>44838-4</v>
      </c>
      <c r="B52" s="319">
        <f>YEAR([2]売上一覧表!$B$5)</f>
        <v>2022</v>
      </c>
      <c r="C52" s="319">
        <f>MONTH([2]売上一覧表!$B$5)</f>
        <v>10</v>
      </c>
      <c r="D52" s="319">
        <f t="shared" si="1"/>
        <v>4</v>
      </c>
      <c r="F52" s="365">
        <f>VLOOKUP(A52,[2]売上入力!D:AH,31,0)</f>
        <v>5232.5000000000027</v>
      </c>
      <c r="G52" s="319">
        <v>1838</v>
      </c>
      <c r="I52" s="319">
        <v>32</v>
      </c>
      <c r="J52" s="319">
        <v>8</v>
      </c>
      <c r="P52" s="319">
        <f>IF(VLOOKUP(A52,[2]売上入力!D:J,7,0)="日払",100,420)</f>
        <v>100</v>
      </c>
      <c r="U52" s="319" t="str">
        <f>IF(P52=420,VLOOKUP(VLOOKUP(A52,[2]売上入力!D:I,6,0),[2]基本登録!D:E,2,0),"")</f>
        <v/>
      </c>
      <c r="Y52" s="365">
        <f t="shared" si="0"/>
        <v>5232.5000000000027</v>
      </c>
      <c r="Z52" s="319" t="str">
        <f>IF(P52=420,"未払外注費("&amp;VLOOKUP(A52,[2]売上入力!D:AB,6,0)&amp;")","外注費("&amp;VLOOKUP(A52,[2]売上入力!D:AB,6,0)&amp;")")</f>
        <v>外注費(小沼)</v>
      </c>
    </row>
    <row r="53" spans="1:26" ht="13.5">
      <c r="A53" s="563" t="str">
        <f>DATE(B53,C53,D53)&amp;"-"&amp;COUNTIF($D$4:D53,D53)</f>
        <v>44838-5</v>
      </c>
      <c r="B53" s="319">
        <f>YEAR([2]売上一覧表!$B$5)</f>
        <v>2022</v>
      </c>
      <c r="C53" s="319">
        <f>MONTH([2]売上一覧表!$B$5)</f>
        <v>10</v>
      </c>
      <c r="D53" s="319">
        <f t="shared" si="1"/>
        <v>4</v>
      </c>
      <c r="F53" s="365">
        <f>VLOOKUP(A53,[2]売上入力!D:AH,31,0)</f>
        <v>6152.5000000000018</v>
      </c>
      <c r="G53" s="319">
        <v>1838</v>
      </c>
      <c r="I53" s="319">
        <v>32</v>
      </c>
      <c r="J53" s="319">
        <v>8</v>
      </c>
      <c r="P53" s="319">
        <f>IF(VLOOKUP(A53,[2]売上入力!D:J,7,0)="日払",100,420)</f>
        <v>100</v>
      </c>
      <c r="U53" s="319" t="str">
        <f>IF(P53=420,VLOOKUP(VLOOKUP(A53,[2]売上入力!D:I,6,0),[2]基本登録!D:E,2,0),"")</f>
        <v/>
      </c>
      <c r="Y53" s="365">
        <f t="shared" si="0"/>
        <v>6152.5000000000018</v>
      </c>
      <c r="Z53" s="319" t="str">
        <f>IF(P53=420,"未払外注費("&amp;VLOOKUP(A53,[2]売上入力!D:AB,6,0)&amp;")","外注費("&amp;VLOOKUP(A53,[2]売上入力!D:AB,6,0)&amp;")")</f>
        <v>外注費(鈴木)</v>
      </c>
    </row>
    <row r="54" spans="1:26" ht="13.5">
      <c r="A54" s="563" t="str">
        <f>DATE(B54,C54,D54)&amp;"-"&amp;COUNTIF($D$4:D54,D54)</f>
        <v>44838-6</v>
      </c>
      <c r="B54" s="319">
        <f>YEAR([2]売上一覧表!$B$5)</f>
        <v>2022</v>
      </c>
      <c r="C54" s="319">
        <f>MONTH([2]売上一覧表!$B$5)</f>
        <v>10</v>
      </c>
      <c r="D54" s="319">
        <f t="shared" si="1"/>
        <v>4</v>
      </c>
      <c r="F54" s="365">
        <f>VLOOKUP(A54,[2]売上入力!D:AH,31,0)</f>
        <v>5002.4999999999991</v>
      </c>
      <c r="G54" s="319">
        <v>1838</v>
      </c>
      <c r="I54" s="319">
        <v>32</v>
      </c>
      <c r="J54" s="319">
        <v>8</v>
      </c>
      <c r="P54" s="319">
        <f>IF(VLOOKUP(A54,[2]売上入力!D:J,7,0)="日払",100,420)</f>
        <v>100</v>
      </c>
      <c r="U54" s="319" t="str">
        <f>IF(P54=420,VLOOKUP(VLOOKUP(A54,[2]売上入力!D:I,6,0),[2]基本登録!D:E,2,0),"")</f>
        <v/>
      </c>
      <c r="Y54" s="365">
        <f t="shared" si="0"/>
        <v>5002.4999999999991</v>
      </c>
      <c r="Z54" s="319" t="str">
        <f>IF(P54=420,"未払外注費("&amp;VLOOKUP(A54,[2]売上入力!D:AB,6,0)&amp;")","外注費("&amp;VLOOKUP(A54,[2]売上入力!D:AB,6,0)&amp;")")</f>
        <v>外注費(後藤)</v>
      </c>
    </row>
    <row r="55" spans="1:26" ht="13.5">
      <c r="A55" s="563" t="str">
        <f>DATE(B55,C55,D55)&amp;"-"&amp;COUNTIF($D$4:D55,D55)</f>
        <v>44838-7</v>
      </c>
      <c r="B55" s="319">
        <f>YEAR([2]売上一覧表!$B$5)</f>
        <v>2022</v>
      </c>
      <c r="C55" s="319">
        <f>MONTH([2]売上一覧表!$B$5)</f>
        <v>10</v>
      </c>
      <c r="D55" s="319">
        <f t="shared" si="1"/>
        <v>4</v>
      </c>
      <c r="F55" s="365">
        <f>VLOOKUP(A55,[2]売上入力!D:AH,31,0)</f>
        <v>5289.9999999999991</v>
      </c>
      <c r="G55" s="319">
        <v>1838</v>
      </c>
      <c r="I55" s="319">
        <v>32</v>
      </c>
      <c r="J55" s="319">
        <v>8</v>
      </c>
      <c r="P55" s="319">
        <f>IF(VLOOKUP(A55,[2]売上入力!D:J,7,0)="日払",100,420)</f>
        <v>100</v>
      </c>
      <c r="U55" s="319" t="str">
        <f>IF(P55=420,VLOOKUP(VLOOKUP(A55,[2]売上入力!D:I,6,0),[2]基本登録!D:E,2,0),"")</f>
        <v/>
      </c>
      <c r="Y55" s="365">
        <f t="shared" si="0"/>
        <v>5289.9999999999991</v>
      </c>
      <c r="Z55" s="319" t="str">
        <f>IF(P55=420,"未払外注費("&amp;VLOOKUP(A55,[2]売上入力!D:AB,6,0)&amp;")","外注費("&amp;VLOOKUP(A55,[2]売上入力!D:AB,6,0)&amp;")")</f>
        <v>外注費(武茂)</v>
      </c>
    </row>
    <row r="56" spans="1:26" ht="13.5">
      <c r="A56" s="563" t="str">
        <f>DATE(B56,C56,D56)&amp;"-"&amp;COUNTIF($D$4:D56,D56)</f>
        <v>44838-8</v>
      </c>
      <c r="B56" s="319">
        <f>YEAR([2]売上一覧表!$B$5)</f>
        <v>2022</v>
      </c>
      <c r="C56" s="319">
        <f>MONTH([2]売上一覧表!$B$5)</f>
        <v>10</v>
      </c>
      <c r="D56" s="319">
        <f t="shared" si="1"/>
        <v>4</v>
      </c>
      <c r="F56" s="365">
        <f>VLOOKUP(A56,[2]売上入力!D:AH,31,0)</f>
        <v>0</v>
      </c>
      <c r="G56" s="319">
        <v>1838</v>
      </c>
      <c r="I56" s="319">
        <v>32</v>
      </c>
      <c r="J56" s="319">
        <v>8</v>
      </c>
      <c r="P56" s="319">
        <f>IF(VLOOKUP(A56,[2]売上入力!D:J,7,0)="日払",100,420)</f>
        <v>420</v>
      </c>
      <c r="U56" s="319">
        <f>IF(P56=420,VLOOKUP(VLOOKUP(A56,[2]売上入力!D:I,6,0),[2]基本登録!D:E,2,0),"")</f>
        <v>4</v>
      </c>
      <c r="Y56" s="365">
        <f t="shared" si="0"/>
        <v>0</v>
      </c>
      <c r="Z56" s="319" t="str">
        <f>IF(P56=420,"未払外注費("&amp;VLOOKUP(A56,[2]売上入力!D:AB,6,0)&amp;")","外注費("&amp;VLOOKUP(A56,[2]売上入力!D:AB,6,0)&amp;")")</f>
        <v>未払外注費(長尾)</v>
      </c>
    </row>
    <row r="57" spans="1:26" ht="13.5">
      <c r="A57" s="563" t="str">
        <f>DATE(B57,C57,D57)&amp;"-"&amp;COUNTIF($D$4:D57,D57)</f>
        <v>44838-9</v>
      </c>
      <c r="B57" s="319">
        <f>YEAR([2]売上一覧表!$B$5)</f>
        <v>2022</v>
      </c>
      <c r="C57" s="319">
        <f>MONTH([2]売上一覧表!$B$5)</f>
        <v>10</v>
      </c>
      <c r="D57" s="319">
        <f t="shared" si="1"/>
        <v>4</v>
      </c>
      <c r="F57" s="365">
        <f>VLOOKUP(A57,[2]売上入力!D:AH,31,0)</f>
        <v>4140.0000000000027</v>
      </c>
      <c r="G57" s="319">
        <v>1838</v>
      </c>
      <c r="I57" s="319">
        <v>32</v>
      </c>
      <c r="J57" s="319">
        <v>8</v>
      </c>
      <c r="P57" s="319">
        <f>IF(VLOOKUP(A57,[2]売上入力!D:J,7,0)="日払",100,420)</f>
        <v>100</v>
      </c>
      <c r="U57" s="319" t="str">
        <f>IF(P57=420,VLOOKUP(VLOOKUP(A57,[2]売上入力!D:I,6,0),[2]基本登録!D:E,2,0),"")</f>
        <v/>
      </c>
      <c r="Y57" s="365">
        <f t="shared" si="0"/>
        <v>4140.0000000000027</v>
      </c>
      <c r="Z57" s="319" t="str">
        <f>IF(P57=420,"未払外注費("&amp;VLOOKUP(A57,[2]売上入力!D:AB,6,0)&amp;")","外注費("&amp;VLOOKUP(A57,[2]売上入力!D:AB,6,0)&amp;")")</f>
        <v>外注費(廣田)</v>
      </c>
    </row>
    <row r="58" spans="1:26" ht="13.5">
      <c r="A58" s="563" t="str">
        <f>DATE(B58,C58,D58)&amp;"-"&amp;COUNTIF($D$4:D58,D58)</f>
        <v>44838-10</v>
      </c>
      <c r="B58" s="319">
        <f>YEAR([2]売上一覧表!$B$5)</f>
        <v>2022</v>
      </c>
      <c r="C58" s="319">
        <f>MONTH([2]売上一覧表!$B$5)</f>
        <v>10</v>
      </c>
      <c r="D58" s="319">
        <f t="shared" si="1"/>
        <v>4</v>
      </c>
      <c r="F58" s="365">
        <f>VLOOKUP(A58,[2]売上入力!D:AH,31,0)</f>
        <v>4369.9999999999991</v>
      </c>
      <c r="G58" s="319">
        <v>1838</v>
      </c>
      <c r="I58" s="319">
        <v>32</v>
      </c>
      <c r="J58" s="319">
        <v>8</v>
      </c>
      <c r="P58" s="319">
        <f>IF(VLOOKUP(A58,[2]売上入力!D:J,7,0)="日払",100,420)</f>
        <v>100</v>
      </c>
      <c r="U58" s="319" t="str">
        <f>IF(P58=420,VLOOKUP(VLOOKUP(A58,[2]売上入力!D:I,6,0),[2]基本登録!D:E,2,0),"")</f>
        <v/>
      </c>
      <c r="Y58" s="365">
        <f t="shared" si="0"/>
        <v>4369.9999999999991</v>
      </c>
      <c r="Z58" s="319" t="str">
        <f>IF(P58=420,"未払外注費("&amp;VLOOKUP(A58,[2]売上入力!D:AB,6,0)&amp;")","外注費("&amp;VLOOKUP(A58,[2]売上入力!D:AB,6,0)&amp;")")</f>
        <v>外注費(菊地)</v>
      </c>
    </row>
    <row r="59" spans="1:26" ht="13.5">
      <c r="A59" s="563" t="str">
        <f>DATE(B59,C59,D59)&amp;"-"&amp;COUNTIF($D$4:D59,D59)</f>
        <v>44838-11</v>
      </c>
      <c r="B59" s="319">
        <f>YEAR([2]売上一覧表!$B$5)</f>
        <v>2022</v>
      </c>
      <c r="C59" s="319">
        <f>MONTH([2]売上一覧表!$B$5)</f>
        <v>10</v>
      </c>
      <c r="D59" s="319">
        <f t="shared" si="1"/>
        <v>4</v>
      </c>
      <c r="F59" s="365" t="e">
        <f>VLOOKUP(A59,[2]売上入力!D:AH,31,0)</f>
        <v>#N/A</v>
      </c>
      <c r="G59" s="319">
        <v>1838</v>
      </c>
      <c r="I59" s="319">
        <v>32</v>
      </c>
      <c r="J59" s="319">
        <v>8</v>
      </c>
      <c r="P59" s="319" t="e">
        <f>IF(VLOOKUP(A59,[2]売上入力!D:J,7,0)="日払",100,420)</f>
        <v>#N/A</v>
      </c>
      <c r="U59" s="319" t="e">
        <f>IF(P59=420,VLOOKUP(VLOOKUP(A59,[2]売上入力!D:I,6,0),[2]基本登録!D:E,2,0),"")</f>
        <v>#N/A</v>
      </c>
      <c r="Y59" s="365" t="e">
        <f t="shared" si="0"/>
        <v>#N/A</v>
      </c>
      <c r="Z59" s="319" t="e">
        <f>IF(P59=420,"未払外注費("&amp;VLOOKUP(A59,[2]売上入力!D:AB,6,0)&amp;")","外注費("&amp;VLOOKUP(A59,[2]売上入力!D:AB,6,0)&amp;")")</f>
        <v>#N/A</v>
      </c>
    </row>
    <row r="60" spans="1:26" ht="13.5">
      <c r="A60" s="563" t="str">
        <f>DATE(B60,C60,D60)&amp;"-"&amp;COUNTIF($D$4:D60,D60)</f>
        <v>44838-12</v>
      </c>
      <c r="B60" s="319">
        <f>YEAR([2]売上一覧表!$B$5)</f>
        <v>2022</v>
      </c>
      <c r="C60" s="319">
        <f>MONTH([2]売上一覧表!$B$5)</f>
        <v>10</v>
      </c>
      <c r="D60" s="319">
        <f t="shared" si="1"/>
        <v>4</v>
      </c>
      <c r="F60" s="365" t="e">
        <f>VLOOKUP(A60,[2]売上入力!D:AH,31,0)</f>
        <v>#N/A</v>
      </c>
      <c r="G60" s="319">
        <v>1838</v>
      </c>
      <c r="I60" s="319">
        <v>32</v>
      </c>
      <c r="J60" s="319">
        <v>8</v>
      </c>
      <c r="P60" s="319" t="e">
        <f>IF(VLOOKUP(A60,[2]売上入力!D:J,7,0)="日払",100,420)</f>
        <v>#N/A</v>
      </c>
      <c r="U60" s="319" t="e">
        <f>IF(P60=420,VLOOKUP(VLOOKUP(A60,[2]売上入力!D:I,6,0),[2]基本登録!D:E,2,0),"")</f>
        <v>#N/A</v>
      </c>
      <c r="Y60" s="365" t="e">
        <f t="shared" si="0"/>
        <v>#N/A</v>
      </c>
      <c r="Z60" s="319" t="e">
        <f>IF(P60=420,"未払外注費("&amp;VLOOKUP(A60,[2]売上入力!D:AB,6,0)&amp;")","外注費("&amp;VLOOKUP(A60,[2]売上入力!D:AB,6,0)&amp;")")</f>
        <v>#N/A</v>
      </c>
    </row>
    <row r="61" spans="1:26" ht="13.5">
      <c r="A61" s="563" t="str">
        <f>DATE(B61,C61,D61)&amp;"-"&amp;COUNTIF($D$4:D61,D61)</f>
        <v>44838-13</v>
      </c>
      <c r="B61" s="319">
        <f>YEAR([2]売上一覧表!$B$5)</f>
        <v>2022</v>
      </c>
      <c r="C61" s="319">
        <f>MONTH([2]売上一覧表!$B$5)</f>
        <v>10</v>
      </c>
      <c r="D61" s="319">
        <f t="shared" si="1"/>
        <v>4</v>
      </c>
      <c r="F61" s="365" t="e">
        <f>VLOOKUP(A61,[2]売上入力!D:AH,31,0)</f>
        <v>#N/A</v>
      </c>
      <c r="G61" s="319">
        <v>1838</v>
      </c>
      <c r="I61" s="319">
        <v>32</v>
      </c>
      <c r="J61" s="319">
        <v>8</v>
      </c>
      <c r="P61" s="319" t="e">
        <f>IF(VLOOKUP(A61,[2]売上入力!D:J,7,0)="日払",100,420)</f>
        <v>#N/A</v>
      </c>
      <c r="U61" s="319" t="e">
        <f>IF(P61=420,VLOOKUP(VLOOKUP(A61,[2]売上入力!D:I,6,0),[2]基本登録!D:E,2,0),"")</f>
        <v>#N/A</v>
      </c>
      <c r="Y61" s="365" t="e">
        <f t="shared" si="0"/>
        <v>#N/A</v>
      </c>
      <c r="Z61" s="319" t="e">
        <f>IF(P61=420,"未払外注費("&amp;VLOOKUP(A61,[2]売上入力!D:AB,6,0)&amp;")","外注費("&amp;VLOOKUP(A61,[2]売上入力!D:AB,6,0)&amp;")")</f>
        <v>#N/A</v>
      </c>
    </row>
    <row r="62" spans="1:26" ht="13.5">
      <c r="A62" s="563" t="str">
        <f>DATE(B62,C62,D62)&amp;"-"&amp;COUNTIF($D$4:D62,D62)</f>
        <v>44838-14</v>
      </c>
      <c r="B62" s="319">
        <f>YEAR([2]売上一覧表!$B$5)</f>
        <v>2022</v>
      </c>
      <c r="C62" s="319">
        <f>MONTH([2]売上一覧表!$B$5)</f>
        <v>10</v>
      </c>
      <c r="D62" s="319">
        <f t="shared" si="1"/>
        <v>4</v>
      </c>
      <c r="F62" s="365" t="e">
        <f>VLOOKUP(A62,[2]売上入力!D:AH,31,0)</f>
        <v>#N/A</v>
      </c>
      <c r="G62" s="319">
        <v>1838</v>
      </c>
      <c r="I62" s="319">
        <v>32</v>
      </c>
      <c r="J62" s="319">
        <v>8</v>
      </c>
      <c r="P62" s="319" t="e">
        <f>IF(VLOOKUP(A62,[2]売上入力!D:J,7,0)="日払",100,420)</f>
        <v>#N/A</v>
      </c>
      <c r="U62" s="319" t="e">
        <f>IF(P62=420,VLOOKUP(VLOOKUP(A62,[2]売上入力!D:I,6,0),[2]基本登録!D:E,2,0),"")</f>
        <v>#N/A</v>
      </c>
      <c r="Y62" s="365" t="e">
        <f t="shared" si="0"/>
        <v>#N/A</v>
      </c>
      <c r="Z62" s="319" t="e">
        <f>IF(P62=420,"未払外注費("&amp;VLOOKUP(A62,[2]売上入力!D:AB,6,0)&amp;")","外注費("&amp;VLOOKUP(A62,[2]売上入力!D:AB,6,0)&amp;")")</f>
        <v>#N/A</v>
      </c>
    </row>
    <row r="63" spans="1:26" ht="13.5">
      <c r="A63" s="563" t="str">
        <f>DATE(B63,C63,D63)&amp;"-"&amp;COUNTIF($D$4:D63,D63)</f>
        <v>44838-15</v>
      </c>
      <c r="B63" s="319">
        <f>YEAR([2]売上一覧表!$B$5)</f>
        <v>2022</v>
      </c>
      <c r="C63" s="319">
        <f>MONTH([2]売上一覧表!$B$5)</f>
        <v>10</v>
      </c>
      <c r="D63" s="319">
        <f t="shared" si="1"/>
        <v>4</v>
      </c>
      <c r="F63" s="365" t="e">
        <f>VLOOKUP(A63,[2]売上入力!D:AH,31,0)</f>
        <v>#N/A</v>
      </c>
      <c r="G63" s="319">
        <v>1838</v>
      </c>
      <c r="I63" s="319">
        <v>32</v>
      </c>
      <c r="J63" s="319">
        <v>8</v>
      </c>
      <c r="P63" s="319" t="e">
        <f>IF(VLOOKUP(A63,[2]売上入力!D:J,7,0)="日払",100,420)</f>
        <v>#N/A</v>
      </c>
      <c r="U63" s="319" t="e">
        <f>IF(P63=420,VLOOKUP(VLOOKUP(A63,[2]売上入力!D:I,6,0),[2]基本登録!D:E,2,0),"")</f>
        <v>#N/A</v>
      </c>
      <c r="Y63" s="365" t="e">
        <f t="shared" si="0"/>
        <v>#N/A</v>
      </c>
      <c r="Z63" s="319" t="e">
        <f>IF(P63=420,"未払外注費("&amp;VLOOKUP(A63,[2]売上入力!D:AB,6,0)&amp;")","外注費("&amp;VLOOKUP(A63,[2]売上入力!D:AB,6,0)&amp;")")</f>
        <v>#N/A</v>
      </c>
    </row>
    <row r="64" spans="1:26" ht="13.5">
      <c r="A64" s="563" t="str">
        <f>DATE(B64,C64,D64)&amp;"-"&amp;COUNTIF($D$4:D64,D64)</f>
        <v>44839-1</v>
      </c>
      <c r="B64" s="319">
        <f>YEAR([2]売上一覧表!$B$5)</f>
        <v>2022</v>
      </c>
      <c r="C64" s="319">
        <f>MONTH([2]売上一覧表!$B$5)</f>
        <v>10</v>
      </c>
      <c r="D64" s="319">
        <f t="shared" si="1"/>
        <v>5</v>
      </c>
      <c r="F64" s="365">
        <f>VLOOKUP(A64,[2]売上入力!D:AH,31,0)</f>
        <v>5462.4999999999991</v>
      </c>
      <c r="G64" s="319">
        <v>1838</v>
      </c>
      <c r="I64" s="319">
        <v>32</v>
      </c>
      <c r="J64" s="319">
        <v>8</v>
      </c>
      <c r="P64" s="319">
        <f>IF(VLOOKUP(A64,[2]売上入力!D:J,7,0)="日払",100,420)</f>
        <v>100</v>
      </c>
      <c r="U64" s="319" t="str">
        <f>IF(P64=420,VLOOKUP(VLOOKUP(A64,[2]売上入力!D:I,6,0),[2]基本登録!D:E,2,0),"")</f>
        <v/>
      </c>
      <c r="Y64" s="365">
        <f t="shared" si="0"/>
        <v>5462.4999999999991</v>
      </c>
      <c r="Z64" s="319" t="str">
        <f>IF(P64=420,"未払外注費("&amp;VLOOKUP(A64,[2]売上入力!D:AB,6,0)&amp;")","外注費("&amp;VLOOKUP(A64,[2]売上入力!D:AB,6,0)&amp;")")</f>
        <v>外注費(八重樫)</v>
      </c>
    </row>
    <row r="65" spans="1:26" ht="13.5">
      <c r="A65" s="563" t="str">
        <f>DATE(B65,C65,D65)&amp;"-"&amp;COUNTIF($D$4:D65,D65)</f>
        <v>44839-2</v>
      </c>
      <c r="B65" s="319">
        <f>YEAR([2]売上一覧表!$B$5)</f>
        <v>2022</v>
      </c>
      <c r="C65" s="319">
        <f>MONTH([2]売上一覧表!$B$5)</f>
        <v>10</v>
      </c>
      <c r="D65" s="319">
        <f t="shared" si="1"/>
        <v>5</v>
      </c>
      <c r="F65" s="365">
        <f>VLOOKUP(A65,[2]売上入力!D:AH,31,0)</f>
        <v>8164.9999999999973</v>
      </c>
      <c r="G65" s="319">
        <v>1838</v>
      </c>
      <c r="I65" s="319">
        <v>32</v>
      </c>
      <c r="J65" s="319">
        <v>8</v>
      </c>
      <c r="P65" s="319">
        <f>IF(VLOOKUP(A65,[2]売上入力!D:J,7,0)="日払",100,420)</f>
        <v>100</v>
      </c>
      <c r="U65" s="319" t="str">
        <f>IF(P65=420,VLOOKUP(VLOOKUP(A65,[2]売上入力!D:I,6,0),[2]基本登録!D:E,2,0),"")</f>
        <v/>
      </c>
      <c r="Y65" s="365">
        <f t="shared" si="0"/>
        <v>8164.9999999999973</v>
      </c>
      <c r="Z65" s="319" t="str">
        <f>IF(P65=420,"未払外注費("&amp;VLOOKUP(A65,[2]売上入力!D:AB,6,0)&amp;")","外注費("&amp;VLOOKUP(A65,[2]売上入力!D:AB,6,0)&amp;")")</f>
        <v>外注費(鈴木)</v>
      </c>
    </row>
    <row r="66" spans="1:26" ht="13.5">
      <c r="A66" s="563" t="str">
        <f>DATE(B66,C66,D66)&amp;"-"&amp;COUNTIF($D$4:D66,D66)</f>
        <v>44839-3</v>
      </c>
      <c r="B66" s="319">
        <f>YEAR([2]売上一覧表!$B$5)</f>
        <v>2022</v>
      </c>
      <c r="C66" s="319">
        <f>MONTH([2]売上一覧表!$B$5)</f>
        <v>10</v>
      </c>
      <c r="D66" s="319">
        <f t="shared" si="1"/>
        <v>5</v>
      </c>
      <c r="F66" s="365">
        <f>VLOOKUP(A66,[2]売上入力!D:AH,31,0)</f>
        <v>5577.4999999999973</v>
      </c>
      <c r="G66" s="319">
        <v>1838</v>
      </c>
      <c r="I66" s="319">
        <v>32</v>
      </c>
      <c r="J66" s="319">
        <v>8</v>
      </c>
      <c r="P66" s="319">
        <f>IF(VLOOKUP(A66,[2]売上入力!D:J,7,0)="日払",100,420)</f>
        <v>100</v>
      </c>
      <c r="U66" s="319" t="str">
        <f>IF(P66=420,VLOOKUP(VLOOKUP(A66,[2]売上入力!D:I,6,0),[2]基本登録!D:E,2,0),"")</f>
        <v/>
      </c>
      <c r="Y66" s="365">
        <f t="shared" si="0"/>
        <v>5577.4999999999973</v>
      </c>
      <c r="Z66" s="319" t="str">
        <f>IF(P66=420,"未払外注費("&amp;VLOOKUP(A66,[2]売上入力!D:AB,6,0)&amp;")","外注費("&amp;VLOOKUP(A66,[2]売上入力!D:AB,6,0)&amp;")")</f>
        <v>外注費(武茂)</v>
      </c>
    </row>
    <row r="67" spans="1:26" ht="13.5">
      <c r="A67" s="563" t="str">
        <f>DATE(B67,C67,D67)&amp;"-"&amp;COUNTIF($D$4:D67,D67)</f>
        <v>44839-4</v>
      </c>
      <c r="B67" s="319">
        <f>YEAR([2]売上一覧表!$B$5)</f>
        <v>2022</v>
      </c>
      <c r="C67" s="319">
        <f>MONTH([2]売上一覧表!$B$5)</f>
        <v>10</v>
      </c>
      <c r="D67" s="319">
        <f t="shared" si="1"/>
        <v>5</v>
      </c>
      <c r="F67" s="365">
        <f>VLOOKUP(A67,[2]売上入力!D:AH,31,0)</f>
        <v>5002.4999999999991</v>
      </c>
      <c r="G67" s="319">
        <v>1838</v>
      </c>
      <c r="I67" s="319">
        <v>32</v>
      </c>
      <c r="J67" s="319">
        <v>8</v>
      </c>
      <c r="P67" s="319">
        <f>IF(VLOOKUP(A67,[2]売上入力!D:J,7,0)="日払",100,420)</f>
        <v>100</v>
      </c>
      <c r="U67" s="319" t="str">
        <f>IF(P67=420,VLOOKUP(VLOOKUP(A67,[2]売上入力!D:I,6,0),[2]基本登録!D:E,2,0),"")</f>
        <v/>
      </c>
      <c r="Y67" s="365">
        <f t="shared" si="0"/>
        <v>5002.4999999999991</v>
      </c>
      <c r="Z67" s="319" t="str">
        <f>IF(P67=420,"未払外注費("&amp;VLOOKUP(A67,[2]売上入力!D:AB,6,0)&amp;")","外注費("&amp;VLOOKUP(A67,[2]売上入力!D:AB,6,0)&amp;")")</f>
        <v>外注費(深田)</v>
      </c>
    </row>
    <row r="68" spans="1:26" ht="13.5">
      <c r="A68" s="563" t="str">
        <f>DATE(B68,C68,D68)&amp;"-"&amp;COUNTIF($D$4:D68,D68)</f>
        <v>44839-5</v>
      </c>
      <c r="B68" s="319">
        <f>YEAR([2]売上一覧表!$B$5)</f>
        <v>2022</v>
      </c>
      <c r="C68" s="319">
        <f>MONTH([2]売上一覧表!$B$5)</f>
        <v>10</v>
      </c>
      <c r="D68" s="319">
        <f t="shared" si="1"/>
        <v>5</v>
      </c>
      <c r="F68" s="365">
        <f>VLOOKUP(A68,[2]売上入力!D:AH,31,0)</f>
        <v>4657.4999999999982</v>
      </c>
      <c r="G68" s="319">
        <v>1838</v>
      </c>
      <c r="I68" s="319">
        <v>32</v>
      </c>
      <c r="J68" s="319">
        <v>8</v>
      </c>
      <c r="P68" s="319">
        <f>IF(VLOOKUP(A68,[2]売上入力!D:J,7,0)="日払",100,420)</f>
        <v>100</v>
      </c>
      <c r="U68" s="319" t="str">
        <f>IF(P68=420,VLOOKUP(VLOOKUP(A68,[2]売上入力!D:I,6,0),[2]基本登録!D:E,2,0),"")</f>
        <v/>
      </c>
      <c r="Y68" s="365">
        <f t="shared" si="0"/>
        <v>4657.4999999999982</v>
      </c>
      <c r="Z68" s="319" t="str">
        <f>IF(P68=420,"未払外注費("&amp;VLOOKUP(A68,[2]売上入力!D:AB,6,0)&amp;")","外注費("&amp;VLOOKUP(A68,[2]売上入力!D:AB,6,0)&amp;")")</f>
        <v>外注費(井越)</v>
      </c>
    </row>
    <row r="69" spans="1:26" ht="13.5">
      <c r="A69" s="563" t="str">
        <f>DATE(B69,C69,D69)&amp;"-"&amp;COUNTIF($D$4:D69,D69)</f>
        <v>44839-6</v>
      </c>
      <c r="B69" s="319">
        <f>YEAR([2]売上一覧表!$B$5)</f>
        <v>2022</v>
      </c>
      <c r="C69" s="319">
        <f>MONTH([2]売上一覧表!$B$5)</f>
        <v>10</v>
      </c>
      <c r="D69" s="319">
        <f t="shared" si="1"/>
        <v>5</v>
      </c>
      <c r="F69" s="365">
        <f>VLOOKUP(A69,[2]売上入力!D:AH,31,0)</f>
        <v>3450.0000000000027</v>
      </c>
      <c r="G69" s="319">
        <v>1838</v>
      </c>
      <c r="I69" s="319">
        <v>32</v>
      </c>
      <c r="J69" s="319">
        <v>8</v>
      </c>
      <c r="P69" s="319">
        <f>IF(VLOOKUP(A69,[2]売上入力!D:J,7,0)="日払",100,420)</f>
        <v>100</v>
      </c>
      <c r="U69" s="319" t="str">
        <f>IF(P69=420,VLOOKUP(VLOOKUP(A69,[2]売上入力!D:I,6,0),[2]基本登録!D:E,2,0),"")</f>
        <v/>
      </c>
      <c r="Y69" s="365">
        <f t="shared" si="0"/>
        <v>3450.0000000000027</v>
      </c>
      <c r="Z69" s="319" t="str">
        <f>IF(P69=420,"未払外注費("&amp;VLOOKUP(A69,[2]売上入力!D:AB,6,0)&amp;")","外注費("&amp;VLOOKUP(A69,[2]売上入力!D:AB,6,0)&amp;")")</f>
        <v>外注費(木村)</v>
      </c>
    </row>
    <row r="70" spans="1:26" ht="13.5">
      <c r="A70" s="563" t="str">
        <f>DATE(B70,C70,D70)&amp;"-"&amp;COUNTIF($D$4:D70,D70)</f>
        <v>44839-7</v>
      </c>
      <c r="B70" s="319">
        <f>YEAR([2]売上一覧表!$B$5)</f>
        <v>2022</v>
      </c>
      <c r="C70" s="319">
        <f>MONTH([2]売上一覧表!$B$5)</f>
        <v>10</v>
      </c>
      <c r="D70" s="319">
        <f t="shared" si="1"/>
        <v>5</v>
      </c>
      <c r="F70" s="365">
        <f>VLOOKUP(A70,[2]売上入力!D:AH,31,0)</f>
        <v>6785.0000000000027</v>
      </c>
      <c r="G70" s="319">
        <v>1838</v>
      </c>
      <c r="I70" s="319">
        <v>32</v>
      </c>
      <c r="J70" s="319">
        <v>8</v>
      </c>
      <c r="P70" s="319">
        <f>IF(VLOOKUP(A70,[2]売上入力!D:J,7,0)="日払",100,420)</f>
        <v>100</v>
      </c>
      <c r="U70" s="319" t="str">
        <f>IF(P70=420,VLOOKUP(VLOOKUP(A70,[2]売上入力!D:I,6,0),[2]基本登録!D:E,2,0),"")</f>
        <v/>
      </c>
      <c r="Y70" s="365">
        <f t="shared" ref="Y70:Y133" si="2">F70</f>
        <v>6785.0000000000027</v>
      </c>
      <c r="Z70" s="319" t="str">
        <f>IF(P70=420,"未払外注費("&amp;VLOOKUP(A70,[2]売上入力!D:AB,6,0)&amp;")","外注費("&amp;VLOOKUP(A70,[2]売上入力!D:AB,6,0)&amp;")")</f>
        <v>外注費(小沼)</v>
      </c>
    </row>
    <row r="71" spans="1:26" ht="13.5">
      <c r="A71" s="563" t="str">
        <f>DATE(B71,C71,D71)&amp;"-"&amp;COUNTIF($D$4:D71,D71)</f>
        <v>44839-8</v>
      </c>
      <c r="B71" s="319">
        <f>YEAR([2]売上一覧表!$B$5)</f>
        <v>2022</v>
      </c>
      <c r="C71" s="319">
        <f>MONTH([2]売上一覧表!$B$5)</f>
        <v>10</v>
      </c>
      <c r="D71" s="319">
        <f t="shared" si="1"/>
        <v>5</v>
      </c>
      <c r="F71" s="365">
        <f>VLOOKUP(A71,[2]売上入力!D:AH,31,0)</f>
        <v>7436.6666666666697</v>
      </c>
      <c r="G71" s="319">
        <v>1838</v>
      </c>
      <c r="I71" s="319">
        <v>32</v>
      </c>
      <c r="J71" s="319">
        <v>8</v>
      </c>
      <c r="P71" s="319">
        <f>IF(VLOOKUP(A71,[2]売上入力!D:J,7,0)="日払",100,420)</f>
        <v>100</v>
      </c>
      <c r="U71" s="319" t="str">
        <f>IF(P71=420,VLOOKUP(VLOOKUP(A71,[2]売上入力!D:I,6,0),[2]基本登録!D:E,2,0),"")</f>
        <v/>
      </c>
      <c r="Y71" s="365">
        <f t="shared" si="2"/>
        <v>7436.6666666666697</v>
      </c>
      <c r="Z71" s="319" t="str">
        <f>IF(P71=420,"未払外注費("&amp;VLOOKUP(A71,[2]売上入力!D:AB,6,0)&amp;")","外注費("&amp;VLOOKUP(A71,[2]売上入力!D:AB,6,0)&amp;")")</f>
        <v>外注費(杉山)</v>
      </c>
    </row>
    <row r="72" spans="1:26" ht="13.5">
      <c r="A72" s="563" t="str">
        <f>DATE(B72,C72,D72)&amp;"-"&amp;COUNTIF($D$4:D72,D72)</f>
        <v>44839-9</v>
      </c>
      <c r="B72" s="319">
        <f>YEAR([2]売上一覧表!$B$5)</f>
        <v>2022</v>
      </c>
      <c r="C72" s="319">
        <f>MONTH([2]売上一覧表!$B$5)</f>
        <v>10</v>
      </c>
      <c r="D72" s="319">
        <f t="shared" si="1"/>
        <v>5</v>
      </c>
      <c r="F72" s="365">
        <f>VLOOKUP(A72,[2]売上入力!D:AH,31,0)</f>
        <v>8433.3333333333358</v>
      </c>
      <c r="G72" s="319">
        <v>1838</v>
      </c>
      <c r="I72" s="319">
        <v>32</v>
      </c>
      <c r="J72" s="319">
        <v>8</v>
      </c>
      <c r="P72" s="319">
        <f>IF(VLOOKUP(A72,[2]売上入力!D:J,7,0)="日払",100,420)</f>
        <v>100</v>
      </c>
      <c r="U72" s="319" t="str">
        <f>IF(P72=420,VLOOKUP(VLOOKUP(A72,[2]売上入力!D:I,6,0),[2]基本登録!D:E,2,0),"")</f>
        <v/>
      </c>
      <c r="Y72" s="365">
        <f t="shared" si="2"/>
        <v>8433.3333333333358</v>
      </c>
      <c r="Z72" s="319" t="str">
        <f>IF(P72=420,"未払外注費("&amp;VLOOKUP(A72,[2]売上入力!D:AB,6,0)&amp;")","外注費("&amp;VLOOKUP(A72,[2]売上入力!D:AB,6,0)&amp;")")</f>
        <v>外注費(石巻)</v>
      </c>
    </row>
    <row r="73" spans="1:26" ht="13.5">
      <c r="A73" s="563" t="str">
        <f>DATE(B73,C73,D73)&amp;"-"&amp;COUNTIF($D$4:D73,D73)</f>
        <v>44839-10</v>
      </c>
      <c r="B73" s="319">
        <f>YEAR([2]売上一覧表!$B$5)</f>
        <v>2022</v>
      </c>
      <c r="C73" s="319">
        <f>MONTH([2]売上一覧表!$B$5)</f>
        <v>10</v>
      </c>
      <c r="D73" s="319">
        <f t="shared" si="1"/>
        <v>5</v>
      </c>
      <c r="F73" s="365">
        <f>VLOOKUP(A73,[2]売上入力!D:AH,31,0)</f>
        <v>7129.9999999999991</v>
      </c>
      <c r="G73" s="319">
        <v>1838</v>
      </c>
      <c r="I73" s="319">
        <v>32</v>
      </c>
      <c r="J73" s="319">
        <v>8</v>
      </c>
      <c r="P73" s="319">
        <f>IF(VLOOKUP(A73,[2]売上入力!D:J,7,0)="日払",100,420)</f>
        <v>100</v>
      </c>
      <c r="U73" s="319" t="str">
        <f>IF(P73=420,VLOOKUP(VLOOKUP(A73,[2]売上入力!D:I,6,0),[2]基本登録!D:E,2,0),"")</f>
        <v/>
      </c>
      <c r="Y73" s="365">
        <f t="shared" si="2"/>
        <v>7129.9999999999991</v>
      </c>
      <c r="Z73" s="319" t="str">
        <f>IF(P73=420,"未払外注費("&amp;VLOOKUP(A73,[2]売上入力!D:AB,6,0)&amp;")","外注費("&amp;VLOOKUP(A73,[2]売上入力!D:AB,6,0)&amp;")")</f>
        <v>外注費(及川)</v>
      </c>
    </row>
    <row r="74" spans="1:26" ht="13.5">
      <c r="A74" s="563" t="str">
        <f>DATE(B74,C74,D74)&amp;"-"&amp;COUNTIF($D$4:D74,D74)</f>
        <v>44839-11</v>
      </c>
      <c r="B74" s="319">
        <f>YEAR([2]売上一覧表!$B$5)</f>
        <v>2022</v>
      </c>
      <c r="C74" s="319">
        <f>MONTH([2]売上一覧表!$B$5)</f>
        <v>10</v>
      </c>
      <c r="D74" s="319">
        <f t="shared" si="1"/>
        <v>5</v>
      </c>
      <c r="F74" s="365">
        <f>VLOOKUP(A74,[2]売上入力!D:AH,31,0)</f>
        <v>5520.0000000000027</v>
      </c>
      <c r="G74" s="319">
        <v>1838</v>
      </c>
      <c r="I74" s="319">
        <v>32</v>
      </c>
      <c r="J74" s="319">
        <v>8</v>
      </c>
      <c r="P74" s="319">
        <f>IF(VLOOKUP(A74,[2]売上入力!D:J,7,0)="日払",100,420)</f>
        <v>100</v>
      </c>
      <c r="U74" s="319" t="str">
        <f>IF(P74=420,VLOOKUP(VLOOKUP(A74,[2]売上入力!D:I,6,0),[2]基本登録!D:E,2,0),"")</f>
        <v/>
      </c>
      <c r="Y74" s="365">
        <f t="shared" si="2"/>
        <v>5520.0000000000027</v>
      </c>
      <c r="Z74" s="319" t="str">
        <f>IF(P74=420,"未払外注費("&amp;VLOOKUP(A74,[2]売上入力!D:AB,6,0)&amp;")","外注費("&amp;VLOOKUP(A74,[2]売上入力!D:AB,6,0)&amp;")")</f>
        <v>外注費(廣田)</v>
      </c>
    </row>
    <row r="75" spans="1:26" ht="13.5">
      <c r="A75" s="563" t="str">
        <f>DATE(B75,C75,D75)&amp;"-"&amp;COUNTIF($D$4:D75,D75)</f>
        <v>44839-12</v>
      </c>
      <c r="B75" s="319">
        <f>YEAR([2]売上一覧表!$B$5)</f>
        <v>2022</v>
      </c>
      <c r="C75" s="319">
        <f>MONTH([2]売上一覧表!$B$5)</f>
        <v>10</v>
      </c>
      <c r="D75" s="319">
        <f t="shared" si="1"/>
        <v>5</v>
      </c>
      <c r="F75" s="365" t="e">
        <f>VLOOKUP(A75,[2]売上入力!D:AH,31,0)</f>
        <v>#N/A</v>
      </c>
      <c r="G75" s="319">
        <v>1838</v>
      </c>
      <c r="I75" s="319">
        <v>32</v>
      </c>
      <c r="J75" s="319">
        <v>8</v>
      </c>
      <c r="P75" s="319" t="e">
        <f>IF(VLOOKUP(A75,[2]売上入力!D:J,7,0)="日払",100,420)</f>
        <v>#N/A</v>
      </c>
      <c r="U75" s="319" t="e">
        <f>IF(P75=420,VLOOKUP(VLOOKUP(A75,[2]売上入力!D:I,6,0),[2]基本登録!D:E,2,0),"")</f>
        <v>#N/A</v>
      </c>
      <c r="Y75" s="365" t="e">
        <f t="shared" si="2"/>
        <v>#N/A</v>
      </c>
      <c r="Z75" s="319" t="e">
        <f>IF(P75=420,"未払外注費("&amp;VLOOKUP(A75,[2]売上入力!D:AB,6,0)&amp;")","外注費("&amp;VLOOKUP(A75,[2]売上入力!D:AB,6,0)&amp;")")</f>
        <v>#N/A</v>
      </c>
    </row>
    <row r="76" spans="1:26" ht="13.5">
      <c r="A76" s="563" t="str">
        <f>DATE(B76,C76,D76)&amp;"-"&amp;COUNTIF($D$4:D76,D76)</f>
        <v>44839-13</v>
      </c>
      <c r="B76" s="319">
        <f>YEAR([2]売上一覧表!$B$5)</f>
        <v>2022</v>
      </c>
      <c r="C76" s="319">
        <f>MONTH([2]売上一覧表!$B$5)</f>
        <v>10</v>
      </c>
      <c r="D76" s="319">
        <f t="shared" si="1"/>
        <v>5</v>
      </c>
      <c r="F76" s="365" t="e">
        <f>VLOOKUP(A76,[2]売上入力!D:AH,31,0)</f>
        <v>#N/A</v>
      </c>
      <c r="G76" s="319">
        <v>1838</v>
      </c>
      <c r="I76" s="319">
        <v>32</v>
      </c>
      <c r="J76" s="319">
        <v>8</v>
      </c>
      <c r="P76" s="319" t="e">
        <f>IF(VLOOKUP(A76,[2]売上入力!D:J,7,0)="日払",100,420)</f>
        <v>#N/A</v>
      </c>
      <c r="U76" s="319" t="e">
        <f>IF(P76=420,VLOOKUP(VLOOKUP(A76,[2]売上入力!D:I,6,0),[2]基本登録!D:E,2,0),"")</f>
        <v>#N/A</v>
      </c>
      <c r="Y76" s="365" t="e">
        <f t="shared" si="2"/>
        <v>#N/A</v>
      </c>
      <c r="Z76" s="319" t="e">
        <f>IF(P76=420,"未払外注費("&amp;VLOOKUP(A76,[2]売上入力!D:AB,6,0)&amp;")","外注費("&amp;VLOOKUP(A76,[2]売上入力!D:AB,6,0)&amp;")")</f>
        <v>#N/A</v>
      </c>
    </row>
    <row r="77" spans="1:26" ht="13.5">
      <c r="A77" s="563" t="str">
        <f>DATE(B77,C77,D77)&amp;"-"&amp;COUNTIF($D$4:D77,D77)</f>
        <v>44839-14</v>
      </c>
      <c r="B77" s="319">
        <f>YEAR([2]売上一覧表!$B$5)</f>
        <v>2022</v>
      </c>
      <c r="C77" s="319">
        <f>MONTH([2]売上一覧表!$B$5)</f>
        <v>10</v>
      </c>
      <c r="D77" s="319">
        <f t="shared" si="1"/>
        <v>5</v>
      </c>
      <c r="F77" s="365" t="e">
        <f>VLOOKUP(A77,[2]売上入力!D:AH,31,0)</f>
        <v>#N/A</v>
      </c>
      <c r="G77" s="319">
        <v>1838</v>
      </c>
      <c r="I77" s="319">
        <v>32</v>
      </c>
      <c r="J77" s="319">
        <v>8</v>
      </c>
      <c r="P77" s="319" t="e">
        <f>IF(VLOOKUP(A77,[2]売上入力!D:J,7,0)="日払",100,420)</f>
        <v>#N/A</v>
      </c>
      <c r="U77" s="319" t="e">
        <f>IF(P77=420,VLOOKUP(VLOOKUP(A77,[2]売上入力!D:I,6,0),[2]基本登録!D:E,2,0),"")</f>
        <v>#N/A</v>
      </c>
      <c r="Y77" s="365" t="e">
        <f t="shared" si="2"/>
        <v>#N/A</v>
      </c>
      <c r="Z77" s="319" t="e">
        <f>IF(P77=420,"未払外注費("&amp;VLOOKUP(A77,[2]売上入力!D:AB,6,0)&amp;")","外注費("&amp;VLOOKUP(A77,[2]売上入力!D:AB,6,0)&amp;")")</f>
        <v>#N/A</v>
      </c>
    </row>
    <row r="78" spans="1:26" ht="13.5">
      <c r="A78" s="563" t="str">
        <f>DATE(B78,C78,D78)&amp;"-"&amp;COUNTIF($D$4:D78,D78)</f>
        <v>44839-15</v>
      </c>
      <c r="B78" s="319">
        <f>YEAR([2]売上一覧表!$B$5)</f>
        <v>2022</v>
      </c>
      <c r="C78" s="319">
        <f>MONTH([2]売上一覧表!$B$5)</f>
        <v>10</v>
      </c>
      <c r="D78" s="319">
        <f t="shared" si="1"/>
        <v>5</v>
      </c>
      <c r="F78" s="365" t="e">
        <f>VLOOKUP(A78,[2]売上入力!D:AH,31,0)</f>
        <v>#N/A</v>
      </c>
      <c r="G78" s="319">
        <v>1838</v>
      </c>
      <c r="I78" s="319">
        <v>32</v>
      </c>
      <c r="J78" s="319">
        <v>8</v>
      </c>
      <c r="P78" s="319" t="e">
        <f>IF(VLOOKUP(A78,[2]売上入力!D:J,7,0)="日払",100,420)</f>
        <v>#N/A</v>
      </c>
      <c r="U78" s="319" t="e">
        <f>IF(P78=420,VLOOKUP(VLOOKUP(A78,[2]売上入力!D:I,6,0),[2]基本登録!D:E,2,0),"")</f>
        <v>#N/A</v>
      </c>
      <c r="Y78" s="365" t="e">
        <f t="shared" si="2"/>
        <v>#N/A</v>
      </c>
      <c r="Z78" s="319" t="e">
        <f>IF(P78=420,"未払外注費("&amp;VLOOKUP(A78,[2]売上入力!D:AB,6,0)&amp;")","外注費("&amp;VLOOKUP(A78,[2]売上入力!D:AB,6,0)&amp;")")</f>
        <v>#N/A</v>
      </c>
    </row>
    <row r="79" spans="1:26" ht="13.5">
      <c r="A79" s="563" t="str">
        <f>DATE(B79,C79,D79)&amp;"-"&amp;COUNTIF($D$4:D79,D79)</f>
        <v>44840-1</v>
      </c>
      <c r="B79" s="319">
        <f>YEAR([2]売上一覧表!$B$5)</f>
        <v>2022</v>
      </c>
      <c r="C79" s="319">
        <f>MONTH([2]売上一覧表!$B$5)</f>
        <v>10</v>
      </c>
      <c r="D79" s="319">
        <f t="shared" si="1"/>
        <v>6</v>
      </c>
      <c r="F79" s="365">
        <f>VLOOKUP(A79,[2]売上入力!D:AH,31,0)</f>
        <v>7762.4999999999982</v>
      </c>
      <c r="G79" s="319">
        <v>1838</v>
      </c>
      <c r="I79" s="319">
        <v>32</v>
      </c>
      <c r="J79" s="319">
        <v>8</v>
      </c>
      <c r="P79" s="319">
        <f>IF(VLOOKUP(A79,[2]売上入力!D:J,7,0)="日払",100,420)</f>
        <v>100</v>
      </c>
      <c r="U79" s="319" t="str">
        <f>IF(P79=420,VLOOKUP(VLOOKUP(A79,[2]売上入力!D:I,6,0),[2]基本登録!D:E,2,0),"")</f>
        <v/>
      </c>
      <c r="Y79" s="365">
        <f t="shared" si="2"/>
        <v>7762.4999999999982</v>
      </c>
      <c r="Z79" s="319" t="str">
        <f>IF(P79=420,"未払外注費("&amp;VLOOKUP(A79,[2]売上入力!D:AB,6,0)&amp;")","外注費("&amp;VLOOKUP(A79,[2]売上入力!D:AB,6,0)&amp;")")</f>
        <v>外注費(鈴木)</v>
      </c>
    </row>
    <row r="80" spans="1:26" ht="13.5">
      <c r="A80" s="563" t="str">
        <f>DATE(B80,C80,D80)&amp;"-"&amp;COUNTIF($D$4:D80,D80)</f>
        <v>44840-2</v>
      </c>
      <c r="B80" s="319">
        <f>YEAR([2]売上一覧表!$B$5)</f>
        <v>2022</v>
      </c>
      <c r="C80" s="319">
        <f>MONTH([2]売上一覧表!$B$5)</f>
        <v>10</v>
      </c>
      <c r="D80" s="319">
        <f t="shared" si="1"/>
        <v>6</v>
      </c>
      <c r="F80" s="365">
        <f>VLOOKUP(A80,[2]売上入力!D:AH,31,0)</f>
        <v>2932.5000000000014</v>
      </c>
      <c r="G80" s="319">
        <v>1838</v>
      </c>
      <c r="I80" s="319">
        <v>32</v>
      </c>
      <c r="J80" s="319">
        <v>8</v>
      </c>
      <c r="P80" s="319">
        <f>IF(VLOOKUP(A80,[2]売上入力!D:J,7,0)="日払",100,420)</f>
        <v>100</v>
      </c>
      <c r="U80" s="319" t="str">
        <f>IF(P80=420,VLOOKUP(VLOOKUP(A80,[2]売上入力!D:I,6,0),[2]基本登録!D:E,2,0),"")</f>
        <v/>
      </c>
      <c r="Y80" s="365">
        <f t="shared" si="2"/>
        <v>2932.5000000000014</v>
      </c>
      <c r="Z80" s="319" t="str">
        <f>IF(P80=420,"未払外注費("&amp;VLOOKUP(A80,[2]売上入力!D:AB,6,0)&amp;")","外注費("&amp;VLOOKUP(A80,[2]売上入力!D:AB,6,0)&amp;")")</f>
        <v>外注費(武茂)</v>
      </c>
    </row>
    <row r="81" spans="1:26" ht="13.5">
      <c r="A81" s="563" t="str">
        <f>DATE(B81,C81,D81)&amp;"-"&amp;COUNTIF($D$4:D81,D81)</f>
        <v>44840-3</v>
      </c>
      <c r="B81" s="319">
        <f>YEAR([2]売上一覧表!$B$5)</f>
        <v>2022</v>
      </c>
      <c r="C81" s="319">
        <f>MONTH([2]売上一覧表!$B$5)</f>
        <v>10</v>
      </c>
      <c r="D81" s="319">
        <f t="shared" si="1"/>
        <v>6</v>
      </c>
      <c r="F81" s="365">
        <f>VLOOKUP(A81,[2]売上入力!D:AH,31,0)</f>
        <v>5002.4999999999991</v>
      </c>
      <c r="G81" s="319">
        <v>1838</v>
      </c>
      <c r="I81" s="319">
        <v>32</v>
      </c>
      <c r="J81" s="319">
        <v>8</v>
      </c>
      <c r="P81" s="319">
        <f>IF(VLOOKUP(A81,[2]売上入力!D:J,7,0)="日払",100,420)</f>
        <v>100</v>
      </c>
      <c r="U81" s="319" t="str">
        <f>IF(P81=420,VLOOKUP(VLOOKUP(A81,[2]売上入力!D:I,6,0),[2]基本登録!D:E,2,0),"")</f>
        <v/>
      </c>
      <c r="Y81" s="365">
        <f t="shared" si="2"/>
        <v>5002.4999999999991</v>
      </c>
      <c r="Z81" s="319" t="str">
        <f>IF(P81=420,"未払外注費("&amp;VLOOKUP(A81,[2]売上入力!D:AB,6,0)&amp;")","外注費("&amp;VLOOKUP(A81,[2]売上入力!D:AB,6,0)&amp;")")</f>
        <v>外注費(後藤)</v>
      </c>
    </row>
    <row r="82" spans="1:26" ht="13.5">
      <c r="A82" s="563" t="str">
        <f>DATE(B82,C82,D82)&amp;"-"&amp;COUNTIF($D$4:D82,D82)</f>
        <v>44840-4</v>
      </c>
      <c r="B82" s="319">
        <f>YEAR([2]売上一覧表!$B$5)</f>
        <v>2022</v>
      </c>
      <c r="C82" s="319">
        <f>MONTH([2]売上一覧表!$B$5)</f>
        <v>10</v>
      </c>
      <c r="D82" s="319">
        <f t="shared" si="1"/>
        <v>6</v>
      </c>
      <c r="F82" s="365">
        <f>VLOOKUP(A82,[2]売上入力!D:AH,31,0)</f>
        <v>5136.6666666666661</v>
      </c>
      <c r="G82" s="319">
        <v>1838</v>
      </c>
      <c r="I82" s="319">
        <v>32</v>
      </c>
      <c r="J82" s="319">
        <v>8</v>
      </c>
      <c r="P82" s="319">
        <f>IF(VLOOKUP(A82,[2]売上入力!D:J,7,0)="日払",100,420)</f>
        <v>100</v>
      </c>
      <c r="U82" s="319" t="str">
        <f>IF(P82=420,VLOOKUP(VLOOKUP(A82,[2]売上入力!D:I,6,0),[2]基本登録!D:E,2,0),"")</f>
        <v/>
      </c>
      <c r="Y82" s="365">
        <f t="shared" si="2"/>
        <v>5136.6666666666661</v>
      </c>
      <c r="Z82" s="319" t="str">
        <f>IF(P82=420,"未払外注費("&amp;VLOOKUP(A82,[2]売上入力!D:AB,6,0)&amp;")","外注費("&amp;VLOOKUP(A82,[2]売上入力!D:AB,6,0)&amp;")")</f>
        <v>外注費(鈴木裕)</v>
      </c>
    </row>
    <row r="83" spans="1:26" ht="13.5">
      <c r="A83" s="563" t="str">
        <f>DATE(B83,C83,D83)&amp;"-"&amp;COUNTIF($D$4:D83,D83)</f>
        <v>44840-5</v>
      </c>
      <c r="B83" s="319">
        <f>YEAR([2]売上一覧表!$B$5)</f>
        <v>2022</v>
      </c>
      <c r="C83" s="319">
        <f>MONTH([2]売上一覧表!$B$5)</f>
        <v>10</v>
      </c>
      <c r="D83" s="319">
        <f t="shared" si="1"/>
        <v>6</v>
      </c>
      <c r="F83" s="365">
        <f>VLOOKUP(A83,[2]売上入力!D:AH,31,0)</f>
        <v>5232.5000000000027</v>
      </c>
      <c r="G83" s="319">
        <v>1838</v>
      </c>
      <c r="I83" s="319">
        <v>32</v>
      </c>
      <c r="J83" s="319">
        <v>8</v>
      </c>
      <c r="P83" s="319">
        <f>IF(VLOOKUP(A83,[2]売上入力!D:J,7,0)="日払",100,420)</f>
        <v>100</v>
      </c>
      <c r="U83" s="319" t="str">
        <f>IF(P83=420,VLOOKUP(VLOOKUP(A83,[2]売上入力!D:I,6,0),[2]基本登録!D:E,2,0),"")</f>
        <v/>
      </c>
      <c r="Y83" s="365">
        <f t="shared" si="2"/>
        <v>5232.5000000000027</v>
      </c>
      <c r="Z83" s="319" t="str">
        <f>IF(P83=420,"未払外注費("&amp;VLOOKUP(A83,[2]売上入力!D:AB,6,0)&amp;")","外注費("&amp;VLOOKUP(A83,[2]売上入力!D:AB,6,0)&amp;")")</f>
        <v>外注費(清水英)</v>
      </c>
    </row>
    <row r="84" spans="1:26" ht="13.5">
      <c r="A84" s="563" t="str">
        <f>DATE(B84,C84,D84)&amp;"-"&amp;COUNTIF($D$4:D84,D84)</f>
        <v>44840-6</v>
      </c>
      <c r="B84" s="319">
        <f>YEAR([2]売上一覧表!$B$5)</f>
        <v>2022</v>
      </c>
      <c r="C84" s="319">
        <f>MONTH([2]売上一覧表!$B$5)</f>
        <v>10</v>
      </c>
      <c r="D84" s="319">
        <f t="shared" ref="D84:D147" si="3">D69+1</f>
        <v>6</v>
      </c>
      <c r="F84" s="365">
        <f>VLOOKUP(A84,[2]売上入力!D:AH,31,0)</f>
        <v>4772.5000000000018</v>
      </c>
      <c r="G84" s="319">
        <v>1838</v>
      </c>
      <c r="I84" s="319">
        <v>32</v>
      </c>
      <c r="J84" s="319">
        <v>8</v>
      </c>
      <c r="P84" s="319">
        <f>IF(VLOOKUP(A84,[2]売上入力!D:J,7,0)="日払",100,420)</f>
        <v>100</v>
      </c>
      <c r="U84" s="319" t="str">
        <f>IF(P84=420,VLOOKUP(VLOOKUP(A84,[2]売上入力!D:I,6,0),[2]基本登録!D:E,2,0),"")</f>
        <v/>
      </c>
      <c r="Y84" s="365">
        <f t="shared" si="2"/>
        <v>4772.5000000000018</v>
      </c>
      <c r="Z84" s="319" t="str">
        <f>IF(P84=420,"未払外注費("&amp;VLOOKUP(A84,[2]売上入力!D:AB,6,0)&amp;")","外注費("&amp;VLOOKUP(A84,[2]売上入力!D:AB,6,0)&amp;")")</f>
        <v>外注費(道上)</v>
      </c>
    </row>
    <row r="85" spans="1:26" ht="13.5">
      <c r="A85" s="563" t="str">
        <f>DATE(B85,C85,D85)&amp;"-"&amp;COUNTIF($D$4:D85,D85)</f>
        <v>44840-7</v>
      </c>
      <c r="B85" s="319">
        <f>YEAR([2]売上一覧表!$B$5)</f>
        <v>2022</v>
      </c>
      <c r="C85" s="319">
        <f>MONTH([2]売上一覧表!$B$5)</f>
        <v>10</v>
      </c>
      <c r="D85" s="319">
        <f t="shared" si="3"/>
        <v>6</v>
      </c>
      <c r="F85" s="365">
        <f>VLOOKUP(A85,[2]売上入力!D:AH,31,0)</f>
        <v>6555.0000000000036</v>
      </c>
      <c r="G85" s="319">
        <v>1838</v>
      </c>
      <c r="I85" s="319">
        <v>32</v>
      </c>
      <c r="J85" s="319">
        <v>8</v>
      </c>
      <c r="P85" s="319">
        <f>IF(VLOOKUP(A85,[2]売上入力!D:J,7,0)="日払",100,420)</f>
        <v>100</v>
      </c>
      <c r="U85" s="319" t="str">
        <f>IF(P85=420,VLOOKUP(VLOOKUP(A85,[2]売上入力!D:I,6,0),[2]基本登録!D:E,2,0),"")</f>
        <v/>
      </c>
      <c r="Y85" s="365">
        <f t="shared" si="2"/>
        <v>6555.0000000000036</v>
      </c>
      <c r="Z85" s="319" t="str">
        <f>IF(P85=420,"未払外注費("&amp;VLOOKUP(A85,[2]売上入力!D:AB,6,0)&amp;")","外注費("&amp;VLOOKUP(A85,[2]売上入力!D:AB,6,0)&amp;")")</f>
        <v>外注費(石巻)</v>
      </c>
    </row>
    <row r="86" spans="1:26" ht="13.5">
      <c r="A86" s="563" t="str">
        <f>DATE(B86,C86,D86)&amp;"-"&amp;COUNTIF($D$4:D86,D86)</f>
        <v>44840-8</v>
      </c>
      <c r="B86" s="319">
        <f>YEAR([2]売上一覧表!$B$5)</f>
        <v>2022</v>
      </c>
      <c r="C86" s="319">
        <f>MONTH([2]売上一覧表!$B$5)</f>
        <v>10</v>
      </c>
      <c r="D86" s="319">
        <f t="shared" si="3"/>
        <v>6</v>
      </c>
      <c r="F86" s="365">
        <f>VLOOKUP(A86,[2]売上入力!D:AH,31,0)</f>
        <v>4599.9999999999991</v>
      </c>
      <c r="G86" s="319">
        <v>1838</v>
      </c>
      <c r="I86" s="319">
        <v>32</v>
      </c>
      <c r="J86" s="319">
        <v>8</v>
      </c>
      <c r="P86" s="319">
        <f>IF(VLOOKUP(A86,[2]売上入力!D:J,7,0)="日払",100,420)</f>
        <v>100</v>
      </c>
      <c r="U86" s="319" t="str">
        <f>IF(P86=420,VLOOKUP(VLOOKUP(A86,[2]売上入力!D:I,6,0),[2]基本登録!D:E,2,0),"")</f>
        <v/>
      </c>
      <c r="Y86" s="365">
        <f t="shared" si="2"/>
        <v>4599.9999999999991</v>
      </c>
      <c r="Z86" s="319" t="str">
        <f>IF(P86=420,"未払外注費("&amp;VLOOKUP(A86,[2]売上入力!D:AB,6,0)&amp;")","外注費("&amp;VLOOKUP(A86,[2]売上入力!D:AB,6,0)&amp;")")</f>
        <v>外注費(杉山)</v>
      </c>
    </row>
    <row r="87" spans="1:26" ht="13.5">
      <c r="A87" s="563" t="str">
        <f>DATE(B87,C87,D87)&amp;"-"&amp;COUNTIF($D$4:D87,D87)</f>
        <v>44840-9</v>
      </c>
      <c r="B87" s="319">
        <f>YEAR([2]売上一覧表!$B$5)</f>
        <v>2022</v>
      </c>
      <c r="C87" s="319">
        <f>MONTH([2]売上一覧表!$B$5)</f>
        <v>10</v>
      </c>
      <c r="D87" s="319">
        <f t="shared" si="3"/>
        <v>6</v>
      </c>
      <c r="F87" s="365">
        <f>VLOOKUP(A87,[2]売上入力!D:AH,31,0)</f>
        <v>5519.9999999999982</v>
      </c>
      <c r="G87" s="319">
        <v>1838</v>
      </c>
      <c r="I87" s="319">
        <v>32</v>
      </c>
      <c r="J87" s="319">
        <v>8</v>
      </c>
      <c r="P87" s="319">
        <f>IF(VLOOKUP(A87,[2]売上入力!D:J,7,0)="日払",100,420)</f>
        <v>100</v>
      </c>
      <c r="U87" s="319" t="str">
        <f>IF(P87=420,VLOOKUP(VLOOKUP(A87,[2]売上入力!D:I,6,0),[2]基本登録!D:E,2,0),"")</f>
        <v/>
      </c>
      <c r="Y87" s="365">
        <f t="shared" si="2"/>
        <v>5519.9999999999982</v>
      </c>
      <c r="Z87" s="319" t="str">
        <f>IF(P87=420,"未払外注費("&amp;VLOOKUP(A87,[2]売上入力!D:AB,6,0)&amp;")","外注費("&amp;VLOOKUP(A87,[2]売上入力!D:AB,6,0)&amp;")")</f>
        <v>外注費(木村)</v>
      </c>
    </row>
    <row r="88" spans="1:26" ht="13.5">
      <c r="A88" s="563" t="str">
        <f>DATE(B88,C88,D88)&amp;"-"&amp;COUNTIF($D$4:D88,D88)</f>
        <v>44840-10</v>
      </c>
      <c r="B88" s="319">
        <f>YEAR([2]売上一覧表!$B$5)</f>
        <v>2022</v>
      </c>
      <c r="C88" s="319">
        <f>MONTH([2]売上一覧表!$B$5)</f>
        <v>10</v>
      </c>
      <c r="D88" s="319">
        <f t="shared" si="3"/>
        <v>6</v>
      </c>
      <c r="F88" s="365">
        <f>VLOOKUP(A88,[2]売上入力!D:AH,31,0)</f>
        <v>5840.5</v>
      </c>
      <c r="G88" s="319">
        <v>1838</v>
      </c>
      <c r="I88" s="319">
        <v>32</v>
      </c>
      <c r="J88" s="319">
        <v>8</v>
      </c>
      <c r="P88" s="319">
        <f>IF(VLOOKUP(A88,[2]売上入力!D:J,7,0)="日払",100,420)</f>
        <v>100</v>
      </c>
      <c r="U88" s="319" t="str">
        <f>IF(P88=420,VLOOKUP(VLOOKUP(A88,[2]売上入力!D:I,6,0),[2]基本登録!D:E,2,0),"")</f>
        <v/>
      </c>
      <c r="Y88" s="365">
        <f t="shared" si="2"/>
        <v>5840.5</v>
      </c>
      <c r="Z88" s="319" t="str">
        <f>IF(P88=420,"未払外注費("&amp;VLOOKUP(A88,[2]売上入力!D:AB,6,0)&amp;")","外注費("&amp;VLOOKUP(A88,[2]売上入力!D:AB,6,0)&amp;")")</f>
        <v>外注費(及川)</v>
      </c>
    </row>
    <row r="89" spans="1:26" ht="13.5">
      <c r="A89" s="563" t="str">
        <f>DATE(B89,C89,D89)&amp;"-"&amp;COUNTIF($D$4:D89,D89)</f>
        <v>44840-11</v>
      </c>
      <c r="B89" s="319">
        <f>YEAR([2]売上一覧表!$B$5)</f>
        <v>2022</v>
      </c>
      <c r="C89" s="319">
        <f>MONTH([2]売上一覧表!$B$5)</f>
        <v>10</v>
      </c>
      <c r="D89" s="319">
        <f t="shared" si="3"/>
        <v>6</v>
      </c>
      <c r="F89" s="365">
        <f>VLOOKUP(A89,[2]売上入力!D:AH,31,0)</f>
        <v>5618.2499999999991</v>
      </c>
      <c r="G89" s="319">
        <v>1838</v>
      </c>
      <c r="I89" s="319">
        <v>32</v>
      </c>
      <c r="J89" s="319">
        <v>8</v>
      </c>
      <c r="P89" s="319">
        <f>IF(VLOOKUP(A89,[2]売上入力!D:J,7,0)="日払",100,420)</f>
        <v>100</v>
      </c>
      <c r="U89" s="319" t="str">
        <f>IF(P89=420,VLOOKUP(VLOOKUP(A89,[2]売上入力!D:I,6,0),[2]基本登録!D:E,2,0),"")</f>
        <v/>
      </c>
      <c r="Y89" s="365">
        <f t="shared" si="2"/>
        <v>5618.2499999999991</v>
      </c>
      <c r="Z89" s="319" t="str">
        <f>IF(P89=420,"未払外注費("&amp;VLOOKUP(A89,[2]売上入力!D:AB,6,0)&amp;")","外注費("&amp;VLOOKUP(A89,[2]売上入力!D:AB,6,0)&amp;")")</f>
        <v>外注費(板倉)</v>
      </c>
    </row>
    <row r="90" spans="1:26" ht="13.5">
      <c r="A90" s="563" t="str">
        <f>DATE(B90,C90,D90)&amp;"-"&amp;COUNTIF($D$4:D90,D90)</f>
        <v>44840-12</v>
      </c>
      <c r="B90" s="319">
        <f>YEAR([2]売上一覧表!$B$5)</f>
        <v>2022</v>
      </c>
      <c r="C90" s="319">
        <f>MONTH([2]売上一覧表!$B$5)</f>
        <v>10</v>
      </c>
      <c r="D90" s="319">
        <f t="shared" si="3"/>
        <v>6</v>
      </c>
      <c r="F90" s="365">
        <f>VLOOKUP(A90,[2]売上入力!D:AH,31,0)</f>
        <v>3824.7500000000009</v>
      </c>
      <c r="G90" s="319">
        <v>1838</v>
      </c>
      <c r="I90" s="319">
        <v>32</v>
      </c>
      <c r="J90" s="319">
        <v>8</v>
      </c>
      <c r="P90" s="319">
        <f>IF(VLOOKUP(A90,[2]売上入力!D:J,7,0)="日払",100,420)</f>
        <v>100</v>
      </c>
      <c r="U90" s="319" t="str">
        <f>IF(P90=420,VLOOKUP(VLOOKUP(A90,[2]売上入力!D:I,6,0),[2]基本登録!D:E,2,0),"")</f>
        <v/>
      </c>
      <c r="Y90" s="365">
        <f t="shared" si="2"/>
        <v>3824.7500000000009</v>
      </c>
      <c r="Z90" s="319" t="str">
        <f>IF(P90=420,"未払外注費("&amp;VLOOKUP(A90,[2]売上入力!D:AB,6,0)&amp;")","外注費("&amp;VLOOKUP(A90,[2]売上入力!D:AB,6,0)&amp;")")</f>
        <v>外注費(菊地)</v>
      </c>
    </row>
    <row r="91" spans="1:26" ht="13.5">
      <c r="A91" s="563" t="str">
        <f>DATE(B91,C91,D91)&amp;"-"&amp;COUNTIF($D$4:D91,D91)</f>
        <v>44840-13</v>
      </c>
      <c r="B91" s="319">
        <f>YEAR([2]売上一覧表!$B$5)</f>
        <v>2022</v>
      </c>
      <c r="C91" s="319">
        <f>MONTH([2]売上一覧表!$B$5)</f>
        <v>10</v>
      </c>
      <c r="D91" s="319">
        <f t="shared" si="3"/>
        <v>6</v>
      </c>
      <c r="F91" s="365" t="e">
        <f>VLOOKUP(A91,[2]売上入力!D:AH,31,0)</f>
        <v>#N/A</v>
      </c>
      <c r="G91" s="319">
        <v>1838</v>
      </c>
      <c r="I91" s="319">
        <v>32</v>
      </c>
      <c r="J91" s="319">
        <v>8</v>
      </c>
      <c r="P91" s="319" t="e">
        <f>IF(VLOOKUP(A91,[2]売上入力!D:J,7,0)="日払",100,420)</f>
        <v>#N/A</v>
      </c>
      <c r="U91" s="319" t="e">
        <f>IF(P91=420,VLOOKUP(VLOOKUP(A91,[2]売上入力!D:I,6,0),[2]基本登録!D:E,2,0),"")</f>
        <v>#N/A</v>
      </c>
      <c r="Y91" s="365" t="e">
        <f t="shared" si="2"/>
        <v>#N/A</v>
      </c>
      <c r="Z91" s="319" t="e">
        <f>IF(P91=420,"未払外注費("&amp;VLOOKUP(A91,[2]売上入力!D:AB,6,0)&amp;")","外注費("&amp;VLOOKUP(A91,[2]売上入力!D:AB,6,0)&amp;")")</f>
        <v>#N/A</v>
      </c>
    </row>
    <row r="92" spans="1:26" ht="13.5">
      <c r="A92" s="563" t="str">
        <f>DATE(B92,C92,D92)&amp;"-"&amp;COUNTIF($D$4:D92,D92)</f>
        <v>44840-14</v>
      </c>
      <c r="B92" s="319">
        <f>YEAR([2]売上一覧表!$B$5)</f>
        <v>2022</v>
      </c>
      <c r="C92" s="319">
        <f>MONTH([2]売上一覧表!$B$5)</f>
        <v>10</v>
      </c>
      <c r="D92" s="319">
        <f t="shared" si="3"/>
        <v>6</v>
      </c>
      <c r="F92" s="365" t="e">
        <f>VLOOKUP(A92,[2]売上入力!D:AH,31,0)</f>
        <v>#N/A</v>
      </c>
      <c r="G92" s="319">
        <v>1838</v>
      </c>
      <c r="I92" s="319">
        <v>32</v>
      </c>
      <c r="J92" s="319">
        <v>8</v>
      </c>
      <c r="P92" s="319" t="e">
        <f>IF(VLOOKUP(A92,[2]売上入力!D:J,7,0)="日払",100,420)</f>
        <v>#N/A</v>
      </c>
      <c r="U92" s="319" t="e">
        <f>IF(P92=420,VLOOKUP(VLOOKUP(A92,[2]売上入力!D:I,6,0),[2]基本登録!D:E,2,0),"")</f>
        <v>#N/A</v>
      </c>
      <c r="Y92" s="365" t="e">
        <f t="shared" si="2"/>
        <v>#N/A</v>
      </c>
      <c r="Z92" s="319" t="e">
        <f>IF(P92=420,"未払外注費("&amp;VLOOKUP(A92,[2]売上入力!D:AB,6,0)&amp;")","外注費("&amp;VLOOKUP(A92,[2]売上入力!D:AB,6,0)&amp;")")</f>
        <v>#N/A</v>
      </c>
    </row>
    <row r="93" spans="1:26" ht="13.5">
      <c r="A93" s="563" t="str">
        <f>DATE(B93,C93,D93)&amp;"-"&amp;COUNTIF($D$4:D93,D93)</f>
        <v>44840-15</v>
      </c>
      <c r="B93" s="319">
        <f>YEAR([2]売上一覧表!$B$5)</f>
        <v>2022</v>
      </c>
      <c r="C93" s="319">
        <f>MONTH([2]売上一覧表!$B$5)</f>
        <v>10</v>
      </c>
      <c r="D93" s="319">
        <f t="shared" si="3"/>
        <v>6</v>
      </c>
      <c r="F93" s="365" t="e">
        <f>VLOOKUP(A93,[2]売上入力!D:AH,31,0)</f>
        <v>#N/A</v>
      </c>
      <c r="G93" s="319">
        <v>1838</v>
      </c>
      <c r="I93" s="319">
        <v>32</v>
      </c>
      <c r="J93" s="319">
        <v>8</v>
      </c>
      <c r="P93" s="319" t="e">
        <f>IF(VLOOKUP(A93,[2]売上入力!D:J,7,0)="日払",100,420)</f>
        <v>#N/A</v>
      </c>
      <c r="U93" s="319" t="e">
        <f>IF(P93=420,VLOOKUP(VLOOKUP(A93,[2]売上入力!D:I,6,0),[2]基本登録!D:E,2,0),"")</f>
        <v>#N/A</v>
      </c>
      <c r="Y93" s="365" t="e">
        <f t="shared" si="2"/>
        <v>#N/A</v>
      </c>
      <c r="Z93" s="319" t="e">
        <f>IF(P93=420,"未払外注費("&amp;VLOOKUP(A93,[2]売上入力!D:AB,6,0)&amp;")","外注費("&amp;VLOOKUP(A93,[2]売上入力!D:AB,6,0)&amp;")")</f>
        <v>#N/A</v>
      </c>
    </row>
    <row r="94" spans="1:26" ht="13.5">
      <c r="A94" s="563" t="str">
        <f>DATE(B94,C94,D94)&amp;"-"&amp;COUNTIF($D$4:D94,D94)</f>
        <v>44841-1</v>
      </c>
      <c r="B94" s="319">
        <f>YEAR([2]売上一覧表!$B$5)</f>
        <v>2022</v>
      </c>
      <c r="C94" s="319">
        <f>MONTH([2]売上一覧表!$B$5)</f>
        <v>10</v>
      </c>
      <c r="D94" s="319">
        <f t="shared" si="3"/>
        <v>7</v>
      </c>
      <c r="F94" s="365">
        <f>VLOOKUP(A94,[2]売上入力!D:AH,31,0)</f>
        <v>7590</v>
      </c>
      <c r="G94" s="319">
        <v>1838</v>
      </c>
      <c r="I94" s="319">
        <v>32</v>
      </c>
      <c r="J94" s="319">
        <v>8</v>
      </c>
      <c r="P94" s="319">
        <f>IF(VLOOKUP(A94,[2]売上入力!D:J,7,0)="日払",100,420)</f>
        <v>100</v>
      </c>
      <c r="U94" s="319" t="str">
        <f>IF(P94=420,VLOOKUP(VLOOKUP(A94,[2]売上入力!D:I,6,0),[2]基本登録!D:E,2,0),"")</f>
        <v/>
      </c>
      <c r="Y94" s="365">
        <f t="shared" si="2"/>
        <v>7590</v>
      </c>
      <c r="Z94" s="319" t="str">
        <f>IF(P94=420,"未払外注費("&amp;VLOOKUP(A94,[2]売上入力!D:AB,6,0)&amp;")","外注費("&amp;VLOOKUP(A94,[2]売上入力!D:AB,6,0)&amp;")")</f>
        <v>外注費(鈴木)</v>
      </c>
    </row>
    <row r="95" spans="1:26" ht="13.5">
      <c r="A95" s="563" t="str">
        <f>DATE(B95,C95,D95)&amp;"-"&amp;COUNTIF($D$4:D95,D95)</f>
        <v>44841-2</v>
      </c>
      <c r="B95" s="319">
        <f>YEAR([2]売上一覧表!$B$5)</f>
        <v>2022</v>
      </c>
      <c r="C95" s="319">
        <f>MONTH([2]売上一覧表!$B$5)</f>
        <v>10</v>
      </c>
      <c r="D95" s="319">
        <f t="shared" si="3"/>
        <v>7</v>
      </c>
      <c r="F95" s="365">
        <f>VLOOKUP(A95,[2]売上入力!D:AH,31,0)</f>
        <v>7705</v>
      </c>
      <c r="G95" s="319">
        <v>1838</v>
      </c>
      <c r="I95" s="319">
        <v>32</v>
      </c>
      <c r="J95" s="319">
        <v>8</v>
      </c>
      <c r="P95" s="319">
        <f>IF(VLOOKUP(A95,[2]売上入力!D:J,7,0)="日払",100,420)</f>
        <v>100</v>
      </c>
      <c r="U95" s="319" t="str">
        <f>IF(P95=420,VLOOKUP(VLOOKUP(A95,[2]売上入力!D:I,6,0),[2]基本登録!D:E,2,0),"")</f>
        <v/>
      </c>
      <c r="Y95" s="365">
        <f t="shared" si="2"/>
        <v>7705</v>
      </c>
      <c r="Z95" s="319" t="str">
        <f>IF(P95=420,"未払外注費("&amp;VLOOKUP(A95,[2]売上入力!D:AB,6,0)&amp;")","外注費("&amp;VLOOKUP(A95,[2]売上入力!D:AB,6,0)&amp;")")</f>
        <v>外注費(片山)</v>
      </c>
    </row>
    <row r="96" spans="1:26" ht="13.5">
      <c r="A96" s="563" t="str">
        <f>DATE(B96,C96,D96)&amp;"-"&amp;COUNTIF($D$4:D96,D96)</f>
        <v>44841-3</v>
      </c>
      <c r="B96" s="319">
        <f>YEAR([2]売上一覧表!$B$5)</f>
        <v>2022</v>
      </c>
      <c r="C96" s="319">
        <f>MONTH([2]売上一覧表!$B$5)</f>
        <v>10</v>
      </c>
      <c r="D96" s="319">
        <f t="shared" si="3"/>
        <v>7</v>
      </c>
      <c r="F96" s="365">
        <f>VLOOKUP(A96,[2]売上入力!D:AH,31,0)</f>
        <v>6152.5000000000018</v>
      </c>
      <c r="G96" s="319">
        <v>1838</v>
      </c>
      <c r="I96" s="319">
        <v>32</v>
      </c>
      <c r="J96" s="319">
        <v>8</v>
      </c>
      <c r="P96" s="319">
        <f>IF(VLOOKUP(A96,[2]売上入力!D:J,7,0)="日払",100,420)</f>
        <v>100</v>
      </c>
      <c r="U96" s="319" t="str">
        <f>IF(P96=420,VLOOKUP(VLOOKUP(A96,[2]売上入力!D:I,6,0),[2]基本登録!D:E,2,0),"")</f>
        <v/>
      </c>
      <c r="Y96" s="365">
        <f t="shared" si="2"/>
        <v>6152.5000000000018</v>
      </c>
      <c r="Z96" s="319" t="str">
        <f>IF(P96=420,"未払外注費("&amp;VLOOKUP(A96,[2]売上入力!D:AB,6,0)&amp;")","外注費("&amp;VLOOKUP(A96,[2]売上入力!D:AB,6,0)&amp;")")</f>
        <v>外注費(若濱)</v>
      </c>
    </row>
    <row r="97" spans="1:26" ht="13.5">
      <c r="A97" s="563" t="str">
        <f>DATE(B97,C97,D97)&amp;"-"&amp;COUNTIF($D$4:D97,D97)</f>
        <v>44841-4</v>
      </c>
      <c r="B97" s="319">
        <f>YEAR([2]売上一覧表!$B$5)</f>
        <v>2022</v>
      </c>
      <c r="C97" s="319">
        <f>MONTH([2]売上一覧表!$B$5)</f>
        <v>10</v>
      </c>
      <c r="D97" s="319">
        <f t="shared" si="3"/>
        <v>7</v>
      </c>
      <c r="F97" s="365">
        <f>VLOOKUP(A97,[2]売上入力!D:AH,31,0)</f>
        <v>5692.5000000000036</v>
      </c>
      <c r="G97" s="319">
        <v>1838</v>
      </c>
      <c r="I97" s="319">
        <v>32</v>
      </c>
      <c r="J97" s="319">
        <v>8</v>
      </c>
      <c r="P97" s="319">
        <f>IF(VLOOKUP(A97,[2]売上入力!D:J,7,0)="日払",100,420)</f>
        <v>100</v>
      </c>
      <c r="U97" s="319" t="str">
        <f>IF(P97=420,VLOOKUP(VLOOKUP(A97,[2]売上入力!D:I,6,0),[2]基本登録!D:E,2,0),"")</f>
        <v/>
      </c>
      <c r="Y97" s="365">
        <f t="shared" si="2"/>
        <v>5692.5000000000036</v>
      </c>
      <c r="Z97" s="319" t="str">
        <f>IF(P97=420,"未払外注費("&amp;VLOOKUP(A97,[2]売上入力!D:AB,6,0)&amp;")","外注費("&amp;VLOOKUP(A97,[2]売上入力!D:AB,6,0)&amp;")")</f>
        <v>外注費(清水英)</v>
      </c>
    </row>
    <row r="98" spans="1:26" ht="13.5">
      <c r="A98" s="563" t="str">
        <f>DATE(B98,C98,D98)&amp;"-"&amp;COUNTIF($D$4:D98,D98)</f>
        <v>44841-5</v>
      </c>
      <c r="B98" s="319">
        <f>YEAR([2]売上一覧表!$B$5)</f>
        <v>2022</v>
      </c>
      <c r="C98" s="319">
        <f>MONTH([2]売上一覧表!$B$5)</f>
        <v>10</v>
      </c>
      <c r="D98" s="319">
        <f t="shared" si="3"/>
        <v>7</v>
      </c>
      <c r="F98" s="365">
        <f>VLOOKUP(A98,[2]売上入力!D:AH,31,0)</f>
        <v>4370.0000000000027</v>
      </c>
      <c r="G98" s="319">
        <v>1838</v>
      </c>
      <c r="I98" s="319">
        <v>32</v>
      </c>
      <c r="J98" s="319">
        <v>8</v>
      </c>
      <c r="P98" s="319">
        <f>IF(VLOOKUP(A98,[2]売上入力!D:J,7,0)="日払",100,420)</f>
        <v>100</v>
      </c>
      <c r="U98" s="319" t="str">
        <f>IF(P98=420,VLOOKUP(VLOOKUP(A98,[2]売上入力!D:I,6,0),[2]基本登録!D:E,2,0),"")</f>
        <v/>
      </c>
      <c r="Y98" s="365">
        <f t="shared" si="2"/>
        <v>4370.0000000000027</v>
      </c>
      <c r="Z98" s="319" t="str">
        <f>IF(P98=420,"未払外注費("&amp;VLOOKUP(A98,[2]売上入力!D:AB,6,0)&amp;")","外注費("&amp;VLOOKUP(A98,[2]売上入力!D:AB,6,0)&amp;")")</f>
        <v>外注費(浦辻)</v>
      </c>
    </row>
    <row r="99" spans="1:26" ht="13.5">
      <c r="A99" s="563" t="str">
        <f>DATE(B99,C99,D99)&amp;"-"&amp;COUNTIF($D$4:D99,D99)</f>
        <v>44841-6</v>
      </c>
      <c r="B99" s="319">
        <f>YEAR([2]売上一覧表!$B$5)</f>
        <v>2022</v>
      </c>
      <c r="C99" s="319">
        <f>MONTH([2]売上一覧表!$B$5)</f>
        <v>10</v>
      </c>
      <c r="D99" s="319">
        <f t="shared" si="3"/>
        <v>7</v>
      </c>
      <c r="F99" s="365">
        <f>VLOOKUP(A99,[2]売上入力!D:AH,31,0)</f>
        <v>3852.5000000000005</v>
      </c>
      <c r="G99" s="319">
        <v>1838</v>
      </c>
      <c r="I99" s="319">
        <v>32</v>
      </c>
      <c r="J99" s="319">
        <v>8</v>
      </c>
      <c r="P99" s="319">
        <f>IF(VLOOKUP(A99,[2]売上入力!D:J,7,0)="日払",100,420)</f>
        <v>100</v>
      </c>
      <c r="U99" s="319" t="str">
        <f>IF(P99=420,VLOOKUP(VLOOKUP(A99,[2]売上入力!D:I,6,0),[2]基本登録!D:E,2,0),"")</f>
        <v/>
      </c>
      <c r="Y99" s="365">
        <f t="shared" si="2"/>
        <v>3852.5000000000005</v>
      </c>
      <c r="Z99" s="319" t="str">
        <f>IF(P99=420,"未払外注費("&amp;VLOOKUP(A99,[2]売上入力!D:AB,6,0)&amp;")","外注費("&amp;VLOOKUP(A99,[2]売上入力!D:AB,6,0)&amp;")")</f>
        <v>外注費(庵)</v>
      </c>
    </row>
    <row r="100" spans="1:26" ht="13.5">
      <c r="A100" s="563" t="str">
        <f>DATE(B100,C100,D100)&amp;"-"&amp;COUNTIF($D$4:D100,D100)</f>
        <v>44841-7</v>
      </c>
      <c r="B100" s="319">
        <f>YEAR([2]売上一覧表!$B$5)</f>
        <v>2022</v>
      </c>
      <c r="C100" s="319">
        <f>MONTH([2]売上一覧表!$B$5)</f>
        <v>10</v>
      </c>
      <c r="D100" s="319">
        <f t="shared" si="3"/>
        <v>7</v>
      </c>
      <c r="F100" s="365">
        <f>VLOOKUP(A100,[2]売上入力!D:AH,31,0)</f>
        <v>5807.5</v>
      </c>
      <c r="G100" s="319">
        <v>1838</v>
      </c>
      <c r="I100" s="319">
        <v>32</v>
      </c>
      <c r="J100" s="319">
        <v>8</v>
      </c>
      <c r="P100" s="319">
        <f>IF(VLOOKUP(A100,[2]売上入力!D:J,7,0)="日払",100,420)</f>
        <v>100</v>
      </c>
      <c r="U100" s="319" t="str">
        <f>IF(P100=420,VLOOKUP(VLOOKUP(A100,[2]売上入力!D:I,6,0),[2]基本登録!D:E,2,0),"")</f>
        <v/>
      </c>
      <c r="Y100" s="365">
        <f t="shared" si="2"/>
        <v>5807.5</v>
      </c>
      <c r="Z100" s="319" t="str">
        <f>IF(P100=420,"未払外注費("&amp;VLOOKUP(A100,[2]売上入力!D:AB,6,0)&amp;")","外注費("&amp;VLOOKUP(A100,[2]売上入力!D:AB,6,0)&amp;")")</f>
        <v>外注費(相田)</v>
      </c>
    </row>
    <row r="101" spans="1:26" ht="13.5">
      <c r="A101" s="563" t="str">
        <f>DATE(B101,C101,D101)&amp;"-"&amp;COUNTIF($D$4:D101,D101)</f>
        <v>44841-8</v>
      </c>
      <c r="B101" s="319">
        <f>YEAR([2]売上一覧表!$B$5)</f>
        <v>2022</v>
      </c>
      <c r="C101" s="319">
        <f>MONTH([2]売上一覧表!$B$5)</f>
        <v>10</v>
      </c>
      <c r="D101" s="319">
        <f t="shared" si="3"/>
        <v>7</v>
      </c>
      <c r="F101" s="365">
        <f>VLOOKUP(A101,[2]売上入力!D:AH,31,0)</f>
        <v>4791.6666666666706</v>
      </c>
      <c r="G101" s="319">
        <v>1838</v>
      </c>
      <c r="I101" s="319">
        <v>32</v>
      </c>
      <c r="J101" s="319">
        <v>8</v>
      </c>
      <c r="P101" s="319">
        <f>IF(VLOOKUP(A101,[2]売上入力!D:J,7,0)="日払",100,420)</f>
        <v>100</v>
      </c>
      <c r="U101" s="319" t="str">
        <f>IF(P101=420,VLOOKUP(VLOOKUP(A101,[2]売上入力!D:I,6,0),[2]基本登録!D:E,2,0),"")</f>
        <v/>
      </c>
      <c r="Y101" s="365">
        <f t="shared" si="2"/>
        <v>4791.6666666666706</v>
      </c>
      <c r="Z101" s="319" t="str">
        <f>IF(P101=420,"未払外注費("&amp;VLOOKUP(A101,[2]売上入力!D:AB,6,0)&amp;")","外注費("&amp;VLOOKUP(A101,[2]売上入力!D:AB,6,0)&amp;")")</f>
        <v>外注費(石巻)</v>
      </c>
    </row>
    <row r="102" spans="1:26" ht="13.5">
      <c r="A102" s="563" t="str">
        <f>DATE(B102,C102,D102)&amp;"-"&amp;COUNTIF($D$4:D102,D102)</f>
        <v>44841-9</v>
      </c>
      <c r="B102" s="319">
        <f>YEAR([2]売上一覧表!$B$5)</f>
        <v>2022</v>
      </c>
      <c r="C102" s="319">
        <f>MONTH([2]売上一覧表!$B$5)</f>
        <v>10</v>
      </c>
      <c r="D102" s="319">
        <f t="shared" si="3"/>
        <v>7</v>
      </c>
      <c r="F102" s="365">
        <f>VLOOKUP(A102,[2]売上入力!D:AH,31,0)</f>
        <v>5807.5</v>
      </c>
      <c r="G102" s="319">
        <v>1838</v>
      </c>
      <c r="I102" s="319">
        <v>32</v>
      </c>
      <c r="J102" s="319">
        <v>8</v>
      </c>
      <c r="P102" s="319">
        <f>IF(VLOOKUP(A102,[2]売上入力!D:J,7,0)="日払",100,420)</f>
        <v>100</v>
      </c>
      <c r="U102" s="319" t="str">
        <f>IF(P102=420,VLOOKUP(VLOOKUP(A102,[2]売上入力!D:I,6,0),[2]基本登録!D:E,2,0),"")</f>
        <v/>
      </c>
      <c r="Y102" s="365">
        <f t="shared" si="2"/>
        <v>5807.5</v>
      </c>
      <c r="Z102" s="319" t="str">
        <f>IF(P102=420,"未払外注費("&amp;VLOOKUP(A102,[2]売上入力!D:AB,6,0)&amp;")","外注費("&amp;VLOOKUP(A102,[2]売上入力!D:AB,6,0)&amp;")")</f>
        <v>外注費(井越)</v>
      </c>
    </row>
    <row r="103" spans="1:26" ht="13.5">
      <c r="A103" s="563" t="str">
        <f>DATE(B103,C103,D103)&amp;"-"&amp;COUNTIF($D$4:D103,D103)</f>
        <v>44841-10</v>
      </c>
      <c r="B103" s="319">
        <f>YEAR([2]売上一覧表!$B$5)</f>
        <v>2022</v>
      </c>
      <c r="C103" s="319">
        <f>MONTH([2]売上一覧表!$B$5)</f>
        <v>10</v>
      </c>
      <c r="D103" s="319">
        <f t="shared" si="3"/>
        <v>7</v>
      </c>
      <c r="F103" s="365">
        <f>VLOOKUP(A103,[2]売上入力!D:AH,31,0)</f>
        <v>6324.9999999999991</v>
      </c>
      <c r="G103" s="319">
        <v>1838</v>
      </c>
      <c r="I103" s="319">
        <v>32</v>
      </c>
      <c r="J103" s="319">
        <v>8</v>
      </c>
      <c r="P103" s="319">
        <f>IF(VLOOKUP(A103,[2]売上入力!D:J,7,0)="日払",100,420)</f>
        <v>100</v>
      </c>
      <c r="U103" s="319" t="str">
        <f>IF(P103=420,VLOOKUP(VLOOKUP(A103,[2]売上入力!D:I,6,0),[2]基本登録!D:E,2,0),"")</f>
        <v/>
      </c>
      <c r="Y103" s="365">
        <f t="shared" si="2"/>
        <v>6324.9999999999991</v>
      </c>
      <c r="Z103" s="319" t="str">
        <f>IF(P103=420,"未払外注費("&amp;VLOOKUP(A103,[2]売上入力!D:AB,6,0)&amp;")","外注費("&amp;VLOOKUP(A103,[2]売上入力!D:AB,6,0)&amp;")")</f>
        <v>外注費(小沼)</v>
      </c>
    </row>
    <row r="104" spans="1:26" ht="13.5">
      <c r="A104" s="563" t="str">
        <f>DATE(B104,C104,D104)&amp;"-"&amp;COUNTIF($D$4:D104,D104)</f>
        <v>44841-11</v>
      </c>
      <c r="B104" s="319">
        <f>YEAR([2]売上一覧表!$B$5)</f>
        <v>2022</v>
      </c>
      <c r="C104" s="319">
        <f>MONTH([2]売上一覧表!$B$5)</f>
        <v>10</v>
      </c>
      <c r="D104" s="319">
        <f t="shared" si="3"/>
        <v>7</v>
      </c>
      <c r="F104" s="365">
        <f>VLOOKUP(A104,[2]売上入力!D:AH,31,0)</f>
        <v>7187.5000000000018</v>
      </c>
      <c r="G104" s="319">
        <v>1838</v>
      </c>
      <c r="I104" s="319">
        <v>32</v>
      </c>
      <c r="J104" s="319">
        <v>8</v>
      </c>
      <c r="P104" s="319">
        <f>IF(VLOOKUP(A104,[2]売上入力!D:J,7,0)="日払",100,420)</f>
        <v>100</v>
      </c>
      <c r="U104" s="319" t="str">
        <f>IF(P104=420,VLOOKUP(VLOOKUP(A104,[2]売上入力!D:I,6,0),[2]基本登録!D:E,2,0),"")</f>
        <v/>
      </c>
      <c r="Y104" s="365">
        <f t="shared" si="2"/>
        <v>7187.5000000000018</v>
      </c>
      <c r="Z104" s="319" t="str">
        <f>IF(P104=420,"未払外注費("&amp;VLOOKUP(A104,[2]売上入力!D:AB,6,0)&amp;")","外注費("&amp;VLOOKUP(A104,[2]売上入力!D:AB,6,0)&amp;")")</f>
        <v>外注費(武茂)</v>
      </c>
    </row>
    <row r="105" spans="1:26" ht="13.5">
      <c r="A105" s="563" t="str">
        <f>DATE(B105,C105,D105)&amp;"-"&amp;COUNTIF($D$4:D105,D105)</f>
        <v>44841-12</v>
      </c>
      <c r="B105" s="319">
        <f>YEAR([2]売上一覧表!$B$5)</f>
        <v>2022</v>
      </c>
      <c r="C105" s="319">
        <f>MONTH([2]売上一覧表!$B$5)</f>
        <v>10</v>
      </c>
      <c r="D105" s="319">
        <f t="shared" si="3"/>
        <v>7</v>
      </c>
      <c r="F105" s="365">
        <f>VLOOKUP(A105,[2]売上入力!D:AH,31,0)</f>
        <v>6900.0000000000036</v>
      </c>
      <c r="G105" s="319">
        <v>1838</v>
      </c>
      <c r="I105" s="319">
        <v>32</v>
      </c>
      <c r="J105" s="319">
        <v>8</v>
      </c>
      <c r="P105" s="319">
        <f>IF(VLOOKUP(A105,[2]売上入力!D:J,7,0)="日払",100,420)</f>
        <v>100</v>
      </c>
      <c r="U105" s="319" t="str">
        <f>IF(P105=420,VLOOKUP(VLOOKUP(A105,[2]売上入力!D:I,6,0),[2]基本登録!D:E,2,0),"")</f>
        <v/>
      </c>
      <c r="Y105" s="365">
        <f t="shared" si="2"/>
        <v>6900.0000000000036</v>
      </c>
      <c r="Z105" s="319" t="str">
        <f>IF(P105=420,"未払外注費("&amp;VLOOKUP(A105,[2]売上入力!D:AB,6,0)&amp;")","外注費("&amp;VLOOKUP(A105,[2]売上入力!D:AB,6,0)&amp;")")</f>
        <v>外注費(八重樫)</v>
      </c>
    </row>
    <row r="106" spans="1:26" ht="13.5">
      <c r="A106" s="563" t="str">
        <f>DATE(B106,C106,D106)&amp;"-"&amp;COUNTIF($D$4:D106,D106)</f>
        <v>44841-13</v>
      </c>
      <c r="B106" s="319">
        <f>YEAR([2]売上一覧表!$B$5)</f>
        <v>2022</v>
      </c>
      <c r="C106" s="319">
        <f>MONTH([2]売上一覧表!$B$5)</f>
        <v>10</v>
      </c>
      <c r="D106" s="319">
        <f t="shared" si="3"/>
        <v>7</v>
      </c>
      <c r="F106" s="365">
        <f>VLOOKUP(A106,[2]売上入力!D:AH,31,0)</f>
        <v>5520.0000000000027</v>
      </c>
      <c r="G106" s="319">
        <v>1838</v>
      </c>
      <c r="I106" s="319">
        <v>32</v>
      </c>
      <c r="J106" s="319">
        <v>8</v>
      </c>
      <c r="P106" s="319">
        <f>IF(VLOOKUP(A106,[2]売上入力!D:J,7,0)="日払",100,420)</f>
        <v>100</v>
      </c>
      <c r="U106" s="319" t="str">
        <f>IF(P106=420,VLOOKUP(VLOOKUP(A106,[2]売上入力!D:I,6,0),[2]基本登録!D:E,2,0),"")</f>
        <v/>
      </c>
      <c r="Y106" s="365">
        <f t="shared" si="2"/>
        <v>5520.0000000000027</v>
      </c>
      <c r="Z106" s="319" t="str">
        <f>IF(P106=420,"未払外注費("&amp;VLOOKUP(A106,[2]売上入力!D:AB,6,0)&amp;")","外注費("&amp;VLOOKUP(A106,[2]売上入力!D:AB,6,0)&amp;")")</f>
        <v>外注費(中嶋)</v>
      </c>
    </row>
    <row r="107" spans="1:26" ht="13.5">
      <c r="A107" s="563" t="str">
        <f>DATE(B107,C107,D107)&amp;"-"&amp;COUNTIF($D$4:D107,D107)</f>
        <v>44841-14</v>
      </c>
      <c r="B107" s="319">
        <f>YEAR([2]売上一覧表!$B$5)</f>
        <v>2022</v>
      </c>
      <c r="C107" s="319">
        <f>MONTH([2]売上一覧表!$B$5)</f>
        <v>10</v>
      </c>
      <c r="D107" s="319">
        <f t="shared" si="3"/>
        <v>7</v>
      </c>
      <c r="F107" s="365">
        <f>VLOOKUP(A107,[2]売上入力!D:AH,31,0)</f>
        <v>0</v>
      </c>
      <c r="G107" s="319">
        <v>1838</v>
      </c>
      <c r="I107" s="319">
        <v>32</v>
      </c>
      <c r="J107" s="319">
        <v>8</v>
      </c>
      <c r="P107" s="319">
        <f>IF(VLOOKUP(A107,[2]売上入力!D:J,7,0)="日払",100,420)</f>
        <v>420</v>
      </c>
      <c r="U107" s="319">
        <f>IF(P107=420,VLOOKUP(VLOOKUP(A107,[2]売上入力!D:I,6,0),[2]基本登録!D:E,2,0),"")</f>
        <v>4</v>
      </c>
      <c r="Y107" s="365">
        <f t="shared" si="2"/>
        <v>0</v>
      </c>
      <c r="Z107" s="319" t="str">
        <f>IF(P107=420,"未払外注費("&amp;VLOOKUP(A107,[2]売上入力!D:AB,6,0)&amp;")","外注費("&amp;VLOOKUP(A107,[2]売上入力!D:AB,6,0)&amp;")")</f>
        <v>未払外注費(長尾)</v>
      </c>
    </row>
    <row r="108" spans="1:26" ht="13.5">
      <c r="A108" s="563" t="str">
        <f>DATE(B108,C108,D108)&amp;"-"&amp;COUNTIF($D$4:D108,D108)</f>
        <v>44841-15</v>
      </c>
      <c r="B108" s="319">
        <f>YEAR([2]売上一覧表!$B$5)</f>
        <v>2022</v>
      </c>
      <c r="C108" s="319">
        <f>MONTH([2]売上一覧表!$B$5)</f>
        <v>10</v>
      </c>
      <c r="D108" s="319">
        <f t="shared" si="3"/>
        <v>7</v>
      </c>
      <c r="F108" s="365">
        <f>VLOOKUP(A108,[2]売上入力!D:AH,31,0)</f>
        <v>7129.9999999999991</v>
      </c>
      <c r="G108" s="319">
        <v>1838</v>
      </c>
      <c r="I108" s="319">
        <v>32</v>
      </c>
      <c r="J108" s="319">
        <v>8</v>
      </c>
      <c r="P108" s="319">
        <f>IF(VLOOKUP(A108,[2]売上入力!D:J,7,0)="日払",100,420)</f>
        <v>100</v>
      </c>
      <c r="U108" s="319" t="str">
        <f>IF(P108=420,VLOOKUP(VLOOKUP(A108,[2]売上入力!D:I,6,0),[2]基本登録!D:E,2,0),"")</f>
        <v/>
      </c>
      <c r="Y108" s="365">
        <f t="shared" si="2"/>
        <v>7129.9999999999991</v>
      </c>
      <c r="Z108" s="319" t="str">
        <f>IF(P108=420,"未払外注費("&amp;VLOOKUP(A108,[2]売上入力!D:AB,6,0)&amp;")","外注費("&amp;VLOOKUP(A108,[2]売上入力!D:AB,6,0)&amp;")")</f>
        <v>外注費(板倉)</v>
      </c>
    </row>
    <row r="109" spans="1:26" ht="13.5">
      <c r="A109" s="563" t="str">
        <f>DATE(B109,C109,D109)&amp;"-"&amp;COUNTIF($D$4:D109,D109)</f>
        <v>44842-1</v>
      </c>
      <c r="B109" s="319">
        <f>YEAR([2]売上一覧表!$B$5)</f>
        <v>2022</v>
      </c>
      <c r="C109" s="319">
        <f>MONTH([2]売上一覧表!$B$5)</f>
        <v>10</v>
      </c>
      <c r="D109" s="319">
        <f t="shared" si="3"/>
        <v>8</v>
      </c>
      <c r="F109" s="365">
        <f>VLOOKUP(A109,[2]売上入力!D:AH,31,0)</f>
        <v>2759.9999999999991</v>
      </c>
      <c r="G109" s="319">
        <v>1838</v>
      </c>
      <c r="I109" s="319">
        <v>32</v>
      </c>
      <c r="J109" s="319">
        <v>8</v>
      </c>
      <c r="P109" s="319">
        <f>IF(VLOOKUP(A109,[2]売上入力!D:J,7,0)="日払",100,420)</f>
        <v>100</v>
      </c>
      <c r="U109" s="319" t="str">
        <f>IF(P109=420,VLOOKUP(VLOOKUP(A109,[2]売上入力!D:I,6,0),[2]基本登録!D:E,2,0),"")</f>
        <v/>
      </c>
      <c r="Y109" s="365">
        <f t="shared" si="2"/>
        <v>2759.9999999999991</v>
      </c>
      <c r="Z109" s="319" t="str">
        <f>IF(P109=420,"未払外注費("&amp;VLOOKUP(A109,[2]売上入力!D:AB,6,0)&amp;")","外注費("&amp;VLOOKUP(A109,[2]売上入力!D:AB,6,0)&amp;")")</f>
        <v>外注費(武茂)</v>
      </c>
    </row>
    <row r="110" spans="1:26" ht="13.5">
      <c r="A110" s="563" t="str">
        <f>DATE(B110,C110,D110)&amp;"-"&amp;COUNTIF($D$4:D110,D110)</f>
        <v>44842-2</v>
      </c>
      <c r="B110" s="319">
        <f>YEAR([2]売上一覧表!$B$5)</f>
        <v>2022</v>
      </c>
      <c r="C110" s="319">
        <f>MONTH([2]売上一覧表!$B$5)</f>
        <v>10</v>
      </c>
      <c r="D110" s="319">
        <f t="shared" si="3"/>
        <v>8</v>
      </c>
      <c r="F110" s="365">
        <f>VLOOKUP(A110,[2]売上入力!D:AH,31,0)</f>
        <v>5002.4999999999991</v>
      </c>
      <c r="G110" s="319">
        <v>1838</v>
      </c>
      <c r="I110" s="319">
        <v>32</v>
      </c>
      <c r="J110" s="319">
        <v>8</v>
      </c>
      <c r="P110" s="319">
        <f>IF(VLOOKUP(A110,[2]売上入力!D:J,7,0)="日払",100,420)</f>
        <v>100</v>
      </c>
      <c r="U110" s="319" t="str">
        <f>IF(P110=420,VLOOKUP(VLOOKUP(A110,[2]売上入力!D:I,6,0),[2]基本登録!D:E,2,0),"")</f>
        <v/>
      </c>
      <c r="Y110" s="365">
        <f t="shared" si="2"/>
        <v>5002.4999999999991</v>
      </c>
      <c r="Z110" s="319" t="str">
        <f>IF(P110=420,"未払外注費("&amp;VLOOKUP(A110,[2]売上入力!D:AB,6,0)&amp;")","外注費("&amp;VLOOKUP(A110,[2]売上入力!D:AB,6,0)&amp;")")</f>
        <v>外注費(清水学)</v>
      </c>
    </row>
    <row r="111" spans="1:26" ht="13.5">
      <c r="A111" s="563" t="str">
        <f>DATE(B111,C111,D111)&amp;"-"&amp;COUNTIF($D$4:D111,D111)</f>
        <v>44842-3</v>
      </c>
      <c r="B111" s="319">
        <f>YEAR([2]売上一覧表!$B$5)</f>
        <v>2022</v>
      </c>
      <c r="C111" s="319">
        <f>MONTH([2]売上一覧表!$B$5)</f>
        <v>10</v>
      </c>
      <c r="D111" s="319">
        <f t="shared" si="3"/>
        <v>8</v>
      </c>
      <c r="F111" s="365">
        <f>VLOOKUP(A111,[2]売上入力!D:AH,31,0)</f>
        <v>8318.3333333333303</v>
      </c>
      <c r="G111" s="319">
        <v>1838</v>
      </c>
      <c r="I111" s="319">
        <v>32</v>
      </c>
      <c r="J111" s="319">
        <v>8</v>
      </c>
      <c r="P111" s="319">
        <f>IF(VLOOKUP(A111,[2]売上入力!D:J,7,0)="日払",100,420)</f>
        <v>100</v>
      </c>
      <c r="U111" s="319" t="str">
        <f>IF(P111=420,VLOOKUP(VLOOKUP(A111,[2]売上入力!D:I,6,0),[2]基本登録!D:E,2,0),"")</f>
        <v/>
      </c>
      <c r="Y111" s="365">
        <f t="shared" si="2"/>
        <v>8318.3333333333303</v>
      </c>
      <c r="Z111" s="319" t="str">
        <f>IF(P111=420,"未払外注費("&amp;VLOOKUP(A111,[2]売上入力!D:AB,6,0)&amp;")","外注費("&amp;VLOOKUP(A111,[2]売上入力!D:AB,6,0)&amp;")")</f>
        <v>外注費(石巻)</v>
      </c>
    </row>
    <row r="112" spans="1:26" ht="13.5">
      <c r="A112" s="563" t="str">
        <f>DATE(B112,C112,D112)&amp;"-"&amp;COUNTIF($D$4:D112,D112)</f>
        <v>44842-4</v>
      </c>
      <c r="B112" s="319">
        <f>YEAR([2]売上一覧表!$B$5)</f>
        <v>2022</v>
      </c>
      <c r="C112" s="319">
        <f>MONTH([2]売上一覧表!$B$5)</f>
        <v>10</v>
      </c>
      <c r="D112" s="319">
        <f t="shared" si="3"/>
        <v>8</v>
      </c>
      <c r="F112" s="365">
        <f>VLOOKUP(A112,[2]売上入力!D:AH,31,0)</f>
        <v>8395</v>
      </c>
      <c r="G112" s="319">
        <v>1838</v>
      </c>
      <c r="I112" s="319">
        <v>32</v>
      </c>
      <c r="J112" s="319">
        <v>8</v>
      </c>
      <c r="P112" s="319">
        <f>IF(VLOOKUP(A112,[2]売上入力!D:J,7,0)="日払",100,420)</f>
        <v>100</v>
      </c>
      <c r="U112" s="319" t="str">
        <f>IF(P112=420,VLOOKUP(VLOOKUP(A112,[2]売上入力!D:I,6,0),[2]基本登録!D:E,2,0),"")</f>
        <v/>
      </c>
      <c r="Y112" s="365">
        <f t="shared" si="2"/>
        <v>8395</v>
      </c>
      <c r="Z112" s="319" t="str">
        <f>IF(P112=420,"未払外注費("&amp;VLOOKUP(A112,[2]売上入力!D:AB,6,0)&amp;")","外注費("&amp;VLOOKUP(A112,[2]売上入力!D:AB,6,0)&amp;")")</f>
        <v>外注費(杉山)</v>
      </c>
    </row>
    <row r="113" spans="1:26" ht="13.5">
      <c r="A113" s="563" t="str">
        <f>DATE(B113,C113,D113)&amp;"-"&amp;COUNTIF($D$4:D113,D113)</f>
        <v>44842-5</v>
      </c>
      <c r="B113" s="319">
        <f>YEAR([2]売上一覧表!$B$5)</f>
        <v>2022</v>
      </c>
      <c r="C113" s="319">
        <f>MONTH([2]売上一覧表!$B$5)</f>
        <v>10</v>
      </c>
      <c r="D113" s="319">
        <f t="shared" si="3"/>
        <v>8</v>
      </c>
      <c r="F113" s="365">
        <f>VLOOKUP(A113,[2]売上入力!D:AH,31,0)</f>
        <v>10119.999999999998</v>
      </c>
      <c r="G113" s="319">
        <v>1838</v>
      </c>
      <c r="I113" s="319">
        <v>32</v>
      </c>
      <c r="J113" s="319">
        <v>8</v>
      </c>
      <c r="P113" s="319">
        <f>IF(VLOOKUP(A113,[2]売上入力!D:J,7,0)="日払",100,420)</f>
        <v>100</v>
      </c>
      <c r="U113" s="319" t="str">
        <f>IF(P113=420,VLOOKUP(VLOOKUP(A113,[2]売上入力!D:I,6,0),[2]基本登録!D:E,2,0),"")</f>
        <v/>
      </c>
      <c r="Y113" s="365">
        <f t="shared" si="2"/>
        <v>10119.999999999998</v>
      </c>
      <c r="Z113" s="319" t="str">
        <f>IF(P113=420,"未払外注費("&amp;VLOOKUP(A113,[2]売上入力!D:AB,6,0)&amp;")","外注費("&amp;VLOOKUP(A113,[2]売上入力!D:AB,6,0)&amp;")")</f>
        <v>外注費(鈴木)</v>
      </c>
    </row>
    <row r="114" spans="1:26" ht="13.5">
      <c r="A114" s="563" t="str">
        <f>DATE(B114,C114,D114)&amp;"-"&amp;COUNTIF($D$4:D114,D114)</f>
        <v>44842-6</v>
      </c>
      <c r="B114" s="319">
        <f>YEAR([2]売上一覧表!$B$5)</f>
        <v>2022</v>
      </c>
      <c r="C114" s="319">
        <f>MONTH([2]売上一覧表!$B$5)</f>
        <v>10</v>
      </c>
      <c r="D114" s="319">
        <f t="shared" si="3"/>
        <v>8</v>
      </c>
      <c r="F114" s="365">
        <f>VLOOKUP(A114,[2]売上入力!D:AH,31,0)</f>
        <v>3852.5000000000005</v>
      </c>
      <c r="G114" s="319">
        <v>1838</v>
      </c>
      <c r="I114" s="319">
        <v>32</v>
      </c>
      <c r="J114" s="319">
        <v>8</v>
      </c>
      <c r="P114" s="319">
        <f>IF(VLOOKUP(A114,[2]売上入力!D:J,7,0)="日払",100,420)</f>
        <v>100</v>
      </c>
      <c r="U114" s="319" t="str">
        <f>IF(P114=420,VLOOKUP(VLOOKUP(A114,[2]売上入力!D:I,6,0),[2]基本登録!D:E,2,0),"")</f>
        <v/>
      </c>
      <c r="Y114" s="365">
        <f t="shared" si="2"/>
        <v>3852.5000000000005</v>
      </c>
      <c r="Z114" s="319" t="str">
        <f>IF(P114=420,"未払外注費("&amp;VLOOKUP(A114,[2]売上入力!D:AB,6,0)&amp;")","外注費("&amp;VLOOKUP(A114,[2]売上入力!D:AB,6,0)&amp;")")</f>
        <v>外注費(後藤)</v>
      </c>
    </row>
    <row r="115" spans="1:26" ht="13.5">
      <c r="A115" s="563" t="str">
        <f>DATE(B115,C115,D115)&amp;"-"&amp;COUNTIF($D$4:D115,D115)</f>
        <v>44842-7</v>
      </c>
      <c r="B115" s="319">
        <f>YEAR([2]売上一覧表!$B$5)</f>
        <v>2022</v>
      </c>
      <c r="C115" s="319">
        <f>MONTH([2]売上一覧表!$B$5)</f>
        <v>10</v>
      </c>
      <c r="D115" s="319">
        <f t="shared" si="3"/>
        <v>8</v>
      </c>
      <c r="F115" s="365">
        <f>VLOOKUP(A115,[2]売上入力!D:AH,31,0)</f>
        <v>3296.6666666666692</v>
      </c>
      <c r="G115" s="319">
        <v>1838</v>
      </c>
      <c r="I115" s="319">
        <v>32</v>
      </c>
      <c r="J115" s="319">
        <v>8</v>
      </c>
      <c r="P115" s="319">
        <f>IF(VLOOKUP(A115,[2]売上入力!D:J,7,0)="日払",100,420)</f>
        <v>100</v>
      </c>
      <c r="U115" s="319" t="str">
        <f>IF(P115=420,VLOOKUP(VLOOKUP(A115,[2]売上入力!D:I,6,0),[2]基本登録!D:E,2,0),"")</f>
        <v/>
      </c>
      <c r="Y115" s="365">
        <f t="shared" si="2"/>
        <v>3296.6666666666692</v>
      </c>
      <c r="Z115" s="319" t="str">
        <f>IF(P115=420,"未払外注費("&amp;VLOOKUP(A115,[2]売上入力!D:AB,6,0)&amp;")","外注費("&amp;VLOOKUP(A115,[2]売上入力!D:AB,6,0)&amp;")")</f>
        <v>外注費(清水英)</v>
      </c>
    </row>
    <row r="116" spans="1:26" ht="13.5">
      <c r="A116" s="563" t="str">
        <f>DATE(B116,C116,D116)&amp;"-"&amp;COUNTIF($D$4:D116,D116)</f>
        <v>44842-8</v>
      </c>
      <c r="B116" s="319">
        <f>YEAR([2]売上一覧表!$B$5)</f>
        <v>2022</v>
      </c>
      <c r="C116" s="319">
        <f>MONTH([2]売上一覧表!$B$5)</f>
        <v>10</v>
      </c>
      <c r="D116" s="319">
        <f t="shared" si="3"/>
        <v>8</v>
      </c>
      <c r="F116" s="365">
        <f>VLOOKUP(A116,[2]売上入力!D:AH,31,0)</f>
        <v>8682.5000000000018</v>
      </c>
      <c r="G116" s="319">
        <v>1838</v>
      </c>
      <c r="I116" s="319">
        <v>32</v>
      </c>
      <c r="J116" s="319">
        <v>8</v>
      </c>
      <c r="P116" s="319">
        <f>IF(VLOOKUP(A116,[2]売上入力!D:J,7,0)="日払",100,420)</f>
        <v>100</v>
      </c>
      <c r="U116" s="319" t="str">
        <f>IF(P116=420,VLOOKUP(VLOOKUP(A116,[2]売上入力!D:I,6,0),[2]基本登録!D:E,2,0),"")</f>
        <v/>
      </c>
      <c r="Y116" s="365">
        <f t="shared" si="2"/>
        <v>8682.5000000000018</v>
      </c>
      <c r="Z116" s="319" t="str">
        <f>IF(P116=420,"未払外注費("&amp;VLOOKUP(A116,[2]売上入力!D:AB,6,0)&amp;")","外注費("&amp;VLOOKUP(A116,[2]売上入力!D:AB,6,0)&amp;")")</f>
        <v>外注費(鈴木裕)</v>
      </c>
    </row>
    <row r="117" spans="1:26" ht="13.5">
      <c r="A117" s="563" t="str">
        <f>DATE(B117,C117,D117)&amp;"-"&amp;COUNTIF($D$4:D117,D117)</f>
        <v>44842-9</v>
      </c>
      <c r="B117" s="319">
        <f>YEAR([2]売上一覧表!$B$5)</f>
        <v>2022</v>
      </c>
      <c r="C117" s="319">
        <f>MONTH([2]売上一覧表!$B$5)</f>
        <v>10</v>
      </c>
      <c r="D117" s="319">
        <f t="shared" si="3"/>
        <v>8</v>
      </c>
      <c r="F117" s="365">
        <f>VLOOKUP(A117,[2]売上入力!D:AH,31,0)</f>
        <v>0</v>
      </c>
      <c r="G117" s="319">
        <v>1838</v>
      </c>
      <c r="I117" s="319">
        <v>32</v>
      </c>
      <c r="J117" s="319">
        <v>8</v>
      </c>
      <c r="P117" s="319">
        <f>IF(VLOOKUP(A117,[2]売上入力!D:J,7,0)="日払",100,420)</f>
        <v>420</v>
      </c>
      <c r="U117" s="319">
        <f>IF(P117=420,VLOOKUP(VLOOKUP(A117,[2]売上入力!D:I,6,0),[2]基本登録!D:E,2,0),"")</f>
        <v>4</v>
      </c>
      <c r="Y117" s="365">
        <f t="shared" si="2"/>
        <v>0</v>
      </c>
      <c r="Z117" s="319" t="str">
        <f>IF(P117=420,"未払外注費("&amp;VLOOKUP(A117,[2]売上入力!D:AB,6,0)&amp;")","外注費("&amp;VLOOKUP(A117,[2]売上入力!D:AB,6,0)&amp;")")</f>
        <v>未払外注費(長尾)</v>
      </c>
    </row>
    <row r="118" spans="1:26" ht="13.5">
      <c r="A118" s="563" t="str">
        <f>DATE(B118,C118,D118)&amp;"-"&amp;COUNTIF($D$4:D118,D118)</f>
        <v>44842-10</v>
      </c>
      <c r="B118" s="319">
        <f>YEAR([2]売上一覧表!$B$5)</f>
        <v>2022</v>
      </c>
      <c r="C118" s="319">
        <f>MONTH([2]売上一覧表!$B$5)</f>
        <v>10</v>
      </c>
      <c r="D118" s="319">
        <f t="shared" si="3"/>
        <v>8</v>
      </c>
      <c r="F118" s="365">
        <f>VLOOKUP(A118,[2]売上入力!D:AH,31,0)</f>
        <v>8279.9999999999982</v>
      </c>
      <c r="G118" s="319">
        <v>1838</v>
      </c>
      <c r="I118" s="319">
        <v>32</v>
      </c>
      <c r="J118" s="319">
        <v>8</v>
      </c>
      <c r="P118" s="319">
        <f>IF(VLOOKUP(A118,[2]売上入力!D:J,7,0)="日払",100,420)</f>
        <v>100</v>
      </c>
      <c r="U118" s="319" t="str">
        <f>IF(P118=420,VLOOKUP(VLOOKUP(A118,[2]売上入力!D:I,6,0),[2]基本登録!D:E,2,0),"")</f>
        <v/>
      </c>
      <c r="Y118" s="365">
        <f t="shared" si="2"/>
        <v>8279.9999999999982</v>
      </c>
      <c r="Z118" s="319" t="str">
        <f>IF(P118=420,"未払外注費("&amp;VLOOKUP(A118,[2]売上入力!D:AB,6,0)&amp;")","外注費("&amp;VLOOKUP(A118,[2]売上入力!D:AB,6,0)&amp;")")</f>
        <v>外注費(中條)</v>
      </c>
    </row>
    <row r="119" spans="1:26" ht="13.5">
      <c r="A119" s="563" t="str">
        <f>DATE(B119,C119,D119)&amp;"-"&amp;COUNTIF($D$4:D119,D119)</f>
        <v>44842-11</v>
      </c>
      <c r="B119" s="319">
        <f>YEAR([2]売上一覧表!$B$5)</f>
        <v>2022</v>
      </c>
      <c r="C119" s="319">
        <f>MONTH([2]売上一覧表!$B$5)</f>
        <v>10</v>
      </c>
      <c r="D119" s="319">
        <f t="shared" si="3"/>
        <v>8</v>
      </c>
      <c r="F119" s="365">
        <f>VLOOKUP(A119,[2]売上入力!D:AH,31,0)</f>
        <v>6440.0000000000018</v>
      </c>
      <c r="G119" s="319">
        <v>1838</v>
      </c>
      <c r="I119" s="319">
        <v>32</v>
      </c>
      <c r="J119" s="319">
        <v>8</v>
      </c>
      <c r="P119" s="319">
        <f>IF(VLOOKUP(A119,[2]売上入力!D:J,7,0)="日払",100,420)</f>
        <v>100</v>
      </c>
      <c r="U119" s="319" t="str">
        <f>IF(P119=420,VLOOKUP(VLOOKUP(A119,[2]売上入力!D:I,6,0),[2]基本登録!D:E,2,0),"")</f>
        <v/>
      </c>
      <c r="Y119" s="365">
        <f t="shared" si="2"/>
        <v>6440.0000000000018</v>
      </c>
      <c r="Z119" s="319" t="str">
        <f>IF(P119=420,"未払外注費("&amp;VLOOKUP(A119,[2]売上入力!D:AB,6,0)&amp;")","外注費("&amp;VLOOKUP(A119,[2]売上入力!D:AB,6,0)&amp;")")</f>
        <v>外注費(鈴木麻)</v>
      </c>
    </row>
    <row r="120" spans="1:26" ht="13.5">
      <c r="A120" s="563" t="str">
        <f>DATE(B120,C120,D120)&amp;"-"&amp;COUNTIF($D$4:D120,D120)</f>
        <v>44842-12</v>
      </c>
      <c r="B120" s="319">
        <f>YEAR([2]売上一覧表!$B$5)</f>
        <v>2022</v>
      </c>
      <c r="C120" s="319">
        <f>MONTH([2]売上一覧表!$B$5)</f>
        <v>10</v>
      </c>
      <c r="D120" s="319">
        <f t="shared" si="3"/>
        <v>8</v>
      </c>
      <c r="F120" s="365">
        <f>VLOOKUP(A120,[2]売上入力!D:AH,31,0)</f>
        <v>7360.0000000000018</v>
      </c>
      <c r="G120" s="319">
        <v>1838</v>
      </c>
      <c r="I120" s="319">
        <v>32</v>
      </c>
      <c r="J120" s="319">
        <v>8</v>
      </c>
      <c r="P120" s="319">
        <f>IF(VLOOKUP(A120,[2]売上入力!D:J,7,0)="日払",100,420)</f>
        <v>100</v>
      </c>
      <c r="U120" s="319" t="str">
        <f>IF(P120=420,VLOOKUP(VLOOKUP(A120,[2]売上入力!D:I,6,0),[2]基本登録!D:E,2,0),"")</f>
        <v/>
      </c>
      <c r="Y120" s="365">
        <f t="shared" si="2"/>
        <v>7360.0000000000018</v>
      </c>
      <c r="Z120" s="319" t="str">
        <f>IF(P120=420,"未払外注費("&amp;VLOOKUP(A120,[2]売上入力!D:AB,6,0)&amp;")","外注費("&amp;VLOOKUP(A120,[2]売上入力!D:AB,6,0)&amp;")")</f>
        <v>外注費(板倉)</v>
      </c>
    </row>
    <row r="121" spans="1:26" ht="13.5">
      <c r="A121" s="563" t="str">
        <f>DATE(B121,C121,D121)&amp;"-"&amp;COUNTIF($D$4:D121,D121)</f>
        <v>44842-13</v>
      </c>
      <c r="B121" s="319">
        <f>YEAR([2]売上一覧表!$B$5)</f>
        <v>2022</v>
      </c>
      <c r="C121" s="319">
        <f>MONTH([2]売上一覧表!$B$5)</f>
        <v>10</v>
      </c>
      <c r="D121" s="319">
        <f t="shared" si="3"/>
        <v>8</v>
      </c>
      <c r="F121" s="365" t="e">
        <f>VLOOKUP(A121,[2]売上入力!D:AH,31,0)</f>
        <v>#N/A</v>
      </c>
      <c r="G121" s="319">
        <v>1838</v>
      </c>
      <c r="I121" s="319">
        <v>32</v>
      </c>
      <c r="J121" s="319">
        <v>8</v>
      </c>
      <c r="P121" s="319" t="e">
        <f>IF(VLOOKUP(A121,[2]売上入力!D:J,7,0)="日払",100,420)</f>
        <v>#N/A</v>
      </c>
      <c r="U121" s="319" t="e">
        <f>IF(P121=420,VLOOKUP(VLOOKUP(A121,[2]売上入力!D:I,6,0),[2]基本登録!D:E,2,0),"")</f>
        <v>#N/A</v>
      </c>
      <c r="Y121" s="365" t="e">
        <f t="shared" si="2"/>
        <v>#N/A</v>
      </c>
      <c r="Z121" s="319" t="e">
        <f>IF(P121=420,"未払外注費("&amp;VLOOKUP(A121,[2]売上入力!D:AB,6,0)&amp;")","外注費("&amp;VLOOKUP(A121,[2]売上入力!D:AB,6,0)&amp;")")</f>
        <v>#N/A</v>
      </c>
    </row>
    <row r="122" spans="1:26" ht="13.5">
      <c r="A122" s="563" t="str">
        <f>DATE(B122,C122,D122)&amp;"-"&amp;COUNTIF($D$4:D122,D122)</f>
        <v>44842-14</v>
      </c>
      <c r="B122" s="319">
        <f>YEAR([2]売上一覧表!$B$5)</f>
        <v>2022</v>
      </c>
      <c r="C122" s="319">
        <f>MONTH([2]売上一覧表!$B$5)</f>
        <v>10</v>
      </c>
      <c r="D122" s="319">
        <f t="shared" si="3"/>
        <v>8</v>
      </c>
      <c r="F122" s="365" t="e">
        <f>VLOOKUP(A122,[2]売上入力!D:AH,31,0)</f>
        <v>#N/A</v>
      </c>
      <c r="G122" s="319">
        <v>1838</v>
      </c>
      <c r="I122" s="319">
        <v>32</v>
      </c>
      <c r="J122" s="319">
        <v>8</v>
      </c>
      <c r="P122" s="319" t="e">
        <f>IF(VLOOKUP(A122,[2]売上入力!D:J,7,0)="日払",100,420)</f>
        <v>#N/A</v>
      </c>
      <c r="U122" s="319" t="e">
        <f>IF(P122=420,VLOOKUP(VLOOKUP(A122,[2]売上入力!D:I,6,0),[2]基本登録!D:E,2,0),"")</f>
        <v>#N/A</v>
      </c>
      <c r="Y122" s="365" t="e">
        <f t="shared" si="2"/>
        <v>#N/A</v>
      </c>
      <c r="Z122" s="319" t="e">
        <f>IF(P122=420,"未払外注費("&amp;VLOOKUP(A122,[2]売上入力!D:AB,6,0)&amp;")","外注費("&amp;VLOOKUP(A122,[2]売上入力!D:AB,6,0)&amp;")")</f>
        <v>#N/A</v>
      </c>
    </row>
    <row r="123" spans="1:26" ht="13.5">
      <c r="A123" s="563" t="str">
        <f>DATE(B123,C123,D123)&amp;"-"&amp;COUNTIF($D$4:D123,D123)</f>
        <v>44842-15</v>
      </c>
      <c r="B123" s="319">
        <f>YEAR([2]売上一覧表!$B$5)</f>
        <v>2022</v>
      </c>
      <c r="C123" s="319">
        <f>MONTH([2]売上一覧表!$B$5)</f>
        <v>10</v>
      </c>
      <c r="D123" s="319">
        <f t="shared" si="3"/>
        <v>8</v>
      </c>
      <c r="F123" s="365" t="e">
        <f>VLOOKUP(A123,[2]売上入力!D:AH,31,0)</f>
        <v>#N/A</v>
      </c>
      <c r="G123" s="319">
        <v>1838</v>
      </c>
      <c r="I123" s="319">
        <v>32</v>
      </c>
      <c r="J123" s="319">
        <v>8</v>
      </c>
      <c r="P123" s="319" t="e">
        <f>IF(VLOOKUP(A123,[2]売上入力!D:J,7,0)="日払",100,420)</f>
        <v>#N/A</v>
      </c>
      <c r="U123" s="319" t="e">
        <f>IF(P123=420,VLOOKUP(VLOOKUP(A123,[2]売上入力!D:I,6,0),[2]基本登録!D:E,2,0),"")</f>
        <v>#N/A</v>
      </c>
      <c r="Y123" s="365" t="e">
        <f t="shared" si="2"/>
        <v>#N/A</v>
      </c>
      <c r="Z123" s="319" t="e">
        <f>IF(P123=420,"未払外注費("&amp;VLOOKUP(A123,[2]売上入力!D:AB,6,0)&amp;")","外注費("&amp;VLOOKUP(A123,[2]売上入力!D:AB,6,0)&amp;")")</f>
        <v>#N/A</v>
      </c>
    </row>
    <row r="124" spans="1:26" ht="13.5">
      <c r="A124" s="563" t="str">
        <f>DATE(B124,C124,D124)&amp;"-"&amp;COUNTIF($D$4:D124,D124)</f>
        <v>44843-1</v>
      </c>
      <c r="B124" s="319">
        <f>YEAR([2]売上一覧表!$B$5)</f>
        <v>2022</v>
      </c>
      <c r="C124" s="319">
        <f>MONTH([2]売上一覧表!$B$5)</f>
        <v>10</v>
      </c>
      <c r="D124" s="319">
        <f t="shared" si="3"/>
        <v>9</v>
      </c>
      <c r="F124" s="365">
        <f>VLOOKUP(A124,[2]売上入力!D:AH,31,0)</f>
        <v>7245</v>
      </c>
      <c r="G124" s="319">
        <v>1838</v>
      </c>
      <c r="I124" s="319">
        <v>32</v>
      </c>
      <c r="J124" s="319">
        <v>8</v>
      </c>
      <c r="P124" s="319">
        <f>IF(VLOOKUP(A124,[2]売上入力!D:J,7,0)="日払",100,420)</f>
        <v>100</v>
      </c>
      <c r="U124" s="319" t="str">
        <f>IF(P124=420,VLOOKUP(VLOOKUP(A124,[2]売上入力!D:I,6,0),[2]基本登録!D:E,2,0),"")</f>
        <v/>
      </c>
      <c r="Y124" s="365">
        <f t="shared" si="2"/>
        <v>7245</v>
      </c>
      <c r="Z124" s="319" t="str">
        <f>IF(P124=420,"未払外注費("&amp;VLOOKUP(A124,[2]売上入力!D:AB,6,0)&amp;")","外注費("&amp;VLOOKUP(A124,[2]売上入力!D:AB,6,0)&amp;")")</f>
        <v>外注費(小沼)</v>
      </c>
    </row>
    <row r="125" spans="1:26" ht="13.5">
      <c r="A125" s="563" t="str">
        <f>DATE(B125,C125,D125)&amp;"-"&amp;COUNTIF($D$4:D125,D125)</f>
        <v>44843-2</v>
      </c>
      <c r="B125" s="319">
        <f>YEAR([2]売上一覧表!$B$5)</f>
        <v>2022</v>
      </c>
      <c r="C125" s="319">
        <f>MONTH([2]売上一覧表!$B$5)</f>
        <v>10</v>
      </c>
      <c r="D125" s="319">
        <f t="shared" si="3"/>
        <v>9</v>
      </c>
      <c r="F125" s="365">
        <f>VLOOKUP(A125,[2]売上入力!D:AH,31,0)</f>
        <v>4830.0000000000009</v>
      </c>
      <c r="G125" s="319">
        <v>1838</v>
      </c>
      <c r="I125" s="319">
        <v>32</v>
      </c>
      <c r="J125" s="319">
        <v>8</v>
      </c>
      <c r="P125" s="319">
        <f>IF(VLOOKUP(A125,[2]売上入力!D:J,7,0)="日払",100,420)</f>
        <v>100</v>
      </c>
      <c r="U125" s="319" t="str">
        <f>IF(P125=420,VLOOKUP(VLOOKUP(A125,[2]売上入力!D:I,6,0),[2]基本登録!D:E,2,0),"")</f>
        <v/>
      </c>
      <c r="Y125" s="365">
        <f t="shared" si="2"/>
        <v>4830.0000000000009</v>
      </c>
      <c r="Z125" s="319" t="str">
        <f>IF(P125=420,"未払外注費("&amp;VLOOKUP(A125,[2]売上入力!D:AB,6,0)&amp;")","外注費("&amp;VLOOKUP(A125,[2]売上入力!D:AB,6,0)&amp;")")</f>
        <v>外注費(若濱)</v>
      </c>
    </row>
    <row r="126" spans="1:26" ht="13.5">
      <c r="A126" s="563" t="str">
        <f>DATE(B126,C126,D126)&amp;"-"&amp;COUNTIF($D$4:D126,D126)</f>
        <v>44843-3</v>
      </c>
      <c r="B126" s="319">
        <f>YEAR([2]売上一覧表!$B$5)</f>
        <v>2022</v>
      </c>
      <c r="C126" s="319">
        <f>MONTH([2]売上一覧表!$B$5)</f>
        <v>10</v>
      </c>
      <c r="D126" s="319">
        <f t="shared" si="3"/>
        <v>9</v>
      </c>
      <c r="F126" s="365">
        <f>VLOOKUP(A126,[2]売上入力!D:AH,31,0)</f>
        <v>4772.5000000000018</v>
      </c>
      <c r="G126" s="319">
        <v>1838</v>
      </c>
      <c r="I126" s="319">
        <v>32</v>
      </c>
      <c r="J126" s="319">
        <v>8</v>
      </c>
      <c r="P126" s="319">
        <f>IF(VLOOKUP(A126,[2]売上入力!D:J,7,0)="日払",100,420)</f>
        <v>100</v>
      </c>
      <c r="U126" s="319" t="str">
        <f>IF(P126=420,VLOOKUP(VLOOKUP(A126,[2]売上入力!D:I,6,0),[2]基本登録!D:E,2,0),"")</f>
        <v/>
      </c>
      <c r="Y126" s="365">
        <f t="shared" si="2"/>
        <v>4772.5000000000018</v>
      </c>
      <c r="Z126" s="319" t="str">
        <f>IF(P126=420,"未払外注費("&amp;VLOOKUP(A126,[2]売上入力!D:AB,6,0)&amp;")","外注費("&amp;VLOOKUP(A126,[2]売上入力!D:AB,6,0)&amp;")")</f>
        <v>外注費(深田)</v>
      </c>
    </row>
    <row r="127" spans="1:26" ht="13.5">
      <c r="A127" s="563" t="str">
        <f>DATE(B127,C127,D127)&amp;"-"&amp;COUNTIF($D$4:D127,D127)</f>
        <v>44843-4</v>
      </c>
      <c r="B127" s="319">
        <f>YEAR([2]売上一覧表!$B$5)</f>
        <v>2022</v>
      </c>
      <c r="C127" s="319">
        <f>MONTH([2]売上一覧表!$B$5)</f>
        <v>10</v>
      </c>
      <c r="D127" s="319">
        <f t="shared" si="3"/>
        <v>9</v>
      </c>
      <c r="F127" s="365">
        <f>VLOOKUP(A127,[2]売上入力!D:AH,31,0)</f>
        <v>4197.4999999999973</v>
      </c>
      <c r="G127" s="319">
        <v>1838</v>
      </c>
      <c r="I127" s="319">
        <v>32</v>
      </c>
      <c r="J127" s="319">
        <v>8</v>
      </c>
      <c r="P127" s="319">
        <f>IF(VLOOKUP(A127,[2]売上入力!D:J,7,0)="日払",100,420)</f>
        <v>100</v>
      </c>
      <c r="U127" s="319" t="str">
        <f>IF(P127=420,VLOOKUP(VLOOKUP(A127,[2]売上入力!D:I,6,0),[2]基本登録!D:E,2,0),"")</f>
        <v/>
      </c>
      <c r="Y127" s="365">
        <f t="shared" si="2"/>
        <v>4197.4999999999973</v>
      </c>
      <c r="Z127" s="319" t="str">
        <f>IF(P127=420,"未払外注費("&amp;VLOOKUP(A127,[2]売上入力!D:AB,6,0)&amp;")","外注費("&amp;VLOOKUP(A127,[2]売上入力!D:AB,6,0)&amp;")")</f>
        <v>外注費(清水英)</v>
      </c>
    </row>
    <row r="128" spans="1:26" ht="13.5">
      <c r="A128" s="563" t="str">
        <f>DATE(B128,C128,D128)&amp;"-"&amp;COUNTIF($D$4:D128,D128)</f>
        <v>44843-5</v>
      </c>
      <c r="B128" s="319">
        <f>YEAR([2]売上一覧表!$B$5)</f>
        <v>2022</v>
      </c>
      <c r="C128" s="319">
        <f>MONTH([2]売上一覧表!$B$5)</f>
        <v>10</v>
      </c>
      <c r="D128" s="319">
        <f t="shared" si="3"/>
        <v>9</v>
      </c>
      <c r="F128" s="365">
        <f>VLOOKUP(A128,[2]売上入力!D:AH,31,0)</f>
        <v>6267.4999999999973</v>
      </c>
      <c r="G128" s="319">
        <v>1838</v>
      </c>
      <c r="I128" s="319">
        <v>32</v>
      </c>
      <c r="J128" s="319">
        <v>8</v>
      </c>
      <c r="P128" s="319">
        <f>IF(VLOOKUP(A128,[2]売上入力!D:J,7,0)="日払",100,420)</f>
        <v>100</v>
      </c>
      <c r="U128" s="319" t="str">
        <f>IF(P128=420,VLOOKUP(VLOOKUP(A128,[2]売上入力!D:I,6,0),[2]基本登録!D:E,2,0),"")</f>
        <v/>
      </c>
      <c r="Y128" s="365">
        <f t="shared" si="2"/>
        <v>6267.4999999999973</v>
      </c>
      <c r="Z128" s="319" t="str">
        <f>IF(P128=420,"未払外注費("&amp;VLOOKUP(A128,[2]売上入力!D:AB,6,0)&amp;")","外注費("&amp;VLOOKUP(A128,[2]売上入力!D:AB,6,0)&amp;")")</f>
        <v>外注費(杉山)</v>
      </c>
    </row>
    <row r="129" spans="1:26" ht="13.5">
      <c r="A129" s="563" t="str">
        <f>DATE(B129,C129,D129)&amp;"-"&amp;COUNTIF($D$4:D129,D129)</f>
        <v>44843-6</v>
      </c>
      <c r="B129" s="319">
        <f>YEAR([2]売上一覧表!$B$5)</f>
        <v>2022</v>
      </c>
      <c r="C129" s="319">
        <f>MONTH([2]売上一覧表!$B$5)</f>
        <v>10</v>
      </c>
      <c r="D129" s="319">
        <f t="shared" si="3"/>
        <v>9</v>
      </c>
      <c r="F129" s="365">
        <f>VLOOKUP(A129,[2]売上入力!D:AH,31,0)</f>
        <v>7417.4999999999982</v>
      </c>
      <c r="G129" s="319">
        <v>1838</v>
      </c>
      <c r="I129" s="319">
        <v>32</v>
      </c>
      <c r="J129" s="319">
        <v>8</v>
      </c>
      <c r="P129" s="319">
        <f>IF(VLOOKUP(A129,[2]売上入力!D:J,7,0)="日払",100,420)</f>
        <v>100</v>
      </c>
      <c r="U129" s="319" t="str">
        <f>IF(P129=420,VLOOKUP(VLOOKUP(A129,[2]売上入力!D:I,6,0),[2]基本登録!D:E,2,0),"")</f>
        <v/>
      </c>
      <c r="Y129" s="365">
        <f t="shared" si="2"/>
        <v>7417.4999999999982</v>
      </c>
      <c r="Z129" s="319" t="str">
        <f>IF(P129=420,"未払外注費("&amp;VLOOKUP(A129,[2]売上入力!D:AB,6,0)&amp;")","外注費("&amp;VLOOKUP(A129,[2]売上入力!D:AB,6,0)&amp;")")</f>
        <v>外注費(庵)</v>
      </c>
    </row>
    <row r="130" spans="1:26" ht="13.5">
      <c r="A130" s="563" t="str">
        <f>DATE(B130,C130,D130)&amp;"-"&amp;COUNTIF($D$4:D130,D130)</f>
        <v>44843-7</v>
      </c>
      <c r="B130" s="319">
        <f>YEAR([2]売上一覧表!$B$5)</f>
        <v>2022</v>
      </c>
      <c r="C130" s="319">
        <f>MONTH([2]売上一覧表!$B$5)</f>
        <v>10</v>
      </c>
      <c r="D130" s="319">
        <f t="shared" si="3"/>
        <v>9</v>
      </c>
      <c r="F130" s="365">
        <f>VLOOKUP(A130,[2]売上入力!D:AH,31,0)</f>
        <v>3162.5000000000005</v>
      </c>
      <c r="G130" s="319">
        <v>1838</v>
      </c>
      <c r="I130" s="319">
        <v>32</v>
      </c>
      <c r="J130" s="319">
        <v>8</v>
      </c>
      <c r="P130" s="319">
        <f>IF(VLOOKUP(A130,[2]売上入力!D:J,7,0)="日払",100,420)</f>
        <v>100</v>
      </c>
      <c r="U130" s="319" t="str">
        <f>IF(P130=420,VLOOKUP(VLOOKUP(A130,[2]売上入力!D:I,6,0),[2]基本登録!D:E,2,0),"")</f>
        <v/>
      </c>
      <c r="Y130" s="365">
        <f t="shared" si="2"/>
        <v>3162.5000000000005</v>
      </c>
      <c r="Z130" s="319" t="str">
        <f>IF(P130=420,"未払外注費("&amp;VLOOKUP(A130,[2]売上入力!D:AB,6,0)&amp;")","外注費("&amp;VLOOKUP(A130,[2]売上入力!D:AB,6,0)&amp;")")</f>
        <v>外注費(武茂)</v>
      </c>
    </row>
    <row r="131" spans="1:26" ht="13.5">
      <c r="A131" s="563" t="str">
        <f>DATE(B131,C131,D131)&amp;"-"&amp;COUNTIF($D$4:D131,D131)</f>
        <v>44843-8</v>
      </c>
      <c r="B131" s="319">
        <f>YEAR([2]売上一覧表!$B$5)</f>
        <v>2022</v>
      </c>
      <c r="C131" s="319">
        <f>MONTH([2]売上一覧表!$B$5)</f>
        <v>10</v>
      </c>
      <c r="D131" s="319">
        <f t="shared" si="3"/>
        <v>9</v>
      </c>
      <c r="F131" s="365">
        <f>VLOOKUP(A131,[2]売上入力!D:AH,31,0)</f>
        <v>6669.9999999999982</v>
      </c>
      <c r="G131" s="319">
        <v>1838</v>
      </c>
      <c r="I131" s="319">
        <v>32</v>
      </c>
      <c r="J131" s="319">
        <v>8</v>
      </c>
      <c r="P131" s="319">
        <f>IF(VLOOKUP(A131,[2]売上入力!D:J,7,0)="日払",100,420)</f>
        <v>100</v>
      </c>
      <c r="U131" s="319" t="str">
        <f>IF(P131=420,VLOOKUP(VLOOKUP(A131,[2]売上入力!D:I,6,0),[2]基本登録!D:E,2,0),"")</f>
        <v/>
      </c>
      <c r="Y131" s="365">
        <f t="shared" si="2"/>
        <v>6669.9999999999982</v>
      </c>
      <c r="Z131" s="319" t="str">
        <f>IF(P131=420,"未払外注費("&amp;VLOOKUP(A131,[2]売上入力!D:AB,6,0)&amp;")","外注費("&amp;VLOOKUP(A131,[2]売上入力!D:AB,6,0)&amp;")")</f>
        <v>外注費(高橋)</v>
      </c>
    </row>
    <row r="132" spans="1:26" ht="13.5">
      <c r="A132" s="563" t="str">
        <f>DATE(B132,C132,D132)&amp;"-"&amp;COUNTIF($D$4:D132,D132)</f>
        <v>44843-9</v>
      </c>
      <c r="B132" s="319">
        <f>YEAR([2]売上一覧表!$B$5)</f>
        <v>2022</v>
      </c>
      <c r="C132" s="319">
        <f>MONTH([2]売上一覧表!$B$5)</f>
        <v>10</v>
      </c>
      <c r="D132" s="319">
        <f t="shared" si="3"/>
        <v>9</v>
      </c>
      <c r="F132" s="365" t="e">
        <f>VLOOKUP(A132,[2]売上入力!D:AH,31,0)</f>
        <v>#N/A</v>
      </c>
      <c r="G132" s="319">
        <v>1838</v>
      </c>
      <c r="I132" s="319">
        <v>32</v>
      </c>
      <c r="J132" s="319">
        <v>8</v>
      </c>
      <c r="P132" s="319" t="e">
        <f>IF(VLOOKUP(A132,[2]売上入力!D:J,7,0)="日払",100,420)</f>
        <v>#N/A</v>
      </c>
      <c r="U132" s="319" t="e">
        <f>IF(P132=420,VLOOKUP(VLOOKUP(A132,[2]売上入力!D:I,6,0),[2]基本登録!D:E,2,0),"")</f>
        <v>#N/A</v>
      </c>
      <c r="Y132" s="365" t="e">
        <f t="shared" si="2"/>
        <v>#N/A</v>
      </c>
      <c r="Z132" s="319" t="e">
        <f>IF(P132=420,"未払外注費("&amp;VLOOKUP(A132,[2]売上入力!D:AB,6,0)&amp;")","外注費("&amp;VLOOKUP(A132,[2]売上入力!D:AB,6,0)&amp;")")</f>
        <v>#N/A</v>
      </c>
    </row>
    <row r="133" spans="1:26" ht="13.5">
      <c r="A133" s="563" t="str">
        <f>DATE(B133,C133,D133)&amp;"-"&amp;COUNTIF($D$4:D133,D133)</f>
        <v>44843-10</v>
      </c>
      <c r="B133" s="319">
        <f>YEAR([2]売上一覧表!$B$5)</f>
        <v>2022</v>
      </c>
      <c r="C133" s="319">
        <f>MONTH([2]売上一覧表!$B$5)</f>
        <v>10</v>
      </c>
      <c r="D133" s="319">
        <f t="shared" si="3"/>
        <v>9</v>
      </c>
      <c r="F133" s="365" t="e">
        <f>VLOOKUP(A133,[2]売上入力!D:AH,31,0)</f>
        <v>#N/A</v>
      </c>
      <c r="G133" s="319">
        <v>1838</v>
      </c>
      <c r="I133" s="319">
        <v>32</v>
      </c>
      <c r="J133" s="319">
        <v>8</v>
      </c>
      <c r="P133" s="319" t="e">
        <f>IF(VLOOKUP(A133,[2]売上入力!D:J,7,0)="日払",100,420)</f>
        <v>#N/A</v>
      </c>
      <c r="U133" s="319" t="e">
        <f>IF(P133=420,VLOOKUP(VLOOKUP(A133,[2]売上入力!D:I,6,0),[2]基本登録!D:E,2,0),"")</f>
        <v>#N/A</v>
      </c>
      <c r="Y133" s="365" t="e">
        <f t="shared" si="2"/>
        <v>#N/A</v>
      </c>
      <c r="Z133" s="319" t="e">
        <f>IF(P133=420,"未払外注費("&amp;VLOOKUP(A133,[2]売上入力!D:AB,6,0)&amp;")","外注費("&amp;VLOOKUP(A133,[2]売上入力!D:AB,6,0)&amp;")")</f>
        <v>#N/A</v>
      </c>
    </row>
    <row r="134" spans="1:26" ht="13.5">
      <c r="A134" s="563" t="str">
        <f>DATE(B134,C134,D134)&amp;"-"&amp;COUNTIF($D$4:D134,D134)</f>
        <v>44843-11</v>
      </c>
      <c r="B134" s="319">
        <f>YEAR([2]売上一覧表!$B$5)</f>
        <v>2022</v>
      </c>
      <c r="C134" s="319">
        <f>MONTH([2]売上一覧表!$B$5)</f>
        <v>10</v>
      </c>
      <c r="D134" s="319">
        <f t="shared" si="3"/>
        <v>9</v>
      </c>
      <c r="F134" s="365" t="e">
        <f>VLOOKUP(A134,[2]売上入力!D:AH,31,0)</f>
        <v>#N/A</v>
      </c>
      <c r="G134" s="319">
        <v>1838</v>
      </c>
      <c r="I134" s="319">
        <v>32</v>
      </c>
      <c r="J134" s="319">
        <v>8</v>
      </c>
      <c r="P134" s="319" t="e">
        <f>IF(VLOOKUP(A134,[2]売上入力!D:J,7,0)="日払",100,420)</f>
        <v>#N/A</v>
      </c>
      <c r="U134" s="319" t="e">
        <f>IF(P134=420,VLOOKUP(VLOOKUP(A134,[2]売上入力!D:I,6,0),[2]基本登録!D:E,2,0),"")</f>
        <v>#N/A</v>
      </c>
      <c r="Y134" s="365" t="e">
        <f t="shared" ref="Y134:Y197" si="4">F134</f>
        <v>#N/A</v>
      </c>
      <c r="Z134" s="319" t="e">
        <f>IF(P134=420,"未払外注費("&amp;VLOOKUP(A134,[2]売上入力!D:AB,6,0)&amp;")","外注費("&amp;VLOOKUP(A134,[2]売上入力!D:AB,6,0)&amp;")")</f>
        <v>#N/A</v>
      </c>
    </row>
    <row r="135" spans="1:26" ht="13.5">
      <c r="A135" s="563" t="str">
        <f>DATE(B135,C135,D135)&amp;"-"&amp;COUNTIF($D$4:D135,D135)</f>
        <v>44843-12</v>
      </c>
      <c r="B135" s="319">
        <f>YEAR([2]売上一覧表!$B$5)</f>
        <v>2022</v>
      </c>
      <c r="C135" s="319">
        <f>MONTH([2]売上一覧表!$B$5)</f>
        <v>10</v>
      </c>
      <c r="D135" s="319">
        <f t="shared" si="3"/>
        <v>9</v>
      </c>
      <c r="F135" s="365" t="e">
        <f>VLOOKUP(A135,[2]売上入力!D:AH,31,0)</f>
        <v>#N/A</v>
      </c>
      <c r="G135" s="319">
        <v>1838</v>
      </c>
      <c r="I135" s="319">
        <v>32</v>
      </c>
      <c r="J135" s="319">
        <v>8</v>
      </c>
      <c r="P135" s="319" t="e">
        <f>IF(VLOOKUP(A135,[2]売上入力!D:J,7,0)="日払",100,420)</f>
        <v>#N/A</v>
      </c>
      <c r="U135" s="319" t="e">
        <f>IF(P135=420,VLOOKUP(VLOOKUP(A135,[2]売上入力!D:I,6,0),[2]基本登録!D:E,2,0),"")</f>
        <v>#N/A</v>
      </c>
      <c r="Y135" s="365" t="e">
        <f t="shared" si="4"/>
        <v>#N/A</v>
      </c>
      <c r="Z135" s="319" t="e">
        <f>IF(P135=420,"未払外注費("&amp;VLOOKUP(A135,[2]売上入力!D:AB,6,0)&amp;")","外注費("&amp;VLOOKUP(A135,[2]売上入力!D:AB,6,0)&amp;")")</f>
        <v>#N/A</v>
      </c>
    </row>
    <row r="136" spans="1:26" ht="13.5">
      <c r="A136" s="563" t="str">
        <f>DATE(B136,C136,D136)&amp;"-"&amp;COUNTIF($D$4:D136,D136)</f>
        <v>44843-13</v>
      </c>
      <c r="B136" s="319">
        <f>YEAR([2]売上一覧表!$B$5)</f>
        <v>2022</v>
      </c>
      <c r="C136" s="319">
        <f>MONTH([2]売上一覧表!$B$5)</f>
        <v>10</v>
      </c>
      <c r="D136" s="319">
        <f t="shared" si="3"/>
        <v>9</v>
      </c>
      <c r="F136" s="365" t="e">
        <f>VLOOKUP(A136,[2]売上入力!D:AH,31,0)</f>
        <v>#N/A</v>
      </c>
      <c r="G136" s="319">
        <v>1838</v>
      </c>
      <c r="I136" s="319">
        <v>32</v>
      </c>
      <c r="J136" s="319">
        <v>8</v>
      </c>
      <c r="P136" s="319" t="e">
        <f>IF(VLOOKUP(A136,[2]売上入力!D:J,7,0)="日払",100,420)</f>
        <v>#N/A</v>
      </c>
      <c r="U136" s="319" t="e">
        <f>IF(P136=420,VLOOKUP(VLOOKUP(A136,[2]売上入力!D:I,6,0),[2]基本登録!D:E,2,0),"")</f>
        <v>#N/A</v>
      </c>
      <c r="Y136" s="365" t="e">
        <f t="shared" si="4"/>
        <v>#N/A</v>
      </c>
      <c r="Z136" s="319" t="e">
        <f>IF(P136=420,"未払外注費("&amp;VLOOKUP(A136,[2]売上入力!D:AB,6,0)&amp;")","外注費("&amp;VLOOKUP(A136,[2]売上入力!D:AB,6,0)&amp;")")</f>
        <v>#N/A</v>
      </c>
    </row>
    <row r="137" spans="1:26" ht="13.5">
      <c r="A137" s="563" t="str">
        <f>DATE(B137,C137,D137)&amp;"-"&amp;COUNTIF($D$4:D137,D137)</f>
        <v>44843-14</v>
      </c>
      <c r="B137" s="319">
        <f>YEAR([2]売上一覧表!$B$5)</f>
        <v>2022</v>
      </c>
      <c r="C137" s="319">
        <f>MONTH([2]売上一覧表!$B$5)</f>
        <v>10</v>
      </c>
      <c r="D137" s="319">
        <f t="shared" si="3"/>
        <v>9</v>
      </c>
      <c r="F137" s="365" t="e">
        <f>VLOOKUP(A137,[2]売上入力!D:AH,31,0)</f>
        <v>#N/A</v>
      </c>
      <c r="G137" s="319">
        <v>1838</v>
      </c>
      <c r="I137" s="319">
        <v>32</v>
      </c>
      <c r="J137" s="319">
        <v>8</v>
      </c>
      <c r="P137" s="319" t="e">
        <f>IF(VLOOKUP(A137,[2]売上入力!D:J,7,0)="日払",100,420)</f>
        <v>#N/A</v>
      </c>
      <c r="U137" s="319" t="e">
        <f>IF(P137=420,VLOOKUP(VLOOKUP(A137,[2]売上入力!D:I,6,0),[2]基本登録!D:E,2,0),"")</f>
        <v>#N/A</v>
      </c>
      <c r="Y137" s="365" t="e">
        <f t="shared" si="4"/>
        <v>#N/A</v>
      </c>
      <c r="Z137" s="319" t="e">
        <f>IF(P137=420,"未払外注費("&amp;VLOOKUP(A137,[2]売上入力!D:AB,6,0)&amp;")","外注費("&amp;VLOOKUP(A137,[2]売上入力!D:AB,6,0)&amp;")")</f>
        <v>#N/A</v>
      </c>
    </row>
    <row r="138" spans="1:26" ht="13.5">
      <c r="A138" s="563" t="str">
        <f>DATE(B138,C138,D138)&amp;"-"&amp;COUNTIF($D$4:D138,D138)</f>
        <v>44843-15</v>
      </c>
      <c r="B138" s="319">
        <f>YEAR([2]売上一覧表!$B$5)</f>
        <v>2022</v>
      </c>
      <c r="C138" s="319">
        <f>MONTH([2]売上一覧表!$B$5)</f>
        <v>10</v>
      </c>
      <c r="D138" s="319">
        <f t="shared" si="3"/>
        <v>9</v>
      </c>
      <c r="F138" s="365" t="e">
        <f>VLOOKUP(A138,[2]売上入力!D:AH,31,0)</f>
        <v>#N/A</v>
      </c>
      <c r="G138" s="319">
        <v>1838</v>
      </c>
      <c r="I138" s="319">
        <v>32</v>
      </c>
      <c r="J138" s="319">
        <v>8</v>
      </c>
      <c r="P138" s="319" t="e">
        <f>IF(VLOOKUP(A138,[2]売上入力!D:J,7,0)="日払",100,420)</f>
        <v>#N/A</v>
      </c>
      <c r="U138" s="319" t="e">
        <f>IF(P138=420,VLOOKUP(VLOOKUP(A138,[2]売上入力!D:I,6,0),[2]基本登録!D:E,2,0),"")</f>
        <v>#N/A</v>
      </c>
      <c r="Y138" s="365" t="e">
        <f t="shared" si="4"/>
        <v>#N/A</v>
      </c>
      <c r="Z138" s="319" t="e">
        <f>IF(P138=420,"未払外注費("&amp;VLOOKUP(A138,[2]売上入力!D:AB,6,0)&amp;")","外注費("&amp;VLOOKUP(A138,[2]売上入力!D:AB,6,0)&amp;")")</f>
        <v>#N/A</v>
      </c>
    </row>
    <row r="139" spans="1:26" ht="13.5">
      <c r="A139" s="563" t="str">
        <f>DATE(B139,C139,D139)&amp;"-"&amp;COUNTIF($D$4:D139,D139)</f>
        <v>44844-1</v>
      </c>
      <c r="B139" s="319">
        <f>YEAR([2]売上一覧表!$B$5)</f>
        <v>2022</v>
      </c>
      <c r="C139" s="319">
        <f>MONTH([2]売上一覧表!$B$5)</f>
        <v>10</v>
      </c>
      <c r="D139" s="319">
        <f t="shared" si="3"/>
        <v>10</v>
      </c>
      <c r="F139" s="365">
        <f>VLOOKUP(A139,[2]売上入力!D:AH,31,0)</f>
        <v>3622.5</v>
      </c>
      <c r="G139" s="319">
        <v>1838</v>
      </c>
      <c r="I139" s="319">
        <v>32</v>
      </c>
      <c r="J139" s="319">
        <v>8</v>
      </c>
      <c r="P139" s="319">
        <f>IF(VLOOKUP(A139,[2]売上入力!D:J,7,0)="日払",100,420)</f>
        <v>100</v>
      </c>
      <c r="U139" s="319" t="str">
        <f>IF(P139=420,VLOOKUP(VLOOKUP(A139,[2]売上入力!D:I,6,0),[2]基本登録!D:E,2,0),"")</f>
        <v/>
      </c>
      <c r="Y139" s="365">
        <f t="shared" si="4"/>
        <v>3622.5</v>
      </c>
      <c r="Z139" s="319" t="str">
        <f>IF(P139=420,"未払外注費("&amp;VLOOKUP(A139,[2]売上入力!D:AB,6,0)&amp;")","外注費("&amp;VLOOKUP(A139,[2]売上入力!D:AB,6,0)&amp;")")</f>
        <v>外注費(杉山)</v>
      </c>
    </row>
    <row r="140" spans="1:26" ht="13.5">
      <c r="A140" s="563" t="str">
        <f>DATE(B140,C140,D140)&amp;"-"&amp;COUNTIF($D$4:D140,D140)</f>
        <v>44844-2</v>
      </c>
      <c r="B140" s="319">
        <f>YEAR([2]売上一覧表!$B$5)</f>
        <v>2022</v>
      </c>
      <c r="C140" s="319">
        <f>MONTH([2]売上一覧表!$B$5)</f>
        <v>10</v>
      </c>
      <c r="D140" s="319">
        <f t="shared" si="3"/>
        <v>10</v>
      </c>
      <c r="F140" s="365">
        <f>VLOOKUP(A140,[2]売上入力!D:AH,31,0)</f>
        <v>5903.3333333333303</v>
      </c>
      <c r="G140" s="319">
        <v>1838</v>
      </c>
      <c r="I140" s="319">
        <v>32</v>
      </c>
      <c r="J140" s="319">
        <v>8</v>
      </c>
      <c r="P140" s="319">
        <f>IF(VLOOKUP(A140,[2]売上入力!D:J,7,0)="日払",100,420)</f>
        <v>100</v>
      </c>
      <c r="U140" s="319" t="str">
        <f>IF(P140=420,VLOOKUP(VLOOKUP(A140,[2]売上入力!D:I,6,0),[2]基本登録!D:E,2,0),"")</f>
        <v/>
      </c>
      <c r="Y140" s="365">
        <f t="shared" si="4"/>
        <v>5903.3333333333303</v>
      </c>
      <c r="Z140" s="319" t="str">
        <f>IF(P140=420,"未払外注費("&amp;VLOOKUP(A140,[2]売上入力!D:AB,6,0)&amp;")","外注費("&amp;VLOOKUP(A140,[2]売上入力!D:AB,6,0)&amp;")")</f>
        <v>外注費(小沼)</v>
      </c>
    </row>
    <row r="141" spans="1:26" ht="13.5">
      <c r="A141" s="563" t="str">
        <f>DATE(B141,C141,D141)&amp;"-"&amp;COUNTIF($D$4:D141,D141)</f>
        <v>44844-3</v>
      </c>
      <c r="B141" s="319">
        <f>YEAR([2]売上一覧表!$B$5)</f>
        <v>2022</v>
      </c>
      <c r="C141" s="319">
        <f>MONTH([2]売上一覧表!$B$5)</f>
        <v>10</v>
      </c>
      <c r="D141" s="319">
        <f t="shared" si="3"/>
        <v>10</v>
      </c>
      <c r="F141" s="365">
        <f>VLOOKUP(A141,[2]売上入力!D:AH,31,0)</f>
        <v>6363.3333333333321</v>
      </c>
      <c r="G141" s="319">
        <v>1838</v>
      </c>
      <c r="I141" s="319">
        <v>32</v>
      </c>
      <c r="J141" s="319">
        <v>8</v>
      </c>
      <c r="P141" s="319">
        <f>IF(VLOOKUP(A141,[2]売上入力!D:J,7,0)="日払",100,420)</f>
        <v>100</v>
      </c>
      <c r="U141" s="319" t="str">
        <f>IF(P141=420,VLOOKUP(VLOOKUP(A141,[2]売上入力!D:I,6,0),[2]基本登録!D:E,2,0),"")</f>
        <v/>
      </c>
      <c r="Y141" s="365">
        <f t="shared" si="4"/>
        <v>6363.3333333333321</v>
      </c>
      <c r="Z141" s="319" t="str">
        <f>IF(P141=420,"未払外注費("&amp;VLOOKUP(A141,[2]売上入力!D:AB,6,0)&amp;")","外注費("&amp;VLOOKUP(A141,[2]売上入力!D:AB,6,0)&amp;")")</f>
        <v>外注費(鈴木)</v>
      </c>
    </row>
    <row r="142" spans="1:26" ht="13.5">
      <c r="A142" s="563" t="str">
        <f>DATE(B142,C142,D142)&amp;"-"&amp;COUNTIF($D$4:D142,D142)</f>
        <v>44844-4</v>
      </c>
      <c r="B142" s="319">
        <f>YEAR([2]売上一覧表!$B$5)</f>
        <v>2022</v>
      </c>
      <c r="C142" s="319">
        <f>MONTH([2]売上一覧表!$B$5)</f>
        <v>10</v>
      </c>
      <c r="D142" s="319">
        <f t="shared" si="3"/>
        <v>10</v>
      </c>
      <c r="F142" s="365">
        <f>VLOOKUP(A142,[2]売上入力!D:AH,31,0)</f>
        <v>2817.5000000000009</v>
      </c>
      <c r="G142" s="319">
        <v>1838</v>
      </c>
      <c r="I142" s="319">
        <v>32</v>
      </c>
      <c r="J142" s="319">
        <v>8</v>
      </c>
      <c r="P142" s="319">
        <f>IF(VLOOKUP(A142,[2]売上入力!D:J,7,0)="日払",100,420)</f>
        <v>100</v>
      </c>
      <c r="U142" s="319" t="str">
        <f>IF(P142=420,VLOOKUP(VLOOKUP(A142,[2]売上入力!D:I,6,0),[2]基本登録!D:E,2,0),"")</f>
        <v/>
      </c>
      <c r="Y142" s="365">
        <f t="shared" si="4"/>
        <v>2817.5000000000009</v>
      </c>
      <c r="Z142" s="319" t="str">
        <f>IF(P142=420,"未払外注費("&amp;VLOOKUP(A142,[2]売上入力!D:AB,6,0)&amp;")","外注費("&amp;VLOOKUP(A142,[2]売上入力!D:AB,6,0)&amp;")")</f>
        <v>外注費(石巻)</v>
      </c>
    </row>
    <row r="143" spans="1:26" ht="13.5">
      <c r="A143" s="563" t="str">
        <f>DATE(B143,C143,D143)&amp;"-"&amp;COUNTIF($D$4:D143,D143)</f>
        <v>44844-5</v>
      </c>
      <c r="B143" s="319">
        <f>YEAR([2]売上一覧表!$B$5)</f>
        <v>2022</v>
      </c>
      <c r="C143" s="319">
        <f>MONTH([2]売上一覧表!$B$5)</f>
        <v>10</v>
      </c>
      <c r="D143" s="319">
        <f t="shared" si="3"/>
        <v>10</v>
      </c>
      <c r="F143" s="365">
        <f>VLOOKUP(A143,[2]売上入力!D:AH,31,0)</f>
        <v>2050.8333333333348</v>
      </c>
      <c r="G143" s="319">
        <v>1838</v>
      </c>
      <c r="I143" s="319">
        <v>32</v>
      </c>
      <c r="J143" s="319">
        <v>8</v>
      </c>
      <c r="P143" s="319">
        <f>IF(VLOOKUP(A143,[2]売上入力!D:J,7,0)="日払",100,420)</f>
        <v>100</v>
      </c>
      <c r="U143" s="319" t="str">
        <f>IF(P143=420,VLOOKUP(VLOOKUP(A143,[2]売上入力!D:I,6,0),[2]基本登録!D:E,2,0),"")</f>
        <v/>
      </c>
      <c r="Y143" s="365">
        <f t="shared" si="4"/>
        <v>2050.8333333333348</v>
      </c>
      <c r="Z143" s="319" t="str">
        <f>IF(P143=420,"未払外注費("&amp;VLOOKUP(A143,[2]売上入力!D:AB,6,0)&amp;")","外注費("&amp;VLOOKUP(A143,[2]売上入力!D:AB,6,0)&amp;")")</f>
        <v>外注費(武茂)</v>
      </c>
    </row>
    <row r="144" spans="1:26" ht="13.5">
      <c r="A144" s="563" t="str">
        <f>DATE(B144,C144,D144)&amp;"-"&amp;COUNTIF($D$4:D144,D144)</f>
        <v>44844-6</v>
      </c>
      <c r="B144" s="319">
        <f>YEAR([2]売上一覧表!$B$5)</f>
        <v>2022</v>
      </c>
      <c r="C144" s="319">
        <f>MONTH([2]売上一覧表!$B$5)</f>
        <v>10</v>
      </c>
      <c r="D144" s="319">
        <f t="shared" si="3"/>
        <v>10</v>
      </c>
      <c r="F144" s="365">
        <f>VLOOKUP(A144,[2]売上入力!D:AH,31,0)</f>
        <v>0</v>
      </c>
      <c r="G144" s="319">
        <v>1838</v>
      </c>
      <c r="I144" s="319">
        <v>32</v>
      </c>
      <c r="J144" s="319">
        <v>8</v>
      </c>
      <c r="P144" s="319">
        <f>IF(VLOOKUP(A144,[2]売上入力!D:J,7,0)="日払",100,420)</f>
        <v>420</v>
      </c>
      <c r="U144" s="319">
        <f>IF(P144=420,VLOOKUP(VLOOKUP(A144,[2]売上入力!D:I,6,0),[2]基本登録!D:E,2,0),"")</f>
        <v>4</v>
      </c>
      <c r="Y144" s="365">
        <f t="shared" si="4"/>
        <v>0</v>
      </c>
      <c r="Z144" s="319" t="str">
        <f>IF(P144=420,"未払外注費("&amp;VLOOKUP(A144,[2]売上入力!D:AB,6,0)&amp;")","外注費("&amp;VLOOKUP(A144,[2]売上入力!D:AB,6,0)&amp;")")</f>
        <v>未払外注費(長尾)</v>
      </c>
    </row>
    <row r="145" spans="1:26" ht="13.5">
      <c r="A145" s="563" t="str">
        <f>DATE(B145,C145,D145)&amp;"-"&amp;COUNTIF($D$4:D145,D145)</f>
        <v>44844-7</v>
      </c>
      <c r="B145" s="319">
        <f>YEAR([2]売上一覧表!$B$5)</f>
        <v>2022</v>
      </c>
      <c r="C145" s="319">
        <f>MONTH([2]売上一覧表!$B$5)</f>
        <v>10</v>
      </c>
      <c r="D145" s="319">
        <f t="shared" si="3"/>
        <v>10</v>
      </c>
      <c r="F145" s="365" t="e">
        <f>VLOOKUP(A145,[2]売上入力!D:AH,31,0)</f>
        <v>#N/A</v>
      </c>
      <c r="G145" s="319">
        <v>1838</v>
      </c>
      <c r="I145" s="319">
        <v>32</v>
      </c>
      <c r="J145" s="319">
        <v>8</v>
      </c>
      <c r="P145" s="319" t="e">
        <f>IF(VLOOKUP(A145,[2]売上入力!D:J,7,0)="日払",100,420)</f>
        <v>#N/A</v>
      </c>
      <c r="U145" s="319" t="e">
        <f>IF(P145=420,VLOOKUP(VLOOKUP(A145,[2]売上入力!D:I,6,0),[2]基本登録!D:E,2,0),"")</f>
        <v>#N/A</v>
      </c>
      <c r="Y145" s="365" t="e">
        <f t="shared" si="4"/>
        <v>#N/A</v>
      </c>
      <c r="Z145" s="319" t="e">
        <f>IF(P145=420,"未払外注費("&amp;VLOOKUP(A145,[2]売上入力!D:AB,6,0)&amp;")","外注費("&amp;VLOOKUP(A145,[2]売上入力!D:AB,6,0)&amp;")")</f>
        <v>#N/A</v>
      </c>
    </row>
    <row r="146" spans="1:26" ht="13.5">
      <c r="A146" s="563" t="str">
        <f>DATE(B146,C146,D146)&amp;"-"&amp;COUNTIF($D$4:D146,D146)</f>
        <v>44844-8</v>
      </c>
      <c r="B146" s="319">
        <f>YEAR([2]売上一覧表!$B$5)</f>
        <v>2022</v>
      </c>
      <c r="C146" s="319">
        <f>MONTH([2]売上一覧表!$B$5)</f>
        <v>10</v>
      </c>
      <c r="D146" s="319">
        <f t="shared" si="3"/>
        <v>10</v>
      </c>
      <c r="F146" s="365" t="e">
        <f>VLOOKUP(A146,[2]売上入力!D:AH,31,0)</f>
        <v>#N/A</v>
      </c>
      <c r="G146" s="319">
        <v>1838</v>
      </c>
      <c r="I146" s="319">
        <v>32</v>
      </c>
      <c r="J146" s="319">
        <v>8</v>
      </c>
      <c r="P146" s="319" t="e">
        <f>IF(VLOOKUP(A146,[2]売上入力!D:J,7,0)="日払",100,420)</f>
        <v>#N/A</v>
      </c>
      <c r="U146" s="319" t="e">
        <f>IF(P146=420,VLOOKUP(VLOOKUP(A146,[2]売上入力!D:I,6,0),[2]基本登録!D:E,2,0),"")</f>
        <v>#N/A</v>
      </c>
      <c r="Y146" s="365" t="e">
        <f t="shared" si="4"/>
        <v>#N/A</v>
      </c>
      <c r="Z146" s="319" t="e">
        <f>IF(P146=420,"未払外注費("&amp;VLOOKUP(A146,[2]売上入力!D:AB,6,0)&amp;")","外注費("&amp;VLOOKUP(A146,[2]売上入力!D:AB,6,0)&amp;")")</f>
        <v>#N/A</v>
      </c>
    </row>
    <row r="147" spans="1:26" ht="13.5">
      <c r="A147" s="563" t="str">
        <f>DATE(B147,C147,D147)&amp;"-"&amp;COUNTIF($D$4:D147,D147)</f>
        <v>44844-9</v>
      </c>
      <c r="B147" s="319">
        <f>YEAR([2]売上一覧表!$B$5)</f>
        <v>2022</v>
      </c>
      <c r="C147" s="319">
        <f>MONTH([2]売上一覧表!$B$5)</f>
        <v>10</v>
      </c>
      <c r="D147" s="319">
        <f t="shared" si="3"/>
        <v>10</v>
      </c>
      <c r="F147" s="365" t="e">
        <f>VLOOKUP(A147,[2]売上入力!D:AH,31,0)</f>
        <v>#N/A</v>
      </c>
      <c r="G147" s="319">
        <v>1838</v>
      </c>
      <c r="I147" s="319">
        <v>32</v>
      </c>
      <c r="J147" s="319">
        <v>8</v>
      </c>
      <c r="P147" s="319" t="e">
        <f>IF(VLOOKUP(A147,[2]売上入力!D:J,7,0)="日払",100,420)</f>
        <v>#N/A</v>
      </c>
      <c r="U147" s="319" t="e">
        <f>IF(P147=420,VLOOKUP(VLOOKUP(A147,[2]売上入力!D:I,6,0),[2]基本登録!D:E,2,0),"")</f>
        <v>#N/A</v>
      </c>
      <c r="Y147" s="365" t="e">
        <f t="shared" si="4"/>
        <v>#N/A</v>
      </c>
      <c r="Z147" s="319" t="e">
        <f>IF(P147=420,"未払外注費("&amp;VLOOKUP(A147,[2]売上入力!D:AB,6,0)&amp;")","外注費("&amp;VLOOKUP(A147,[2]売上入力!D:AB,6,0)&amp;")")</f>
        <v>#N/A</v>
      </c>
    </row>
    <row r="148" spans="1:26" ht="13.5">
      <c r="A148" s="563" t="str">
        <f>DATE(B148,C148,D148)&amp;"-"&amp;COUNTIF($D$4:D148,D148)</f>
        <v>44844-10</v>
      </c>
      <c r="B148" s="319">
        <f>YEAR([2]売上一覧表!$B$5)</f>
        <v>2022</v>
      </c>
      <c r="C148" s="319">
        <f>MONTH([2]売上一覧表!$B$5)</f>
        <v>10</v>
      </c>
      <c r="D148" s="319">
        <f t="shared" ref="D148:D211" si="5">D133+1</f>
        <v>10</v>
      </c>
      <c r="F148" s="365" t="e">
        <f>VLOOKUP(A148,[2]売上入力!D:AH,31,0)</f>
        <v>#N/A</v>
      </c>
      <c r="G148" s="319">
        <v>1838</v>
      </c>
      <c r="I148" s="319">
        <v>32</v>
      </c>
      <c r="J148" s="319">
        <v>8</v>
      </c>
      <c r="P148" s="319" t="e">
        <f>IF(VLOOKUP(A148,[2]売上入力!D:J,7,0)="日払",100,420)</f>
        <v>#N/A</v>
      </c>
      <c r="U148" s="319" t="e">
        <f>IF(P148=420,VLOOKUP(VLOOKUP(A148,[2]売上入力!D:I,6,0),[2]基本登録!D:E,2,0),"")</f>
        <v>#N/A</v>
      </c>
      <c r="Y148" s="365" t="e">
        <f t="shared" si="4"/>
        <v>#N/A</v>
      </c>
      <c r="Z148" s="319" t="e">
        <f>IF(P148=420,"未払外注費("&amp;VLOOKUP(A148,[2]売上入力!D:AB,6,0)&amp;")","外注費("&amp;VLOOKUP(A148,[2]売上入力!D:AB,6,0)&amp;")")</f>
        <v>#N/A</v>
      </c>
    </row>
    <row r="149" spans="1:26" ht="13.5">
      <c r="A149" s="563" t="str">
        <f>DATE(B149,C149,D149)&amp;"-"&amp;COUNTIF($D$4:D149,D149)</f>
        <v>44844-11</v>
      </c>
      <c r="B149" s="319">
        <f>YEAR([2]売上一覧表!$B$5)</f>
        <v>2022</v>
      </c>
      <c r="C149" s="319">
        <f>MONTH([2]売上一覧表!$B$5)</f>
        <v>10</v>
      </c>
      <c r="D149" s="319">
        <f t="shared" si="5"/>
        <v>10</v>
      </c>
      <c r="F149" s="365" t="e">
        <f>VLOOKUP(A149,[2]売上入力!D:AH,31,0)</f>
        <v>#N/A</v>
      </c>
      <c r="G149" s="319">
        <v>1838</v>
      </c>
      <c r="I149" s="319">
        <v>32</v>
      </c>
      <c r="J149" s="319">
        <v>8</v>
      </c>
      <c r="P149" s="319" t="e">
        <f>IF(VLOOKUP(A149,[2]売上入力!D:J,7,0)="日払",100,420)</f>
        <v>#N/A</v>
      </c>
      <c r="U149" s="319" t="e">
        <f>IF(P149=420,VLOOKUP(VLOOKUP(A149,[2]売上入力!D:I,6,0),[2]基本登録!D:E,2,0),"")</f>
        <v>#N/A</v>
      </c>
      <c r="Y149" s="365" t="e">
        <f t="shared" si="4"/>
        <v>#N/A</v>
      </c>
      <c r="Z149" s="319" t="e">
        <f>IF(P149=420,"未払外注費("&amp;VLOOKUP(A149,[2]売上入力!D:AB,6,0)&amp;")","外注費("&amp;VLOOKUP(A149,[2]売上入力!D:AB,6,0)&amp;")")</f>
        <v>#N/A</v>
      </c>
    </row>
    <row r="150" spans="1:26" ht="13.5">
      <c r="A150" s="563" t="str">
        <f>DATE(B150,C150,D150)&amp;"-"&amp;COUNTIF($D$4:D150,D150)</f>
        <v>44844-12</v>
      </c>
      <c r="B150" s="319">
        <f>YEAR([2]売上一覧表!$B$5)</f>
        <v>2022</v>
      </c>
      <c r="C150" s="319">
        <f>MONTH([2]売上一覧表!$B$5)</f>
        <v>10</v>
      </c>
      <c r="D150" s="319">
        <f t="shared" si="5"/>
        <v>10</v>
      </c>
      <c r="F150" s="365" t="e">
        <f>VLOOKUP(A150,[2]売上入力!D:AH,31,0)</f>
        <v>#N/A</v>
      </c>
      <c r="G150" s="319">
        <v>1838</v>
      </c>
      <c r="I150" s="319">
        <v>32</v>
      </c>
      <c r="J150" s="319">
        <v>8</v>
      </c>
      <c r="P150" s="319" t="e">
        <f>IF(VLOOKUP(A150,[2]売上入力!D:J,7,0)="日払",100,420)</f>
        <v>#N/A</v>
      </c>
      <c r="U150" s="319" t="e">
        <f>IF(P150=420,VLOOKUP(VLOOKUP(A150,[2]売上入力!D:I,6,0),[2]基本登録!D:E,2,0),"")</f>
        <v>#N/A</v>
      </c>
      <c r="Y150" s="365" t="e">
        <f t="shared" si="4"/>
        <v>#N/A</v>
      </c>
      <c r="Z150" s="319" t="e">
        <f>IF(P150=420,"未払外注費("&amp;VLOOKUP(A150,[2]売上入力!D:AB,6,0)&amp;")","外注費("&amp;VLOOKUP(A150,[2]売上入力!D:AB,6,0)&amp;")")</f>
        <v>#N/A</v>
      </c>
    </row>
    <row r="151" spans="1:26" ht="13.5">
      <c r="A151" s="563" t="str">
        <f>DATE(B151,C151,D151)&amp;"-"&amp;COUNTIF($D$4:D151,D151)</f>
        <v>44844-13</v>
      </c>
      <c r="B151" s="319">
        <f>YEAR([2]売上一覧表!$B$5)</f>
        <v>2022</v>
      </c>
      <c r="C151" s="319">
        <f>MONTH([2]売上一覧表!$B$5)</f>
        <v>10</v>
      </c>
      <c r="D151" s="319">
        <f t="shared" si="5"/>
        <v>10</v>
      </c>
      <c r="F151" s="365" t="e">
        <f>VLOOKUP(A151,[2]売上入力!D:AH,31,0)</f>
        <v>#N/A</v>
      </c>
      <c r="G151" s="319">
        <v>1838</v>
      </c>
      <c r="I151" s="319">
        <v>32</v>
      </c>
      <c r="J151" s="319">
        <v>8</v>
      </c>
      <c r="P151" s="319" t="e">
        <f>IF(VLOOKUP(A151,[2]売上入力!D:J,7,0)="日払",100,420)</f>
        <v>#N/A</v>
      </c>
      <c r="U151" s="319" t="e">
        <f>IF(P151=420,VLOOKUP(VLOOKUP(A151,[2]売上入力!D:I,6,0),[2]基本登録!D:E,2,0),"")</f>
        <v>#N/A</v>
      </c>
      <c r="Y151" s="365" t="e">
        <f t="shared" si="4"/>
        <v>#N/A</v>
      </c>
      <c r="Z151" s="319" t="e">
        <f>IF(P151=420,"未払外注費("&amp;VLOOKUP(A151,[2]売上入力!D:AB,6,0)&amp;")","外注費("&amp;VLOOKUP(A151,[2]売上入力!D:AB,6,0)&amp;")")</f>
        <v>#N/A</v>
      </c>
    </row>
    <row r="152" spans="1:26" ht="13.5">
      <c r="A152" s="563" t="str">
        <f>DATE(B152,C152,D152)&amp;"-"&amp;COUNTIF($D$4:D152,D152)</f>
        <v>44844-14</v>
      </c>
      <c r="B152" s="319">
        <f>YEAR([2]売上一覧表!$B$5)</f>
        <v>2022</v>
      </c>
      <c r="C152" s="319">
        <f>MONTH([2]売上一覧表!$B$5)</f>
        <v>10</v>
      </c>
      <c r="D152" s="319">
        <f t="shared" si="5"/>
        <v>10</v>
      </c>
      <c r="F152" s="365" t="e">
        <f>VLOOKUP(A152,[2]売上入力!D:AH,31,0)</f>
        <v>#N/A</v>
      </c>
      <c r="G152" s="319">
        <v>1838</v>
      </c>
      <c r="I152" s="319">
        <v>32</v>
      </c>
      <c r="J152" s="319">
        <v>8</v>
      </c>
      <c r="P152" s="319" t="e">
        <f>IF(VLOOKUP(A152,[2]売上入力!D:J,7,0)="日払",100,420)</f>
        <v>#N/A</v>
      </c>
      <c r="U152" s="319" t="e">
        <f>IF(P152=420,VLOOKUP(VLOOKUP(A152,[2]売上入力!D:I,6,0),[2]基本登録!D:E,2,0),"")</f>
        <v>#N/A</v>
      </c>
      <c r="Y152" s="365" t="e">
        <f t="shared" si="4"/>
        <v>#N/A</v>
      </c>
      <c r="Z152" s="319" t="e">
        <f>IF(P152=420,"未払外注費("&amp;VLOOKUP(A152,[2]売上入力!D:AB,6,0)&amp;")","外注費("&amp;VLOOKUP(A152,[2]売上入力!D:AB,6,0)&amp;")")</f>
        <v>#N/A</v>
      </c>
    </row>
    <row r="153" spans="1:26" ht="13.5">
      <c r="A153" s="563" t="str">
        <f>DATE(B153,C153,D153)&amp;"-"&amp;COUNTIF($D$4:D153,D153)</f>
        <v>44844-15</v>
      </c>
      <c r="B153" s="319">
        <f>YEAR([2]売上一覧表!$B$5)</f>
        <v>2022</v>
      </c>
      <c r="C153" s="319">
        <f>MONTH([2]売上一覧表!$B$5)</f>
        <v>10</v>
      </c>
      <c r="D153" s="319">
        <f t="shared" si="5"/>
        <v>10</v>
      </c>
      <c r="F153" s="365" t="e">
        <f>VLOOKUP(A153,[2]売上入力!D:AH,31,0)</f>
        <v>#N/A</v>
      </c>
      <c r="G153" s="319">
        <v>1838</v>
      </c>
      <c r="I153" s="319">
        <v>32</v>
      </c>
      <c r="J153" s="319">
        <v>8</v>
      </c>
      <c r="P153" s="319" t="e">
        <f>IF(VLOOKUP(A153,[2]売上入力!D:J,7,0)="日払",100,420)</f>
        <v>#N/A</v>
      </c>
      <c r="U153" s="319" t="e">
        <f>IF(P153=420,VLOOKUP(VLOOKUP(A153,[2]売上入力!D:I,6,0),[2]基本登録!D:E,2,0),"")</f>
        <v>#N/A</v>
      </c>
      <c r="Y153" s="365" t="e">
        <f t="shared" si="4"/>
        <v>#N/A</v>
      </c>
      <c r="Z153" s="319" t="e">
        <f>IF(P153=420,"未払外注費("&amp;VLOOKUP(A153,[2]売上入力!D:AB,6,0)&amp;")","外注費("&amp;VLOOKUP(A153,[2]売上入力!D:AB,6,0)&amp;")")</f>
        <v>#N/A</v>
      </c>
    </row>
    <row r="154" spans="1:26" ht="13.5">
      <c r="A154" s="563" t="str">
        <f>DATE(B154,C154,D154)&amp;"-"&amp;COUNTIF($D$4:D154,D154)</f>
        <v>44845-1</v>
      </c>
      <c r="B154" s="319">
        <f>YEAR([2]売上一覧表!$B$5)</f>
        <v>2022</v>
      </c>
      <c r="C154" s="319">
        <f>MONTH([2]売上一覧表!$B$5)</f>
        <v>10</v>
      </c>
      <c r="D154" s="319">
        <f t="shared" si="5"/>
        <v>11</v>
      </c>
      <c r="F154" s="365">
        <f>VLOOKUP(A154,[2]売上入力!D:AH,31,0)</f>
        <v>3756.6666666666679</v>
      </c>
      <c r="G154" s="319">
        <v>1838</v>
      </c>
      <c r="I154" s="319">
        <v>32</v>
      </c>
      <c r="J154" s="319">
        <v>8</v>
      </c>
      <c r="P154" s="319">
        <f>IF(VLOOKUP(A154,[2]売上入力!D:J,7,0)="日払",100,420)</f>
        <v>100</v>
      </c>
      <c r="U154" s="319" t="str">
        <f>IF(P154=420,VLOOKUP(VLOOKUP(A154,[2]売上入力!D:I,6,0),[2]基本登録!D:E,2,0),"")</f>
        <v/>
      </c>
      <c r="Y154" s="365">
        <f t="shared" si="4"/>
        <v>3756.6666666666679</v>
      </c>
      <c r="Z154" s="319" t="str">
        <f>IF(P154=420,"未払外注費("&amp;VLOOKUP(A154,[2]売上入力!D:AB,6,0)&amp;")","外注費("&amp;VLOOKUP(A154,[2]売上入力!D:AB,6,0)&amp;")")</f>
        <v>外注費(後藤)</v>
      </c>
    </row>
    <row r="155" spans="1:26" ht="13.5">
      <c r="A155" s="563" t="str">
        <f>DATE(B155,C155,D155)&amp;"-"&amp;COUNTIF($D$4:D155,D155)</f>
        <v>44845-2</v>
      </c>
      <c r="B155" s="319">
        <f>YEAR([2]売上一覧表!$B$5)</f>
        <v>2022</v>
      </c>
      <c r="C155" s="319">
        <f>MONTH([2]売上一覧表!$B$5)</f>
        <v>10</v>
      </c>
      <c r="D155" s="319">
        <f t="shared" si="5"/>
        <v>11</v>
      </c>
      <c r="F155" s="365">
        <f>VLOOKUP(A155,[2]売上入力!D:AH,31,0)</f>
        <v>4906.6666666666697</v>
      </c>
      <c r="G155" s="319">
        <v>1838</v>
      </c>
      <c r="I155" s="319">
        <v>32</v>
      </c>
      <c r="J155" s="319">
        <v>8</v>
      </c>
      <c r="P155" s="319">
        <f>IF(VLOOKUP(A155,[2]売上入力!D:J,7,0)="日払",100,420)</f>
        <v>100</v>
      </c>
      <c r="U155" s="319" t="str">
        <f>IF(P155=420,VLOOKUP(VLOOKUP(A155,[2]売上入力!D:I,6,0),[2]基本登録!D:E,2,0),"")</f>
        <v/>
      </c>
      <c r="Y155" s="365">
        <f t="shared" si="4"/>
        <v>4906.6666666666697</v>
      </c>
      <c r="Z155" s="319" t="str">
        <f>IF(P155=420,"未払外注費("&amp;VLOOKUP(A155,[2]売上入力!D:AB,6,0)&amp;")","外注費("&amp;VLOOKUP(A155,[2]売上入力!D:AB,6,0)&amp;")")</f>
        <v>外注費(深田)</v>
      </c>
    </row>
    <row r="156" spans="1:26" ht="13.5">
      <c r="A156" s="563" t="str">
        <f>DATE(B156,C156,D156)&amp;"-"&amp;COUNTIF($D$4:D156,D156)</f>
        <v>44845-3</v>
      </c>
      <c r="B156" s="319">
        <f>YEAR([2]売上一覧表!$B$5)</f>
        <v>2022</v>
      </c>
      <c r="C156" s="319">
        <f>MONTH([2]売上一覧表!$B$5)</f>
        <v>10</v>
      </c>
      <c r="D156" s="319">
        <f t="shared" si="5"/>
        <v>11</v>
      </c>
      <c r="F156" s="365">
        <f>VLOOKUP(A156,[2]売上入力!D:AH,31,0)</f>
        <v>4561.6666666666679</v>
      </c>
      <c r="G156" s="319">
        <v>1838</v>
      </c>
      <c r="I156" s="319">
        <v>32</v>
      </c>
      <c r="J156" s="319">
        <v>8</v>
      </c>
      <c r="P156" s="319">
        <f>IF(VLOOKUP(A156,[2]売上入力!D:J,7,0)="日払",100,420)</f>
        <v>100</v>
      </c>
      <c r="U156" s="319" t="str">
        <f>IF(P156=420,VLOOKUP(VLOOKUP(A156,[2]売上入力!D:I,6,0),[2]基本登録!D:E,2,0),"")</f>
        <v/>
      </c>
      <c r="Y156" s="365">
        <f t="shared" si="4"/>
        <v>4561.6666666666679</v>
      </c>
      <c r="Z156" s="319" t="str">
        <f>IF(P156=420,"未払外注費("&amp;VLOOKUP(A156,[2]売上入力!D:AB,6,0)&amp;")","外注費("&amp;VLOOKUP(A156,[2]売上入力!D:AB,6,0)&amp;")")</f>
        <v>外注費(木村)</v>
      </c>
    </row>
    <row r="157" spans="1:26" ht="13.5">
      <c r="A157" s="563" t="str">
        <f>DATE(B157,C157,D157)&amp;"-"&amp;COUNTIF($D$4:D157,D157)</f>
        <v>44845-4</v>
      </c>
      <c r="B157" s="319">
        <f>YEAR([2]売上一覧表!$B$5)</f>
        <v>2022</v>
      </c>
      <c r="C157" s="319">
        <f>MONTH([2]売上一覧表!$B$5)</f>
        <v>10</v>
      </c>
      <c r="D157" s="319">
        <f t="shared" si="5"/>
        <v>11</v>
      </c>
      <c r="F157" s="365">
        <f>VLOOKUP(A157,[2]売上入力!D:AH,31,0)</f>
        <v>7206.6666666666679</v>
      </c>
      <c r="G157" s="319">
        <v>1838</v>
      </c>
      <c r="I157" s="319">
        <v>32</v>
      </c>
      <c r="J157" s="319">
        <v>8</v>
      </c>
      <c r="P157" s="319">
        <f>IF(VLOOKUP(A157,[2]売上入力!D:J,7,0)="日払",100,420)</f>
        <v>100</v>
      </c>
      <c r="U157" s="319" t="str">
        <f>IF(P157=420,VLOOKUP(VLOOKUP(A157,[2]売上入力!D:I,6,0),[2]基本登録!D:E,2,0),"")</f>
        <v/>
      </c>
      <c r="Y157" s="365">
        <f t="shared" si="4"/>
        <v>7206.6666666666679</v>
      </c>
      <c r="Z157" s="319" t="str">
        <f>IF(P157=420,"未払外注費("&amp;VLOOKUP(A157,[2]売上入力!D:AB,6,0)&amp;")","外注費("&amp;VLOOKUP(A157,[2]売上入力!D:AB,6,0)&amp;")")</f>
        <v>外注費(若濱)</v>
      </c>
    </row>
    <row r="158" spans="1:26" ht="13.5">
      <c r="A158" s="563" t="str">
        <f>DATE(B158,C158,D158)&amp;"-"&amp;COUNTIF($D$4:D158,D158)</f>
        <v>44845-5</v>
      </c>
      <c r="B158" s="319">
        <f>YEAR([2]売上一覧表!$B$5)</f>
        <v>2022</v>
      </c>
      <c r="C158" s="319">
        <f>MONTH([2]売上一覧表!$B$5)</f>
        <v>10</v>
      </c>
      <c r="D158" s="319">
        <f t="shared" si="5"/>
        <v>11</v>
      </c>
      <c r="F158" s="365">
        <f>VLOOKUP(A158,[2]売上入力!D:AH,31,0)</f>
        <v>5347.4999999999991</v>
      </c>
      <c r="G158" s="319">
        <v>1838</v>
      </c>
      <c r="I158" s="319">
        <v>32</v>
      </c>
      <c r="J158" s="319">
        <v>8</v>
      </c>
      <c r="P158" s="319">
        <f>IF(VLOOKUP(A158,[2]売上入力!D:J,7,0)="日払",100,420)</f>
        <v>100</v>
      </c>
      <c r="U158" s="319" t="str">
        <f>IF(P158=420,VLOOKUP(VLOOKUP(A158,[2]売上入力!D:I,6,0),[2]基本登録!D:E,2,0),"")</f>
        <v/>
      </c>
      <c r="Y158" s="365">
        <f t="shared" si="4"/>
        <v>5347.4999999999991</v>
      </c>
      <c r="Z158" s="319" t="str">
        <f>IF(P158=420,"未払外注費("&amp;VLOOKUP(A158,[2]売上入力!D:AB,6,0)&amp;")","外注費("&amp;VLOOKUP(A158,[2]売上入力!D:AB,6,0)&amp;")")</f>
        <v>外注費(道上)</v>
      </c>
    </row>
    <row r="159" spans="1:26" ht="13.5">
      <c r="A159" s="563" t="str">
        <f>DATE(B159,C159,D159)&amp;"-"&amp;COUNTIF($D$4:D159,D159)</f>
        <v>44845-6</v>
      </c>
      <c r="B159" s="319">
        <f>YEAR([2]売上一覧表!$B$5)</f>
        <v>2022</v>
      </c>
      <c r="C159" s="319">
        <f>MONTH([2]売上一覧表!$B$5)</f>
        <v>10</v>
      </c>
      <c r="D159" s="319">
        <f t="shared" si="5"/>
        <v>11</v>
      </c>
      <c r="F159" s="365">
        <f>VLOOKUP(A159,[2]売上入力!D:AH,31,0)</f>
        <v>5807.5</v>
      </c>
      <c r="G159" s="319">
        <v>1838</v>
      </c>
      <c r="I159" s="319">
        <v>32</v>
      </c>
      <c r="J159" s="319">
        <v>8</v>
      </c>
      <c r="P159" s="319">
        <f>IF(VLOOKUP(A159,[2]売上入力!D:J,7,0)="日払",100,420)</f>
        <v>100</v>
      </c>
      <c r="U159" s="319" t="str">
        <f>IF(P159=420,VLOOKUP(VLOOKUP(A159,[2]売上入力!D:I,6,0),[2]基本登録!D:E,2,0),"")</f>
        <v/>
      </c>
      <c r="Y159" s="365">
        <f t="shared" si="4"/>
        <v>5807.5</v>
      </c>
      <c r="Z159" s="319" t="str">
        <f>IF(P159=420,"未払外注費("&amp;VLOOKUP(A159,[2]売上入力!D:AB,6,0)&amp;")","外注費("&amp;VLOOKUP(A159,[2]売上入力!D:AB,6,0)&amp;")")</f>
        <v>外注費(石巻)</v>
      </c>
    </row>
    <row r="160" spans="1:26" ht="13.5">
      <c r="A160" s="563" t="str">
        <f>DATE(B160,C160,D160)&amp;"-"&amp;COUNTIF($D$4:D160,D160)</f>
        <v>44845-7</v>
      </c>
      <c r="B160" s="319">
        <f>YEAR([2]売上一覧表!$B$5)</f>
        <v>2022</v>
      </c>
      <c r="C160" s="319">
        <f>MONTH([2]売上一覧表!$B$5)</f>
        <v>10</v>
      </c>
      <c r="D160" s="319">
        <f t="shared" si="5"/>
        <v>11</v>
      </c>
      <c r="F160" s="365">
        <f>VLOOKUP(A160,[2]売上入力!D:AH,31,0)</f>
        <v>6746.6666666666697</v>
      </c>
      <c r="G160" s="319">
        <v>1838</v>
      </c>
      <c r="I160" s="319">
        <v>32</v>
      </c>
      <c r="J160" s="319">
        <v>8</v>
      </c>
      <c r="P160" s="319">
        <f>IF(VLOOKUP(A160,[2]売上入力!D:J,7,0)="日払",100,420)</f>
        <v>100</v>
      </c>
      <c r="U160" s="319" t="str">
        <f>IF(P160=420,VLOOKUP(VLOOKUP(A160,[2]売上入力!D:I,6,0),[2]基本登録!D:E,2,0),"")</f>
        <v/>
      </c>
      <c r="Y160" s="365">
        <f t="shared" si="4"/>
        <v>6746.6666666666697</v>
      </c>
      <c r="Z160" s="319" t="str">
        <f>IF(P160=420,"未払外注費("&amp;VLOOKUP(A160,[2]売上入力!D:AB,6,0)&amp;")","外注費("&amp;VLOOKUP(A160,[2]売上入力!D:AB,6,0)&amp;")")</f>
        <v>外注費(杉山)</v>
      </c>
    </row>
    <row r="161" spans="1:26" ht="13.5">
      <c r="A161" s="563" t="str">
        <f>DATE(B161,C161,D161)&amp;"-"&amp;COUNTIF($D$4:D161,D161)</f>
        <v>44845-8</v>
      </c>
      <c r="B161" s="319">
        <f>YEAR([2]売上一覧表!$B$5)</f>
        <v>2022</v>
      </c>
      <c r="C161" s="319">
        <f>MONTH([2]売上一覧表!$B$5)</f>
        <v>10</v>
      </c>
      <c r="D161" s="319">
        <f t="shared" si="5"/>
        <v>11</v>
      </c>
      <c r="F161" s="365">
        <f>VLOOKUP(A161,[2]売上入力!D:AH,31,0)</f>
        <v>7015.0000000000018</v>
      </c>
      <c r="G161" s="319">
        <v>1838</v>
      </c>
      <c r="I161" s="319">
        <v>32</v>
      </c>
      <c r="J161" s="319">
        <v>8</v>
      </c>
      <c r="P161" s="319">
        <f>IF(VLOOKUP(A161,[2]売上入力!D:J,7,0)="日払",100,420)</f>
        <v>100</v>
      </c>
      <c r="U161" s="319" t="str">
        <f>IF(P161=420,VLOOKUP(VLOOKUP(A161,[2]売上入力!D:I,6,0),[2]基本登録!D:E,2,0),"")</f>
        <v/>
      </c>
      <c r="Y161" s="365">
        <f t="shared" si="4"/>
        <v>7015.0000000000018</v>
      </c>
      <c r="Z161" s="319" t="str">
        <f>IF(P161=420,"未払外注費("&amp;VLOOKUP(A161,[2]売上入力!D:AB,6,0)&amp;")","外注費("&amp;VLOOKUP(A161,[2]売上入力!D:AB,6,0)&amp;")")</f>
        <v>外注費(鈴木)</v>
      </c>
    </row>
    <row r="162" spans="1:26" ht="13.5">
      <c r="A162" s="563" t="str">
        <f>DATE(B162,C162,D162)&amp;"-"&amp;COUNTIF($D$4:D162,D162)</f>
        <v>44845-9</v>
      </c>
      <c r="B162" s="319">
        <f>YEAR([2]売上一覧表!$B$5)</f>
        <v>2022</v>
      </c>
      <c r="C162" s="319">
        <f>MONTH([2]売上一覧表!$B$5)</f>
        <v>10</v>
      </c>
      <c r="D162" s="319">
        <f t="shared" si="5"/>
        <v>11</v>
      </c>
      <c r="F162" s="365">
        <f>VLOOKUP(A162,[2]売上入力!D:AH,31,0)</f>
        <v>6900.0000000000036</v>
      </c>
      <c r="G162" s="319">
        <v>1838</v>
      </c>
      <c r="I162" s="319">
        <v>32</v>
      </c>
      <c r="J162" s="319">
        <v>8</v>
      </c>
      <c r="P162" s="319">
        <f>IF(VLOOKUP(A162,[2]売上入力!D:J,7,0)="日払",100,420)</f>
        <v>100</v>
      </c>
      <c r="U162" s="319" t="str">
        <f>IF(P162=420,VLOOKUP(VLOOKUP(A162,[2]売上入力!D:I,6,0),[2]基本登録!D:E,2,0),"")</f>
        <v/>
      </c>
      <c r="Y162" s="365">
        <f t="shared" si="4"/>
        <v>6900.0000000000036</v>
      </c>
      <c r="Z162" s="319" t="str">
        <f>IF(P162=420,"未払外注費("&amp;VLOOKUP(A162,[2]売上入力!D:AB,6,0)&amp;")","外注費("&amp;VLOOKUP(A162,[2]売上入力!D:AB,6,0)&amp;")")</f>
        <v>外注費(小沼)</v>
      </c>
    </row>
    <row r="163" spans="1:26" ht="13.5">
      <c r="A163" s="563" t="str">
        <f>DATE(B163,C163,D163)&amp;"-"&amp;COUNTIF($D$4:D163,D163)</f>
        <v>44845-10</v>
      </c>
      <c r="B163" s="319">
        <f>YEAR([2]売上一覧表!$B$5)</f>
        <v>2022</v>
      </c>
      <c r="C163" s="319">
        <f>MONTH([2]売上一覧表!$B$5)</f>
        <v>10</v>
      </c>
      <c r="D163" s="319">
        <f t="shared" si="5"/>
        <v>11</v>
      </c>
      <c r="F163" s="365">
        <f>VLOOKUP(A163,[2]売上入力!D:AH,31,0)</f>
        <v>5520.0000000000027</v>
      </c>
      <c r="G163" s="319">
        <v>1838</v>
      </c>
      <c r="I163" s="319">
        <v>32</v>
      </c>
      <c r="J163" s="319">
        <v>8</v>
      </c>
      <c r="P163" s="319">
        <f>IF(VLOOKUP(A163,[2]売上入力!D:J,7,0)="日払",100,420)</f>
        <v>100</v>
      </c>
      <c r="U163" s="319" t="str">
        <f>IF(P163=420,VLOOKUP(VLOOKUP(A163,[2]売上入力!D:I,6,0),[2]基本登録!D:E,2,0),"")</f>
        <v/>
      </c>
      <c r="Y163" s="365">
        <f t="shared" si="4"/>
        <v>5520.0000000000027</v>
      </c>
      <c r="Z163" s="319" t="str">
        <f>IF(P163=420,"未払外注費("&amp;VLOOKUP(A163,[2]売上入力!D:AB,6,0)&amp;")","外注費("&amp;VLOOKUP(A163,[2]売上入力!D:AB,6,0)&amp;")")</f>
        <v>外注費(及川)</v>
      </c>
    </row>
    <row r="164" spans="1:26" ht="13.5">
      <c r="A164" s="563" t="str">
        <f>DATE(B164,C164,D164)&amp;"-"&amp;COUNTIF($D$4:D164,D164)</f>
        <v>44845-11</v>
      </c>
      <c r="B164" s="319">
        <f>YEAR([2]売上一覧表!$B$5)</f>
        <v>2022</v>
      </c>
      <c r="C164" s="319">
        <f>MONTH([2]売上一覧表!$B$5)</f>
        <v>10</v>
      </c>
      <c r="D164" s="319">
        <f t="shared" si="5"/>
        <v>11</v>
      </c>
      <c r="F164" s="365" t="e">
        <f>VLOOKUP(A164,[2]売上入力!D:AH,31,0)</f>
        <v>#N/A</v>
      </c>
      <c r="G164" s="319">
        <v>1838</v>
      </c>
      <c r="I164" s="319">
        <v>32</v>
      </c>
      <c r="J164" s="319">
        <v>8</v>
      </c>
      <c r="P164" s="319" t="e">
        <f>IF(VLOOKUP(A164,[2]売上入力!D:J,7,0)="日払",100,420)</f>
        <v>#N/A</v>
      </c>
      <c r="U164" s="319" t="e">
        <f>IF(P164=420,VLOOKUP(VLOOKUP(A164,[2]売上入力!D:I,6,0),[2]基本登録!D:E,2,0),"")</f>
        <v>#N/A</v>
      </c>
      <c r="Y164" s="365" t="e">
        <f t="shared" si="4"/>
        <v>#N/A</v>
      </c>
      <c r="Z164" s="319" t="e">
        <f>IF(P164=420,"未払外注費("&amp;VLOOKUP(A164,[2]売上入力!D:AB,6,0)&amp;")","外注費("&amp;VLOOKUP(A164,[2]売上入力!D:AB,6,0)&amp;")")</f>
        <v>#N/A</v>
      </c>
    </row>
    <row r="165" spans="1:26" ht="13.5">
      <c r="A165" s="563" t="str">
        <f>DATE(B165,C165,D165)&amp;"-"&amp;COUNTIF($D$4:D165,D165)</f>
        <v>44845-12</v>
      </c>
      <c r="B165" s="319">
        <f>YEAR([2]売上一覧表!$B$5)</f>
        <v>2022</v>
      </c>
      <c r="C165" s="319">
        <f>MONTH([2]売上一覧表!$B$5)</f>
        <v>10</v>
      </c>
      <c r="D165" s="319">
        <f t="shared" si="5"/>
        <v>11</v>
      </c>
      <c r="F165" s="365" t="e">
        <f>VLOOKUP(A165,[2]売上入力!D:AH,31,0)</f>
        <v>#N/A</v>
      </c>
      <c r="G165" s="319">
        <v>1838</v>
      </c>
      <c r="I165" s="319">
        <v>32</v>
      </c>
      <c r="J165" s="319">
        <v>8</v>
      </c>
      <c r="P165" s="319" t="e">
        <f>IF(VLOOKUP(A165,[2]売上入力!D:J,7,0)="日払",100,420)</f>
        <v>#N/A</v>
      </c>
      <c r="U165" s="319" t="e">
        <f>IF(P165=420,VLOOKUP(VLOOKUP(A165,[2]売上入力!D:I,6,0),[2]基本登録!D:E,2,0),"")</f>
        <v>#N/A</v>
      </c>
      <c r="Y165" s="365" t="e">
        <f t="shared" si="4"/>
        <v>#N/A</v>
      </c>
      <c r="Z165" s="319" t="e">
        <f>IF(P165=420,"未払外注費("&amp;VLOOKUP(A165,[2]売上入力!D:AB,6,0)&amp;")","外注費("&amp;VLOOKUP(A165,[2]売上入力!D:AB,6,0)&amp;")")</f>
        <v>#N/A</v>
      </c>
    </row>
    <row r="166" spans="1:26" ht="13.5">
      <c r="A166" s="563" t="str">
        <f>DATE(B166,C166,D166)&amp;"-"&amp;COUNTIF($D$4:D166,D166)</f>
        <v>44845-13</v>
      </c>
      <c r="B166" s="319">
        <f>YEAR([2]売上一覧表!$B$5)</f>
        <v>2022</v>
      </c>
      <c r="C166" s="319">
        <f>MONTH([2]売上一覧表!$B$5)</f>
        <v>10</v>
      </c>
      <c r="D166" s="319">
        <f t="shared" si="5"/>
        <v>11</v>
      </c>
      <c r="F166" s="365" t="e">
        <f>VLOOKUP(A166,[2]売上入力!D:AH,31,0)</f>
        <v>#N/A</v>
      </c>
      <c r="G166" s="319">
        <v>1838</v>
      </c>
      <c r="I166" s="319">
        <v>32</v>
      </c>
      <c r="J166" s="319">
        <v>8</v>
      </c>
      <c r="P166" s="319" t="e">
        <f>IF(VLOOKUP(A166,[2]売上入力!D:J,7,0)="日払",100,420)</f>
        <v>#N/A</v>
      </c>
      <c r="U166" s="319" t="e">
        <f>IF(P166=420,VLOOKUP(VLOOKUP(A166,[2]売上入力!D:I,6,0),[2]基本登録!D:E,2,0),"")</f>
        <v>#N/A</v>
      </c>
      <c r="Y166" s="365" t="e">
        <f t="shared" si="4"/>
        <v>#N/A</v>
      </c>
      <c r="Z166" s="319" t="e">
        <f>IF(P166=420,"未払外注費("&amp;VLOOKUP(A166,[2]売上入力!D:AB,6,0)&amp;")","外注費("&amp;VLOOKUP(A166,[2]売上入力!D:AB,6,0)&amp;")")</f>
        <v>#N/A</v>
      </c>
    </row>
    <row r="167" spans="1:26" ht="13.5">
      <c r="A167" s="563" t="str">
        <f>DATE(B167,C167,D167)&amp;"-"&amp;COUNTIF($D$4:D167,D167)</f>
        <v>44845-14</v>
      </c>
      <c r="B167" s="319">
        <f>YEAR([2]売上一覧表!$B$5)</f>
        <v>2022</v>
      </c>
      <c r="C167" s="319">
        <f>MONTH([2]売上一覧表!$B$5)</f>
        <v>10</v>
      </c>
      <c r="D167" s="319">
        <f t="shared" si="5"/>
        <v>11</v>
      </c>
      <c r="F167" s="365" t="e">
        <f>VLOOKUP(A167,[2]売上入力!D:AH,31,0)</f>
        <v>#N/A</v>
      </c>
      <c r="G167" s="319">
        <v>1838</v>
      </c>
      <c r="I167" s="319">
        <v>32</v>
      </c>
      <c r="J167" s="319">
        <v>8</v>
      </c>
      <c r="P167" s="319" t="e">
        <f>IF(VLOOKUP(A167,[2]売上入力!D:J,7,0)="日払",100,420)</f>
        <v>#N/A</v>
      </c>
      <c r="U167" s="319" t="e">
        <f>IF(P167=420,VLOOKUP(VLOOKUP(A167,[2]売上入力!D:I,6,0),[2]基本登録!D:E,2,0),"")</f>
        <v>#N/A</v>
      </c>
      <c r="Y167" s="365" t="e">
        <f t="shared" si="4"/>
        <v>#N/A</v>
      </c>
      <c r="Z167" s="319" t="e">
        <f>IF(P167=420,"未払外注費("&amp;VLOOKUP(A167,[2]売上入力!D:AB,6,0)&amp;")","外注費("&amp;VLOOKUP(A167,[2]売上入力!D:AB,6,0)&amp;")")</f>
        <v>#N/A</v>
      </c>
    </row>
    <row r="168" spans="1:26" ht="13.5">
      <c r="A168" s="563" t="str">
        <f>DATE(B168,C168,D168)&amp;"-"&amp;COUNTIF($D$4:D168,D168)</f>
        <v>44845-15</v>
      </c>
      <c r="B168" s="319">
        <f>YEAR([2]売上一覧表!$B$5)</f>
        <v>2022</v>
      </c>
      <c r="C168" s="319">
        <f>MONTH([2]売上一覧表!$B$5)</f>
        <v>10</v>
      </c>
      <c r="D168" s="319">
        <f t="shared" si="5"/>
        <v>11</v>
      </c>
      <c r="F168" s="365" t="e">
        <f>VLOOKUP(A168,[2]売上入力!D:AH,31,0)</f>
        <v>#N/A</v>
      </c>
      <c r="G168" s="319">
        <v>1838</v>
      </c>
      <c r="I168" s="319">
        <v>32</v>
      </c>
      <c r="J168" s="319">
        <v>8</v>
      </c>
      <c r="P168" s="319" t="e">
        <f>IF(VLOOKUP(A168,[2]売上入力!D:J,7,0)="日払",100,420)</f>
        <v>#N/A</v>
      </c>
      <c r="U168" s="319" t="e">
        <f>IF(P168=420,VLOOKUP(VLOOKUP(A168,[2]売上入力!D:I,6,0),[2]基本登録!D:E,2,0),"")</f>
        <v>#N/A</v>
      </c>
      <c r="Y168" s="365" t="e">
        <f t="shared" si="4"/>
        <v>#N/A</v>
      </c>
      <c r="Z168" s="319" t="e">
        <f>IF(P168=420,"未払外注費("&amp;VLOOKUP(A168,[2]売上入力!D:AB,6,0)&amp;")","外注費("&amp;VLOOKUP(A168,[2]売上入力!D:AB,6,0)&amp;")")</f>
        <v>#N/A</v>
      </c>
    </row>
    <row r="169" spans="1:26" ht="13.5">
      <c r="A169" s="563" t="str">
        <f>DATE(B169,C169,D169)&amp;"-"&amp;COUNTIF($D$4:D169,D169)</f>
        <v>44846-1</v>
      </c>
      <c r="B169" s="319">
        <f>YEAR([2]売上一覧表!$B$5)</f>
        <v>2022</v>
      </c>
      <c r="C169" s="319">
        <f>MONTH([2]売上一覧表!$B$5)</f>
        <v>10</v>
      </c>
      <c r="D169" s="319">
        <f t="shared" si="5"/>
        <v>12</v>
      </c>
      <c r="F169" s="365">
        <f>VLOOKUP(A169,[2]売上入力!D:AH,31,0)</f>
        <v>8740.0000000000018</v>
      </c>
      <c r="G169" s="319">
        <v>1838</v>
      </c>
      <c r="I169" s="319">
        <v>32</v>
      </c>
      <c r="J169" s="319">
        <v>8</v>
      </c>
      <c r="P169" s="319">
        <f>IF(VLOOKUP(A169,[2]売上入力!D:J,7,0)="日払",100,420)</f>
        <v>100</v>
      </c>
      <c r="U169" s="319" t="str">
        <f>IF(P169=420,VLOOKUP(VLOOKUP(A169,[2]売上入力!D:I,6,0),[2]基本登録!D:E,2,0),"")</f>
        <v/>
      </c>
      <c r="Y169" s="365">
        <f t="shared" si="4"/>
        <v>8740.0000000000018</v>
      </c>
      <c r="Z169" s="319" t="str">
        <f>IF(P169=420,"未払外注費("&amp;VLOOKUP(A169,[2]売上入力!D:AB,6,0)&amp;")","外注費("&amp;VLOOKUP(A169,[2]売上入力!D:AB,6,0)&amp;")")</f>
        <v>外注費(鈴木)</v>
      </c>
    </row>
    <row r="170" spans="1:26" ht="13.5">
      <c r="A170" s="563" t="str">
        <f>DATE(B170,C170,D170)&amp;"-"&amp;COUNTIF($D$4:D170,D170)</f>
        <v>44846-2</v>
      </c>
      <c r="B170" s="319">
        <f>YEAR([2]売上一覧表!$B$5)</f>
        <v>2022</v>
      </c>
      <c r="C170" s="319">
        <f>MONTH([2]売上一覧表!$B$5)</f>
        <v>10</v>
      </c>
      <c r="D170" s="319">
        <f t="shared" si="5"/>
        <v>12</v>
      </c>
      <c r="F170" s="365">
        <f>VLOOKUP(A170,[2]売上入力!D:AH,31,0)</f>
        <v>7705</v>
      </c>
      <c r="G170" s="319">
        <v>1838</v>
      </c>
      <c r="I170" s="319">
        <v>32</v>
      </c>
      <c r="J170" s="319">
        <v>8</v>
      </c>
      <c r="P170" s="319">
        <f>IF(VLOOKUP(A170,[2]売上入力!D:J,7,0)="日払",100,420)</f>
        <v>100</v>
      </c>
      <c r="U170" s="319" t="str">
        <f>IF(P170=420,VLOOKUP(VLOOKUP(A170,[2]売上入力!D:I,6,0),[2]基本登録!D:E,2,0),"")</f>
        <v/>
      </c>
      <c r="Y170" s="365">
        <f t="shared" si="4"/>
        <v>7705</v>
      </c>
      <c r="Z170" s="319" t="str">
        <f>IF(P170=420,"未払外注費("&amp;VLOOKUP(A170,[2]売上入力!D:AB,6,0)&amp;")","外注費("&amp;VLOOKUP(A170,[2]売上入力!D:AB,6,0)&amp;")")</f>
        <v>外注費(石巻)</v>
      </c>
    </row>
    <row r="171" spans="1:26" ht="13.5">
      <c r="A171" s="563" t="str">
        <f>DATE(B171,C171,D171)&amp;"-"&amp;COUNTIF($D$4:D171,D171)</f>
        <v>44846-3</v>
      </c>
      <c r="B171" s="319">
        <f>YEAR([2]売上一覧表!$B$5)</f>
        <v>2022</v>
      </c>
      <c r="C171" s="319">
        <f>MONTH([2]売上一覧表!$B$5)</f>
        <v>10</v>
      </c>
      <c r="D171" s="319">
        <f t="shared" si="5"/>
        <v>12</v>
      </c>
      <c r="F171" s="365">
        <f>VLOOKUP(A171,[2]売上入力!D:AH,31,0)</f>
        <v>8164.9999999999973</v>
      </c>
      <c r="G171" s="319">
        <v>1838</v>
      </c>
      <c r="I171" s="319">
        <v>32</v>
      </c>
      <c r="J171" s="319">
        <v>8</v>
      </c>
      <c r="P171" s="319">
        <f>IF(VLOOKUP(A171,[2]売上入力!D:J,7,0)="日払",100,420)</f>
        <v>100</v>
      </c>
      <c r="U171" s="319" t="str">
        <f>IF(P171=420,VLOOKUP(VLOOKUP(A171,[2]売上入力!D:I,6,0),[2]基本登録!D:E,2,0),"")</f>
        <v/>
      </c>
      <c r="Y171" s="365">
        <f t="shared" si="4"/>
        <v>8164.9999999999973</v>
      </c>
      <c r="Z171" s="319" t="str">
        <f>IF(P171=420,"未払外注費("&amp;VLOOKUP(A171,[2]売上入力!D:AB,6,0)&amp;")","外注費("&amp;VLOOKUP(A171,[2]売上入力!D:AB,6,0)&amp;")")</f>
        <v>外注費(庵)</v>
      </c>
    </row>
    <row r="172" spans="1:26" ht="13.5">
      <c r="A172" s="563" t="str">
        <f>DATE(B172,C172,D172)&amp;"-"&amp;COUNTIF($D$4:D172,D172)</f>
        <v>44846-4</v>
      </c>
      <c r="B172" s="319">
        <f>YEAR([2]売上一覧表!$B$5)</f>
        <v>2022</v>
      </c>
      <c r="C172" s="319">
        <f>MONTH([2]売上一覧表!$B$5)</f>
        <v>10</v>
      </c>
      <c r="D172" s="319">
        <f t="shared" si="5"/>
        <v>12</v>
      </c>
      <c r="F172" s="365">
        <f>VLOOKUP(A172,[2]売上入力!D:AH,31,0)</f>
        <v>2990.0000000000005</v>
      </c>
      <c r="G172" s="319">
        <v>1838</v>
      </c>
      <c r="I172" s="319">
        <v>32</v>
      </c>
      <c r="J172" s="319">
        <v>8</v>
      </c>
      <c r="P172" s="319">
        <f>IF(VLOOKUP(A172,[2]売上入力!D:J,7,0)="日払",100,420)</f>
        <v>100</v>
      </c>
      <c r="U172" s="319" t="str">
        <f>IF(P172=420,VLOOKUP(VLOOKUP(A172,[2]売上入力!D:I,6,0),[2]基本登録!D:E,2,0),"")</f>
        <v/>
      </c>
      <c r="Y172" s="365">
        <f t="shared" si="4"/>
        <v>2990.0000000000005</v>
      </c>
      <c r="Z172" s="319" t="str">
        <f>IF(P172=420,"未払外注費("&amp;VLOOKUP(A172,[2]売上入力!D:AB,6,0)&amp;")","外注費("&amp;VLOOKUP(A172,[2]売上入力!D:AB,6,0)&amp;")")</f>
        <v>外注費(後藤)</v>
      </c>
    </row>
    <row r="173" spans="1:26" ht="13.5">
      <c r="A173" s="563" t="str">
        <f>DATE(B173,C173,D173)&amp;"-"&amp;COUNTIF($D$4:D173,D173)</f>
        <v>44846-5</v>
      </c>
      <c r="B173" s="319">
        <f>YEAR([2]売上一覧表!$B$5)</f>
        <v>2022</v>
      </c>
      <c r="C173" s="319">
        <f>MONTH([2]売上一覧表!$B$5)</f>
        <v>10</v>
      </c>
      <c r="D173" s="319">
        <f t="shared" si="5"/>
        <v>12</v>
      </c>
      <c r="F173" s="365">
        <f>VLOOKUP(A173,[2]売上入力!D:AH,31,0)</f>
        <v>3794.9999999999982</v>
      </c>
      <c r="G173" s="319">
        <v>1838</v>
      </c>
      <c r="I173" s="319">
        <v>32</v>
      </c>
      <c r="J173" s="319">
        <v>8</v>
      </c>
      <c r="P173" s="319">
        <f>IF(VLOOKUP(A173,[2]売上入力!D:J,7,0)="日払",100,420)</f>
        <v>100</v>
      </c>
      <c r="U173" s="319" t="str">
        <f>IF(P173=420,VLOOKUP(VLOOKUP(A173,[2]売上入力!D:I,6,0),[2]基本登録!D:E,2,0),"")</f>
        <v/>
      </c>
      <c r="Y173" s="365">
        <f t="shared" si="4"/>
        <v>3794.9999999999982</v>
      </c>
      <c r="Z173" s="319" t="str">
        <f>IF(P173=420,"未払外注費("&amp;VLOOKUP(A173,[2]売上入力!D:AB,6,0)&amp;")","外注費("&amp;VLOOKUP(A173,[2]売上入力!D:AB,6,0)&amp;")")</f>
        <v>外注費(井越)</v>
      </c>
    </row>
    <row r="174" spans="1:26" ht="13.5">
      <c r="A174" s="563" t="str">
        <f>DATE(B174,C174,D174)&amp;"-"&amp;COUNTIF($D$4:D174,D174)</f>
        <v>44846-6</v>
      </c>
      <c r="B174" s="319">
        <f>YEAR([2]売上一覧表!$B$5)</f>
        <v>2022</v>
      </c>
      <c r="C174" s="319">
        <f>MONTH([2]売上一覧表!$B$5)</f>
        <v>10</v>
      </c>
      <c r="D174" s="319">
        <f t="shared" si="5"/>
        <v>12</v>
      </c>
      <c r="F174" s="365">
        <f>VLOOKUP(A174,[2]売上入力!D:AH,31,0)</f>
        <v>3794.9999999999982</v>
      </c>
      <c r="G174" s="319">
        <v>1838</v>
      </c>
      <c r="I174" s="319">
        <v>32</v>
      </c>
      <c r="J174" s="319">
        <v>8</v>
      </c>
      <c r="P174" s="319">
        <f>IF(VLOOKUP(A174,[2]売上入力!D:J,7,0)="日払",100,420)</f>
        <v>100</v>
      </c>
      <c r="U174" s="319" t="str">
        <f>IF(P174=420,VLOOKUP(VLOOKUP(A174,[2]売上入力!D:I,6,0),[2]基本登録!D:E,2,0),"")</f>
        <v/>
      </c>
      <c r="Y174" s="365">
        <f t="shared" si="4"/>
        <v>3794.9999999999982</v>
      </c>
      <c r="Z174" s="319" t="str">
        <f>IF(P174=420,"未払外注費("&amp;VLOOKUP(A174,[2]売上入力!D:AB,6,0)&amp;")","外注費("&amp;VLOOKUP(A174,[2]売上入力!D:AB,6,0)&amp;")")</f>
        <v>外注費(相田)</v>
      </c>
    </row>
    <row r="175" spans="1:26" ht="13.5">
      <c r="A175" s="563" t="str">
        <f>DATE(B175,C175,D175)&amp;"-"&amp;COUNTIF($D$4:D175,D175)</f>
        <v>44846-7</v>
      </c>
      <c r="B175" s="319">
        <f>YEAR([2]売上一覧表!$B$5)</f>
        <v>2022</v>
      </c>
      <c r="C175" s="319">
        <f>MONTH([2]売上一覧表!$B$5)</f>
        <v>10</v>
      </c>
      <c r="D175" s="319">
        <f t="shared" si="5"/>
        <v>12</v>
      </c>
      <c r="F175" s="365">
        <f>VLOOKUP(A175,[2]売上入力!D:AH,31,0)</f>
        <v>3124.1666666666674</v>
      </c>
      <c r="G175" s="319">
        <v>1838</v>
      </c>
      <c r="I175" s="319">
        <v>32</v>
      </c>
      <c r="J175" s="319">
        <v>8</v>
      </c>
      <c r="P175" s="319">
        <f>IF(VLOOKUP(A175,[2]売上入力!D:J,7,0)="日払",100,420)</f>
        <v>100</v>
      </c>
      <c r="U175" s="319" t="str">
        <f>IF(P175=420,VLOOKUP(VLOOKUP(A175,[2]売上入力!D:I,6,0),[2]基本登録!D:E,2,0),"")</f>
        <v/>
      </c>
      <c r="Y175" s="365">
        <f t="shared" si="4"/>
        <v>3124.1666666666674</v>
      </c>
      <c r="Z175" s="319" t="str">
        <f>IF(P175=420,"未払外注費("&amp;VLOOKUP(A175,[2]売上入力!D:AB,6,0)&amp;")","外注費("&amp;VLOOKUP(A175,[2]売上入力!D:AB,6,0)&amp;")")</f>
        <v>外注費(武茂)</v>
      </c>
    </row>
    <row r="176" spans="1:26" ht="13.5">
      <c r="A176" s="563" t="str">
        <f>DATE(B176,C176,D176)&amp;"-"&amp;COUNTIF($D$4:D176,D176)</f>
        <v>44846-8</v>
      </c>
      <c r="B176" s="319">
        <f>YEAR([2]売上一覧表!$B$5)</f>
        <v>2022</v>
      </c>
      <c r="C176" s="319">
        <f>MONTH([2]売上一覧表!$B$5)</f>
        <v>10</v>
      </c>
      <c r="D176" s="319">
        <f t="shared" si="5"/>
        <v>12</v>
      </c>
      <c r="F176" s="365">
        <f>VLOOKUP(A176,[2]売上入力!D:AH,31,0)</f>
        <v>6324.9999999999991</v>
      </c>
      <c r="G176" s="319">
        <v>1838</v>
      </c>
      <c r="I176" s="319">
        <v>32</v>
      </c>
      <c r="J176" s="319">
        <v>8</v>
      </c>
      <c r="P176" s="319">
        <f>IF(VLOOKUP(A176,[2]売上入力!D:J,7,0)="日払",100,420)</f>
        <v>100</v>
      </c>
      <c r="U176" s="319" t="str">
        <f>IF(P176=420,VLOOKUP(VLOOKUP(A176,[2]売上入力!D:I,6,0),[2]基本登録!D:E,2,0),"")</f>
        <v/>
      </c>
      <c r="Y176" s="365">
        <f t="shared" si="4"/>
        <v>6324.9999999999991</v>
      </c>
      <c r="Z176" s="319" t="str">
        <f>IF(P176=420,"未払外注費("&amp;VLOOKUP(A176,[2]売上入力!D:AB,6,0)&amp;")","外注費("&amp;VLOOKUP(A176,[2]売上入力!D:AB,6,0)&amp;")")</f>
        <v>外注費(木村)</v>
      </c>
    </row>
    <row r="177" spans="1:26" ht="13.5">
      <c r="A177" s="563" t="str">
        <f>DATE(B177,C177,D177)&amp;"-"&amp;COUNTIF($D$4:D177,D177)</f>
        <v>44846-9</v>
      </c>
      <c r="B177" s="319">
        <f>YEAR([2]売上一覧表!$B$5)</f>
        <v>2022</v>
      </c>
      <c r="C177" s="319">
        <f>MONTH([2]売上一覧表!$B$5)</f>
        <v>10</v>
      </c>
      <c r="D177" s="319">
        <f t="shared" si="5"/>
        <v>12</v>
      </c>
      <c r="F177" s="365">
        <f>VLOOKUP(A177,[2]売上入力!D:AH,31,0)</f>
        <v>6286.6666666666679</v>
      </c>
      <c r="G177" s="319">
        <v>1838</v>
      </c>
      <c r="I177" s="319">
        <v>32</v>
      </c>
      <c r="J177" s="319">
        <v>8</v>
      </c>
      <c r="P177" s="319">
        <f>IF(VLOOKUP(A177,[2]売上入力!D:J,7,0)="日払",100,420)</f>
        <v>100</v>
      </c>
      <c r="U177" s="319" t="str">
        <f>IF(P177=420,VLOOKUP(VLOOKUP(A177,[2]売上入力!D:I,6,0),[2]基本登録!D:E,2,0),"")</f>
        <v/>
      </c>
      <c r="Y177" s="365">
        <f t="shared" si="4"/>
        <v>6286.6666666666679</v>
      </c>
      <c r="Z177" s="319" t="str">
        <f>IF(P177=420,"未払外注費("&amp;VLOOKUP(A177,[2]売上入力!D:AB,6,0)&amp;")","外注費("&amp;VLOOKUP(A177,[2]売上入力!D:AB,6,0)&amp;")")</f>
        <v>外注費(鈴木裕)</v>
      </c>
    </row>
    <row r="178" spans="1:26" ht="13.5">
      <c r="A178" s="563" t="str">
        <f>DATE(B178,C178,D178)&amp;"-"&amp;COUNTIF($D$4:D178,D178)</f>
        <v>44846-10</v>
      </c>
      <c r="B178" s="319">
        <f>YEAR([2]売上一覧表!$B$5)</f>
        <v>2022</v>
      </c>
      <c r="C178" s="319">
        <f>MONTH([2]売上一覧表!$B$5)</f>
        <v>10</v>
      </c>
      <c r="D178" s="319">
        <f t="shared" si="5"/>
        <v>12</v>
      </c>
      <c r="F178" s="365">
        <f>VLOOKUP(A178,[2]売上入力!D:AH,31,0)</f>
        <v>5059.9999999999991</v>
      </c>
      <c r="G178" s="319">
        <v>1838</v>
      </c>
      <c r="I178" s="319">
        <v>32</v>
      </c>
      <c r="J178" s="319">
        <v>8</v>
      </c>
      <c r="P178" s="319">
        <f>IF(VLOOKUP(A178,[2]売上入力!D:J,7,0)="日払",100,420)</f>
        <v>100</v>
      </c>
      <c r="U178" s="319" t="str">
        <f>IF(P178=420,VLOOKUP(VLOOKUP(A178,[2]売上入力!D:I,6,0),[2]基本登録!D:E,2,0),"")</f>
        <v/>
      </c>
      <c r="Y178" s="365">
        <f t="shared" si="4"/>
        <v>5059.9999999999991</v>
      </c>
      <c r="Z178" s="319" t="str">
        <f>IF(P178=420,"未払外注費("&amp;VLOOKUP(A178,[2]売上入力!D:AB,6,0)&amp;")","外注費("&amp;VLOOKUP(A178,[2]売上入力!D:AB,6,0)&amp;")")</f>
        <v>外注費(廣田)</v>
      </c>
    </row>
    <row r="179" spans="1:26" ht="13.5">
      <c r="A179" s="563" t="str">
        <f>DATE(B179,C179,D179)&amp;"-"&amp;COUNTIF($D$4:D179,D179)</f>
        <v>44846-11</v>
      </c>
      <c r="B179" s="319">
        <f>YEAR([2]売上一覧表!$B$5)</f>
        <v>2022</v>
      </c>
      <c r="C179" s="319">
        <f>MONTH([2]売上一覧表!$B$5)</f>
        <v>10</v>
      </c>
      <c r="D179" s="319">
        <f t="shared" si="5"/>
        <v>12</v>
      </c>
      <c r="F179" s="365">
        <f>VLOOKUP(A179,[2]売上入力!D:AH,31,0)</f>
        <v>6899.9999999999973</v>
      </c>
      <c r="G179" s="319">
        <v>1838</v>
      </c>
      <c r="I179" s="319">
        <v>32</v>
      </c>
      <c r="J179" s="319">
        <v>8</v>
      </c>
      <c r="P179" s="319">
        <f>IF(VLOOKUP(A179,[2]売上入力!D:J,7,0)="日払",100,420)</f>
        <v>100</v>
      </c>
      <c r="U179" s="319" t="str">
        <f>IF(P179=420,VLOOKUP(VLOOKUP(A179,[2]売上入力!D:I,6,0),[2]基本登録!D:E,2,0),"")</f>
        <v/>
      </c>
      <c r="Y179" s="365">
        <f t="shared" si="4"/>
        <v>6899.9999999999973</v>
      </c>
      <c r="Z179" s="319" t="str">
        <f>IF(P179=420,"未払外注費("&amp;VLOOKUP(A179,[2]売上入力!D:AB,6,0)&amp;")","外注費("&amp;VLOOKUP(A179,[2]売上入力!D:AB,6,0)&amp;")")</f>
        <v>外注費(及川)</v>
      </c>
    </row>
    <row r="180" spans="1:26" ht="13.5">
      <c r="A180" s="563" t="str">
        <f>DATE(B180,C180,D180)&amp;"-"&amp;COUNTIF($D$4:D180,D180)</f>
        <v>44846-12</v>
      </c>
      <c r="B180" s="319">
        <f>YEAR([2]売上一覧表!$B$5)</f>
        <v>2022</v>
      </c>
      <c r="C180" s="319">
        <f>MONTH([2]売上一覧表!$B$5)</f>
        <v>10</v>
      </c>
      <c r="D180" s="319">
        <f t="shared" si="5"/>
        <v>12</v>
      </c>
      <c r="F180" s="365" t="e">
        <f>VLOOKUP(A180,[2]売上入力!D:AH,31,0)</f>
        <v>#N/A</v>
      </c>
      <c r="G180" s="319">
        <v>1838</v>
      </c>
      <c r="I180" s="319">
        <v>32</v>
      </c>
      <c r="J180" s="319">
        <v>8</v>
      </c>
      <c r="P180" s="319" t="e">
        <f>IF(VLOOKUP(A180,[2]売上入力!D:J,7,0)="日払",100,420)</f>
        <v>#N/A</v>
      </c>
      <c r="U180" s="319" t="e">
        <f>IF(P180=420,VLOOKUP(VLOOKUP(A180,[2]売上入力!D:I,6,0),[2]基本登録!D:E,2,0),"")</f>
        <v>#N/A</v>
      </c>
      <c r="Y180" s="365" t="e">
        <f t="shared" si="4"/>
        <v>#N/A</v>
      </c>
      <c r="Z180" s="319" t="e">
        <f>IF(P180=420,"未払外注費("&amp;VLOOKUP(A180,[2]売上入力!D:AB,6,0)&amp;")","外注費("&amp;VLOOKUP(A180,[2]売上入力!D:AB,6,0)&amp;")")</f>
        <v>#N/A</v>
      </c>
    </row>
    <row r="181" spans="1:26" ht="13.5">
      <c r="A181" s="563" t="str">
        <f>DATE(B181,C181,D181)&amp;"-"&amp;COUNTIF($D$4:D181,D181)</f>
        <v>44846-13</v>
      </c>
      <c r="B181" s="319">
        <f>YEAR([2]売上一覧表!$B$5)</f>
        <v>2022</v>
      </c>
      <c r="C181" s="319">
        <f>MONTH([2]売上一覧表!$B$5)</f>
        <v>10</v>
      </c>
      <c r="D181" s="319">
        <f t="shared" si="5"/>
        <v>12</v>
      </c>
      <c r="F181" s="365" t="e">
        <f>VLOOKUP(A181,[2]売上入力!D:AH,31,0)</f>
        <v>#N/A</v>
      </c>
      <c r="G181" s="319">
        <v>1838</v>
      </c>
      <c r="I181" s="319">
        <v>32</v>
      </c>
      <c r="J181" s="319">
        <v>8</v>
      </c>
      <c r="P181" s="319" t="e">
        <f>IF(VLOOKUP(A181,[2]売上入力!D:J,7,0)="日払",100,420)</f>
        <v>#N/A</v>
      </c>
      <c r="U181" s="319" t="e">
        <f>IF(P181=420,VLOOKUP(VLOOKUP(A181,[2]売上入力!D:I,6,0),[2]基本登録!D:E,2,0),"")</f>
        <v>#N/A</v>
      </c>
      <c r="Y181" s="365" t="e">
        <f t="shared" si="4"/>
        <v>#N/A</v>
      </c>
      <c r="Z181" s="319" t="e">
        <f>IF(P181=420,"未払外注費("&amp;VLOOKUP(A181,[2]売上入力!D:AB,6,0)&amp;")","外注費("&amp;VLOOKUP(A181,[2]売上入力!D:AB,6,0)&amp;")")</f>
        <v>#N/A</v>
      </c>
    </row>
    <row r="182" spans="1:26" ht="13.5">
      <c r="A182" s="563" t="str">
        <f>DATE(B182,C182,D182)&amp;"-"&amp;COUNTIF($D$4:D182,D182)</f>
        <v>44846-14</v>
      </c>
      <c r="B182" s="319">
        <f>YEAR([2]売上一覧表!$B$5)</f>
        <v>2022</v>
      </c>
      <c r="C182" s="319">
        <f>MONTH([2]売上一覧表!$B$5)</f>
        <v>10</v>
      </c>
      <c r="D182" s="319">
        <f t="shared" si="5"/>
        <v>12</v>
      </c>
      <c r="F182" s="365" t="e">
        <f>VLOOKUP(A182,[2]売上入力!D:AH,31,0)</f>
        <v>#N/A</v>
      </c>
      <c r="G182" s="319">
        <v>1838</v>
      </c>
      <c r="I182" s="319">
        <v>32</v>
      </c>
      <c r="J182" s="319">
        <v>8</v>
      </c>
      <c r="P182" s="319" t="e">
        <f>IF(VLOOKUP(A182,[2]売上入力!D:J,7,0)="日払",100,420)</f>
        <v>#N/A</v>
      </c>
      <c r="U182" s="319" t="e">
        <f>IF(P182=420,VLOOKUP(VLOOKUP(A182,[2]売上入力!D:I,6,0),[2]基本登録!D:E,2,0),"")</f>
        <v>#N/A</v>
      </c>
      <c r="Y182" s="365" t="e">
        <f t="shared" si="4"/>
        <v>#N/A</v>
      </c>
      <c r="Z182" s="319" t="e">
        <f>IF(P182=420,"未払外注費("&amp;VLOOKUP(A182,[2]売上入力!D:AB,6,0)&amp;")","外注費("&amp;VLOOKUP(A182,[2]売上入力!D:AB,6,0)&amp;")")</f>
        <v>#N/A</v>
      </c>
    </row>
    <row r="183" spans="1:26" ht="13.5">
      <c r="A183" s="563" t="str">
        <f>DATE(B183,C183,D183)&amp;"-"&amp;COUNTIF($D$4:D183,D183)</f>
        <v>44846-15</v>
      </c>
      <c r="B183" s="319">
        <f>YEAR([2]売上一覧表!$B$5)</f>
        <v>2022</v>
      </c>
      <c r="C183" s="319">
        <f>MONTH([2]売上一覧表!$B$5)</f>
        <v>10</v>
      </c>
      <c r="D183" s="319">
        <f t="shared" si="5"/>
        <v>12</v>
      </c>
      <c r="F183" s="365" t="e">
        <f>VLOOKUP(A183,[2]売上入力!D:AH,31,0)</f>
        <v>#N/A</v>
      </c>
      <c r="G183" s="319">
        <v>1838</v>
      </c>
      <c r="I183" s="319">
        <v>32</v>
      </c>
      <c r="J183" s="319">
        <v>8</v>
      </c>
      <c r="P183" s="319" t="e">
        <f>IF(VLOOKUP(A183,[2]売上入力!D:J,7,0)="日払",100,420)</f>
        <v>#N/A</v>
      </c>
      <c r="U183" s="319" t="e">
        <f>IF(P183=420,VLOOKUP(VLOOKUP(A183,[2]売上入力!D:I,6,0),[2]基本登録!D:E,2,0),"")</f>
        <v>#N/A</v>
      </c>
      <c r="Y183" s="365" t="e">
        <f t="shared" si="4"/>
        <v>#N/A</v>
      </c>
      <c r="Z183" s="319" t="e">
        <f>IF(P183=420,"未払外注費("&amp;VLOOKUP(A183,[2]売上入力!D:AB,6,0)&amp;")","外注費("&amp;VLOOKUP(A183,[2]売上入力!D:AB,6,0)&amp;")")</f>
        <v>#N/A</v>
      </c>
    </row>
    <row r="184" spans="1:26" ht="13.5">
      <c r="A184" s="563" t="str">
        <f>DATE(B184,C184,D184)&amp;"-"&amp;COUNTIF($D$4:D184,D184)</f>
        <v>44847-1</v>
      </c>
      <c r="B184" s="319">
        <f>YEAR([2]売上一覧表!$B$5)</f>
        <v>2022</v>
      </c>
      <c r="C184" s="319">
        <f>MONTH([2]売上一覧表!$B$5)</f>
        <v>10</v>
      </c>
      <c r="D184" s="319">
        <f t="shared" si="5"/>
        <v>13</v>
      </c>
      <c r="F184" s="365">
        <f>VLOOKUP(A184,[2]売上入力!D:AH,31,0)</f>
        <v>6324.9999999999991</v>
      </c>
      <c r="G184" s="319">
        <v>1838</v>
      </c>
      <c r="I184" s="319">
        <v>32</v>
      </c>
      <c r="J184" s="319">
        <v>8</v>
      </c>
      <c r="P184" s="319">
        <f>IF(VLOOKUP(A184,[2]売上入力!D:J,7,0)="日払",100,420)</f>
        <v>100</v>
      </c>
      <c r="U184" s="319" t="str">
        <f>IF(P184=420,VLOOKUP(VLOOKUP(A184,[2]売上入力!D:I,6,0),[2]基本登録!D:E,2,0),"")</f>
        <v/>
      </c>
      <c r="Y184" s="365">
        <f t="shared" si="4"/>
        <v>6324.9999999999991</v>
      </c>
      <c r="Z184" s="319" t="str">
        <f>IF(P184=420,"未払外注費("&amp;VLOOKUP(A184,[2]売上入力!D:AB,6,0)&amp;")","外注費("&amp;VLOOKUP(A184,[2]売上入力!D:AB,6,0)&amp;")")</f>
        <v>外注費(木村)</v>
      </c>
    </row>
    <row r="185" spans="1:26" ht="13.5">
      <c r="A185" s="563" t="str">
        <f>DATE(B185,C185,D185)&amp;"-"&amp;COUNTIF($D$4:D185,D185)</f>
        <v>44847-2</v>
      </c>
      <c r="B185" s="319">
        <f>YEAR([2]売上一覧表!$B$5)</f>
        <v>2022</v>
      </c>
      <c r="C185" s="319">
        <f>MONTH([2]売上一覧表!$B$5)</f>
        <v>10</v>
      </c>
      <c r="D185" s="319">
        <f t="shared" si="5"/>
        <v>13</v>
      </c>
      <c r="F185" s="365">
        <f>VLOOKUP(A185,[2]売上入力!D:AH,31,0)</f>
        <v>5405.0000000000009</v>
      </c>
      <c r="G185" s="319">
        <v>1838</v>
      </c>
      <c r="I185" s="319">
        <v>32</v>
      </c>
      <c r="J185" s="319">
        <v>8</v>
      </c>
      <c r="P185" s="319">
        <f>IF(VLOOKUP(A185,[2]売上入力!D:J,7,0)="日払",100,420)</f>
        <v>100</v>
      </c>
      <c r="U185" s="319" t="str">
        <f>IF(P185=420,VLOOKUP(VLOOKUP(A185,[2]売上入力!D:I,6,0),[2]基本登録!D:E,2,0),"")</f>
        <v/>
      </c>
      <c r="Y185" s="365">
        <f t="shared" si="4"/>
        <v>5405.0000000000009</v>
      </c>
      <c r="Z185" s="319" t="str">
        <f>IF(P185=420,"未払外注費("&amp;VLOOKUP(A185,[2]売上入力!D:AB,6,0)&amp;")","外注費("&amp;VLOOKUP(A185,[2]売上入力!D:AB,6,0)&amp;")")</f>
        <v>外注費(清水英)</v>
      </c>
    </row>
    <row r="186" spans="1:26" ht="13.5">
      <c r="A186" s="563" t="str">
        <f>DATE(B186,C186,D186)&amp;"-"&amp;COUNTIF($D$4:D186,D186)</f>
        <v>44847-3</v>
      </c>
      <c r="B186" s="319">
        <f>YEAR([2]売上一覧表!$B$5)</f>
        <v>2022</v>
      </c>
      <c r="C186" s="319">
        <f>MONTH([2]売上一覧表!$B$5)</f>
        <v>10</v>
      </c>
      <c r="D186" s="319">
        <f t="shared" si="5"/>
        <v>13</v>
      </c>
      <c r="F186" s="365">
        <f>VLOOKUP(A186,[2]売上入力!D:AH,31,0)</f>
        <v>7532.5</v>
      </c>
      <c r="G186" s="319">
        <v>1838</v>
      </c>
      <c r="I186" s="319">
        <v>32</v>
      </c>
      <c r="J186" s="319">
        <v>8</v>
      </c>
      <c r="P186" s="319">
        <f>IF(VLOOKUP(A186,[2]売上入力!D:J,7,0)="日払",100,420)</f>
        <v>100</v>
      </c>
      <c r="U186" s="319" t="str">
        <f>IF(P186=420,VLOOKUP(VLOOKUP(A186,[2]売上入力!D:I,6,0),[2]基本登録!D:E,2,0),"")</f>
        <v/>
      </c>
      <c r="Y186" s="365">
        <f t="shared" si="4"/>
        <v>7532.5</v>
      </c>
      <c r="Z186" s="319" t="str">
        <f>IF(P186=420,"未払外注費("&amp;VLOOKUP(A186,[2]売上入力!D:AB,6,0)&amp;")","外注費("&amp;VLOOKUP(A186,[2]売上入力!D:AB,6,0)&amp;")")</f>
        <v>外注費(武茂)</v>
      </c>
    </row>
    <row r="187" spans="1:26" ht="13.5">
      <c r="A187" s="563" t="str">
        <f>DATE(B187,C187,D187)&amp;"-"&amp;COUNTIF($D$4:D187,D187)</f>
        <v>44847-4</v>
      </c>
      <c r="B187" s="319">
        <f>YEAR([2]売上一覧表!$B$5)</f>
        <v>2022</v>
      </c>
      <c r="C187" s="319">
        <f>MONTH([2]売上一覧表!$B$5)</f>
        <v>10</v>
      </c>
      <c r="D187" s="319">
        <f t="shared" si="5"/>
        <v>13</v>
      </c>
      <c r="F187" s="365">
        <f>VLOOKUP(A187,[2]売上入力!D:AH,31,0)</f>
        <v>5290.0000000000018</v>
      </c>
      <c r="G187" s="319">
        <v>1838</v>
      </c>
      <c r="I187" s="319">
        <v>32</v>
      </c>
      <c r="J187" s="319">
        <v>8</v>
      </c>
      <c r="P187" s="319">
        <f>IF(VLOOKUP(A187,[2]売上入力!D:J,7,0)="日払",100,420)</f>
        <v>100</v>
      </c>
      <c r="U187" s="319" t="str">
        <f>IF(P187=420,VLOOKUP(VLOOKUP(A187,[2]売上入力!D:I,6,0),[2]基本登録!D:E,2,0),"")</f>
        <v/>
      </c>
      <c r="Y187" s="365">
        <f t="shared" si="4"/>
        <v>5290.0000000000018</v>
      </c>
      <c r="Z187" s="319" t="str">
        <f>IF(P187=420,"未払外注費("&amp;VLOOKUP(A187,[2]売上入力!D:AB,6,0)&amp;")","外注費("&amp;VLOOKUP(A187,[2]売上入力!D:AB,6,0)&amp;")")</f>
        <v>外注費(後藤)</v>
      </c>
    </row>
    <row r="188" spans="1:26" ht="13.5">
      <c r="A188" s="563" t="str">
        <f>DATE(B188,C188,D188)&amp;"-"&amp;COUNTIF($D$4:D188,D188)</f>
        <v>44847-5</v>
      </c>
      <c r="B188" s="319">
        <f>YEAR([2]売上一覧表!$B$5)</f>
        <v>2022</v>
      </c>
      <c r="C188" s="319">
        <f>MONTH([2]売上一覧表!$B$5)</f>
        <v>10</v>
      </c>
      <c r="D188" s="319">
        <f t="shared" si="5"/>
        <v>13</v>
      </c>
      <c r="F188" s="365">
        <f>VLOOKUP(A188,[2]売上入力!D:AH,31,0)</f>
        <v>6324.9999999999991</v>
      </c>
      <c r="G188" s="319">
        <v>1838</v>
      </c>
      <c r="I188" s="319">
        <v>32</v>
      </c>
      <c r="J188" s="319">
        <v>8</v>
      </c>
      <c r="P188" s="319">
        <f>IF(VLOOKUP(A188,[2]売上入力!D:J,7,0)="日払",100,420)</f>
        <v>100</v>
      </c>
      <c r="U188" s="319" t="str">
        <f>IF(P188=420,VLOOKUP(VLOOKUP(A188,[2]売上入力!D:I,6,0),[2]基本登録!D:E,2,0),"")</f>
        <v/>
      </c>
      <c r="Y188" s="365">
        <f t="shared" si="4"/>
        <v>6324.9999999999991</v>
      </c>
      <c r="Z188" s="319" t="str">
        <f>IF(P188=420,"未払外注費("&amp;VLOOKUP(A188,[2]売上入力!D:AB,6,0)&amp;")","外注費("&amp;VLOOKUP(A188,[2]売上入力!D:AB,6,0)&amp;")")</f>
        <v>外注費(小沼)</v>
      </c>
    </row>
    <row r="189" spans="1:26" ht="13.5">
      <c r="A189" s="563" t="str">
        <f>DATE(B189,C189,D189)&amp;"-"&amp;COUNTIF($D$4:D189,D189)</f>
        <v>44847-6</v>
      </c>
      <c r="B189" s="319">
        <f>YEAR([2]売上一覧表!$B$5)</f>
        <v>2022</v>
      </c>
      <c r="C189" s="319">
        <f>MONTH([2]売上一覧表!$B$5)</f>
        <v>10</v>
      </c>
      <c r="D189" s="319">
        <f t="shared" si="5"/>
        <v>13</v>
      </c>
      <c r="F189" s="365">
        <f>VLOOKUP(A189,[2]売上入力!D:AH,31,0)</f>
        <v>7781.6666666666661</v>
      </c>
      <c r="G189" s="319">
        <v>1838</v>
      </c>
      <c r="I189" s="319">
        <v>32</v>
      </c>
      <c r="J189" s="319">
        <v>8</v>
      </c>
      <c r="P189" s="319">
        <f>IF(VLOOKUP(A189,[2]売上入力!D:J,7,0)="日払",100,420)</f>
        <v>100</v>
      </c>
      <c r="U189" s="319" t="str">
        <f>IF(P189=420,VLOOKUP(VLOOKUP(A189,[2]売上入力!D:I,6,0),[2]基本登録!D:E,2,0),"")</f>
        <v/>
      </c>
      <c r="Y189" s="365">
        <f t="shared" si="4"/>
        <v>7781.6666666666661</v>
      </c>
      <c r="Z189" s="319" t="str">
        <f>IF(P189=420,"未払外注費("&amp;VLOOKUP(A189,[2]売上入力!D:AB,6,0)&amp;")","外注費("&amp;VLOOKUP(A189,[2]売上入力!D:AB,6,0)&amp;")")</f>
        <v>外注費(鈴木)</v>
      </c>
    </row>
    <row r="190" spans="1:26" ht="13.5">
      <c r="A190" s="563" t="str">
        <f>DATE(B190,C190,D190)&amp;"-"&amp;COUNTIF($D$4:D190,D190)</f>
        <v>44847-7</v>
      </c>
      <c r="B190" s="319">
        <f>YEAR([2]売上一覧表!$B$5)</f>
        <v>2022</v>
      </c>
      <c r="C190" s="319">
        <f>MONTH([2]売上一覧表!$B$5)</f>
        <v>10</v>
      </c>
      <c r="D190" s="319">
        <f t="shared" si="5"/>
        <v>13</v>
      </c>
      <c r="F190" s="365">
        <f>VLOOKUP(A190,[2]売上入力!D:AH,31,0)</f>
        <v>4370.0000000000027</v>
      </c>
      <c r="G190" s="319">
        <v>1838</v>
      </c>
      <c r="I190" s="319">
        <v>32</v>
      </c>
      <c r="J190" s="319">
        <v>8</v>
      </c>
      <c r="P190" s="319">
        <f>IF(VLOOKUP(A190,[2]売上入力!D:J,7,0)="日払",100,420)</f>
        <v>100</v>
      </c>
      <c r="U190" s="319" t="str">
        <f>IF(P190=420,VLOOKUP(VLOOKUP(A190,[2]売上入力!D:I,6,0),[2]基本登録!D:E,2,0),"")</f>
        <v/>
      </c>
      <c r="Y190" s="365">
        <f t="shared" si="4"/>
        <v>4370.0000000000027</v>
      </c>
      <c r="Z190" s="319" t="str">
        <f>IF(P190=420,"未払外注費("&amp;VLOOKUP(A190,[2]売上入力!D:AB,6,0)&amp;")","外注費("&amp;VLOOKUP(A190,[2]売上入力!D:AB,6,0)&amp;")")</f>
        <v>外注費(井越)</v>
      </c>
    </row>
    <row r="191" spans="1:26" ht="13.5">
      <c r="A191" s="563" t="str">
        <f>DATE(B191,C191,D191)&amp;"-"&amp;COUNTIF($D$4:D191,D191)</f>
        <v>44847-8</v>
      </c>
      <c r="B191" s="319">
        <f>YEAR([2]売上一覧表!$B$5)</f>
        <v>2022</v>
      </c>
      <c r="C191" s="319">
        <f>MONTH([2]売上一覧表!$B$5)</f>
        <v>10</v>
      </c>
      <c r="D191" s="319">
        <f t="shared" si="5"/>
        <v>13</v>
      </c>
      <c r="F191" s="365">
        <f>VLOOKUP(A191,[2]売上入力!D:AH,31,0)</f>
        <v>4370.0000000000018</v>
      </c>
      <c r="G191" s="319">
        <v>1838</v>
      </c>
      <c r="I191" s="319">
        <v>32</v>
      </c>
      <c r="J191" s="319">
        <v>8</v>
      </c>
      <c r="P191" s="319">
        <f>IF(VLOOKUP(A191,[2]売上入力!D:J,7,0)="日払",100,420)</f>
        <v>100</v>
      </c>
      <c r="U191" s="319" t="str">
        <f>IF(P191=420,VLOOKUP(VLOOKUP(A191,[2]売上入力!D:I,6,0),[2]基本登録!D:E,2,0),"")</f>
        <v/>
      </c>
      <c r="Y191" s="365">
        <f t="shared" si="4"/>
        <v>4370.0000000000018</v>
      </c>
      <c r="Z191" s="319" t="str">
        <f>IF(P191=420,"未払外注費("&amp;VLOOKUP(A191,[2]売上入力!D:AB,6,0)&amp;")","外注費("&amp;VLOOKUP(A191,[2]売上入力!D:AB,6,0)&amp;")")</f>
        <v>外注費(鈴木ま)</v>
      </c>
    </row>
    <row r="192" spans="1:26" ht="13.5">
      <c r="A192" s="563" t="str">
        <f>DATE(B192,C192,D192)&amp;"-"&amp;COUNTIF($D$4:D192,D192)</f>
        <v>44847-9</v>
      </c>
      <c r="B192" s="319">
        <f>YEAR([2]売上一覧表!$B$5)</f>
        <v>2022</v>
      </c>
      <c r="C192" s="319">
        <f>MONTH([2]売上一覧表!$B$5)</f>
        <v>10</v>
      </c>
      <c r="D192" s="319">
        <f t="shared" si="5"/>
        <v>13</v>
      </c>
      <c r="F192" s="365">
        <f>VLOOKUP(A192,[2]売上入力!D:AH,31,0)</f>
        <v>3679.9999999999991</v>
      </c>
      <c r="G192" s="319">
        <v>1838</v>
      </c>
      <c r="I192" s="319">
        <v>32</v>
      </c>
      <c r="J192" s="319">
        <v>8</v>
      </c>
      <c r="P192" s="319">
        <f>IF(VLOOKUP(A192,[2]売上入力!D:J,7,0)="日払",100,420)</f>
        <v>100</v>
      </c>
      <c r="U192" s="319" t="str">
        <f>IF(P192=420,VLOOKUP(VLOOKUP(A192,[2]売上入力!D:I,6,0),[2]基本登録!D:E,2,0),"")</f>
        <v/>
      </c>
      <c r="Y192" s="365">
        <f t="shared" si="4"/>
        <v>3679.9999999999991</v>
      </c>
      <c r="Z192" s="319" t="str">
        <f>IF(P192=420,"未払外注費("&amp;VLOOKUP(A192,[2]売上入力!D:AB,6,0)&amp;")","外注費("&amp;VLOOKUP(A192,[2]売上入力!D:AB,6,0)&amp;")")</f>
        <v>外注費(高橋)</v>
      </c>
    </row>
    <row r="193" spans="1:26" ht="13.5">
      <c r="A193" s="563" t="str">
        <f>DATE(B193,C193,D193)&amp;"-"&amp;COUNTIF($D$4:D193,D193)</f>
        <v>44847-10</v>
      </c>
      <c r="B193" s="319">
        <f>YEAR([2]売上一覧表!$B$5)</f>
        <v>2022</v>
      </c>
      <c r="C193" s="319">
        <f>MONTH([2]売上一覧表!$B$5)</f>
        <v>10</v>
      </c>
      <c r="D193" s="319">
        <f t="shared" si="5"/>
        <v>13</v>
      </c>
      <c r="F193" s="365">
        <f>VLOOKUP(A193,[2]売上入力!D:AH,31,0)</f>
        <v>4599.9999999999982</v>
      </c>
      <c r="G193" s="319">
        <v>1838</v>
      </c>
      <c r="I193" s="319">
        <v>32</v>
      </c>
      <c r="J193" s="319">
        <v>8</v>
      </c>
      <c r="P193" s="319">
        <f>IF(VLOOKUP(A193,[2]売上入力!D:J,7,0)="日払",100,420)</f>
        <v>100</v>
      </c>
      <c r="U193" s="319" t="str">
        <f>IF(P193=420,VLOOKUP(VLOOKUP(A193,[2]売上入力!D:I,6,0),[2]基本登録!D:E,2,0),"")</f>
        <v/>
      </c>
      <c r="Y193" s="365">
        <f t="shared" si="4"/>
        <v>4599.9999999999982</v>
      </c>
      <c r="Z193" s="319" t="str">
        <f>IF(P193=420,"未払外注費("&amp;VLOOKUP(A193,[2]売上入力!D:AB,6,0)&amp;")","外注費("&amp;VLOOKUP(A193,[2]売上入力!D:AB,6,0)&amp;")")</f>
        <v>外注費(廣田)</v>
      </c>
    </row>
    <row r="194" spans="1:26" ht="13.5">
      <c r="A194" s="563" t="str">
        <f>DATE(B194,C194,D194)&amp;"-"&amp;COUNTIF($D$4:D194,D194)</f>
        <v>44847-11</v>
      </c>
      <c r="B194" s="319">
        <f>YEAR([2]売上一覧表!$B$5)</f>
        <v>2022</v>
      </c>
      <c r="C194" s="319">
        <f>MONTH([2]売上一覧表!$B$5)</f>
        <v>10</v>
      </c>
      <c r="D194" s="319">
        <f t="shared" si="5"/>
        <v>13</v>
      </c>
      <c r="F194" s="365">
        <f>VLOOKUP(A194,[2]売上入力!D:AH,31,0)</f>
        <v>0</v>
      </c>
      <c r="G194" s="319">
        <v>1838</v>
      </c>
      <c r="I194" s="319">
        <v>32</v>
      </c>
      <c r="J194" s="319">
        <v>8</v>
      </c>
      <c r="P194" s="319">
        <f>IF(VLOOKUP(A194,[2]売上入力!D:J,7,0)="日払",100,420)</f>
        <v>420</v>
      </c>
      <c r="U194" s="319">
        <f>IF(P194=420,VLOOKUP(VLOOKUP(A194,[2]売上入力!D:I,6,0),[2]基本登録!D:E,2,0),"")</f>
        <v>4</v>
      </c>
      <c r="Y194" s="365">
        <f t="shared" si="4"/>
        <v>0</v>
      </c>
      <c r="Z194" s="319" t="str">
        <f>IF(P194=420,"未払外注費("&amp;VLOOKUP(A194,[2]売上入力!D:AB,6,0)&amp;")","外注費("&amp;VLOOKUP(A194,[2]売上入力!D:AB,6,0)&amp;")")</f>
        <v>未払外注費(長尾)</v>
      </c>
    </row>
    <row r="195" spans="1:26" ht="13.5">
      <c r="A195" s="563" t="str">
        <f>DATE(B195,C195,D195)&amp;"-"&amp;COUNTIF($D$4:D195,D195)</f>
        <v>44847-12</v>
      </c>
      <c r="B195" s="319">
        <f>YEAR([2]売上一覧表!$B$5)</f>
        <v>2022</v>
      </c>
      <c r="C195" s="319">
        <f>MONTH([2]売上一覧表!$B$5)</f>
        <v>10</v>
      </c>
      <c r="D195" s="319">
        <f t="shared" si="5"/>
        <v>13</v>
      </c>
      <c r="F195" s="365" t="e">
        <f>VLOOKUP(A195,[2]売上入力!D:AH,31,0)</f>
        <v>#N/A</v>
      </c>
      <c r="G195" s="319">
        <v>1838</v>
      </c>
      <c r="I195" s="319">
        <v>32</v>
      </c>
      <c r="J195" s="319">
        <v>8</v>
      </c>
      <c r="P195" s="319" t="e">
        <f>IF(VLOOKUP(A195,[2]売上入力!D:J,7,0)="日払",100,420)</f>
        <v>#N/A</v>
      </c>
      <c r="U195" s="319" t="e">
        <f>IF(P195=420,VLOOKUP(VLOOKUP(A195,[2]売上入力!D:I,6,0),[2]基本登録!D:E,2,0),"")</f>
        <v>#N/A</v>
      </c>
      <c r="Y195" s="365" t="e">
        <f t="shared" si="4"/>
        <v>#N/A</v>
      </c>
      <c r="Z195" s="319" t="e">
        <f>IF(P195=420,"未払外注費("&amp;VLOOKUP(A195,[2]売上入力!D:AB,6,0)&amp;")","外注費("&amp;VLOOKUP(A195,[2]売上入力!D:AB,6,0)&amp;")")</f>
        <v>#N/A</v>
      </c>
    </row>
    <row r="196" spans="1:26" ht="13.5">
      <c r="A196" s="563" t="str">
        <f>DATE(B196,C196,D196)&amp;"-"&amp;COUNTIF($D$4:D196,D196)</f>
        <v>44847-13</v>
      </c>
      <c r="B196" s="319">
        <f>YEAR([2]売上一覧表!$B$5)</f>
        <v>2022</v>
      </c>
      <c r="C196" s="319">
        <f>MONTH([2]売上一覧表!$B$5)</f>
        <v>10</v>
      </c>
      <c r="D196" s="319">
        <f t="shared" si="5"/>
        <v>13</v>
      </c>
      <c r="F196" s="365" t="e">
        <f>VLOOKUP(A196,[2]売上入力!D:AH,31,0)</f>
        <v>#N/A</v>
      </c>
      <c r="G196" s="319">
        <v>1838</v>
      </c>
      <c r="I196" s="319">
        <v>32</v>
      </c>
      <c r="J196" s="319">
        <v>8</v>
      </c>
      <c r="P196" s="319" t="e">
        <f>IF(VLOOKUP(A196,[2]売上入力!D:J,7,0)="日払",100,420)</f>
        <v>#N/A</v>
      </c>
      <c r="U196" s="319" t="e">
        <f>IF(P196=420,VLOOKUP(VLOOKUP(A196,[2]売上入力!D:I,6,0),[2]基本登録!D:E,2,0),"")</f>
        <v>#N/A</v>
      </c>
      <c r="Y196" s="365" t="e">
        <f t="shared" si="4"/>
        <v>#N/A</v>
      </c>
      <c r="Z196" s="319" t="e">
        <f>IF(P196=420,"未払外注費("&amp;VLOOKUP(A196,[2]売上入力!D:AB,6,0)&amp;")","外注費("&amp;VLOOKUP(A196,[2]売上入力!D:AB,6,0)&amp;")")</f>
        <v>#N/A</v>
      </c>
    </row>
    <row r="197" spans="1:26" ht="13.5">
      <c r="A197" s="563" t="str">
        <f>DATE(B197,C197,D197)&amp;"-"&amp;COUNTIF($D$4:D197,D197)</f>
        <v>44847-14</v>
      </c>
      <c r="B197" s="319">
        <f>YEAR([2]売上一覧表!$B$5)</f>
        <v>2022</v>
      </c>
      <c r="C197" s="319">
        <f>MONTH([2]売上一覧表!$B$5)</f>
        <v>10</v>
      </c>
      <c r="D197" s="319">
        <f t="shared" si="5"/>
        <v>13</v>
      </c>
      <c r="F197" s="365" t="e">
        <f>VLOOKUP(A197,[2]売上入力!D:AH,31,0)</f>
        <v>#N/A</v>
      </c>
      <c r="G197" s="319">
        <v>1838</v>
      </c>
      <c r="I197" s="319">
        <v>32</v>
      </c>
      <c r="J197" s="319">
        <v>8</v>
      </c>
      <c r="P197" s="319" t="e">
        <f>IF(VLOOKUP(A197,[2]売上入力!D:J,7,0)="日払",100,420)</f>
        <v>#N/A</v>
      </c>
      <c r="U197" s="319" t="e">
        <f>IF(P197=420,VLOOKUP(VLOOKUP(A197,[2]売上入力!D:I,6,0),[2]基本登録!D:E,2,0),"")</f>
        <v>#N/A</v>
      </c>
      <c r="Y197" s="365" t="e">
        <f t="shared" si="4"/>
        <v>#N/A</v>
      </c>
      <c r="Z197" s="319" t="e">
        <f>IF(P197=420,"未払外注費("&amp;VLOOKUP(A197,[2]売上入力!D:AB,6,0)&amp;")","外注費("&amp;VLOOKUP(A197,[2]売上入力!D:AB,6,0)&amp;")")</f>
        <v>#N/A</v>
      </c>
    </row>
    <row r="198" spans="1:26" ht="13.5">
      <c r="A198" s="563" t="str">
        <f>DATE(B198,C198,D198)&amp;"-"&amp;COUNTIF($D$4:D198,D198)</f>
        <v>44847-15</v>
      </c>
      <c r="B198" s="319">
        <f>YEAR([2]売上一覧表!$B$5)</f>
        <v>2022</v>
      </c>
      <c r="C198" s="319">
        <f>MONTH([2]売上一覧表!$B$5)</f>
        <v>10</v>
      </c>
      <c r="D198" s="319">
        <f t="shared" si="5"/>
        <v>13</v>
      </c>
      <c r="F198" s="365" t="e">
        <f>VLOOKUP(A198,[2]売上入力!D:AH,31,0)</f>
        <v>#N/A</v>
      </c>
      <c r="G198" s="319">
        <v>1838</v>
      </c>
      <c r="I198" s="319">
        <v>32</v>
      </c>
      <c r="J198" s="319">
        <v>8</v>
      </c>
      <c r="P198" s="319" t="e">
        <f>IF(VLOOKUP(A198,[2]売上入力!D:J,7,0)="日払",100,420)</f>
        <v>#N/A</v>
      </c>
      <c r="U198" s="319" t="e">
        <f>IF(P198=420,VLOOKUP(VLOOKUP(A198,[2]売上入力!D:I,6,0),[2]基本登録!D:E,2,0),"")</f>
        <v>#N/A</v>
      </c>
      <c r="Y198" s="365" t="e">
        <f t="shared" ref="Y198:Y261" si="6">F198</f>
        <v>#N/A</v>
      </c>
      <c r="Z198" s="319" t="e">
        <f>IF(P198=420,"未払外注費("&amp;VLOOKUP(A198,[2]売上入力!D:AB,6,0)&amp;")","外注費("&amp;VLOOKUP(A198,[2]売上入力!D:AB,6,0)&amp;")")</f>
        <v>#N/A</v>
      </c>
    </row>
    <row r="199" spans="1:26" ht="13.5">
      <c r="A199" s="563" t="str">
        <f>DATE(B199,C199,D199)&amp;"-"&amp;COUNTIF($D$4:D199,D199)</f>
        <v>44848-1</v>
      </c>
      <c r="B199" s="319">
        <f>YEAR([2]売上一覧表!$B$5)</f>
        <v>2022</v>
      </c>
      <c r="C199" s="319">
        <f>MONTH([2]売上一覧表!$B$5)</f>
        <v>10</v>
      </c>
      <c r="D199" s="319">
        <f t="shared" si="5"/>
        <v>14</v>
      </c>
      <c r="F199" s="365">
        <f>VLOOKUP(A199,[2]売上入力!D:AH,31,0)</f>
        <v>5577.4999999999973</v>
      </c>
      <c r="G199" s="319">
        <v>1838</v>
      </c>
      <c r="I199" s="319">
        <v>32</v>
      </c>
      <c r="J199" s="319">
        <v>8</v>
      </c>
      <c r="P199" s="319">
        <f>IF(VLOOKUP(A199,[2]売上入力!D:J,7,0)="日払",100,420)</f>
        <v>100</v>
      </c>
      <c r="U199" s="319" t="str">
        <f>IF(P199=420,VLOOKUP(VLOOKUP(A199,[2]売上入力!D:I,6,0),[2]基本登録!D:E,2,0),"")</f>
        <v/>
      </c>
      <c r="Y199" s="365">
        <f t="shared" si="6"/>
        <v>5577.4999999999973</v>
      </c>
      <c r="Z199" s="319" t="str">
        <f>IF(P199=420,"未払外注費("&amp;VLOOKUP(A199,[2]売上入力!D:AB,6,0)&amp;")","外注費("&amp;VLOOKUP(A199,[2]売上入力!D:AB,6,0)&amp;")")</f>
        <v>外注費(武茂)</v>
      </c>
    </row>
    <row r="200" spans="1:26" ht="13.5">
      <c r="A200" s="563" t="str">
        <f>DATE(B200,C200,D200)&amp;"-"&amp;COUNTIF($D$4:D200,D200)</f>
        <v>44848-2</v>
      </c>
      <c r="B200" s="319">
        <f>YEAR([2]売上一覧表!$B$5)</f>
        <v>2022</v>
      </c>
      <c r="C200" s="319">
        <f>MONTH([2]売上一覧表!$B$5)</f>
        <v>10</v>
      </c>
      <c r="D200" s="319">
        <f t="shared" si="5"/>
        <v>14</v>
      </c>
      <c r="F200" s="365">
        <f>VLOOKUP(A200,[2]売上入力!D:AH,31,0)</f>
        <v>10292.500000000002</v>
      </c>
      <c r="G200" s="319">
        <v>1838</v>
      </c>
      <c r="I200" s="319">
        <v>32</v>
      </c>
      <c r="J200" s="319">
        <v>8</v>
      </c>
      <c r="P200" s="319">
        <f>IF(VLOOKUP(A200,[2]売上入力!D:J,7,0)="日払",100,420)</f>
        <v>100</v>
      </c>
      <c r="U200" s="319" t="str">
        <f>IF(P200=420,VLOOKUP(VLOOKUP(A200,[2]売上入力!D:I,6,0),[2]基本登録!D:E,2,0),"")</f>
        <v/>
      </c>
      <c r="Y200" s="365">
        <f t="shared" si="6"/>
        <v>10292.500000000002</v>
      </c>
      <c r="Z200" s="319" t="str">
        <f>IF(P200=420,"未払外注費("&amp;VLOOKUP(A200,[2]売上入力!D:AB,6,0)&amp;")","外注費("&amp;VLOOKUP(A200,[2]売上入力!D:AB,6,0)&amp;")")</f>
        <v>外注費(鈴木)</v>
      </c>
    </row>
    <row r="201" spans="1:26" ht="13.5">
      <c r="A201" s="563" t="str">
        <f>DATE(B201,C201,D201)&amp;"-"&amp;COUNTIF($D$4:D201,D201)</f>
        <v>44848-3</v>
      </c>
      <c r="B201" s="319">
        <f>YEAR([2]売上一覧表!$B$5)</f>
        <v>2022</v>
      </c>
      <c r="C201" s="319">
        <f>MONTH([2]売上一覧表!$B$5)</f>
        <v>10</v>
      </c>
      <c r="D201" s="319">
        <f t="shared" si="5"/>
        <v>14</v>
      </c>
      <c r="F201" s="365">
        <f>VLOOKUP(A201,[2]売上入力!D:AH,31,0)</f>
        <v>5290.0000000000018</v>
      </c>
      <c r="G201" s="319">
        <v>1838</v>
      </c>
      <c r="I201" s="319">
        <v>32</v>
      </c>
      <c r="J201" s="319">
        <v>8</v>
      </c>
      <c r="P201" s="319">
        <f>IF(VLOOKUP(A201,[2]売上入力!D:J,7,0)="日払",100,420)</f>
        <v>100</v>
      </c>
      <c r="U201" s="319" t="str">
        <f>IF(P201=420,VLOOKUP(VLOOKUP(A201,[2]売上入力!D:I,6,0),[2]基本登録!D:E,2,0),"")</f>
        <v/>
      </c>
      <c r="Y201" s="365">
        <f t="shared" si="6"/>
        <v>5290.0000000000018</v>
      </c>
      <c r="Z201" s="319" t="str">
        <f>IF(P201=420,"未払外注費("&amp;VLOOKUP(A201,[2]売上入力!D:AB,6,0)&amp;")","外注費("&amp;VLOOKUP(A201,[2]売上入力!D:AB,6,0)&amp;")")</f>
        <v>外注費(深田)</v>
      </c>
    </row>
    <row r="202" spans="1:26" ht="13.5">
      <c r="A202" s="563" t="str">
        <f>DATE(B202,C202,D202)&amp;"-"&amp;COUNTIF($D$4:D202,D202)</f>
        <v>44848-4</v>
      </c>
      <c r="B202" s="319">
        <f>YEAR([2]売上一覧表!$B$5)</f>
        <v>2022</v>
      </c>
      <c r="C202" s="319">
        <f>MONTH([2]売上一覧表!$B$5)</f>
        <v>10</v>
      </c>
      <c r="D202" s="319">
        <f t="shared" si="5"/>
        <v>14</v>
      </c>
      <c r="F202" s="365">
        <f>VLOOKUP(A202,[2]売上入力!D:AH,31,0)</f>
        <v>6095.0000000000027</v>
      </c>
      <c r="G202" s="319">
        <v>1838</v>
      </c>
      <c r="I202" s="319">
        <v>32</v>
      </c>
      <c r="J202" s="319">
        <v>8</v>
      </c>
      <c r="P202" s="319">
        <f>IF(VLOOKUP(A202,[2]売上入力!D:J,7,0)="日払",100,420)</f>
        <v>100</v>
      </c>
      <c r="U202" s="319" t="str">
        <f>IF(P202=420,VLOOKUP(VLOOKUP(A202,[2]売上入力!D:I,6,0),[2]基本登録!D:E,2,0),"")</f>
        <v/>
      </c>
      <c r="Y202" s="365">
        <f t="shared" si="6"/>
        <v>6095.0000000000027</v>
      </c>
      <c r="Z202" s="319" t="str">
        <f>IF(P202=420,"未払外注費("&amp;VLOOKUP(A202,[2]売上入力!D:AB,6,0)&amp;")","外注費("&amp;VLOOKUP(A202,[2]売上入力!D:AB,6,0)&amp;")")</f>
        <v>外注費(相田)</v>
      </c>
    </row>
    <row r="203" spans="1:26" ht="13.5">
      <c r="A203" s="563" t="str">
        <f>DATE(B203,C203,D203)&amp;"-"&amp;COUNTIF($D$4:D203,D203)</f>
        <v>44848-5</v>
      </c>
      <c r="B203" s="319">
        <f>YEAR([2]売上一覧表!$B$5)</f>
        <v>2022</v>
      </c>
      <c r="C203" s="319">
        <f>MONTH([2]売上一覧表!$B$5)</f>
        <v>10</v>
      </c>
      <c r="D203" s="319">
        <f t="shared" si="5"/>
        <v>14</v>
      </c>
      <c r="F203" s="365">
        <f>VLOOKUP(A203,[2]売上入力!D:AH,31,0)</f>
        <v>6555.0000000000036</v>
      </c>
      <c r="G203" s="319">
        <v>1838</v>
      </c>
      <c r="I203" s="319">
        <v>32</v>
      </c>
      <c r="J203" s="319">
        <v>8</v>
      </c>
      <c r="P203" s="319">
        <f>IF(VLOOKUP(A203,[2]売上入力!D:J,7,0)="日払",100,420)</f>
        <v>100</v>
      </c>
      <c r="U203" s="319" t="str">
        <f>IF(P203=420,VLOOKUP(VLOOKUP(A203,[2]売上入力!D:I,6,0),[2]基本登録!D:E,2,0),"")</f>
        <v/>
      </c>
      <c r="Y203" s="365">
        <f t="shared" si="6"/>
        <v>6555.0000000000036</v>
      </c>
      <c r="Z203" s="319" t="str">
        <f>IF(P203=420,"未払外注費("&amp;VLOOKUP(A203,[2]売上入力!D:AB,6,0)&amp;")","外注費("&amp;VLOOKUP(A203,[2]売上入力!D:AB,6,0)&amp;")")</f>
        <v>外注費(庵)</v>
      </c>
    </row>
    <row r="204" spans="1:26" ht="13.5">
      <c r="A204" s="563" t="str">
        <f>DATE(B204,C204,D204)&amp;"-"&amp;COUNTIF($D$4:D204,D204)</f>
        <v>44848-6</v>
      </c>
      <c r="B204" s="319">
        <f>YEAR([2]売上一覧表!$B$5)</f>
        <v>2022</v>
      </c>
      <c r="C204" s="319">
        <f>MONTH([2]売上一覧表!$B$5)</f>
        <v>10</v>
      </c>
      <c r="D204" s="319">
        <f t="shared" si="5"/>
        <v>14</v>
      </c>
      <c r="F204" s="365">
        <f>VLOOKUP(A204,[2]売上入力!D:AH,31,0)</f>
        <v>5059.9999999999973</v>
      </c>
      <c r="G204" s="319">
        <v>1838</v>
      </c>
      <c r="I204" s="319">
        <v>32</v>
      </c>
      <c r="J204" s="319">
        <v>8</v>
      </c>
      <c r="P204" s="319">
        <f>IF(VLOOKUP(A204,[2]売上入力!D:J,7,0)="日払",100,420)</f>
        <v>100</v>
      </c>
      <c r="U204" s="319" t="str">
        <f>IF(P204=420,VLOOKUP(VLOOKUP(A204,[2]売上入力!D:I,6,0),[2]基本登録!D:E,2,0),"")</f>
        <v/>
      </c>
      <c r="Y204" s="365">
        <f t="shared" si="6"/>
        <v>5059.9999999999973</v>
      </c>
      <c r="Z204" s="319" t="str">
        <f>IF(P204=420,"未払外注費("&amp;VLOOKUP(A204,[2]売上入力!D:AB,6,0)&amp;")","外注費("&amp;VLOOKUP(A204,[2]売上入力!D:AB,6,0)&amp;")")</f>
        <v>外注費(清水英)</v>
      </c>
    </row>
    <row r="205" spans="1:26" ht="13.5">
      <c r="A205" s="563" t="str">
        <f>DATE(B205,C205,D205)&amp;"-"&amp;COUNTIF($D$4:D205,D205)</f>
        <v>44848-7</v>
      </c>
      <c r="B205" s="319">
        <f>YEAR([2]売上一覧表!$B$5)</f>
        <v>2022</v>
      </c>
      <c r="C205" s="319">
        <f>MONTH([2]売上一覧表!$B$5)</f>
        <v>10</v>
      </c>
      <c r="D205" s="319">
        <f t="shared" si="5"/>
        <v>14</v>
      </c>
      <c r="F205" s="365">
        <f>VLOOKUP(A205,[2]売上入力!D:AH,31,0)</f>
        <v>4945</v>
      </c>
      <c r="G205" s="319">
        <v>1838</v>
      </c>
      <c r="I205" s="319">
        <v>32</v>
      </c>
      <c r="J205" s="319">
        <v>8</v>
      </c>
      <c r="P205" s="319">
        <f>IF(VLOOKUP(A205,[2]売上入力!D:J,7,0)="日払",100,420)</f>
        <v>100</v>
      </c>
      <c r="U205" s="319" t="str">
        <f>IF(P205=420,VLOOKUP(VLOOKUP(A205,[2]売上入力!D:I,6,0),[2]基本登録!D:E,2,0),"")</f>
        <v/>
      </c>
      <c r="Y205" s="365">
        <f t="shared" si="6"/>
        <v>4945</v>
      </c>
      <c r="Z205" s="319" t="str">
        <f>IF(P205=420,"未払外注費("&amp;VLOOKUP(A205,[2]売上入力!D:AB,6,0)&amp;")","外注費("&amp;VLOOKUP(A205,[2]売上入力!D:AB,6,0)&amp;")")</f>
        <v>外注費(浦辻)</v>
      </c>
    </row>
    <row r="206" spans="1:26" ht="13.5">
      <c r="A206" s="563" t="str">
        <f>DATE(B206,C206,D206)&amp;"-"&amp;COUNTIF($D$4:D206,D206)</f>
        <v>44848-8</v>
      </c>
      <c r="B206" s="319">
        <f>YEAR([2]売上一覧表!$B$5)</f>
        <v>2022</v>
      </c>
      <c r="C206" s="319">
        <f>MONTH([2]売上一覧表!$B$5)</f>
        <v>10</v>
      </c>
      <c r="D206" s="319">
        <f t="shared" si="5"/>
        <v>14</v>
      </c>
      <c r="F206" s="365">
        <f>VLOOKUP(A206,[2]売上入力!D:AH,31,0)</f>
        <v>5462.4999999999991</v>
      </c>
      <c r="G206" s="319">
        <v>1838</v>
      </c>
      <c r="I206" s="319">
        <v>32</v>
      </c>
      <c r="J206" s="319">
        <v>8</v>
      </c>
      <c r="P206" s="319">
        <f>IF(VLOOKUP(A206,[2]売上入力!D:J,7,0)="日払",100,420)</f>
        <v>100</v>
      </c>
      <c r="U206" s="319" t="str">
        <f>IF(P206=420,VLOOKUP(VLOOKUP(A206,[2]売上入力!D:I,6,0),[2]基本登録!D:E,2,0),"")</f>
        <v/>
      </c>
      <c r="Y206" s="365">
        <f t="shared" si="6"/>
        <v>5462.4999999999991</v>
      </c>
      <c r="Z206" s="319" t="str">
        <f>IF(P206=420,"未払外注費("&amp;VLOOKUP(A206,[2]売上入力!D:AB,6,0)&amp;")","外注費("&amp;VLOOKUP(A206,[2]売上入力!D:AB,6,0)&amp;")")</f>
        <v>外注費(八重樫)</v>
      </c>
    </row>
    <row r="207" spans="1:26" ht="13.5">
      <c r="A207" s="563" t="str">
        <f>DATE(B207,C207,D207)&amp;"-"&amp;COUNTIF($D$4:D207,D207)</f>
        <v>44848-9</v>
      </c>
      <c r="B207" s="319">
        <f>YEAR([2]売上一覧表!$B$5)</f>
        <v>2022</v>
      </c>
      <c r="C207" s="319">
        <f>MONTH([2]売上一覧表!$B$5)</f>
        <v>10</v>
      </c>
      <c r="D207" s="319">
        <f t="shared" si="5"/>
        <v>14</v>
      </c>
      <c r="F207" s="365">
        <f>VLOOKUP(A207,[2]売上入力!D:AH,31,0)</f>
        <v>5117.4999999999991</v>
      </c>
      <c r="G207" s="319">
        <v>1838</v>
      </c>
      <c r="I207" s="319">
        <v>32</v>
      </c>
      <c r="J207" s="319">
        <v>8</v>
      </c>
      <c r="P207" s="319">
        <f>IF(VLOOKUP(A207,[2]売上入力!D:J,7,0)="日払",100,420)</f>
        <v>100</v>
      </c>
      <c r="U207" s="319" t="str">
        <f>IF(P207=420,VLOOKUP(VLOOKUP(A207,[2]売上入力!D:I,6,0),[2]基本登録!D:E,2,0),"")</f>
        <v/>
      </c>
      <c r="Y207" s="365">
        <f t="shared" si="6"/>
        <v>5117.4999999999991</v>
      </c>
      <c r="Z207" s="319" t="str">
        <f>IF(P207=420,"未払外注費("&amp;VLOOKUP(A207,[2]売上入力!D:AB,6,0)&amp;")","外注費("&amp;VLOOKUP(A207,[2]売上入力!D:AB,6,0)&amp;")")</f>
        <v>外注費(片山)</v>
      </c>
    </row>
    <row r="208" spans="1:26" ht="13.5">
      <c r="A208" s="563" t="str">
        <f>DATE(B208,C208,D208)&amp;"-"&amp;COUNTIF($D$4:D208,D208)</f>
        <v>44848-10</v>
      </c>
      <c r="B208" s="319">
        <f>YEAR([2]売上一覧表!$B$5)</f>
        <v>2022</v>
      </c>
      <c r="C208" s="319">
        <f>MONTH([2]売上一覧表!$B$5)</f>
        <v>10</v>
      </c>
      <c r="D208" s="319">
        <f t="shared" si="5"/>
        <v>14</v>
      </c>
      <c r="F208" s="365">
        <f>VLOOKUP(A208,[2]売上入力!D:AH,31,0)</f>
        <v>7858.3333333333339</v>
      </c>
      <c r="G208" s="319">
        <v>1838</v>
      </c>
      <c r="I208" s="319">
        <v>32</v>
      </c>
      <c r="J208" s="319">
        <v>8</v>
      </c>
      <c r="P208" s="319">
        <f>IF(VLOOKUP(A208,[2]売上入力!D:J,7,0)="日払",100,420)</f>
        <v>100</v>
      </c>
      <c r="U208" s="319" t="str">
        <f>IF(P208=420,VLOOKUP(VLOOKUP(A208,[2]売上入力!D:I,6,0),[2]基本登録!D:E,2,0),"")</f>
        <v/>
      </c>
      <c r="Y208" s="365">
        <f t="shared" si="6"/>
        <v>7858.3333333333339</v>
      </c>
      <c r="Z208" s="319" t="str">
        <f>IF(P208=420,"未払外注費("&amp;VLOOKUP(A208,[2]売上入力!D:AB,6,0)&amp;")","外注費("&amp;VLOOKUP(A208,[2]売上入力!D:AB,6,0)&amp;")")</f>
        <v>外注費(小沼)</v>
      </c>
    </row>
    <row r="209" spans="1:26" ht="13.5">
      <c r="A209" s="563" t="str">
        <f>DATE(B209,C209,D209)&amp;"-"&amp;COUNTIF($D$4:D209,D209)</f>
        <v>44848-11</v>
      </c>
      <c r="B209" s="319">
        <f>YEAR([2]売上一覧表!$B$5)</f>
        <v>2022</v>
      </c>
      <c r="C209" s="319">
        <f>MONTH([2]売上一覧表!$B$5)</f>
        <v>10</v>
      </c>
      <c r="D209" s="319">
        <f t="shared" si="5"/>
        <v>14</v>
      </c>
      <c r="F209" s="365">
        <f>VLOOKUP(A209,[2]売上入力!D:AH,31,0)</f>
        <v>3910.0000000000009</v>
      </c>
      <c r="G209" s="319">
        <v>1838</v>
      </c>
      <c r="I209" s="319">
        <v>32</v>
      </c>
      <c r="J209" s="319">
        <v>8</v>
      </c>
      <c r="P209" s="319">
        <f>IF(VLOOKUP(A209,[2]売上入力!D:J,7,0)="日払",100,420)</f>
        <v>100</v>
      </c>
      <c r="U209" s="319" t="str">
        <f>IF(P209=420,VLOOKUP(VLOOKUP(A209,[2]売上入力!D:I,6,0),[2]基本登録!D:E,2,0),"")</f>
        <v/>
      </c>
      <c r="Y209" s="365">
        <f t="shared" si="6"/>
        <v>3910.0000000000009</v>
      </c>
      <c r="Z209" s="319" t="str">
        <f>IF(P209=420,"未払外注費("&amp;VLOOKUP(A209,[2]売上入力!D:AB,6,0)&amp;")","外注費("&amp;VLOOKUP(A209,[2]売上入力!D:AB,6,0)&amp;")")</f>
        <v>外注費(稲毛田)</v>
      </c>
    </row>
    <row r="210" spans="1:26" ht="13.5">
      <c r="A210" s="563" t="str">
        <f>DATE(B210,C210,D210)&amp;"-"&amp;COUNTIF($D$4:D210,D210)</f>
        <v>44848-12</v>
      </c>
      <c r="B210" s="319">
        <f>YEAR([2]売上一覧表!$B$5)</f>
        <v>2022</v>
      </c>
      <c r="C210" s="319">
        <f>MONTH([2]売上一覧表!$B$5)</f>
        <v>10</v>
      </c>
      <c r="D210" s="319">
        <f t="shared" si="5"/>
        <v>14</v>
      </c>
      <c r="F210" s="365">
        <f>VLOOKUP(A210,[2]売上入力!D:AH,31,0)</f>
        <v>0</v>
      </c>
      <c r="G210" s="319">
        <v>1838</v>
      </c>
      <c r="I210" s="319">
        <v>32</v>
      </c>
      <c r="J210" s="319">
        <v>8</v>
      </c>
      <c r="P210" s="319">
        <f>IF(VLOOKUP(A210,[2]売上入力!D:J,7,0)="日払",100,420)</f>
        <v>420</v>
      </c>
      <c r="U210" s="319">
        <f>IF(P210=420,VLOOKUP(VLOOKUP(A210,[2]売上入力!D:I,6,0),[2]基本登録!D:E,2,0),"")</f>
        <v>4</v>
      </c>
      <c r="Y210" s="365">
        <f t="shared" si="6"/>
        <v>0</v>
      </c>
      <c r="Z210" s="319" t="str">
        <f>IF(P210=420,"未払外注費("&amp;VLOOKUP(A210,[2]売上入力!D:AB,6,0)&amp;")","外注費("&amp;VLOOKUP(A210,[2]売上入力!D:AB,6,0)&amp;")")</f>
        <v>未払外注費(長尾)</v>
      </c>
    </row>
    <row r="211" spans="1:26" ht="13.5">
      <c r="A211" s="563" t="str">
        <f>DATE(B211,C211,D211)&amp;"-"&amp;COUNTIF($D$4:D211,D211)</f>
        <v>44848-13</v>
      </c>
      <c r="B211" s="319">
        <f>YEAR([2]売上一覧表!$B$5)</f>
        <v>2022</v>
      </c>
      <c r="C211" s="319">
        <f>MONTH([2]売上一覧表!$B$5)</f>
        <v>10</v>
      </c>
      <c r="D211" s="319">
        <f t="shared" si="5"/>
        <v>14</v>
      </c>
      <c r="F211" s="365">
        <f>VLOOKUP(A211,[2]売上入力!D:AH,31,0)</f>
        <v>4599.9999999999982</v>
      </c>
      <c r="G211" s="319">
        <v>1838</v>
      </c>
      <c r="I211" s="319">
        <v>32</v>
      </c>
      <c r="J211" s="319">
        <v>8</v>
      </c>
      <c r="P211" s="319">
        <f>IF(VLOOKUP(A211,[2]売上入力!D:J,7,0)="日払",100,420)</f>
        <v>100</v>
      </c>
      <c r="U211" s="319" t="str">
        <f>IF(P211=420,VLOOKUP(VLOOKUP(A211,[2]売上入力!D:I,6,0),[2]基本登録!D:E,2,0),"")</f>
        <v/>
      </c>
      <c r="Y211" s="365">
        <f t="shared" si="6"/>
        <v>4599.9999999999982</v>
      </c>
      <c r="Z211" s="319" t="str">
        <f>IF(P211=420,"未払外注費("&amp;VLOOKUP(A211,[2]売上入力!D:AB,6,0)&amp;")","外注費("&amp;VLOOKUP(A211,[2]売上入力!D:AB,6,0)&amp;")")</f>
        <v>外注費(堤)</v>
      </c>
    </row>
    <row r="212" spans="1:26" ht="13.5">
      <c r="A212" s="563" t="str">
        <f>DATE(B212,C212,D212)&amp;"-"&amp;COUNTIF($D$4:D212,D212)</f>
        <v>44848-14</v>
      </c>
      <c r="B212" s="319">
        <f>YEAR([2]売上一覧表!$B$5)</f>
        <v>2022</v>
      </c>
      <c r="C212" s="319">
        <f>MONTH([2]売上一覧表!$B$5)</f>
        <v>10</v>
      </c>
      <c r="D212" s="319">
        <f t="shared" ref="D212:D275" si="7">D197+1</f>
        <v>14</v>
      </c>
      <c r="F212" s="365">
        <f>VLOOKUP(A212,[2]売上入力!D:AH,31,0)</f>
        <v>4139.9999999999973</v>
      </c>
      <c r="G212" s="319">
        <v>1838</v>
      </c>
      <c r="I212" s="319">
        <v>32</v>
      </c>
      <c r="J212" s="319">
        <v>8</v>
      </c>
      <c r="P212" s="319">
        <f>IF(VLOOKUP(A212,[2]売上入力!D:J,7,0)="日払",100,420)</f>
        <v>100</v>
      </c>
      <c r="U212" s="319" t="str">
        <f>IF(P212=420,VLOOKUP(VLOOKUP(A212,[2]売上入力!D:I,6,0),[2]基本登録!D:E,2,0),"")</f>
        <v/>
      </c>
      <c r="Y212" s="365">
        <f t="shared" si="6"/>
        <v>4139.9999999999973</v>
      </c>
      <c r="Z212" s="319" t="str">
        <f>IF(P212=420,"未払外注費("&amp;VLOOKUP(A212,[2]売上入力!D:AB,6,0)&amp;")","外注費("&amp;VLOOKUP(A212,[2]売上入力!D:AB,6,0)&amp;")")</f>
        <v>外注費(高橋)</v>
      </c>
    </row>
    <row r="213" spans="1:26" ht="13.5">
      <c r="A213" s="563" t="str">
        <f>DATE(B213,C213,D213)&amp;"-"&amp;COUNTIF($D$4:D213,D213)</f>
        <v>44848-15</v>
      </c>
      <c r="B213" s="319">
        <f>YEAR([2]売上一覧表!$B$5)</f>
        <v>2022</v>
      </c>
      <c r="C213" s="319">
        <f>MONTH([2]売上一覧表!$B$5)</f>
        <v>10</v>
      </c>
      <c r="D213" s="319">
        <f t="shared" si="7"/>
        <v>14</v>
      </c>
      <c r="F213" s="365">
        <f>VLOOKUP(A213,[2]売上入力!D:AH,31,0)</f>
        <v>4599.9999999999982</v>
      </c>
      <c r="G213" s="319">
        <v>1838</v>
      </c>
      <c r="I213" s="319">
        <v>32</v>
      </c>
      <c r="J213" s="319">
        <v>8</v>
      </c>
      <c r="P213" s="319">
        <f>IF(VLOOKUP(A213,[2]売上入力!D:J,7,0)="日払",100,420)</f>
        <v>100</v>
      </c>
      <c r="U213" s="319" t="str">
        <f>IF(P213=420,VLOOKUP(VLOOKUP(A213,[2]売上入力!D:I,6,0),[2]基本登録!D:E,2,0),"")</f>
        <v/>
      </c>
      <c r="Y213" s="365">
        <f t="shared" si="6"/>
        <v>4599.9999999999982</v>
      </c>
      <c r="Z213" s="319" t="str">
        <f>IF(P213=420,"未払外注費("&amp;VLOOKUP(A213,[2]売上入力!D:AB,6,0)&amp;")","外注費("&amp;VLOOKUP(A213,[2]売上入力!D:AB,6,0)&amp;")")</f>
        <v>外注費(中條)</v>
      </c>
    </row>
    <row r="214" spans="1:26" ht="13.5">
      <c r="A214" s="563" t="str">
        <f>DATE(B214,C214,D214)&amp;"-"&amp;COUNTIF($D$4:D214,D214)</f>
        <v>44849-1</v>
      </c>
      <c r="B214" s="319">
        <f>YEAR([2]売上一覧表!$B$5)</f>
        <v>2022</v>
      </c>
      <c r="C214" s="319">
        <f>MONTH([2]売上一覧表!$B$5)</f>
        <v>10</v>
      </c>
      <c r="D214" s="319">
        <f t="shared" si="7"/>
        <v>15</v>
      </c>
      <c r="F214" s="365">
        <f>VLOOKUP(A214,[2]売上入力!D:AH,31,0)</f>
        <v>4427.5000000000018</v>
      </c>
      <c r="G214" s="319">
        <v>1838</v>
      </c>
      <c r="I214" s="319">
        <v>32</v>
      </c>
      <c r="J214" s="319">
        <v>8</v>
      </c>
      <c r="P214" s="319">
        <f>IF(VLOOKUP(A214,[2]売上入力!D:J,7,0)="日払",100,420)</f>
        <v>100</v>
      </c>
      <c r="U214" s="319" t="str">
        <f>IF(P214=420,VLOOKUP(VLOOKUP(A214,[2]売上入力!D:I,6,0),[2]基本登録!D:E,2,0),"")</f>
        <v/>
      </c>
      <c r="Y214" s="365">
        <f t="shared" si="6"/>
        <v>4427.5000000000018</v>
      </c>
      <c r="Z214" s="319" t="str">
        <f>IF(P214=420,"未払外注費("&amp;VLOOKUP(A214,[2]売上入力!D:AB,6,0)&amp;")","外注費("&amp;VLOOKUP(A214,[2]売上入力!D:AB,6,0)&amp;")")</f>
        <v>外注費(深田)</v>
      </c>
    </row>
    <row r="215" spans="1:26" ht="13.5">
      <c r="A215" s="563" t="str">
        <f>DATE(B215,C215,D215)&amp;"-"&amp;COUNTIF($D$4:D215,D215)</f>
        <v>44849-2</v>
      </c>
      <c r="B215" s="319">
        <f>YEAR([2]売上一覧表!$B$5)</f>
        <v>2022</v>
      </c>
      <c r="C215" s="319">
        <f>MONTH([2]売上一覧表!$B$5)</f>
        <v>10</v>
      </c>
      <c r="D215" s="319">
        <f t="shared" si="7"/>
        <v>15</v>
      </c>
      <c r="F215" s="365">
        <f>VLOOKUP(A215,[2]売上入力!D:AH,31,0)</f>
        <v>7321.6666666666679</v>
      </c>
      <c r="G215" s="319">
        <v>1838</v>
      </c>
      <c r="I215" s="319">
        <v>32</v>
      </c>
      <c r="J215" s="319">
        <v>8</v>
      </c>
      <c r="P215" s="319">
        <f>IF(VLOOKUP(A215,[2]売上入力!D:J,7,0)="日払",100,420)</f>
        <v>100</v>
      </c>
      <c r="U215" s="319" t="str">
        <f>IF(P215=420,VLOOKUP(VLOOKUP(A215,[2]売上入力!D:I,6,0),[2]基本登録!D:E,2,0),"")</f>
        <v/>
      </c>
      <c r="Y215" s="365">
        <f t="shared" si="6"/>
        <v>7321.6666666666679</v>
      </c>
      <c r="Z215" s="319" t="str">
        <f>IF(P215=420,"未払外注費("&amp;VLOOKUP(A215,[2]売上入力!D:AB,6,0)&amp;")","外注費("&amp;VLOOKUP(A215,[2]売上入力!D:AB,6,0)&amp;")")</f>
        <v>外注費(石巻)</v>
      </c>
    </row>
    <row r="216" spans="1:26" ht="13.5">
      <c r="A216" s="563" t="str">
        <f>DATE(B216,C216,D216)&amp;"-"&amp;COUNTIF($D$4:D216,D216)</f>
        <v>44849-3</v>
      </c>
      <c r="B216" s="319">
        <f>YEAR([2]売上一覧表!$B$5)</f>
        <v>2022</v>
      </c>
      <c r="C216" s="319">
        <f>MONTH([2]売上一覧表!$B$5)</f>
        <v>10</v>
      </c>
      <c r="D216" s="319">
        <f t="shared" si="7"/>
        <v>15</v>
      </c>
      <c r="F216" s="365">
        <f>VLOOKUP(A216,[2]売上入力!D:AH,31,0)</f>
        <v>9602.5000000000055</v>
      </c>
      <c r="G216" s="319">
        <v>1838</v>
      </c>
      <c r="I216" s="319">
        <v>32</v>
      </c>
      <c r="J216" s="319">
        <v>8</v>
      </c>
      <c r="P216" s="319">
        <f>IF(VLOOKUP(A216,[2]売上入力!D:J,7,0)="日払",100,420)</f>
        <v>100</v>
      </c>
      <c r="U216" s="319" t="str">
        <f>IF(P216=420,VLOOKUP(VLOOKUP(A216,[2]売上入力!D:I,6,0),[2]基本登録!D:E,2,0),"")</f>
        <v/>
      </c>
      <c r="Y216" s="365">
        <f t="shared" si="6"/>
        <v>9602.5000000000055</v>
      </c>
      <c r="Z216" s="319" t="str">
        <f>IF(P216=420,"未払外注費("&amp;VLOOKUP(A216,[2]売上入力!D:AB,6,0)&amp;")","外注費("&amp;VLOOKUP(A216,[2]売上入力!D:AB,6,0)&amp;")")</f>
        <v>外注費(鈴木)</v>
      </c>
    </row>
    <row r="217" spans="1:26" ht="13.5">
      <c r="A217" s="563" t="str">
        <f>DATE(B217,C217,D217)&amp;"-"&amp;COUNTIF($D$4:D217,D217)</f>
        <v>44849-4</v>
      </c>
      <c r="B217" s="319">
        <f>YEAR([2]売上一覧表!$B$5)</f>
        <v>2022</v>
      </c>
      <c r="C217" s="319">
        <f>MONTH([2]売上一覧表!$B$5)</f>
        <v>10</v>
      </c>
      <c r="D217" s="319">
        <f t="shared" si="7"/>
        <v>15</v>
      </c>
      <c r="F217" s="365">
        <f>VLOOKUP(A217,[2]売上入力!D:AH,31,0)</f>
        <v>4254.9999999999991</v>
      </c>
      <c r="G217" s="319">
        <v>1838</v>
      </c>
      <c r="I217" s="319">
        <v>32</v>
      </c>
      <c r="J217" s="319">
        <v>8</v>
      </c>
      <c r="P217" s="319">
        <f>IF(VLOOKUP(A217,[2]売上入力!D:J,7,0)="日払",100,420)</f>
        <v>100</v>
      </c>
      <c r="U217" s="319" t="str">
        <f>IF(P217=420,VLOOKUP(VLOOKUP(A217,[2]売上入力!D:I,6,0),[2]基本登録!D:E,2,0),"")</f>
        <v/>
      </c>
      <c r="Y217" s="365">
        <f t="shared" si="6"/>
        <v>4254.9999999999991</v>
      </c>
      <c r="Z217" s="319" t="str">
        <f>IF(P217=420,"未払外注費("&amp;VLOOKUP(A217,[2]売上入力!D:AB,6,0)&amp;")","外注費("&amp;VLOOKUP(A217,[2]売上入力!D:AB,6,0)&amp;")")</f>
        <v>外注費(清水英)</v>
      </c>
    </row>
    <row r="218" spans="1:26" ht="13.5">
      <c r="A218" s="563" t="str">
        <f>DATE(B218,C218,D218)&amp;"-"&amp;COUNTIF($D$4:D218,D218)</f>
        <v>44849-5</v>
      </c>
      <c r="B218" s="319">
        <f>YEAR([2]売上一覧表!$B$5)</f>
        <v>2022</v>
      </c>
      <c r="C218" s="319">
        <f>MONTH([2]売上一覧表!$B$5)</f>
        <v>10</v>
      </c>
      <c r="D218" s="319">
        <f t="shared" si="7"/>
        <v>15</v>
      </c>
      <c r="F218" s="365">
        <f>VLOOKUP(A218,[2]売上入力!D:AH,31,0)</f>
        <v>4714.9999999999973</v>
      </c>
      <c r="G218" s="319">
        <v>1838</v>
      </c>
      <c r="I218" s="319">
        <v>32</v>
      </c>
      <c r="J218" s="319">
        <v>8</v>
      </c>
      <c r="P218" s="319">
        <f>IF(VLOOKUP(A218,[2]売上入力!D:J,7,0)="日払",100,420)</f>
        <v>100</v>
      </c>
      <c r="U218" s="319" t="str">
        <f>IF(P218=420,VLOOKUP(VLOOKUP(A218,[2]売上入力!D:I,6,0),[2]基本登録!D:E,2,0),"")</f>
        <v/>
      </c>
      <c r="Y218" s="365">
        <f t="shared" si="6"/>
        <v>4714.9999999999973</v>
      </c>
      <c r="Z218" s="319" t="str">
        <f>IF(P218=420,"未払外注費("&amp;VLOOKUP(A218,[2]売上入力!D:AB,6,0)&amp;")","外注費("&amp;VLOOKUP(A218,[2]売上入力!D:AB,6,0)&amp;")")</f>
        <v>外注費(武茂)</v>
      </c>
    </row>
    <row r="219" spans="1:26" ht="13.5">
      <c r="A219" s="563" t="str">
        <f>DATE(B219,C219,D219)&amp;"-"&amp;COUNTIF($D$4:D219,D219)</f>
        <v>44849-6</v>
      </c>
      <c r="B219" s="319">
        <f>YEAR([2]売上一覧表!$B$5)</f>
        <v>2022</v>
      </c>
      <c r="C219" s="319">
        <f>MONTH([2]売上一覧表!$B$5)</f>
        <v>10</v>
      </c>
      <c r="D219" s="319">
        <f t="shared" si="7"/>
        <v>15</v>
      </c>
      <c r="F219" s="365">
        <f>VLOOKUP(A219,[2]売上入力!D:AH,31,0)</f>
        <v>4082.5</v>
      </c>
      <c r="G219" s="319">
        <v>1838</v>
      </c>
      <c r="I219" s="319">
        <v>32</v>
      </c>
      <c r="J219" s="319">
        <v>8</v>
      </c>
      <c r="P219" s="319">
        <f>IF(VLOOKUP(A219,[2]売上入力!D:J,7,0)="日払",100,420)</f>
        <v>100</v>
      </c>
      <c r="U219" s="319" t="str">
        <f>IF(P219=420,VLOOKUP(VLOOKUP(A219,[2]売上入力!D:I,6,0),[2]基本登録!D:E,2,0),"")</f>
        <v/>
      </c>
      <c r="Y219" s="365">
        <f t="shared" si="6"/>
        <v>4082.5</v>
      </c>
      <c r="Z219" s="319" t="str">
        <f>IF(P219=420,"未払外注費("&amp;VLOOKUP(A219,[2]売上入力!D:AB,6,0)&amp;")","外注費("&amp;VLOOKUP(A219,[2]売上入力!D:AB,6,0)&amp;")")</f>
        <v>外注費(鈴木裕)</v>
      </c>
    </row>
    <row r="220" spans="1:26" ht="13.5">
      <c r="A220" s="563" t="str">
        <f>DATE(B220,C220,D220)&amp;"-"&amp;COUNTIF($D$4:D220,D220)</f>
        <v>44849-7</v>
      </c>
      <c r="B220" s="319">
        <f>YEAR([2]売上一覧表!$B$5)</f>
        <v>2022</v>
      </c>
      <c r="C220" s="319">
        <f>MONTH([2]売上一覧表!$B$5)</f>
        <v>10</v>
      </c>
      <c r="D220" s="319">
        <f t="shared" si="7"/>
        <v>15</v>
      </c>
      <c r="F220" s="365">
        <f>VLOOKUP(A220,[2]売上入力!D:AH,31,0)</f>
        <v>7877.5000000000009</v>
      </c>
      <c r="G220" s="319">
        <v>1838</v>
      </c>
      <c r="I220" s="319">
        <v>32</v>
      </c>
      <c r="J220" s="319">
        <v>8</v>
      </c>
      <c r="P220" s="319">
        <f>IF(VLOOKUP(A220,[2]売上入力!D:J,7,0)="日払",100,420)</f>
        <v>100</v>
      </c>
      <c r="U220" s="319" t="str">
        <f>IF(P220=420,VLOOKUP(VLOOKUP(A220,[2]売上入力!D:I,6,0),[2]基本登録!D:E,2,0),"")</f>
        <v/>
      </c>
      <c r="Y220" s="365">
        <f t="shared" si="6"/>
        <v>7877.5000000000009</v>
      </c>
      <c r="Z220" s="319" t="str">
        <f>IF(P220=420,"未払外注費("&amp;VLOOKUP(A220,[2]売上入力!D:AB,6,0)&amp;")","外注費("&amp;VLOOKUP(A220,[2]売上入力!D:AB,6,0)&amp;")")</f>
        <v>外注費(若濱)</v>
      </c>
    </row>
    <row r="221" spans="1:26" ht="13.5">
      <c r="A221" s="563" t="str">
        <f>DATE(B221,C221,D221)&amp;"-"&amp;COUNTIF($D$4:D221,D221)</f>
        <v>44849-8</v>
      </c>
      <c r="B221" s="319">
        <f>YEAR([2]売上一覧表!$B$5)</f>
        <v>2022</v>
      </c>
      <c r="C221" s="319">
        <f>MONTH([2]売上一覧表!$B$5)</f>
        <v>10</v>
      </c>
      <c r="D221" s="319">
        <f t="shared" si="7"/>
        <v>15</v>
      </c>
      <c r="F221" s="365">
        <f>VLOOKUP(A221,[2]売上入力!D:AH,31,0)</f>
        <v>6957.5000000000027</v>
      </c>
      <c r="G221" s="319">
        <v>1838</v>
      </c>
      <c r="I221" s="319">
        <v>32</v>
      </c>
      <c r="J221" s="319">
        <v>8</v>
      </c>
      <c r="P221" s="319">
        <f>IF(VLOOKUP(A221,[2]売上入力!D:J,7,0)="日払",100,420)</f>
        <v>100</v>
      </c>
      <c r="U221" s="319" t="str">
        <f>IF(P221=420,VLOOKUP(VLOOKUP(A221,[2]売上入力!D:I,6,0),[2]基本登録!D:E,2,0),"")</f>
        <v/>
      </c>
      <c r="Y221" s="365">
        <f t="shared" si="6"/>
        <v>6957.5000000000027</v>
      </c>
      <c r="Z221" s="319" t="str">
        <f>IF(P221=420,"未払外注費("&amp;VLOOKUP(A221,[2]売上入力!D:AB,6,0)&amp;")","外注費("&amp;VLOOKUP(A221,[2]売上入力!D:AB,6,0)&amp;")")</f>
        <v>外注費(八重樫)</v>
      </c>
    </row>
    <row r="222" spans="1:26" ht="13.5">
      <c r="A222" s="563" t="str">
        <f>DATE(B222,C222,D222)&amp;"-"&amp;COUNTIF($D$4:D222,D222)</f>
        <v>44849-9</v>
      </c>
      <c r="B222" s="319">
        <f>YEAR([2]売上一覧表!$B$5)</f>
        <v>2022</v>
      </c>
      <c r="C222" s="319">
        <f>MONTH([2]売上一覧表!$B$5)</f>
        <v>10</v>
      </c>
      <c r="D222" s="319">
        <f t="shared" si="7"/>
        <v>15</v>
      </c>
      <c r="F222" s="365">
        <f>VLOOKUP(A222,[2]売上入力!D:AH,31,0)</f>
        <v>8356.6666666666697</v>
      </c>
      <c r="G222" s="319">
        <v>1838</v>
      </c>
      <c r="I222" s="319">
        <v>32</v>
      </c>
      <c r="J222" s="319">
        <v>8</v>
      </c>
      <c r="P222" s="319">
        <f>IF(VLOOKUP(A222,[2]売上入力!D:J,7,0)="日払",100,420)</f>
        <v>100</v>
      </c>
      <c r="U222" s="319" t="str">
        <f>IF(P222=420,VLOOKUP(VLOOKUP(A222,[2]売上入力!D:I,6,0),[2]基本登録!D:E,2,0),"")</f>
        <v/>
      </c>
      <c r="Y222" s="365">
        <f t="shared" si="6"/>
        <v>8356.6666666666697</v>
      </c>
      <c r="Z222" s="319" t="str">
        <f>IF(P222=420,"未払外注費("&amp;VLOOKUP(A222,[2]売上入力!D:AB,6,0)&amp;")","外注費("&amp;VLOOKUP(A222,[2]売上入力!D:AB,6,0)&amp;")")</f>
        <v>外注費(後藤)</v>
      </c>
    </row>
    <row r="223" spans="1:26" ht="13.5">
      <c r="A223" s="563" t="str">
        <f>DATE(B223,C223,D223)&amp;"-"&amp;COUNTIF($D$4:D223,D223)</f>
        <v>44849-10</v>
      </c>
      <c r="B223" s="319">
        <f>YEAR([2]売上一覧表!$B$5)</f>
        <v>2022</v>
      </c>
      <c r="C223" s="319">
        <f>MONTH([2]売上一覧表!$B$5)</f>
        <v>10</v>
      </c>
      <c r="D223" s="319">
        <f t="shared" si="7"/>
        <v>15</v>
      </c>
      <c r="F223" s="365">
        <f>VLOOKUP(A223,[2]売上入力!D:AH,31,0)</f>
        <v>7417.5000000000036</v>
      </c>
      <c r="G223" s="319">
        <v>1838</v>
      </c>
      <c r="I223" s="319">
        <v>32</v>
      </c>
      <c r="J223" s="319">
        <v>8</v>
      </c>
      <c r="P223" s="319">
        <f>IF(VLOOKUP(A223,[2]売上入力!D:J,7,0)="日払",100,420)</f>
        <v>100</v>
      </c>
      <c r="U223" s="319" t="str">
        <f>IF(P223=420,VLOOKUP(VLOOKUP(A223,[2]売上入力!D:I,6,0),[2]基本登録!D:E,2,0),"")</f>
        <v/>
      </c>
      <c r="Y223" s="365">
        <f t="shared" si="6"/>
        <v>7417.5000000000036</v>
      </c>
      <c r="Z223" s="319" t="str">
        <f>IF(P223=420,"未払外注費("&amp;VLOOKUP(A223,[2]売上入力!D:AB,6,0)&amp;")","外注費("&amp;VLOOKUP(A223,[2]売上入力!D:AB,6,0)&amp;")")</f>
        <v>外注費(杉山)</v>
      </c>
    </row>
    <row r="224" spans="1:26" ht="13.5">
      <c r="A224" s="563" t="str">
        <f>DATE(B224,C224,D224)&amp;"-"&amp;COUNTIF($D$4:D224,D224)</f>
        <v>44849-11</v>
      </c>
      <c r="B224" s="319">
        <f>YEAR([2]売上一覧表!$B$5)</f>
        <v>2022</v>
      </c>
      <c r="C224" s="319">
        <f>MONTH([2]売上一覧表!$B$5)</f>
        <v>10</v>
      </c>
      <c r="D224" s="319">
        <f t="shared" si="7"/>
        <v>15</v>
      </c>
      <c r="F224" s="365">
        <f>VLOOKUP(A224,[2]売上入力!D:AH,31,0)</f>
        <v>6670</v>
      </c>
      <c r="G224" s="319">
        <v>1838</v>
      </c>
      <c r="I224" s="319">
        <v>32</v>
      </c>
      <c r="J224" s="319">
        <v>8</v>
      </c>
      <c r="P224" s="319">
        <f>IF(VLOOKUP(A224,[2]売上入力!D:J,7,0)="日払",100,420)</f>
        <v>100</v>
      </c>
      <c r="U224" s="319" t="str">
        <f>IF(P224=420,VLOOKUP(VLOOKUP(A224,[2]売上入力!D:I,6,0),[2]基本登録!D:E,2,0),"")</f>
        <v/>
      </c>
      <c r="Y224" s="365">
        <f t="shared" si="6"/>
        <v>6670</v>
      </c>
      <c r="Z224" s="319" t="str">
        <f>IF(P224=420,"未払外注費("&amp;VLOOKUP(A224,[2]売上入力!D:AB,6,0)&amp;")","外注費("&amp;VLOOKUP(A224,[2]売上入力!D:AB,6,0)&amp;")")</f>
        <v>外注費(片山)</v>
      </c>
    </row>
    <row r="225" spans="1:26" ht="13.5">
      <c r="A225" s="563" t="str">
        <f>DATE(B225,C225,D225)&amp;"-"&amp;COUNTIF($D$4:D225,D225)</f>
        <v>44849-12</v>
      </c>
      <c r="B225" s="319">
        <f>YEAR([2]売上一覧表!$B$5)</f>
        <v>2022</v>
      </c>
      <c r="C225" s="319">
        <f>MONTH([2]売上一覧表!$B$5)</f>
        <v>10</v>
      </c>
      <c r="D225" s="319">
        <f t="shared" si="7"/>
        <v>15</v>
      </c>
      <c r="F225" s="365">
        <f>VLOOKUP(A225,[2]売上入力!D:AH,31,0)</f>
        <v>0</v>
      </c>
      <c r="G225" s="319">
        <v>1838</v>
      </c>
      <c r="I225" s="319">
        <v>32</v>
      </c>
      <c r="J225" s="319">
        <v>8</v>
      </c>
      <c r="P225" s="319">
        <f>IF(VLOOKUP(A225,[2]売上入力!D:J,7,0)="日払",100,420)</f>
        <v>420</v>
      </c>
      <c r="U225" s="319">
        <f>IF(P225=420,VLOOKUP(VLOOKUP(A225,[2]売上入力!D:I,6,0),[2]基本登録!D:E,2,0),"")</f>
        <v>4</v>
      </c>
      <c r="Y225" s="365">
        <f t="shared" si="6"/>
        <v>0</v>
      </c>
      <c r="Z225" s="319" t="str">
        <f>IF(P225=420,"未払外注費("&amp;VLOOKUP(A225,[2]売上入力!D:AB,6,0)&amp;")","外注費("&amp;VLOOKUP(A225,[2]売上入力!D:AB,6,0)&amp;")")</f>
        <v>未払外注費(長尾)</v>
      </c>
    </row>
    <row r="226" spans="1:26" ht="13.5">
      <c r="A226" s="563" t="str">
        <f>DATE(B226,C226,D226)&amp;"-"&amp;COUNTIF($D$4:D226,D226)</f>
        <v>44849-13</v>
      </c>
      <c r="B226" s="319">
        <f>YEAR([2]売上一覧表!$B$5)</f>
        <v>2022</v>
      </c>
      <c r="C226" s="319">
        <f>MONTH([2]売上一覧表!$B$5)</f>
        <v>10</v>
      </c>
      <c r="D226" s="319">
        <f t="shared" si="7"/>
        <v>15</v>
      </c>
      <c r="F226" s="365" t="e">
        <f>VLOOKUP(A226,[2]売上入力!D:AH,31,0)</f>
        <v>#N/A</v>
      </c>
      <c r="G226" s="319">
        <v>1838</v>
      </c>
      <c r="I226" s="319">
        <v>32</v>
      </c>
      <c r="J226" s="319">
        <v>8</v>
      </c>
      <c r="P226" s="319" t="e">
        <f>IF(VLOOKUP(A226,[2]売上入力!D:J,7,0)="日払",100,420)</f>
        <v>#N/A</v>
      </c>
      <c r="U226" s="319" t="e">
        <f>IF(P226=420,VLOOKUP(VLOOKUP(A226,[2]売上入力!D:I,6,0),[2]基本登録!D:E,2,0),"")</f>
        <v>#N/A</v>
      </c>
      <c r="Y226" s="365" t="e">
        <f t="shared" si="6"/>
        <v>#N/A</v>
      </c>
      <c r="Z226" s="319" t="e">
        <f>IF(P226=420,"未払外注費("&amp;VLOOKUP(A226,[2]売上入力!D:AB,6,0)&amp;")","外注費("&amp;VLOOKUP(A226,[2]売上入力!D:AB,6,0)&amp;")")</f>
        <v>#N/A</v>
      </c>
    </row>
    <row r="227" spans="1:26" ht="13.5">
      <c r="A227" s="563" t="str">
        <f>DATE(B227,C227,D227)&amp;"-"&amp;COUNTIF($D$4:D227,D227)</f>
        <v>44849-14</v>
      </c>
      <c r="B227" s="319">
        <f>YEAR([2]売上一覧表!$B$5)</f>
        <v>2022</v>
      </c>
      <c r="C227" s="319">
        <f>MONTH([2]売上一覧表!$B$5)</f>
        <v>10</v>
      </c>
      <c r="D227" s="319">
        <f t="shared" si="7"/>
        <v>15</v>
      </c>
      <c r="F227" s="365" t="e">
        <f>VLOOKUP(A227,[2]売上入力!D:AH,31,0)</f>
        <v>#N/A</v>
      </c>
      <c r="G227" s="319">
        <v>1838</v>
      </c>
      <c r="I227" s="319">
        <v>32</v>
      </c>
      <c r="J227" s="319">
        <v>8</v>
      </c>
      <c r="P227" s="319" t="e">
        <f>IF(VLOOKUP(A227,[2]売上入力!D:J,7,0)="日払",100,420)</f>
        <v>#N/A</v>
      </c>
      <c r="U227" s="319" t="e">
        <f>IF(P227=420,VLOOKUP(VLOOKUP(A227,[2]売上入力!D:I,6,0),[2]基本登録!D:E,2,0),"")</f>
        <v>#N/A</v>
      </c>
      <c r="Y227" s="365" t="e">
        <f t="shared" si="6"/>
        <v>#N/A</v>
      </c>
      <c r="Z227" s="319" t="e">
        <f>IF(P227=420,"未払外注費("&amp;VLOOKUP(A227,[2]売上入力!D:AB,6,0)&amp;")","外注費("&amp;VLOOKUP(A227,[2]売上入力!D:AB,6,0)&amp;")")</f>
        <v>#N/A</v>
      </c>
    </row>
    <row r="228" spans="1:26" ht="13.5">
      <c r="A228" s="563" t="str">
        <f>DATE(B228,C228,D228)&amp;"-"&amp;COUNTIF($D$4:D228,D228)</f>
        <v>44849-15</v>
      </c>
      <c r="B228" s="319">
        <f>YEAR([2]売上一覧表!$B$5)</f>
        <v>2022</v>
      </c>
      <c r="C228" s="319">
        <f>MONTH([2]売上一覧表!$B$5)</f>
        <v>10</v>
      </c>
      <c r="D228" s="319">
        <f t="shared" si="7"/>
        <v>15</v>
      </c>
      <c r="F228" s="365" t="e">
        <f>VLOOKUP(A228,[2]売上入力!D:AH,31,0)</f>
        <v>#N/A</v>
      </c>
      <c r="G228" s="319">
        <v>1838</v>
      </c>
      <c r="I228" s="319">
        <v>32</v>
      </c>
      <c r="J228" s="319">
        <v>8</v>
      </c>
      <c r="P228" s="319" t="e">
        <f>IF(VLOOKUP(A228,[2]売上入力!D:J,7,0)="日払",100,420)</f>
        <v>#N/A</v>
      </c>
      <c r="U228" s="319" t="e">
        <f>IF(P228=420,VLOOKUP(VLOOKUP(A228,[2]売上入力!D:I,6,0),[2]基本登録!D:E,2,0),"")</f>
        <v>#N/A</v>
      </c>
      <c r="Y228" s="365" t="e">
        <f t="shared" si="6"/>
        <v>#N/A</v>
      </c>
      <c r="Z228" s="319" t="e">
        <f>IF(P228=420,"未払外注費("&amp;VLOOKUP(A228,[2]売上入力!D:AB,6,0)&amp;")","外注費("&amp;VLOOKUP(A228,[2]売上入力!D:AB,6,0)&amp;")")</f>
        <v>#N/A</v>
      </c>
    </row>
    <row r="229" spans="1:26" ht="13.5">
      <c r="A229" s="563" t="str">
        <f>DATE(B229,C229,D229)&amp;"-"&amp;COUNTIF($D$4:D229,D229)</f>
        <v>44850-1</v>
      </c>
      <c r="B229" s="319">
        <f>YEAR([2]売上一覧表!$B$5)</f>
        <v>2022</v>
      </c>
      <c r="C229" s="319">
        <f>MONTH([2]売上一覧表!$B$5)</f>
        <v>10</v>
      </c>
      <c r="D229" s="319">
        <f t="shared" si="7"/>
        <v>16</v>
      </c>
      <c r="F229" s="365">
        <f>VLOOKUP(A229,[2]売上入力!D:AH,31,0)</f>
        <v>3622.5000000000014</v>
      </c>
      <c r="G229" s="319">
        <v>1838</v>
      </c>
      <c r="I229" s="319">
        <v>32</v>
      </c>
      <c r="J229" s="319">
        <v>8</v>
      </c>
      <c r="P229" s="319">
        <f>IF(VLOOKUP(A229,[2]売上入力!D:J,7,0)="日払",100,420)</f>
        <v>100</v>
      </c>
      <c r="U229" s="319" t="str">
        <f>IF(P229=420,VLOOKUP(VLOOKUP(A229,[2]売上入力!D:I,6,0),[2]基本登録!D:E,2,0),"")</f>
        <v/>
      </c>
      <c r="Y229" s="365">
        <f t="shared" si="6"/>
        <v>3622.5000000000014</v>
      </c>
      <c r="Z229" s="319" t="str">
        <f>IF(P229=420,"未払外注費("&amp;VLOOKUP(A229,[2]売上入力!D:AB,6,0)&amp;")","外注費("&amp;VLOOKUP(A229,[2]売上入力!D:AB,6,0)&amp;")")</f>
        <v>外注費(武茂)</v>
      </c>
    </row>
    <row r="230" spans="1:26" ht="13.5">
      <c r="A230" s="563" t="str">
        <f>DATE(B230,C230,D230)&amp;"-"&amp;COUNTIF($D$4:D230,D230)</f>
        <v>44850-2</v>
      </c>
      <c r="B230" s="319">
        <f>YEAR([2]売上一覧表!$B$5)</f>
        <v>2022</v>
      </c>
      <c r="C230" s="319">
        <f>MONTH([2]売上一覧表!$B$5)</f>
        <v>10</v>
      </c>
      <c r="D230" s="319">
        <f t="shared" si="7"/>
        <v>16</v>
      </c>
      <c r="F230" s="365">
        <f>VLOOKUP(A230,[2]売上入力!D:AH,31,0)</f>
        <v>3622.5</v>
      </c>
      <c r="G230" s="319">
        <v>1838</v>
      </c>
      <c r="I230" s="319">
        <v>32</v>
      </c>
      <c r="J230" s="319">
        <v>8</v>
      </c>
      <c r="P230" s="319">
        <f>IF(VLOOKUP(A230,[2]売上入力!D:J,7,0)="日払",100,420)</f>
        <v>100</v>
      </c>
      <c r="U230" s="319" t="str">
        <f>IF(P230=420,VLOOKUP(VLOOKUP(A230,[2]売上入力!D:I,6,0),[2]基本登録!D:E,2,0),"")</f>
        <v/>
      </c>
      <c r="Y230" s="365">
        <f t="shared" si="6"/>
        <v>3622.5</v>
      </c>
      <c r="Z230" s="319" t="str">
        <f>IF(P230=420,"未払外注費("&amp;VLOOKUP(A230,[2]売上入力!D:AB,6,0)&amp;")","外注費("&amp;VLOOKUP(A230,[2]売上入力!D:AB,6,0)&amp;")")</f>
        <v>外注費(深田)</v>
      </c>
    </row>
    <row r="231" spans="1:26" ht="13.5">
      <c r="A231" s="563" t="str">
        <f>DATE(B231,C231,D231)&amp;"-"&amp;COUNTIF($D$4:D231,D231)</f>
        <v>44850-3</v>
      </c>
      <c r="B231" s="319">
        <f>YEAR([2]売上一覧表!$B$5)</f>
        <v>2022</v>
      </c>
      <c r="C231" s="319">
        <f>MONTH([2]売上一覧表!$B$5)</f>
        <v>10</v>
      </c>
      <c r="D231" s="319">
        <f t="shared" si="7"/>
        <v>16</v>
      </c>
      <c r="F231" s="365">
        <f>VLOOKUP(A231,[2]売上入力!D:AH,31,0)</f>
        <v>4159.1666666666679</v>
      </c>
      <c r="G231" s="319">
        <v>1838</v>
      </c>
      <c r="I231" s="319">
        <v>32</v>
      </c>
      <c r="J231" s="319">
        <v>8</v>
      </c>
      <c r="P231" s="319">
        <f>IF(VLOOKUP(A231,[2]売上入力!D:J,7,0)="日払",100,420)</f>
        <v>100</v>
      </c>
      <c r="U231" s="319" t="str">
        <f>IF(P231=420,VLOOKUP(VLOOKUP(A231,[2]売上入力!D:I,6,0),[2]基本登録!D:E,2,0),"")</f>
        <v/>
      </c>
      <c r="Y231" s="365">
        <f t="shared" si="6"/>
        <v>4159.1666666666679</v>
      </c>
      <c r="Z231" s="319" t="str">
        <f>IF(P231=420,"未払外注費("&amp;VLOOKUP(A231,[2]売上入力!D:AB,6,0)&amp;")","外注費("&amp;VLOOKUP(A231,[2]売上入力!D:AB,6,0)&amp;")")</f>
        <v>外注費(若濱)</v>
      </c>
    </row>
    <row r="232" spans="1:26" ht="13.5">
      <c r="A232" s="563" t="str">
        <f>DATE(B232,C232,D232)&amp;"-"&amp;COUNTIF($D$4:D232,D232)</f>
        <v>44850-4</v>
      </c>
      <c r="B232" s="319">
        <f>YEAR([2]売上一覧表!$B$5)</f>
        <v>2022</v>
      </c>
      <c r="C232" s="319">
        <f>MONTH([2]売上一覧表!$B$5)</f>
        <v>10</v>
      </c>
      <c r="D232" s="319">
        <f t="shared" si="7"/>
        <v>16</v>
      </c>
      <c r="F232" s="365">
        <f>VLOOKUP(A232,[2]売上入力!D:AH,31,0)</f>
        <v>5232.5</v>
      </c>
      <c r="G232" s="319">
        <v>1838</v>
      </c>
      <c r="I232" s="319">
        <v>32</v>
      </c>
      <c r="J232" s="319">
        <v>8</v>
      </c>
      <c r="P232" s="319">
        <f>IF(VLOOKUP(A232,[2]売上入力!D:J,7,0)="日払",100,420)</f>
        <v>100</v>
      </c>
      <c r="U232" s="319" t="str">
        <f>IF(P232=420,VLOOKUP(VLOOKUP(A232,[2]売上入力!D:I,6,0),[2]基本登録!D:E,2,0),"")</f>
        <v/>
      </c>
      <c r="Y232" s="365">
        <f t="shared" si="6"/>
        <v>5232.5</v>
      </c>
      <c r="Z232" s="319" t="str">
        <f>IF(P232=420,"未払外注費("&amp;VLOOKUP(A232,[2]売上入力!D:AB,6,0)&amp;")","外注費("&amp;VLOOKUP(A232,[2]売上入力!D:AB,6,0)&amp;")")</f>
        <v>外注費(庵)</v>
      </c>
    </row>
    <row r="233" spans="1:26" ht="13.5">
      <c r="A233" s="563" t="str">
        <f>DATE(B233,C233,D233)&amp;"-"&amp;COUNTIF($D$4:D233,D233)</f>
        <v>44850-5</v>
      </c>
      <c r="B233" s="319">
        <f>YEAR([2]売上一覧表!$B$5)</f>
        <v>2022</v>
      </c>
      <c r="C233" s="319">
        <f>MONTH([2]売上一覧表!$B$5)</f>
        <v>10</v>
      </c>
      <c r="D233" s="319">
        <f t="shared" si="7"/>
        <v>16</v>
      </c>
      <c r="F233" s="365">
        <f>VLOOKUP(A233,[2]売上入力!D:AH,31,0)</f>
        <v>4944.9999999999982</v>
      </c>
      <c r="G233" s="319">
        <v>1838</v>
      </c>
      <c r="I233" s="319">
        <v>32</v>
      </c>
      <c r="J233" s="319">
        <v>8</v>
      </c>
      <c r="P233" s="319">
        <f>IF(VLOOKUP(A233,[2]売上入力!D:J,7,0)="日払",100,420)</f>
        <v>100</v>
      </c>
      <c r="U233" s="319" t="str">
        <f>IF(P233=420,VLOOKUP(VLOOKUP(A233,[2]売上入力!D:I,6,0),[2]基本登録!D:E,2,0),"")</f>
        <v/>
      </c>
      <c r="Y233" s="365">
        <f t="shared" si="6"/>
        <v>4944.9999999999982</v>
      </c>
      <c r="Z233" s="319" t="str">
        <f>IF(P233=420,"未払外注費("&amp;VLOOKUP(A233,[2]売上入力!D:AB,6,0)&amp;")","外注費("&amp;VLOOKUP(A233,[2]売上入力!D:AB,6,0)&amp;")")</f>
        <v>外注費(小沼)</v>
      </c>
    </row>
    <row r="234" spans="1:26" ht="13.5">
      <c r="A234" s="563" t="str">
        <f>DATE(B234,C234,D234)&amp;"-"&amp;COUNTIF($D$4:D234,D234)</f>
        <v>44850-6</v>
      </c>
      <c r="B234" s="319">
        <f>YEAR([2]売上一覧表!$B$5)</f>
        <v>2022</v>
      </c>
      <c r="C234" s="319">
        <f>MONTH([2]売上一覧表!$B$5)</f>
        <v>10</v>
      </c>
      <c r="D234" s="319">
        <f t="shared" si="7"/>
        <v>16</v>
      </c>
      <c r="F234" s="365">
        <f>VLOOKUP(A234,[2]売上入力!D:AH,31,0)</f>
        <v>3833.3333333333312</v>
      </c>
      <c r="G234" s="319">
        <v>1838</v>
      </c>
      <c r="I234" s="319">
        <v>32</v>
      </c>
      <c r="J234" s="319">
        <v>8</v>
      </c>
      <c r="P234" s="319">
        <f>IF(VLOOKUP(A234,[2]売上入力!D:J,7,0)="日払",100,420)</f>
        <v>100</v>
      </c>
      <c r="U234" s="319" t="str">
        <f>IF(P234=420,VLOOKUP(VLOOKUP(A234,[2]売上入力!D:I,6,0),[2]基本登録!D:E,2,0),"")</f>
        <v/>
      </c>
      <c r="Y234" s="365">
        <f t="shared" si="6"/>
        <v>3833.3333333333312</v>
      </c>
      <c r="Z234" s="319" t="str">
        <f>IF(P234=420,"未払外注費("&amp;VLOOKUP(A234,[2]売上入力!D:AB,6,0)&amp;")","外注費("&amp;VLOOKUP(A234,[2]売上入力!D:AB,6,0)&amp;")")</f>
        <v>外注費(清水英)</v>
      </c>
    </row>
    <row r="235" spans="1:26" ht="13.5">
      <c r="A235" s="563" t="str">
        <f>DATE(B235,C235,D235)&amp;"-"&amp;COUNTIF($D$4:D235,D235)</f>
        <v>44850-7</v>
      </c>
      <c r="B235" s="319">
        <f>YEAR([2]売上一覧表!$B$5)</f>
        <v>2022</v>
      </c>
      <c r="C235" s="319">
        <f>MONTH([2]売上一覧表!$B$5)</f>
        <v>10</v>
      </c>
      <c r="D235" s="319">
        <f t="shared" si="7"/>
        <v>16</v>
      </c>
      <c r="F235" s="365">
        <f>VLOOKUP(A235,[2]売上入力!D:AH,31,0)</f>
        <v>3334.9999999999973</v>
      </c>
      <c r="G235" s="319">
        <v>1838</v>
      </c>
      <c r="I235" s="319">
        <v>32</v>
      </c>
      <c r="J235" s="319">
        <v>8</v>
      </c>
      <c r="P235" s="319">
        <f>IF(VLOOKUP(A235,[2]売上入力!D:J,7,0)="日払",100,420)</f>
        <v>100</v>
      </c>
      <c r="U235" s="319" t="str">
        <f>IF(P235=420,VLOOKUP(VLOOKUP(A235,[2]売上入力!D:I,6,0),[2]基本登録!D:E,2,0),"")</f>
        <v/>
      </c>
      <c r="Y235" s="365">
        <f t="shared" si="6"/>
        <v>3334.9999999999973</v>
      </c>
      <c r="Z235" s="319" t="str">
        <f>IF(P235=420,"未払外注費("&amp;VLOOKUP(A235,[2]売上入力!D:AB,6,0)&amp;")","外注費("&amp;VLOOKUP(A235,[2]売上入力!D:AB,6,0)&amp;")")</f>
        <v>外注費(片山)</v>
      </c>
    </row>
    <row r="236" spans="1:26" ht="13.5">
      <c r="A236" s="563" t="str">
        <f>DATE(B236,C236,D236)&amp;"-"&amp;COUNTIF($D$4:D236,D236)</f>
        <v>44850-8</v>
      </c>
      <c r="B236" s="319">
        <f>YEAR([2]売上一覧表!$B$5)</f>
        <v>2022</v>
      </c>
      <c r="C236" s="319">
        <f>MONTH([2]売上一覧表!$B$5)</f>
        <v>10</v>
      </c>
      <c r="D236" s="319">
        <f t="shared" si="7"/>
        <v>16</v>
      </c>
      <c r="F236" s="365">
        <f>VLOOKUP(A236,[2]売上入力!D:AH,31,0)</f>
        <v>3219.9999999999982</v>
      </c>
      <c r="G236" s="319">
        <v>1838</v>
      </c>
      <c r="I236" s="319">
        <v>32</v>
      </c>
      <c r="J236" s="319">
        <v>8</v>
      </c>
      <c r="P236" s="319">
        <f>IF(VLOOKUP(A236,[2]売上入力!D:J,7,0)="日払",100,420)</f>
        <v>100</v>
      </c>
      <c r="U236" s="319" t="str">
        <f>IF(P236=420,VLOOKUP(VLOOKUP(A236,[2]売上入力!D:I,6,0),[2]基本登録!D:E,2,0),"")</f>
        <v/>
      </c>
      <c r="Y236" s="365">
        <f t="shared" si="6"/>
        <v>3219.9999999999982</v>
      </c>
      <c r="Z236" s="319" t="str">
        <f>IF(P236=420,"未払外注費("&amp;VLOOKUP(A236,[2]売上入力!D:AB,6,0)&amp;")","外注費("&amp;VLOOKUP(A236,[2]売上入力!D:AB,6,0)&amp;")")</f>
        <v>外注費(稲毛田)</v>
      </c>
    </row>
    <row r="237" spans="1:26" ht="13.5">
      <c r="A237" s="563" t="str">
        <f>DATE(B237,C237,D237)&amp;"-"&amp;COUNTIF($D$4:D237,D237)</f>
        <v>44850-9</v>
      </c>
      <c r="B237" s="319">
        <f>YEAR([2]売上一覧表!$B$5)</f>
        <v>2022</v>
      </c>
      <c r="C237" s="319">
        <f>MONTH([2]売上一覧表!$B$5)</f>
        <v>10</v>
      </c>
      <c r="D237" s="319">
        <f t="shared" si="7"/>
        <v>16</v>
      </c>
      <c r="F237" s="365" t="e">
        <f>VLOOKUP(A237,[2]売上入力!D:AH,31,0)</f>
        <v>#N/A</v>
      </c>
      <c r="G237" s="319">
        <v>1838</v>
      </c>
      <c r="I237" s="319">
        <v>32</v>
      </c>
      <c r="J237" s="319">
        <v>8</v>
      </c>
      <c r="P237" s="319" t="e">
        <f>IF(VLOOKUP(A237,[2]売上入力!D:J,7,0)="日払",100,420)</f>
        <v>#N/A</v>
      </c>
      <c r="U237" s="319" t="e">
        <f>IF(P237=420,VLOOKUP(VLOOKUP(A237,[2]売上入力!D:I,6,0),[2]基本登録!D:E,2,0),"")</f>
        <v>#N/A</v>
      </c>
      <c r="Y237" s="365" t="e">
        <f t="shared" si="6"/>
        <v>#N/A</v>
      </c>
      <c r="Z237" s="319" t="e">
        <f>IF(P237=420,"未払外注費("&amp;VLOOKUP(A237,[2]売上入力!D:AB,6,0)&amp;")","外注費("&amp;VLOOKUP(A237,[2]売上入力!D:AB,6,0)&amp;")")</f>
        <v>#N/A</v>
      </c>
    </row>
    <row r="238" spans="1:26" ht="13.5">
      <c r="A238" s="563" t="str">
        <f>DATE(B238,C238,D238)&amp;"-"&amp;COUNTIF($D$4:D238,D238)</f>
        <v>44850-10</v>
      </c>
      <c r="B238" s="319">
        <f>YEAR([2]売上一覧表!$B$5)</f>
        <v>2022</v>
      </c>
      <c r="C238" s="319">
        <f>MONTH([2]売上一覧表!$B$5)</f>
        <v>10</v>
      </c>
      <c r="D238" s="319">
        <f t="shared" si="7"/>
        <v>16</v>
      </c>
      <c r="F238" s="365" t="e">
        <f>VLOOKUP(A238,[2]売上入力!D:AH,31,0)</f>
        <v>#N/A</v>
      </c>
      <c r="G238" s="319">
        <v>1838</v>
      </c>
      <c r="I238" s="319">
        <v>32</v>
      </c>
      <c r="J238" s="319">
        <v>8</v>
      </c>
      <c r="P238" s="319" t="e">
        <f>IF(VLOOKUP(A238,[2]売上入力!D:J,7,0)="日払",100,420)</f>
        <v>#N/A</v>
      </c>
      <c r="U238" s="319" t="e">
        <f>IF(P238=420,VLOOKUP(VLOOKUP(A238,[2]売上入力!D:I,6,0),[2]基本登録!D:E,2,0),"")</f>
        <v>#N/A</v>
      </c>
      <c r="Y238" s="365" t="e">
        <f t="shared" si="6"/>
        <v>#N/A</v>
      </c>
      <c r="Z238" s="319" t="e">
        <f>IF(P238=420,"未払外注費("&amp;VLOOKUP(A238,[2]売上入力!D:AB,6,0)&amp;")","外注費("&amp;VLOOKUP(A238,[2]売上入力!D:AB,6,0)&amp;")")</f>
        <v>#N/A</v>
      </c>
    </row>
    <row r="239" spans="1:26" ht="13.5">
      <c r="A239" s="563" t="str">
        <f>DATE(B239,C239,D239)&amp;"-"&amp;COUNTIF($D$4:D239,D239)</f>
        <v>44850-11</v>
      </c>
      <c r="B239" s="319">
        <f>YEAR([2]売上一覧表!$B$5)</f>
        <v>2022</v>
      </c>
      <c r="C239" s="319">
        <f>MONTH([2]売上一覧表!$B$5)</f>
        <v>10</v>
      </c>
      <c r="D239" s="319">
        <f t="shared" si="7"/>
        <v>16</v>
      </c>
      <c r="F239" s="365" t="e">
        <f>VLOOKUP(A239,[2]売上入力!D:AH,31,0)</f>
        <v>#N/A</v>
      </c>
      <c r="G239" s="319">
        <v>1838</v>
      </c>
      <c r="I239" s="319">
        <v>32</v>
      </c>
      <c r="J239" s="319">
        <v>8</v>
      </c>
      <c r="P239" s="319" t="e">
        <f>IF(VLOOKUP(A239,[2]売上入力!D:J,7,0)="日払",100,420)</f>
        <v>#N/A</v>
      </c>
      <c r="U239" s="319" t="e">
        <f>IF(P239=420,VLOOKUP(VLOOKUP(A239,[2]売上入力!D:I,6,0),[2]基本登録!D:E,2,0),"")</f>
        <v>#N/A</v>
      </c>
      <c r="Y239" s="365" t="e">
        <f t="shared" si="6"/>
        <v>#N/A</v>
      </c>
      <c r="Z239" s="319" t="e">
        <f>IF(P239=420,"未払外注費("&amp;VLOOKUP(A239,[2]売上入力!D:AB,6,0)&amp;")","外注費("&amp;VLOOKUP(A239,[2]売上入力!D:AB,6,0)&amp;")")</f>
        <v>#N/A</v>
      </c>
    </row>
    <row r="240" spans="1:26" ht="13.5">
      <c r="A240" s="563" t="str">
        <f>DATE(B240,C240,D240)&amp;"-"&amp;COUNTIF($D$4:D240,D240)</f>
        <v>44850-12</v>
      </c>
      <c r="B240" s="319">
        <f>YEAR([2]売上一覧表!$B$5)</f>
        <v>2022</v>
      </c>
      <c r="C240" s="319">
        <f>MONTH([2]売上一覧表!$B$5)</f>
        <v>10</v>
      </c>
      <c r="D240" s="319">
        <f t="shared" si="7"/>
        <v>16</v>
      </c>
      <c r="F240" s="365" t="e">
        <f>VLOOKUP(A240,[2]売上入力!D:AH,31,0)</f>
        <v>#N/A</v>
      </c>
      <c r="G240" s="319">
        <v>1838</v>
      </c>
      <c r="I240" s="319">
        <v>32</v>
      </c>
      <c r="J240" s="319">
        <v>8</v>
      </c>
      <c r="P240" s="319" t="e">
        <f>IF(VLOOKUP(A240,[2]売上入力!D:J,7,0)="日払",100,420)</f>
        <v>#N/A</v>
      </c>
      <c r="U240" s="319" t="e">
        <f>IF(P240=420,VLOOKUP(VLOOKUP(A240,[2]売上入力!D:I,6,0),[2]基本登録!D:E,2,0),"")</f>
        <v>#N/A</v>
      </c>
      <c r="Y240" s="365" t="e">
        <f t="shared" si="6"/>
        <v>#N/A</v>
      </c>
      <c r="Z240" s="319" t="e">
        <f>IF(P240=420,"未払外注費("&amp;VLOOKUP(A240,[2]売上入力!D:AB,6,0)&amp;")","外注費("&amp;VLOOKUP(A240,[2]売上入力!D:AB,6,0)&amp;")")</f>
        <v>#N/A</v>
      </c>
    </row>
    <row r="241" spans="1:26" ht="13.5">
      <c r="A241" s="563" t="str">
        <f>DATE(B241,C241,D241)&amp;"-"&amp;COUNTIF($D$4:D241,D241)</f>
        <v>44850-13</v>
      </c>
      <c r="B241" s="319">
        <f>YEAR([2]売上一覧表!$B$5)</f>
        <v>2022</v>
      </c>
      <c r="C241" s="319">
        <f>MONTH([2]売上一覧表!$B$5)</f>
        <v>10</v>
      </c>
      <c r="D241" s="319">
        <f t="shared" si="7"/>
        <v>16</v>
      </c>
      <c r="F241" s="365" t="e">
        <f>VLOOKUP(A241,[2]売上入力!D:AH,31,0)</f>
        <v>#N/A</v>
      </c>
      <c r="G241" s="319">
        <v>1838</v>
      </c>
      <c r="I241" s="319">
        <v>32</v>
      </c>
      <c r="J241" s="319">
        <v>8</v>
      </c>
      <c r="P241" s="319" t="e">
        <f>IF(VLOOKUP(A241,[2]売上入力!D:J,7,0)="日払",100,420)</f>
        <v>#N/A</v>
      </c>
      <c r="U241" s="319" t="e">
        <f>IF(P241=420,VLOOKUP(VLOOKUP(A241,[2]売上入力!D:I,6,0),[2]基本登録!D:E,2,0),"")</f>
        <v>#N/A</v>
      </c>
      <c r="Y241" s="365" t="e">
        <f t="shared" si="6"/>
        <v>#N/A</v>
      </c>
      <c r="Z241" s="319" t="e">
        <f>IF(P241=420,"未払外注費("&amp;VLOOKUP(A241,[2]売上入力!D:AB,6,0)&amp;")","外注費("&amp;VLOOKUP(A241,[2]売上入力!D:AB,6,0)&amp;")")</f>
        <v>#N/A</v>
      </c>
    </row>
    <row r="242" spans="1:26" ht="13.5">
      <c r="A242" s="563" t="str">
        <f>DATE(B242,C242,D242)&amp;"-"&amp;COUNTIF($D$4:D242,D242)</f>
        <v>44850-14</v>
      </c>
      <c r="B242" s="319">
        <f>YEAR([2]売上一覧表!$B$5)</f>
        <v>2022</v>
      </c>
      <c r="C242" s="319">
        <f>MONTH([2]売上一覧表!$B$5)</f>
        <v>10</v>
      </c>
      <c r="D242" s="319">
        <f t="shared" si="7"/>
        <v>16</v>
      </c>
      <c r="F242" s="365" t="e">
        <f>VLOOKUP(A242,[2]売上入力!D:AH,31,0)</f>
        <v>#N/A</v>
      </c>
      <c r="G242" s="319">
        <v>1838</v>
      </c>
      <c r="I242" s="319">
        <v>32</v>
      </c>
      <c r="J242" s="319">
        <v>8</v>
      </c>
      <c r="P242" s="319" t="e">
        <f>IF(VLOOKUP(A242,[2]売上入力!D:J,7,0)="日払",100,420)</f>
        <v>#N/A</v>
      </c>
      <c r="U242" s="319" t="e">
        <f>IF(P242=420,VLOOKUP(VLOOKUP(A242,[2]売上入力!D:I,6,0),[2]基本登録!D:E,2,0),"")</f>
        <v>#N/A</v>
      </c>
      <c r="Y242" s="365" t="e">
        <f t="shared" si="6"/>
        <v>#N/A</v>
      </c>
      <c r="Z242" s="319" t="e">
        <f>IF(P242=420,"未払外注費("&amp;VLOOKUP(A242,[2]売上入力!D:AB,6,0)&amp;")","外注費("&amp;VLOOKUP(A242,[2]売上入力!D:AB,6,0)&amp;")")</f>
        <v>#N/A</v>
      </c>
    </row>
    <row r="243" spans="1:26" ht="13.5">
      <c r="A243" s="563" t="str">
        <f>DATE(B243,C243,D243)&amp;"-"&amp;COUNTIF($D$4:D243,D243)</f>
        <v>44850-15</v>
      </c>
      <c r="B243" s="319">
        <f>YEAR([2]売上一覧表!$B$5)</f>
        <v>2022</v>
      </c>
      <c r="C243" s="319">
        <f>MONTH([2]売上一覧表!$B$5)</f>
        <v>10</v>
      </c>
      <c r="D243" s="319">
        <f t="shared" si="7"/>
        <v>16</v>
      </c>
      <c r="F243" s="365" t="e">
        <f>VLOOKUP(A243,[2]売上入力!D:AH,31,0)</f>
        <v>#N/A</v>
      </c>
      <c r="G243" s="319">
        <v>1838</v>
      </c>
      <c r="I243" s="319">
        <v>32</v>
      </c>
      <c r="J243" s="319">
        <v>8</v>
      </c>
      <c r="P243" s="319" t="e">
        <f>IF(VLOOKUP(A243,[2]売上入力!D:J,7,0)="日払",100,420)</f>
        <v>#N/A</v>
      </c>
      <c r="U243" s="319" t="e">
        <f>IF(P243=420,VLOOKUP(VLOOKUP(A243,[2]売上入力!D:I,6,0),[2]基本登録!D:E,2,0),"")</f>
        <v>#N/A</v>
      </c>
      <c r="Y243" s="365" t="e">
        <f t="shared" si="6"/>
        <v>#N/A</v>
      </c>
      <c r="Z243" s="319" t="e">
        <f>IF(P243=420,"未払外注費("&amp;VLOOKUP(A243,[2]売上入力!D:AB,6,0)&amp;")","外注費("&amp;VLOOKUP(A243,[2]売上入力!D:AB,6,0)&amp;")")</f>
        <v>#N/A</v>
      </c>
    </row>
    <row r="244" spans="1:26" ht="13.5">
      <c r="A244" s="563" t="str">
        <f>DATE(B244,C244,D244)&amp;"-"&amp;COUNTIF($D$4:D244,D244)</f>
        <v>44851-1</v>
      </c>
      <c r="B244" s="319">
        <f>YEAR([2]売上一覧表!$B$5)</f>
        <v>2022</v>
      </c>
      <c r="C244" s="319">
        <f>MONTH([2]売上一覧表!$B$5)</f>
        <v>10</v>
      </c>
      <c r="D244" s="319">
        <f t="shared" si="7"/>
        <v>17</v>
      </c>
      <c r="F244" s="365">
        <f>VLOOKUP(A244,[2]売上入力!D:AH,31,0)</f>
        <v>7590</v>
      </c>
      <c r="G244" s="319">
        <v>1838</v>
      </c>
      <c r="I244" s="319">
        <v>32</v>
      </c>
      <c r="J244" s="319">
        <v>8</v>
      </c>
      <c r="P244" s="319">
        <f>IF(VLOOKUP(A244,[2]売上入力!D:J,7,0)="日払",100,420)</f>
        <v>100</v>
      </c>
      <c r="U244" s="319" t="str">
        <f>IF(P244=420,VLOOKUP(VLOOKUP(A244,[2]売上入力!D:I,6,0),[2]基本登録!D:E,2,0),"")</f>
        <v/>
      </c>
      <c r="Y244" s="365">
        <f t="shared" si="6"/>
        <v>7590</v>
      </c>
      <c r="Z244" s="319" t="str">
        <f>IF(P244=420,"未払外注費("&amp;VLOOKUP(A244,[2]売上入力!D:AB,6,0)&amp;")","外注費("&amp;VLOOKUP(A244,[2]売上入力!D:AB,6,0)&amp;")")</f>
        <v>外注費(若濱)</v>
      </c>
    </row>
    <row r="245" spans="1:26" ht="13.5">
      <c r="A245" s="563" t="str">
        <f>DATE(B245,C245,D245)&amp;"-"&amp;COUNTIF($D$4:D245,D245)</f>
        <v>44851-2</v>
      </c>
      <c r="B245" s="319">
        <f>YEAR([2]売上一覧表!$B$5)</f>
        <v>2022</v>
      </c>
      <c r="C245" s="319">
        <f>MONTH([2]売上一覧表!$B$5)</f>
        <v>10</v>
      </c>
      <c r="D245" s="319">
        <f t="shared" si="7"/>
        <v>17</v>
      </c>
      <c r="F245" s="365">
        <f>VLOOKUP(A245,[2]売上入力!D:AH,31,0)</f>
        <v>6439.9999999999973</v>
      </c>
      <c r="G245" s="319">
        <v>1838</v>
      </c>
      <c r="I245" s="319">
        <v>32</v>
      </c>
      <c r="J245" s="319">
        <v>8</v>
      </c>
      <c r="P245" s="319">
        <f>IF(VLOOKUP(A245,[2]売上入力!D:J,7,0)="日払",100,420)</f>
        <v>100</v>
      </c>
      <c r="U245" s="319" t="str">
        <f>IF(P245=420,VLOOKUP(VLOOKUP(A245,[2]売上入力!D:I,6,0),[2]基本登録!D:E,2,0),"")</f>
        <v/>
      </c>
      <c r="Y245" s="365">
        <f t="shared" si="6"/>
        <v>6439.9999999999973</v>
      </c>
      <c r="Z245" s="319" t="str">
        <f>IF(P245=420,"未払外注費("&amp;VLOOKUP(A245,[2]売上入力!D:AB,6,0)&amp;")","外注費("&amp;VLOOKUP(A245,[2]売上入力!D:AB,6,0)&amp;")")</f>
        <v>外注費(鈴木)</v>
      </c>
    </row>
    <row r="246" spans="1:26" ht="13.5">
      <c r="A246" s="563" t="str">
        <f>DATE(B246,C246,D246)&amp;"-"&amp;COUNTIF($D$4:D246,D246)</f>
        <v>44851-3</v>
      </c>
      <c r="B246" s="319">
        <f>YEAR([2]売上一覧表!$B$5)</f>
        <v>2022</v>
      </c>
      <c r="C246" s="319">
        <f>MONTH([2]売上一覧表!$B$5)</f>
        <v>10</v>
      </c>
      <c r="D246" s="319">
        <f t="shared" si="7"/>
        <v>17</v>
      </c>
      <c r="F246" s="365">
        <f>VLOOKUP(A246,[2]売上入力!D:AH,31,0)</f>
        <v>6382.4999999999982</v>
      </c>
      <c r="G246" s="319">
        <v>1838</v>
      </c>
      <c r="I246" s="319">
        <v>32</v>
      </c>
      <c r="J246" s="319">
        <v>8</v>
      </c>
      <c r="P246" s="319">
        <f>IF(VLOOKUP(A246,[2]売上入力!D:J,7,0)="日払",100,420)</f>
        <v>100</v>
      </c>
      <c r="U246" s="319" t="str">
        <f>IF(P246=420,VLOOKUP(VLOOKUP(A246,[2]売上入力!D:I,6,0),[2]基本登録!D:E,2,0),"")</f>
        <v/>
      </c>
      <c r="Y246" s="365">
        <f t="shared" si="6"/>
        <v>6382.4999999999982</v>
      </c>
      <c r="Z246" s="319" t="str">
        <f>IF(P246=420,"未払外注費("&amp;VLOOKUP(A246,[2]売上入力!D:AB,6,0)&amp;")","外注費("&amp;VLOOKUP(A246,[2]売上入力!D:AB,6,0)&amp;")")</f>
        <v>外注費(杉山)</v>
      </c>
    </row>
    <row r="247" spans="1:26" ht="13.5">
      <c r="A247" s="563" t="str">
        <f>DATE(B247,C247,D247)&amp;"-"&amp;COUNTIF($D$4:D247,D247)</f>
        <v>44851-4</v>
      </c>
      <c r="B247" s="319">
        <f>YEAR([2]売上一覧表!$B$5)</f>
        <v>2022</v>
      </c>
      <c r="C247" s="319">
        <f>MONTH([2]売上一覧表!$B$5)</f>
        <v>10</v>
      </c>
      <c r="D247" s="319">
        <f t="shared" si="7"/>
        <v>17</v>
      </c>
      <c r="F247" s="365">
        <f>VLOOKUP(A247,[2]売上入力!D:AH,31,0)</f>
        <v>4830.0000000000036</v>
      </c>
      <c r="G247" s="319">
        <v>1838</v>
      </c>
      <c r="I247" s="319">
        <v>32</v>
      </c>
      <c r="J247" s="319">
        <v>8</v>
      </c>
      <c r="P247" s="319">
        <f>IF(VLOOKUP(A247,[2]売上入力!D:J,7,0)="日払",100,420)</f>
        <v>100</v>
      </c>
      <c r="U247" s="319" t="str">
        <f>IF(P247=420,VLOOKUP(VLOOKUP(A247,[2]売上入力!D:I,6,0),[2]基本登録!D:E,2,0),"")</f>
        <v/>
      </c>
      <c r="Y247" s="365">
        <f t="shared" si="6"/>
        <v>4830.0000000000036</v>
      </c>
      <c r="Z247" s="319" t="str">
        <f>IF(P247=420,"未払外注費("&amp;VLOOKUP(A247,[2]売上入力!D:AB,6,0)&amp;")","外注費("&amp;VLOOKUP(A247,[2]売上入力!D:AB,6,0)&amp;")")</f>
        <v>外注費(清水英)</v>
      </c>
    </row>
    <row r="248" spans="1:26" ht="13.5">
      <c r="A248" s="563" t="str">
        <f>DATE(B248,C248,D248)&amp;"-"&amp;COUNTIF($D$4:D248,D248)</f>
        <v>44851-5</v>
      </c>
      <c r="B248" s="319">
        <f>YEAR([2]売上一覧表!$B$5)</f>
        <v>2022</v>
      </c>
      <c r="C248" s="319">
        <f>MONTH([2]売上一覧表!$B$5)</f>
        <v>10</v>
      </c>
      <c r="D248" s="319">
        <f t="shared" si="7"/>
        <v>17</v>
      </c>
      <c r="F248" s="365">
        <f>VLOOKUP(A248,[2]売上入力!D:AH,31,0)</f>
        <v>6842.4999999999991</v>
      </c>
      <c r="G248" s="319">
        <v>1838</v>
      </c>
      <c r="I248" s="319">
        <v>32</v>
      </c>
      <c r="J248" s="319">
        <v>8</v>
      </c>
      <c r="P248" s="319">
        <f>IF(VLOOKUP(A248,[2]売上入力!D:J,7,0)="日払",100,420)</f>
        <v>100</v>
      </c>
      <c r="U248" s="319" t="str">
        <f>IF(P248=420,VLOOKUP(VLOOKUP(A248,[2]売上入力!D:I,6,0),[2]基本登録!D:E,2,0),"")</f>
        <v/>
      </c>
      <c r="Y248" s="365">
        <f t="shared" si="6"/>
        <v>6842.4999999999991</v>
      </c>
      <c r="Z248" s="319" t="str">
        <f>IF(P248=420,"未払外注費("&amp;VLOOKUP(A248,[2]売上入力!D:AB,6,0)&amp;")","外注費("&amp;VLOOKUP(A248,[2]売上入力!D:AB,6,0)&amp;")")</f>
        <v>外注費(石巻)</v>
      </c>
    </row>
    <row r="249" spans="1:26" ht="13.5">
      <c r="A249" s="563" t="str">
        <f>DATE(B249,C249,D249)&amp;"-"&amp;COUNTIF($D$4:D249,D249)</f>
        <v>44851-6</v>
      </c>
      <c r="B249" s="319">
        <f>YEAR([2]売上一覧表!$B$5)</f>
        <v>2022</v>
      </c>
      <c r="C249" s="319">
        <f>MONTH([2]売上一覧表!$B$5)</f>
        <v>10</v>
      </c>
      <c r="D249" s="319">
        <f t="shared" si="7"/>
        <v>17</v>
      </c>
      <c r="F249" s="365">
        <f>VLOOKUP(A249,[2]売上入力!D:AH,31,0)</f>
        <v>5807.5</v>
      </c>
      <c r="G249" s="319">
        <v>1838</v>
      </c>
      <c r="I249" s="319">
        <v>32</v>
      </c>
      <c r="J249" s="319">
        <v>8</v>
      </c>
      <c r="P249" s="319">
        <f>IF(VLOOKUP(A249,[2]売上入力!D:J,7,0)="日払",100,420)</f>
        <v>100</v>
      </c>
      <c r="U249" s="319" t="str">
        <f>IF(P249=420,VLOOKUP(VLOOKUP(A249,[2]売上入力!D:I,6,0),[2]基本登録!D:E,2,0),"")</f>
        <v/>
      </c>
      <c r="Y249" s="365">
        <f t="shared" si="6"/>
        <v>5807.5</v>
      </c>
      <c r="Z249" s="319" t="str">
        <f>IF(P249=420,"未払外注費("&amp;VLOOKUP(A249,[2]売上入力!D:AB,6,0)&amp;")","外注費("&amp;VLOOKUP(A249,[2]売上入力!D:AB,6,0)&amp;")")</f>
        <v>外注費(相田)</v>
      </c>
    </row>
    <row r="250" spans="1:26" ht="13.5">
      <c r="A250" s="563" t="str">
        <f>DATE(B250,C250,D250)&amp;"-"&amp;COUNTIF($D$4:D250,D250)</f>
        <v>44851-7</v>
      </c>
      <c r="B250" s="319">
        <f>YEAR([2]売上一覧表!$B$5)</f>
        <v>2022</v>
      </c>
      <c r="C250" s="319">
        <f>MONTH([2]売上一覧表!$B$5)</f>
        <v>10</v>
      </c>
      <c r="D250" s="319">
        <f t="shared" si="7"/>
        <v>17</v>
      </c>
      <c r="F250" s="365">
        <f>VLOOKUP(A250,[2]売上入力!D:AH,31,0)</f>
        <v>3450.0000000000027</v>
      </c>
      <c r="G250" s="319">
        <v>1838</v>
      </c>
      <c r="I250" s="319">
        <v>32</v>
      </c>
      <c r="J250" s="319">
        <v>8</v>
      </c>
      <c r="P250" s="319">
        <f>IF(VLOOKUP(A250,[2]売上入力!D:J,7,0)="日払",100,420)</f>
        <v>100</v>
      </c>
      <c r="U250" s="319" t="str">
        <f>IF(P250=420,VLOOKUP(VLOOKUP(A250,[2]売上入力!D:I,6,0),[2]基本登録!D:E,2,0),"")</f>
        <v/>
      </c>
      <c r="Y250" s="365">
        <f t="shared" si="6"/>
        <v>3450.0000000000027</v>
      </c>
      <c r="Z250" s="319" t="str">
        <f>IF(P250=420,"未払外注費("&amp;VLOOKUP(A250,[2]売上入力!D:AB,6,0)&amp;")","外注費("&amp;VLOOKUP(A250,[2]売上入力!D:AB,6,0)&amp;")")</f>
        <v>外注費(木村)</v>
      </c>
    </row>
    <row r="251" spans="1:26" ht="13.5">
      <c r="A251" s="563" t="str">
        <f>DATE(B251,C251,D251)&amp;"-"&amp;COUNTIF($D$4:D251,D251)</f>
        <v>44851-8</v>
      </c>
      <c r="B251" s="319">
        <f>YEAR([2]売上一覧表!$B$5)</f>
        <v>2022</v>
      </c>
      <c r="C251" s="319">
        <f>MONTH([2]売上一覧表!$B$5)</f>
        <v>10</v>
      </c>
      <c r="D251" s="319">
        <f t="shared" si="7"/>
        <v>17</v>
      </c>
      <c r="F251" s="365">
        <f>VLOOKUP(A251,[2]売上入力!D:AH,31,0)</f>
        <v>0</v>
      </c>
      <c r="G251" s="319">
        <v>1838</v>
      </c>
      <c r="I251" s="319">
        <v>32</v>
      </c>
      <c r="J251" s="319">
        <v>8</v>
      </c>
      <c r="P251" s="319">
        <f>IF(VLOOKUP(A251,[2]売上入力!D:J,7,0)="日払",100,420)</f>
        <v>420</v>
      </c>
      <c r="U251" s="319">
        <f>IF(P251=420,VLOOKUP(VLOOKUP(A251,[2]売上入力!D:I,6,0),[2]基本登録!D:E,2,0),"")</f>
        <v>4</v>
      </c>
      <c r="Y251" s="365">
        <f t="shared" si="6"/>
        <v>0</v>
      </c>
      <c r="Z251" s="319" t="str">
        <f>IF(P251=420,"未払外注費("&amp;VLOOKUP(A251,[2]売上入力!D:AB,6,0)&amp;")","外注費("&amp;VLOOKUP(A251,[2]売上入力!D:AB,6,0)&amp;")")</f>
        <v>未払外注費(長尾)</v>
      </c>
    </row>
    <row r="252" spans="1:26" ht="13.5">
      <c r="A252" s="563" t="str">
        <f>DATE(B252,C252,D252)&amp;"-"&amp;COUNTIF($D$4:D252,D252)</f>
        <v>44851-9</v>
      </c>
      <c r="B252" s="319">
        <f>YEAR([2]売上一覧表!$B$5)</f>
        <v>2022</v>
      </c>
      <c r="C252" s="319">
        <f>MONTH([2]売上一覧表!$B$5)</f>
        <v>10</v>
      </c>
      <c r="D252" s="319">
        <f t="shared" si="7"/>
        <v>17</v>
      </c>
      <c r="F252" s="365">
        <f>VLOOKUP(A252,[2]売上入力!D:AH,31,0)</f>
        <v>5749.9999999999991</v>
      </c>
      <c r="G252" s="319">
        <v>1838</v>
      </c>
      <c r="I252" s="319">
        <v>32</v>
      </c>
      <c r="J252" s="319">
        <v>8</v>
      </c>
      <c r="P252" s="319">
        <f>IF(VLOOKUP(A252,[2]売上入力!D:J,7,0)="日払",100,420)</f>
        <v>100</v>
      </c>
      <c r="U252" s="319" t="str">
        <f>IF(P252=420,VLOOKUP(VLOOKUP(A252,[2]売上入力!D:I,6,0),[2]基本登録!D:E,2,0),"")</f>
        <v/>
      </c>
      <c r="Y252" s="365">
        <f t="shared" si="6"/>
        <v>5749.9999999999991</v>
      </c>
      <c r="Z252" s="319" t="str">
        <f>IF(P252=420,"未払外注費("&amp;VLOOKUP(A252,[2]売上入力!D:AB,6,0)&amp;")","外注費("&amp;VLOOKUP(A252,[2]売上入力!D:AB,6,0)&amp;")")</f>
        <v>外注費(廣田)</v>
      </c>
    </row>
    <row r="253" spans="1:26" ht="13.5">
      <c r="A253" s="563" t="str">
        <f>DATE(B253,C253,D253)&amp;"-"&amp;COUNTIF($D$4:D253,D253)</f>
        <v>44851-10</v>
      </c>
      <c r="B253" s="319">
        <f>YEAR([2]売上一覧表!$B$5)</f>
        <v>2022</v>
      </c>
      <c r="C253" s="319">
        <f>MONTH([2]売上一覧表!$B$5)</f>
        <v>10</v>
      </c>
      <c r="D253" s="319">
        <f t="shared" si="7"/>
        <v>17</v>
      </c>
      <c r="F253" s="365">
        <f>VLOOKUP(A253,[2]売上入力!D:AH,31,0)</f>
        <v>2760.0000000000023</v>
      </c>
      <c r="G253" s="319">
        <v>1838</v>
      </c>
      <c r="I253" s="319">
        <v>32</v>
      </c>
      <c r="J253" s="319">
        <v>8</v>
      </c>
      <c r="P253" s="319">
        <f>IF(VLOOKUP(A253,[2]売上入力!D:J,7,0)="日払",100,420)</f>
        <v>100</v>
      </c>
      <c r="U253" s="319" t="str">
        <f>IF(P253=420,VLOOKUP(VLOOKUP(A253,[2]売上入力!D:I,6,0),[2]基本登録!D:E,2,0),"")</f>
        <v/>
      </c>
      <c r="Y253" s="365">
        <f t="shared" si="6"/>
        <v>2760.0000000000023</v>
      </c>
      <c r="Z253" s="319" t="str">
        <f>IF(P253=420,"未払外注費("&amp;VLOOKUP(A253,[2]売上入力!D:AB,6,0)&amp;")","外注費("&amp;VLOOKUP(A253,[2]売上入力!D:AB,6,0)&amp;")")</f>
        <v>外注費(高橋)</v>
      </c>
    </row>
    <row r="254" spans="1:26" ht="13.5">
      <c r="A254" s="563" t="str">
        <f>DATE(B254,C254,D254)&amp;"-"&amp;COUNTIF($D$4:D254,D254)</f>
        <v>44851-11</v>
      </c>
      <c r="B254" s="319">
        <f>YEAR([2]売上一覧表!$B$5)</f>
        <v>2022</v>
      </c>
      <c r="C254" s="319">
        <f>MONTH([2]売上一覧表!$B$5)</f>
        <v>10</v>
      </c>
      <c r="D254" s="319">
        <f t="shared" si="7"/>
        <v>17</v>
      </c>
      <c r="F254" s="365" t="e">
        <f>VLOOKUP(A254,[2]売上入力!D:AH,31,0)</f>
        <v>#N/A</v>
      </c>
      <c r="G254" s="319">
        <v>1838</v>
      </c>
      <c r="I254" s="319">
        <v>32</v>
      </c>
      <c r="J254" s="319">
        <v>8</v>
      </c>
      <c r="P254" s="319" t="e">
        <f>IF(VLOOKUP(A254,[2]売上入力!D:J,7,0)="日払",100,420)</f>
        <v>#N/A</v>
      </c>
      <c r="U254" s="319" t="e">
        <f>IF(P254=420,VLOOKUP(VLOOKUP(A254,[2]売上入力!D:I,6,0),[2]基本登録!D:E,2,0),"")</f>
        <v>#N/A</v>
      </c>
      <c r="Y254" s="365" t="e">
        <f t="shared" si="6"/>
        <v>#N/A</v>
      </c>
      <c r="Z254" s="319" t="e">
        <f>IF(P254=420,"未払外注費("&amp;VLOOKUP(A254,[2]売上入力!D:AB,6,0)&amp;")","外注費("&amp;VLOOKUP(A254,[2]売上入力!D:AB,6,0)&amp;")")</f>
        <v>#N/A</v>
      </c>
    </row>
    <row r="255" spans="1:26" ht="13.5">
      <c r="A255" s="563" t="str">
        <f>DATE(B255,C255,D255)&amp;"-"&amp;COUNTIF($D$4:D255,D255)</f>
        <v>44851-12</v>
      </c>
      <c r="B255" s="319">
        <f>YEAR([2]売上一覧表!$B$5)</f>
        <v>2022</v>
      </c>
      <c r="C255" s="319">
        <f>MONTH([2]売上一覧表!$B$5)</f>
        <v>10</v>
      </c>
      <c r="D255" s="319">
        <f t="shared" si="7"/>
        <v>17</v>
      </c>
      <c r="F255" s="365" t="e">
        <f>VLOOKUP(A255,[2]売上入力!D:AH,31,0)</f>
        <v>#N/A</v>
      </c>
      <c r="G255" s="319">
        <v>1838</v>
      </c>
      <c r="I255" s="319">
        <v>32</v>
      </c>
      <c r="J255" s="319">
        <v>8</v>
      </c>
      <c r="P255" s="319" t="e">
        <f>IF(VLOOKUP(A255,[2]売上入力!D:J,7,0)="日払",100,420)</f>
        <v>#N/A</v>
      </c>
      <c r="U255" s="319" t="e">
        <f>IF(P255=420,VLOOKUP(VLOOKUP(A255,[2]売上入力!D:I,6,0),[2]基本登録!D:E,2,0),"")</f>
        <v>#N/A</v>
      </c>
      <c r="Y255" s="365" t="e">
        <f t="shared" si="6"/>
        <v>#N/A</v>
      </c>
      <c r="Z255" s="319" t="e">
        <f>IF(P255=420,"未払外注費("&amp;VLOOKUP(A255,[2]売上入力!D:AB,6,0)&amp;")","外注費("&amp;VLOOKUP(A255,[2]売上入力!D:AB,6,0)&amp;")")</f>
        <v>#N/A</v>
      </c>
    </row>
    <row r="256" spans="1:26" ht="13.5">
      <c r="A256" s="563" t="str">
        <f>DATE(B256,C256,D256)&amp;"-"&amp;COUNTIF($D$4:D256,D256)</f>
        <v>44851-13</v>
      </c>
      <c r="B256" s="319">
        <f>YEAR([2]売上一覧表!$B$5)</f>
        <v>2022</v>
      </c>
      <c r="C256" s="319">
        <f>MONTH([2]売上一覧表!$B$5)</f>
        <v>10</v>
      </c>
      <c r="D256" s="319">
        <f t="shared" si="7"/>
        <v>17</v>
      </c>
      <c r="F256" s="365" t="e">
        <f>VLOOKUP(A256,[2]売上入力!D:AH,31,0)</f>
        <v>#N/A</v>
      </c>
      <c r="G256" s="319">
        <v>1838</v>
      </c>
      <c r="I256" s="319">
        <v>32</v>
      </c>
      <c r="J256" s="319">
        <v>8</v>
      </c>
      <c r="P256" s="319" t="e">
        <f>IF(VLOOKUP(A256,[2]売上入力!D:J,7,0)="日払",100,420)</f>
        <v>#N/A</v>
      </c>
      <c r="U256" s="319" t="e">
        <f>IF(P256=420,VLOOKUP(VLOOKUP(A256,[2]売上入力!D:I,6,0),[2]基本登録!D:E,2,0),"")</f>
        <v>#N/A</v>
      </c>
      <c r="Y256" s="365" t="e">
        <f t="shared" si="6"/>
        <v>#N/A</v>
      </c>
      <c r="Z256" s="319" t="e">
        <f>IF(P256=420,"未払外注費("&amp;VLOOKUP(A256,[2]売上入力!D:AB,6,0)&amp;")","外注費("&amp;VLOOKUP(A256,[2]売上入力!D:AB,6,0)&amp;")")</f>
        <v>#N/A</v>
      </c>
    </row>
    <row r="257" spans="1:26" ht="13.5">
      <c r="A257" s="563" t="str">
        <f>DATE(B257,C257,D257)&amp;"-"&amp;COUNTIF($D$4:D257,D257)</f>
        <v>44851-14</v>
      </c>
      <c r="B257" s="319">
        <f>YEAR([2]売上一覧表!$B$5)</f>
        <v>2022</v>
      </c>
      <c r="C257" s="319">
        <f>MONTH([2]売上一覧表!$B$5)</f>
        <v>10</v>
      </c>
      <c r="D257" s="319">
        <f t="shared" si="7"/>
        <v>17</v>
      </c>
      <c r="F257" s="365" t="e">
        <f>VLOOKUP(A257,[2]売上入力!D:AH,31,0)</f>
        <v>#N/A</v>
      </c>
      <c r="G257" s="319">
        <v>1838</v>
      </c>
      <c r="I257" s="319">
        <v>32</v>
      </c>
      <c r="J257" s="319">
        <v>8</v>
      </c>
      <c r="P257" s="319" t="e">
        <f>IF(VLOOKUP(A257,[2]売上入力!D:J,7,0)="日払",100,420)</f>
        <v>#N/A</v>
      </c>
      <c r="U257" s="319" t="e">
        <f>IF(P257=420,VLOOKUP(VLOOKUP(A257,[2]売上入力!D:I,6,0),[2]基本登録!D:E,2,0),"")</f>
        <v>#N/A</v>
      </c>
      <c r="Y257" s="365" t="e">
        <f t="shared" si="6"/>
        <v>#N/A</v>
      </c>
      <c r="Z257" s="319" t="e">
        <f>IF(P257=420,"未払外注費("&amp;VLOOKUP(A257,[2]売上入力!D:AB,6,0)&amp;")","外注費("&amp;VLOOKUP(A257,[2]売上入力!D:AB,6,0)&amp;")")</f>
        <v>#N/A</v>
      </c>
    </row>
    <row r="258" spans="1:26" ht="13.5">
      <c r="A258" s="563" t="str">
        <f>DATE(B258,C258,D258)&amp;"-"&amp;COUNTIF($D$4:D258,D258)</f>
        <v>44851-15</v>
      </c>
      <c r="B258" s="319">
        <f>YEAR([2]売上一覧表!$B$5)</f>
        <v>2022</v>
      </c>
      <c r="C258" s="319">
        <f>MONTH([2]売上一覧表!$B$5)</f>
        <v>10</v>
      </c>
      <c r="D258" s="319">
        <f t="shared" si="7"/>
        <v>17</v>
      </c>
      <c r="F258" s="365" t="e">
        <f>VLOOKUP(A258,[2]売上入力!D:AH,31,0)</f>
        <v>#N/A</v>
      </c>
      <c r="G258" s="319">
        <v>1838</v>
      </c>
      <c r="I258" s="319">
        <v>32</v>
      </c>
      <c r="J258" s="319">
        <v>8</v>
      </c>
      <c r="P258" s="319" t="e">
        <f>IF(VLOOKUP(A258,[2]売上入力!D:J,7,0)="日払",100,420)</f>
        <v>#N/A</v>
      </c>
      <c r="U258" s="319" t="e">
        <f>IF(P258=420,VLOOKUP(VLOOKUP(A258,[2]売上入力!D:I,6,0),[2]基本登録!D:E,2,0),"")</f>
        <v>#N/A</v>
      </c>
      <c r="Y258" s="365" t="e">
        <f t="shared" si="6"/>
        <v>#N/A</v>
      </c>
      <c r="Z258" s="319" t="e">
        <f>IF(P258=420,"未払外注費("&amp;VLOOKUP(A258,[2]売上入力!D:AB,6,0)&amp;")","外注費("&amp;VLOOKUP(A258,[2]売上入力!D:AB,6,0)&amp;")")</f>
        <v>#N/A</v>
      </c>
    </row>
    <row r="259" spans="1:26" ht="13.5">
      <c r="A259" s="563" t="str">
        <f>DATE(B259,C259,D259)&amp;"-"&amp;COUNTIF($D$4:D259,D259)</f>
        <v>44852-1</v>
      </c>
      <c r="B259" s="319">
        <f>YEAR([2]売上一覧表!$B$5)</f>
        <v>2022</v>
      </c>
      <c r="C259" s="319">
        <f>MONTH([2]売上一覧表!$B$5)</f>
        <v>10</v>
      </c>
      <c r="D259" s="319">
        <f t="shared" si="7"/>
        <v>18</v>
      </c>
      <c r="F259" s="365">
        <f>VLOOKUP(A259,[2]売上入力!D:AH,31,0)</f>
        <v>7302.4999999999973</v>
      </c>
      <c r="G259" s="319">
        <v>1838</v>
      </c>
      <c r="I259" s="319">
        <v>32</v>
      </c>
      <c r="J259" s="319">
        <v>8</v>
      </c>
      <c r="P259" s="319">
        <f>IF(VLOOKUP(A259,[2]売上入力!D:J,7,0)="日払",100,420)</f>
        <v>100</v>
      </c>
      <c r="U259" s="319" t="str">
        <f>IF(P259=420,VLOOKUP(VLOOKUP(A259,[2]売上入力!D:I,6,0),[2]基本登録!D:E,2,0),"")</f>
        <v/>
      </c>
      <c r="Y259" s="365">
        <f t="shared" si="6"/>
        <v>7302.4999999999973</v>
      </c>
      <c r="Z259" s="319" t="str">
        <f>IF(P259=420,"未払外注費("&amp;VLOOKUP(A259,[2]売上入力!D:AB,6,0)&amp;")","外注費("&amp;VLOOKUP(A259,[2]売上入力!D:AB,6,0)&amp;")")</f>
        <v>外注費(鈴木)</v>
      </c>
    </row>
    <row r="260" spans="1:26" ht="13.5">
      <c r="A260" s="563" t="str">
        <f>DATE(B260,C260,D260)&amp;"-"&amp;COUNTIF($D$4:D260,D260)</f>
        <v>44852-2</v>
      </c>
      <c r="B260" s="319">
        <f>YEAR([2]売上一覧表!$B$5)</f>
        <v>2022</v>
      </c>
      <c r="C260" s="319">
        <f>MONTH([2]売上一覧表!$B$5)</f>
        <v>10</v>
      </c>
      <c r="D260" s="319">
        <f t="shared" si="7"/>
        <v>18</v>
      </c>
      <c r="F260" s="365">
        <f>VLOOKUP(A260,[2]売上入力!D:AH,31,0)</f>
        <v>5290.0000000000018</v>
      </c>
      <c r="G260" s="319">
        <v>1838</v>
      </c>
      <c r="I260" s="319">
        <v>32</v>
      </c>
      <c r="J260" s="319">
        <v>8</v>
      </c>
      <c r="P260" s="319">
        <f>IF(VLOOKUP(A260,[2]売上入力!D:J,7,0)="日払",100,420)</f>
        <v>100</v>
      </c>
      <c r="U260" s="319" t="str">
        <f>IF(P260=420,VLOOKUP(VLOOKUP(A260,[2]売上入力!D:I,6,0),[2]基本登録!D:E,2,0),"")</f>
        <v/>
      </c>
      <c r="Y260" s="365">
        <f t="shared" si="6"/>
        <v>5290.0000000000018</v>
      </c>
      <c r="Z260" s="319" t="str">
        <f>IF(P260=420,"未払外注費("&amp;VLOOKUP(A260,[2]売上入力!D:AB,6,0)&amp;")","外注費("&amp;VLOOKUP(A260,[2]売上入力!D:AB,6,0)&amp;")")</f>
        <v>外注費(後藤)</v>
      </c>
    </row>
    <row r="261" spans="1:26" ht="13.5">
      <c r="A261" s="563" t="str">
        <f>DATE(B261,C261,D261)&amp;"-"&amp;COUNTIF($D$4:D261,D261)</f>
        <v>44852-3</v>
      </c>
      <c r="B261" s="319">
        <f>YEAR([2]売上一覧表!$B$5)</f>
        <v>2022</v>
      </c>
      <c r="C261" s="319">
        <f>MONTH([2]売上一覧表!$B$5)</f>
        <v>10</v>
      </c>
      <c r="D261" s="319">
        <f t="shared" si="7"/>
        <v>18</v>
      </c>
      <c r="F261" s="365">
        <f>VLOOKUP(A261,[2]売上入力!D:AH,31,0)</f>
        <v>4561.6666666666679</v>
      </c>
      <c r="G261" s="319">
        <v>1838</v>
      </c>
      <c r="I261" s="319">
        <v>32</v>
      </c>
      <c r="J261" s="319">
        <v>8</v>
      </c>
      <c r="P261" s="319">
        <f>IF(VLOOKUP(A261,[2]売上入力!D:J,7,0)="日払",100,420)</f>
        <v>100</v>
      </c>
      <c r="U261" s="319" t="str">
        <f>IF(P261=420,VLOOKUP(VLOOKUP(A261,[2]売上入力!D:I,6,0),[2]基本登録!D:E,2,0),"")</f>
        <v/>
      </c>
      <c r="Y261" s="365">
        <f t="shared" si="6"/>
        <v>4561.6666666666679</v>
      </c>
      <c r="Z261" s="319" t="str">
        <f>IF(P261=420,"未払外注費("&amp;VLOOKUP(A261,[2]売上入力!D:AB,6,0)&amp;")","外注費("&amp;VLOOKUP(A261,[2]売上入力!D:AB,6,0)&amp;")")</f>
        <v>外注費(武茂)</v>
      </c>
    </row>
    <row r="262" spans="1:26" ht="13.5">
      <c r="A262" s="563" t="str">
        <f>DATE(B262,C262,D262)&amp;"-"&amp;COUNTIF($D$4:D262,D262)</f>
        <v>44852-4</v>
      </c>
      <c r="B262" s="319">
        <f>YEAR([2]売上一覧表!$B$5)</f>
        <v>2022</v>
      </c>
      <c r="C262" s="319">
        <f>MONTH([2]売上一覧表!$B$5)</f>
        <v>10</v>
      </c>
      <c r="D262" s="319">
        <f t="shared" si="7"/>
        <v>18</v>
      </c>
      <c r="F262" s="365">
        <f>VLOOKUP(A262,[2]売上入力!D:AH,31,0)</f>
        <v>5807.5</v>
      </c>
      <c r="G262" s="319">
        <v>1838</v>
      </c>
      <c r="I262" s="319">
        <v>32</v>
      </c>
      <c r="J262" s="319">
        <v>8</v>
      </c>
      <c r="P262" s="319">
        <f>IF(VLOOKUP(A262,[2]売上入力!D:J,7,0)="日払",100,420)</f>
        <v>100</v>
      </c>
      <c r="U262" s="319" t="str">
        <f>IF(P262=420,VLOOKUP(VLOOKUP(A262,[2]売上入力!D:I,6,0),[2]基本登録!D:E,2,0),"")</f>
        <v/>
      </c>
      <c r="Y262" s="365">
        <f t="shared" ref="Y262:Y325" si="8">F262</f>
        <v>5807.5</v>
      </c>
      <c r="Z262" s="319" t="str">
        <f>IF(P262=420,"未払外注費("&amp;VLOOKUP(A262,[2]売上入力!D:AB,6,0)&amp;")","外注費("&amp;VLOOKUP(A262,[2]売上入力!D:AB,6,0)&amp;")")</f>
        <v>外注費(鈴木裕)</v>
      </c>
    </row>
    <row r="263" spans="1:26" ht="13.5">
      <c r="A263" s="563" t="str">
        <f>DATE(B263,C263,D263)&amp;"-"&amp;COUNTIF($D$4:D263,D263)</f>
        <v>44852-5</v>
      </c>
      <c r="B263" s="319">
        <f>YEAR([2]売上一覧表!$B$5)</f>
        <v>2022</v>
      </c>
      <c r="C263" s="319">
        <f>MONTH([2]売上一覧表!$B$5)</f>
        <v>10</v>
      </c>
      <c r="D263" s="319">
        <f t="shared" si="7"/>
        <v>18</v>
      </c>
      <c r="F263" s="365">
        <f>VLOOKUP(A263,[2]売上入力!D:AH,31,0)</f>
        <v>6267.5000000000009</v>
      </c>
      <c r="G263" s="319">
        <v>1838</v>
      </c>
      <c r="I263" s="319">
        <v>32</v>
      </c>
      <c r="J263" s="319">
        <v>8</v>
      </c>
      <c r="P263" s="319">
        <f>IF(VLOOKUP(A263,[2]売上入力!D:J,7,0)="日払",100,420)</f>
        <v>100</v>
      </c>
      <c r="U263" s="319" t="str">
        <f>IF(P263=420,VLOOKUP(VLOOKUP(A263,[2]売上入力!D:I,6,0),[2]基本登録!D:E,2,0),"")</f>
        <v/>
      </c>
      <c r="Y263" s="365">
        <f t="shared" si="8"/>
        <v>6267.5000000000009</v>
      </c>
      <c r="Z263" s="319" t="str">
        <f>IF(P263=420,"未払外注費("&amp;VLOOKUP(A263,[2]売上入力!D:AB,6,0)&amp;")","外注費("&amp;VLOOKUP(A263,[2]売上入力!D:AB,6,0)&amp;")")</f>
        <v>外注費(清水英)</v>
      </c>
    </row>
    <row r="264" spans="1:26" ht="13.5">
      <c r="A264" s="563" t="str">
        <f>DATE(B264,C264,D264)&amp;"-"&amp;COUNTIF($D$4:D264,D264)</f>
        <v>44852-6</v>
      </c>
      <c r="B264" s="319">
        <f>YEAR([2]売上一覧表!$B$5)</f>
        <v>2022</v>
      </c>
      <c r="C264" s="319">
        <f>MONTH([2]売上一覧表!$B$5)</f>
        <v>10</v>
      </c>
      <c r="D264" s="319">
        <f t="shared" si="7"/>
        <v>18</v>
      </c>
      <c r="F264" s="365">
        <f>VLOOKUP(A264,[2]売上入力!D:AH,31,0)</f>
        <v>6670</v>
      </c>
      <c r="G264" s="319">
        <v>1838</v>
      </c>
      <c r="I264" s="319">
        <v>32</v>
      </c>
      <c r="J264" s="319">
        <v>8</v>
      </c>
      <c r="P264" s="319">
        <f>IF(VLOOKUP(A264,[2]売上入力!D:J,7,0)="日払",100,420)</f>
        <v>100</v>
      </c>
      <c r="U264" s="319" t="str">
        <f>IF(P264=420,VLOOKUP(VLOOKUP(A264,[2]売上入力!D:I,6,0),[2]基本登録!D:E,2,0),"")</f>
        <v/>
      </c>
      <c r="Y264" s="365">
        <f t="shared" si="8"/>
        <v>6670</v>
      </c>
      <c r="Z264" s="319" t="str">
        <f>IF(P264=420,"未払外注費("&amp;VLOOKUP(A264,[2]売上入力!D:AB,6,0)&amp;")","外注費("&amp;VLOOKUP(A264,[2]売上入力!D:AB,6,0)&amp;")")</f>
        <v>外注費(石巻)</v>
      </c>
    </row>
    <row r="265" spans="1:26" ht="13.5">
      <c r="A265" s="563" t="str">
        <f>DATE(B265,C265,D265)&amp;"-"&amp;COUNTIF($D$4:D265,D265)</f>
        <v>44852-7</v>
      </c>
      <c r="B265" s="319">
        <f>YEAR([2]売上一覧表!$B$5)</f>
        <v>2022</v>
      </c>
      <c r="C265" s="319">
        <f>MONTH([2]売上一覧表!$B$5)</f>
        <v>10</v>
      </c>
      <c r="D265" s="319">
        <f t="shared" si="7"/>
        <v>18</v>
      </c>
      <c r="F265" s="365">
        <f>VLOOKUP(A265,[2]売上入力!D:AH,31,0)</f>
        <v>4983.3333333333312</v>
      </c>
      <c r="G265" s="319">
        <v>1838</v>
      </c>
      <c r="I265" s="319">
        <v>32</v>
      </c>
      <c r="J265" s="319">
        <v>8</v>
      </c>
      <c r="P265" s="319">
        <f>IF(VLOOKUP(A265,[2]売上入力!D:J,7,0)="日払",100,420)</f>
        <v>100</v>
      </c>
      <c r="U265" s="319" t="str">
        <f>IF(P265=420,VLOOKUP(VLOOKUP(A265,[2]売上入力!D:I,6,0),[2]基本登録!D:E,2,0),"")</f>
        <v/>
      </c>
      <c r="Y265" s="365">
        <f t="shared" si="8"/>
        <v>4983.3333333333312</v>
      </c>
      <c r="Z265" s="319" t="str">
        <f>IF(P265=420,"未払外注費("&amp;VLOOKUP(A265,[2]売上入力!D:AB,6,0)&amp;")","外注費("&amp;VLOOKUP(A265,[2]売上入力!D:AB,6,0)&amp;")")</f>
        <v>外注費(小沼)</v>
      </c>
    </row>
    <row r="266" spans="1:26" ht="13.5">
      <c r="A266" s="563" t="str">
        <f>DATE(B266,C266,D266)&amp;"-"&amp;COUNTIF($D$4:D266,D266)</f>
        <v>44852-8</v>
      </c>
      <c r="B266" s="319">
        <f>YEAR([2]売上一覧表!$B$5)</f>
        <v>2022</v>
      </c>
      <c r="C266" s="319">
        <f>MONTH([2]売上一覧表!$B$5)</f>
        <v>10</v>
      </c>
      <c r="D266" s="319">
        <f t="shared" si="7"/>
        <v>18</v>
      </c>
      <c r="F266" s="365">
        <f>VLOOKUP(A266,[2]売上入力!D:AH,31,0)</f>
        <v>5059.9999999999991</v>
      </c>
      <c r="G266" s="319">
        <v>1838</v>
      </c>
      <c r="I266" s="319">
        <v>32</v>
      </c>
      <c r="J266" s="319">
        <v>8</v>
      </c>
      <c r="P266" s="319">
        <f>IF(VLOOKUP(A266,[2]売上入力!D:J,7,0)="日払",100,420)</f>
        <v>100</v>
      </c>
      <c r="U266" s="319" t="str">
        <f>IF(P266=420,VLOOKUP(VLOOKUP(A266,[2]売上入力!D:I,6,0),[2]基本登録!D:E,2,0),"")</f>
        <v/>
      </c>
      <c r="Y266" s="365">
        <f t="shared" si="8"/>
        <v>5059.9999999999991</v>
      </c>
      <c r="Z266" s="319" t="str">
        <f>IF(P266=420,"未払外注費("&amp;VLOOKUP(A266,[2]売上入力!D:AB,6,0)&amp;")","外注費("&amp;VLOOKUP(A266,[2]売上入力!D:AB,6,0)&amp;")")</f>
        <v>外注費(及川)</v>
      </c>
    </row>
    <row r="267" spans="1:26" ht="13.5">
      <c r="A267" s="563" t="str">
        <f>DATE(B267,C267,D267)&amp;"-"&amp;COUNTIF($D$4:D267,D267)</f>
        <v>44852-9</v>
      </c>
      <c r="B267" s="319">
        <f>YEAR([2]売上一覧表!$B$5)</f>
        <v>2022</v>
      </c>
      <c r="C267" s="319">
        <f>MONTH([2]売上一覧表!$B$5)</f>
        <v>10</v>
      </c>
      <c r="D267" s="319">
        <f t="shared" si="7"/>
        <v>18</v>
      </c>
      <c r="F267" s="365">
        <f>VLOOKUP(A267,[2]売上入力!D:AH,31,0)</f>
        <v>2759.9999999999973</v>
      </c>
      <c r="G267" s="319">
        <v>1838</v>
      </c>
      <c r="I267" s="319">
        <v>32</v>
      </c>
      <c r="J267" s="319">
        <v>8</v>
      </c>
      <c r="P267" s="319">
        <f>IF(VLOOKUP(A267,[2]売上入力!D:J,7,0)="日払",100,420)</f>
        <v>100</v>
      </c>
      <c r="U267" s="319" t="str">
        <f>IF(P267=420,VLOOKUP(VLOOKUP(A267,[2]売上入力!D:I,6,0),[2]基本登録!D:E,2,0),"")</f>
        <v/>
      </c>
      <c r="Y267" s="365">
        <f t="shared" si="8"/>
        <v>2759.9999999999973</v>
      </c>
      <c r="Z267" s="319" t="str">
        <f>IF(P267=420,"未払外注費("&amp;VLOOKUP(A267,[2]売上入力!D:AB,6,0)&amp;")","外注費("&amp;VLOOKUP(A267,[2]売上入力!D:AB,6,0)&amp;")")</f>
        <v>外注費(廣田)</v>
      </c>
    </row>
    <row r="268" spans="1:26" ht="13.5">
      <c r="A268" s="563" t="str">
        <f>DATE(B268,C268,D268)&amp;"-"&amp;COUNTIF($D$4:D268,D268)</f>
        <v>44852-10</v>
      </c>
      <c r="B268" s="319">
        <f>YEAR([2]売上一覧表!$B$5)</f>
        <v>2022</v>
      </c>
      <c r="C268" s="319">
        <f>MONTH([2]売上一覧表!$B$5)</f>
        <v>10</v>
      </c>
      <c r="D268" s="319">
        <f t="shared" si="7"/>
        <v>18</v>
      </c>
      <c r="F268" s="365">
        <f>VLOOKUP(A268,[2]売上入力!D:AH,31,0)</f>
        <v>4140.0000000000027</v>
      </c>
      <c r="G268" s="319">
        <v>1838</v>
      </c>
      <c r="I268" s="319">
        <v>32</v>
      </c>
      <c r="J268" s="319">
        <v>8</v>
      </c>
      <c r="P268" s="319">
        <f>IF(VLOOKUP(A268,[2]売上入力!D:J,7,0)="日払",100,420)</f>
        <v>100</v>
      </c>
      <c r="U268" s="319" t="str">
        <f>IF(P268=420,VLOOKUP(VLOOKUP(A268,[2]売上入力!D:I,6,0),[2]基本登録!D:E,2,0),"")</f>
        <v/>
      </c>
      <c r="Y268" s="365">
        <f t="shared" si="8"/>
        <v>4140.0000000000027</v>
      </c>
      <c r="Z268" s="319" t="str">
        <f>IF(P268=420,"未払外注費("&amp;VLOOKUP(A268,[2]売上入力!D:AB,6,0)&amp;")","外注費("&amp;VLOOKUP(A268,[2]売上入力!D:AB,6,0)&amp;")")</f>
        <v>外注費(稲毛田)</v>
      </c>
    </row>
    <row r="269" spans="1:26" ht="13.5">
      <c r="A269" s="563" t="str">
        <f>DATE(B269,C269,D269)&amp;"-"&amp;COUNTIF($D$4:D269,D269)</f>
        <v>44852-11</v>
      </c>
      <c r="B269" s="319">
        <f>YEAR([2]売上一覧表!$B$5)</f>
        <v>2022</v>
      </c>
      <c r="C269" s="319">
        <f>MONTH([2]売上一覧表!$B$5)</f>
        <v>10</v>
      </c>
      <c r="D269" s="319">
        <f t="shared" si="7"/>
        <v>18</v>
      </c>
      <c r="F269" s="365">
        <f>VLOOKUP(A269,[2]売上入力!D:AH,31,0)</f>
        <v>0</v>
      </c>
      <c r="G269" s="319">
        <v>1838</v>
      </c>
      <c r="I269" s="319">
        <v>32</v>
      </c>
      <c r="J269" s="319">
        <v>8</v>
      </c>
      <c r="P269" s="319">
        <f>IF(VLOOKUP(A269,[2]売上入力!D:J,7,0)="日払",100,420)</f>
        <v>420</v>
      </c>
      <c r="U269" s="319">
        <f>IF(P269=420,VLOOKUP(VLOOKUP(A269,[2]売上入力!D:I,6,0),[2]基本登録!D:E,2,0),"")</f>
        <v>4</v>
      </c>
      <c r="Y269" s="365">
        <f t="shared" si="8"/>
        <v>0</v>
      </c>
      <c r="Z269" s="319" t="str">
        <f>IF(P269=420,"未払外注費("&amp;VLOOKUP(A269,[2]売上入力!D:AB,6,0)&amp;")","外注費("&amp;VLOOKUP(A269,[2]売上入力!D:AB,6,0)&amp;")")</f>
        <v>未払外注費(長尾)</v>
      </c>
    </row>
    <row r="270" spans="1:26" ht="13.5">
      <c r="A270" s="563" t="str">
        <f>DATE(B270,C270,D270)&amp;"-"&amp;COUNTIF($D$4:D270,D270)</f>
        <v>44852-12</v>
      </c>
      <c r="B270" s="319">
        <f>YEAR([2]売上一覧表!$B$5)</f>
        <v>2022</v>
      </c>
      <c r="C270" s="319">
        <f>MONTH([2]売上一覧表!$B$5)</f>
        <v>10</v>
      </c>
      <c r="D270" s="319">
        <f t="shared" si="7"/>
        <v>18</v>
      </c>
      <c r="F270" s="365" t="e">
        <f>VLOOKUP(A270,[2]売上入力!D:AH,31,0)</f>
        <v>#N/A</v>
      </c>
      <c r="G270" s="319">
        <v>1838</v>
      </c>
      <c r="I270" s="319">
        <v>32</v>
      </c>
      <c r="J270" s="319">
        <v>8</v>
      </c>
      <c r="P270" s="319" t="e">
        <f>IF(VLOOKUP(A270,[2]売上入力!D:J,7,0)="日払",100,420)</f>
        <v>#N/A</v>
      </c>
      <c r="U270" s="319" t="e">
        <f>IF(P270=420,VLOOKUP(VLOOKUP(A270,[2]売上入力!D:I,6,0),[2]基本登録!D:E,2,0),"")</f>
        <v>#N/A</v>
      </c>
      <c r="Y270" s="365" t="e">
        <f t="shared" si="8"/>
        <v>#N/A</v>
      </c>
      <c r="Z270" s="319" t="e">
        <f>IF(P270=420,"未払外注費("&amp;VLOOKUP(A270,[2]売上入力!D:AB,6,0)&amp;")","外注費("&amp;VLOOKUP(A270,[2]売上入力!D:AB,6,0)&amp;")")</f>
        <v>#N/A</v>
      </c>
    </row>
    <row r="271" spans="1:26" ht="13.5">
      <c r="A271" s="563" t="str">
        <f>DATE(B271,C271,D271)&amp;"-"&amp;COUNTIF($D$4:D271,D271)</f>
        <v>44852-13</v>
      </c>
      <c r="B271" s="319">
        <f>YEAR([2]売上一覧表!$B$5)</f>
        <v>2022</v>
      </c>
      <c r="C271" s="319">
        <f>MONTH([2]売上一覧表!$B$5)</f>
        <v>10</v>
      </c>
      <c r="D271" s="319">
        <f t="shared" si="7"/>
        <v>18</v>
      </c>
      <c r="F271" s="365" t="e">
        <f>VLOOKUP(A271,[2]売上入力!D:AH,31,0)</f>
        <v>#N/A</v>
      </c>
      <c r="G271" s="319">
        <v>1838</v>
      </c>
      <c r="I271" s="319">
        <v>32</v>
      </c>
      <c r="J271" s="319">
        <v>8</v>
      </c>
      <c r="P271" s="319" t="e">
        <f>IF(VLOOKUP(A271,[2]売上入力!D:J,7,0)="日払",100,420)</f>
        <v>#N/A</v>
      </c>
      <c r="U271" s="319" t="e">
        <f>IF(P271=420,VLOOKUP(VLOOKUP(A271,[2]売上入力!D:I,6,0),[2]基本登録!D:E,2,0),"")</f>
        <v>#N/A</v>
      </c>
      <c r="Y271" s="365" t="e">
        <f t="shared" si="8"/>
        <v>#N/A</v>
      </c>
      <c r="Z271" s="319" t="e">
        <f>IF(P271=420,"未払外注費("&amp;VLOOKUP(A271,[2]売上入力!D:AB,6,0)&amp;")","外注費("&amp;VLOOKUP(A271,[2]売上入力!D:AB,6,0)&amp;")")</f>
        <v>#N/A</v>
      </c>
    </row>
    <row r="272" spans="1:26" ht="13.5">
      <c r="A272" s="563" t="str">
        <f>DATE(B272,C272,D272)&amp;"-"&amp;COUNTIF($D$4:D272,D272)</f>
        <v>44852-14</v>
      </c>
      <c r="B272" s="319">
        <f>YEAR([2]売上一覧表!$B$5)</f>
        <v>2022</v>
      </c>
      <c r="C272" s="319">
        <f>MONTH([2]売上一覧表!$B$5)</f>
        <v>10</v>
      </c>
      <c r="D272" s="319">
        <f t="shared" si="7"/>
        <v>18</v>
      </c>
      <c r="F272" s="365" t="e">
        <f>VLOOKUP(A272,[2]売上入力!D:AH,31,0)</f>
        <v>#N/A</v>
      </c>
      <c r="G272" s="319">
        <v>1838</v>
      </c>
      <c r="I272" s="319">
        <v>32</v>
      </c>
      <c r="J272" s="319">
        <v>8</v>
      </c>
      <c r="P272" s="319" t="e">
        <f>IF(VLOOKUP(A272,[2]売上入力!D:J,7,0)="日払",100,420)</f>
        <v>#N/A</v>
      </c>
      <c r="U272" s="319" t="e">
        <f>IF(P272=420,VLOOKUP(VLOOKUP(A272,[2]売上入力!D:I,6,0),[2]基本登録!D:E,2,0),"")</f>
        <v>#N/A</v>
      </c>
      <c r="Y272" s="365" t="e">
        <f t="shared" si="8"/>
        <v>#N/A</v>
      </c>
      <c r="Z272" s="319" t="e">
        <f>IF(P272=420,"未払外注費("&amp;VLOOKUP(A272,[2]売上入力!D:AB,6,0)&amp;")","外注費("&amp;VLOOKUP(A272,[2]売上入力!D:AB,6,0)&amp;")")</f>
        <v>#N/A</v>
      </c>
    </row>
    <row r="273" spans="1:26" ht="13.5">
      <c r="A273" s="563" t="str">
        <f>DATE(B273,C273,D273)&amp;"-"&amp;COUNTIF($D$4:D273,D273)</f>
        <v>44852-15</v>
      </c>
      <c r="B273" s="319">
        <f>YEAR([2]売上一覧表!$B$5)</f>
        <v>2022</v>
      </c>
      <c r="C273" s="319">
        <f>MONTH([2]売上一覧表!$B$5)</f>
        <v>10</v>
      </c>
      <c r="D273" s="319">
        <f t="shared" si="7"/>
        <v>18</v>
      </c>
      <c r="F273" s="365" t="e">
        <f>VLOOKUP(A273,[2]売上入力!D:AH,31,0)</f>
        <v>#N/A</v>
      </c>
      <c r="G273" s="319">
        <v>1838</v>
      </c>
      <c r="I273" s="319">
        <v>32</v>
      </c>
      <c r="J273" s="319">
        <v>8</v>
      </c>
      <c r="P273" s="319" t="e">
        <f>IF(VLOOKUP(A273,[2]売上入力!D:J,7,0)="日払",100,420)</f>
        <v>#N/A</v>
      </c>
      <c r="U273" s="319" t="e">
        <f>IF(P273=420,VLOOKUP(VLOOKUP(A273,[2]売上入力!D:I,6,0),[2]基本登録!D:E,2,0),"")</f>
        <v>#N/A</v>
      </c>
      <c r="Y273" s="365" t="e">
        <f t="shared" si="8"/>
        <v>#N/A</v>
      </c>
      <c r="Z273" s="319" t="e">
        <f>IF(P273=420,"未払外注費("&amp;VLOOKUP(A273,[2]売上入力!D:AB,6,0)&amp;")","外注費("&amp;VLOOKUP(A273,[2]売上入力!D:AB,6,0)&amp;")")</f>
        <v>#N/A</v>
      </c>
    </row>
    <row r="274" spans="1:26" ht="13.5">
      <c r="A274" s="563" t="str">
        <f>DATE(B274,C274,D274)&amp;"-"&amp;COUNTIF($D$4:D274,D274)</f>
        <v>44853-1</v>
      </c>
      <c r="B274" s="319">
        <f>YEAR([2]売上一覧表!$B$5)</f>
        <v>2022</v>
      </c>
      <c r="C274" s="319">
        <f>MONTH([2]売上一覧表!$B$5)</f>
        <v>10</v>
      </c>
      <c r="D274" s="319">
        <f t="shared" si="7"/>
        <v>19</v>
      </c>
      <c r="F274" s="365">
        <f>VLOOKUP(A274,[2]売上入力!D:AH,31,0)</f>
        <v>7130.0000000000009</v>
      </c>
      <c r="G274" s="319">
        <v>1838</v>
      </c>
      <c r="I274" s="319">
        <v>32</v>
      </c>
      <c r="J274" s="319">
        <v>8</v>
      </c>
      <c r="P274" s="319">
        <f>IF(VLOOKUP(A274,[2]売上入力!D:J,7,0)="日払",100,420)</f>
        <v>100</v>
      </c>
      <c r="U274" s="319" t="str">
        <f>IF(P274=420,VLOOKUP(VLOOKUP(A274,[2]売上入力!D:I,6,0),[2]基本登録!D:E,2,0),"")</f>
        <v/>
      </c>
      <c r="Y274" s="365">
        <f t="shared" si="8"/>
        <v>7130.0000000000009</v>
      </c>
      <c r="Z274" s="319" t="str">
        <f>IF(P274=420,"未払外注費("&amp;VLOOKUP(A274,[2]売上入力!D:AB,6,0)&amp;")","外注費("&amp;VLOOKUP(A274,[2]売上入力!D:AB,6,0)&amp;")")</f>
        <v>外注費(片山)</v>
      </c>
    </row>
    <row r="275" spans="1:26" ht="13.5">
      <c r="A275" s="563" t="str">
        <f>DATE(B275,C275,D275)&amp;"-"&amp;COUNTIF($D$4:D275,D275)</f>
        <v>44853-2</v>
      </c>
      <c r="B275" s="319">
        <f>YEAR([2]売上一覧表!$B$5)</f>
        <v>2022</v>
      </c>
      <c r="C275" s="319">
        <f>MONTH([2]売上一覧表!$B$5)</f>
        <v>10</v>
      </c>
      <c r="D275" s="319">
        <f t="shared" si="7"/>
        <v>19</v>
      </c>
      <c r="F275" s="365">
        <f>VLOOKUP(A275,[2]売上入力!D:AH,31,0)</f>
        <v>7590</v>
      </c>
      <c r="G275" s="319">
        <v>1838</v>
      </c>
      <c r="I275" s="319">
        <v>32</v>
      </c>
      <c r="J275" s="319">
        <v>8</v>
      </c>
      <c r="P275" s="319">
        <f>IF(VLOOKUP(A275,[2]売上入力!D:J,7,0)="日払",100,420)</f>
        <v>100</v>
      </c>
      <c r="U275" s="319" t="str">
        <f>IF(P275=420,VLOOKUP(VLOOKUP(A275,[2]売上入力!D:I,6,0),[2]基本登録!D:E,2,0),"")</f>
        <v/>
      </c>
      <c r="Y275" s="365">
        <f t="shared" si="8"/>
        <v>7590</v>
      </c>
      <c r="Z275" s="319" t="str">
        <f>IF(P275=420,"未払外注費("&amp;VLOOKUP(A275,[2]売上入力!D:AB,6,0)&amp;")","外注費("&amp;VLOOKUP(A275,[2]売上入力!D:AB,6,0)&amp;")")</f>
        <v>外注費(鈴木)</v>
      </c>
    </row>
    <row r="276" spans="1:26" ht="13.5">
      <c r="A276" s="563" t="str">
        <f>DATE(B276,C276,D276)&amp;"-"&amp;COUNTIF($D$4:D276,D276)</f>
        <v>44853-3</v>
      </c>
      <c r="B276" s="319">
        <f>YEAR([2]売上一覧表!$B$5)</f>
        <v>2022</v>
      </c>
      <c r="C276" s="319">
        <f>MONTH([2]売上一覧表!$B$5)</f>
        <v>10</v>
      </c>
      <c r="D276" s="319">
        <f t="shared" ref="D276:D339" si="9">D261+1</f>
        <v>19</v>
      </c>
      <c r="F276" s="365">
        <f>VLOOKUP(A276,[2]売上入力!D:AH,31,0)</f>
        <v>4714.9999999999973</v>
      </c>
      <c r="G276" s="319">
        <v>1838</v>
      </c>
      <c r="I276" s="319">
        <v>32</v>
      </c>
      <c r="J276" s="319">
        <v>8</v>
      </c>
      <c r="P276" s="319">
        <f>IF(VLOOKUP(A276,[2]売上入力!D:J,7,0)="日払",100,420)</f>
        <v>100</v>
      </c>
      <c r="U276" s="319" t="str">
        <f>IF(P276=420,VLOOKUP(VLOOKUP(A276,[2]売上入力!D:I,6,0),[2]基本登録!D:E,2,0),"")</f>
        <v/>
      </c>
      <c r="Y276" s="365">
        <f t="shared" si="8"/>
        <v>4714.9999999999973</v>
      </c>
      <c r="Z276" s="319" t="str">
        <f>IF(P276=420,"未払外注費("&amp;VLOOKUP(A276,[2]売上入力!D:AB,6,0)&amp;")","外注費("&amp;VLOOKUP(A276,[2]売上入力!D:AB,6,0)&amp;")")</f>
        <v>外注費(深田)</v>
      </c>
    </row>
    <row r="277" spans="1:26" ht="13.5">
      <c r="A277" s="563" t="str">
        <f>DATE(B277,C277,D277)&amp;"-"&amp;COUNTIF($D$4:D277,D277)</f>
        <v>44853-4</v>
      </c>
      <c r="B277" s="319">
        <f>YEAR([2]売上一覧表!$B$5)</f>
        <v>2022</v>
      </c>
      <c r="C277" s="319">
        <f>MONTH([2]売上一覧表!$B$5)</f>
        <v>10</v>
      </c>
      <c r="D277" s="319">
        <f t="shared" si="9"/>
        <v>19</v>
      </c>
      <c r="F277" s="365">
        <f>VLOOKUP(A277,[2]売上入力!D:AH,31,0)</f>
        <v>6746.6666666666697</v>
      </c>
      <c r="G277" s="319">
        <v>1838</v>
      </c>
      <c r="I277" s="319">
        <v>32</v>
      </c>
      <c r="J277" s="319">
        <v>8</v>
      </c>
      <c r="P277" s="319">
        <f>IF(VLOOKUP(A277,[2]売上入力!D:J,7,0)="日払",100,420)</f>
        <v>100</v>
      </c>
      <c r="U277" s="319" t="str">
        <f>IF(P277=420,VLOOKUP(VLOOKUP(A277,[2]売上入力!D:I,6,0),[2]基本登録!D:E,2,0),"")</f>
        <v/>
      </c>
      <c r="Y277" s="365">
        <f t="shared" si="8"/>
        <v>6746.6666666666697</v>
      </c>
      <c r="Z277" s="319" t="str">
        <f>IF(P277=420,"未払外注費("&amp;VLOOKUP(A277,[2]売上入力!D:AB,6,0)&amp;")","外注費("&amp;VLOOKUP(A277,[2]売上入力!D:AB,6,0)&amp;")")</f>
        <v>外注費(庵)</v>
      </c>
    </row>
    <row r="278" spans="1:26" ht="13.5">
      <c r="A278" s="563" t="str">
        <f>DATE(B278,C278,D278)&amp;"-"&amp;COUNTIF($D$4:D278,D278)</f>
        <v>44853-5</v>
      </c>
      <c r="B278" s="319">
        <f>YEAR([2]売上一覧表!$B$5)</f>
        <v>2022</v>
      </c>
      <c r="C278" s="319">
        <f>MONTH([2]売上一覧表!$B$5)</f>
        <v>10</v>
      </c>
      <c r="D278" s="319">
        <f t="shared" si="9"/>
        <v>19</v>
      </c>
      <c r="F278" s="365">
        <f>VLOOKUP(A278,[2]売上入力!D:AH,31,0)</f>
        <v>4427.5000000000018</v>
      </c>
      <c r="G278" s="319">
        <v>1838</v>
      </c>
      <c r="I278" s="319">
        <v>32</v>
      </c>
      <c r="J278" s="319">
        <v>8</v>
      </c>
      <c r="P278" s="319">
        <f>IF(VLOOKUP(A278,[2]売上入力!D:J,7,0)="日払",100,420)</f>
        <v>100</v>
      </c>
      <c r="U278" s="319" t="str">
        <f>IF(P278=420,VLOOKUP(VLOOKUP(A278,[2]売上入力!D:I,6,0),[2]基本登録!D:E,2,0),"")</f>
        <v/>
      </c>
      <c r="Y278" s="365">
        <f t="shared" si="8"/>
        <v>4427.5000000000018</v>
      </c>
      <c r="Z278" s="319" t="str">
        <f>IF(P278=420,"未払外注費("&amp;VLOOKUP(A278,[2]売上入力!D:AB,6,0)&amp;")","外注費("&amp;VLOOKUP(A278,[2]売上入力!D:AB,6,0)&amp;")")</f>
        <v>外注費(後藤)</v>
      </c>
    </row>
    <row r="279" spans="1:26" ht="13.5">
      <c r="A279" s="563" t="str">
        <f>DATE(B279,C279,D279)&amp;"-"&amp;COUNTIF($D$4:D279,D279)</f>
        <v>44853-6</v>
      </c>
      <c r="B279" s="319">
        <f>YEAR([2]売上一覧表!$B$5)</f>
        <v>2022</v>
      </c>
      <c r="C279" s="319">
        <f>MONTH([2]売上一覧表!$B$5)</f>
        <v>10</v>
      </c>
      <c r="D279" s="319">
        <f t="shared" si="9"/>
        <v>19</v>
      </c>
      <c r="F279" s="365">
        <f>VLOOKUP(A279,[2]売上入力!D:AH,31,0)</f>
        <v>3794.9999999999982</v>
      </c>
      <c r="G279" s="319">
        <v>1838</v>
      </c>
      <c r="I279" s="319">
        <v>32</v>
      </c>
      <c r="J279" s="319">
        <v>8</v>
      </c>
      <c r="P279" s="319">
        <f>IF(VLOOKUP(A279,[2]売上入力!D:J,7,0)="日払",100,420)</f>
        <v>100</v>
      </c>
      <c r="U279" s="319" t="str">
        <f>IF(P279=420,VLOOKUP(VLOOKUP(A279,[2]売上入力!D:I,6,0),[2]基本登録!D:E,2,0),"")</f>
        <v/>
      </c>
      <c r="Y279" s="365">
        <f t="shared" si="8"/>
        <v>3794.9999999999982</v>
      </c>
      <c r="Z279" s="319" t="str">
        <f>IF(P279=420,"未払外注費("&amp;VLOOKUP(A279,[2]売上入力!D:AB,6,0)&amp;")","外注費("&amp;VLOOKUP(A279,[2]売上入力!D:AB,6,0)&amp;")")</f>
        <v>外注費(井越)</v>
      </c>
    </row>
    <row r="280" spans="1:26" ht="13.5">
      <c r="A280" s="563" t="str">
        <f>DATE(B280,C280,D280)&amp;"-"&amp;COUNTIF($D$4:D280,D280)</f>
        <v>44853-7</v>
      </c>
      <c r="B280" s="319">
        <f>YEAR([2]売上一覧表!$B$5)</f>
        <v>2022</v>
      </c>
      <c r="C280" s="319">
        <f>MONTH([2]売上一覧表!$B$5)</f>
        <v>10</v>
      </c>
      <c r="D280" s="319">
        <f t="shared" si="9"/>
        <v>19</v>
      </c>
      <c r="F280" s="365">
        <f>VLOOKUP(A280,[2]売上入力!D:AH,31,0)</f>
        <v>5750.0000000000009</v>
      </c>
      <c r="G280" s="319">
        <v>1838</v>
      </c>
      <c r="I280" s="319">
        <v>32</v>
      </c>
      <c r="J280" s="319">
        <v>8</v>
      </c>
      <c r="P280" s="319">
        <f>IF(VLOOKUP(A280,[2]売上入力!D:J,7,0)="日払",100,420)</f>
        <v>100</v>
      </c>
      <c r="U280" s="319" t="str">
        <f>IF(P280=420,VLOOKUP(VLOOKUP(A280,[2]売上入力!D:I,6,0),[2]基本登録!D:E,2,0),"")</f>
        <v/>
      </c>
      <c r="Y280" s="365">
        <f t="shared" si="8"/>
        <v>5750.0000000000009</v>
      </c>
      <c r="Z280" s="319" t="str">
        <f>IF(P280=420,"未払外注費("&amp;VLOOKUP(A280,[2]売上入力!D:AB,6,0)&amp;")","外注費("&amp;VLOOKUP(A280,[2]売上入力!D:AB,6,0)&amp;")")</f>
        <v>外注費(木村)</v>
      </c>
    </row>
    <row r="281" spans="1:26" ht="13.5">
      <c r="A281" s="563" t="str">
        <f>DATE(B281,C281,D281)&amp;"-"&amp;COUNTIF($D$4:D281,D281)</f>
        <v>44853-8</v>
      </c>
      <c r="B281" s="319">
        <f>YEAR([2]売上一覧表!$B$5)</f>
        <v>2022</v>
      </c>
      <c r="C281" s="319">
        <f>MONTH([2]売上一覧表!$B$5)</f>
        <v>10</v>
      </c>
      <c r="D281" s="319">
        <f t="shared" si="9"/>
        <v>19</v>
      </c>
      <c r="F281" s="365">
        <f>VLOOKUP(A281,[2]売上入力!D:AH,31,0)</f>
        <v>6746.6666666666697</v>
      </c>
      <c r="G281" s="319">
        <v>1838</v>
      </c>
      <c r="I281" s="319">
        <v>32</v>
      </c>
      <c r="J281" s="319">
        <v>8</v>
      </c>
      <c r="P281" s="319">
        <f>IF(VLOOKUP(A281,[2]売上入力!D:J,7,0)="日払",100,420)</f>
        <v>100</v>
      </c>
      <c r="U281" s="319" t="str">
        <f>IF(P281=420,VLOOKUP(VLOOKUP(A281,[2]売上入力!D:I,6,0),[2]基本登録!D:E,2,0),"")</f>
        <v/>
      </c>
      <c r="Y281" s="365">
        <f t="shared" si="8"/>
        <v>6746.6666666666697</v>
      </c>
      <c r="Z281" s="319" t="str">
        <f>IF(P281=420,"未払外注費("&amp;VLOOKUP(A281,[2]売上入力!D:AB,6,0)&amp;")","外注費("&amp;VLOOKUP(A281,[2]売上入力!D:AB,6,0)&amp;")")</f>
        <v>外注費(武茂)</v>
      </c>
    </row>
    <row r="282" spans="1:26" ht="13.5">
      <c r="A282" s="563" t="str">
        <f>DATE(B282,C282,D282)&amp;"-"&amp;COUNTIF($D$4:D282,D282)</f>
        <v>44853-9</v>
      </c>
      <c r="B282" s="319">
        <f>YEAR([2]売上一覧表!$B$5)</f>
        <v>2022</v>
      </c>
      <c r="C282" s="319">
        <f>MONTH([2]売上一覧表!$B$5)</f>
        <v>10</v>
      </c>
      <c r="D282" s="319">
        <f t="shared" si="9"/>
        <v>19</v>
      </c>
      <c r="F282" s="365">
        <f>VLOOKUP(A282,[2]売上入力!D:AH,31,0)</f>
        <v>6957.5000000000027</v>
      </c>
      <c r="G282" s="319">
        <v>1838</v>
      </c>
      <c r="I282" s="319">
        <v>32</v>
      </c>
      <c r="J282" s="319">
        <v>8</v>
      </c>
      <c r="P282" s="319">
        <f>IF(VLOOKUP(A282,[2]売上入力!D:J,7,0)="日払",100,420)</f>
        <v>100</v>
      </c>
      <c r="U282" s="319" t="str">
        <f>IF(P282=420,VLOOKUP(VLOOKUP(A282,[2]売上入力!D:I,6,0),[2]基本登録!D:E,2,0),"")</f>
        <v/>
      </c>
      <c r="Y282" s="365">
        <f t="shared" si="8"/>
        <v>6957.5000000000027</v>
      </c>
      <c r="Z282" s="319" t="str">
        <f>IF(P282=420,"未払外注費("&amp;VLOOKUP(A282,[2]売上入力!D:AB,6,0)&amp;")","外注費("&amp;VLOOKUP(A282,[2]売上入力!D:AB,6,0)&amp;")")</f>
        <v>外注費(石巻)</v>
      </c>
    </row>
    <row r="283" spans="1:26" ht="13.5">
      <c r="A283" s="563" t="str">
        <f>DATE(B283,C283,D283)&amp;"-"&amp;COUNTIF($D$4:D283,D283)</f>
        <v>44853-10</v>
      </c>
      <c r="B283" s="319">
        <f>YEAR([2]売上一覧表!$B$5)</f>
        <v>2022</v>
      </c>
      <c r="C283" s="319">
        <f>MONTH([2]売上一覧表!$B$5)</f>
        <v>10</v>
      </c>
      <c r="D283" s="319">
        <f t="shared" si="9"/>
        <v>19</v>
      </c>
      <c r="F283" s="365">
        <f>VLOOKUP(A283,[2]売上入力!D:AH,31,0)</f>
        <v>3794.9999999999982</v>
      </c>
      <c r="G283" s="319">
        <v>1838</v>
      </c>
      <c r="I283" s="319">
        <v>32</v>
      </c>
      <c r="J283" s="319">
        <v>8</v>
      </c>
      <c r="P283" s="319">
        <f>IF(VLOOKUP(A283,[2]売上入力!D:J,7,0)="日払",100,420)</f>
        <v>100</v>
      </c>
      <c r="U283" s="319" t="str">
        <f>IF(P283=420,VLOOKUP(VLOOKUP(A283,[2]売上入力!D:I,6,0),[2]基本登録!D:E,2,0),"")</f>
        <v/>
      </c>
      <c r="Y283" s="365">
        <f t="shared" si="8"/>
        <v>3794.9999999999982</v>
      </c>
      <c r="Z283" s="319" t="str">
        <f>IF(P283=420,"未払外注費("&amp;VLOOKUP(A283,[2]売上入力!D:AB,6,0)&amp;")","外注費("&amp;VLOOKUP(A283,[2]売上入力!D:AB,6,0)&amp;")")</f>
        <v>外注費(相田)</v>
      </c>
    </row>
    <row r="284" spans="1:26" ht="13.5">
      <c r="A284" s="563" t="str">
        <f>DATE(B284,C284,D284)&amp;"-"&amp;COUNTIF($D$4:D284,D284)</f>
        <v>44853-11</v>
      </c>
      <c r="B284" s="319">
        <f>YEAR([2]売上一覧表!$B$5)</f>
        <v>2022</v>
      </c>
      <c r="C284" s="319">
        <f>MONTH([2]売上一覧表!$B$5)</f>
        <v>10</v>
      </c>
      <c r="D284" s="319">
        <f t="shared" si="9"/>
        <v>19</v>
      </c>
      <c r="F284" s="365">
        <f>VLOOKUP(A284,[2]売上入力!D:AH,31,0)</f>
        <v>5750.0000000000009</v>
      </c>
      <c r="G284" s="319">
        <v>1838</v>
      </c>
      <c r="I284" s="319">
        <v>32</v>
      </c>
      <c r="J284" s="319">
        <v>8</v>
      </c>
      <c r="P284" s="319">
        <f>IF(VLOOKUP(A284,[2]売上入力!D:J,7,0)="日払",100,420)</f>
        <v>100</v>
      </c>
      <c r="U284" s="319" t="str">
        <f>IF(P284=420,VLOOKUP(VLOOKUP(A284,[2]売上入力!D:I,6,0),[2]基本登録!D:E,2,0),"")</f>
        <v/>
      </c>
      <c r="Y284" s="365">
        <f t="shared" si="8"/>
        <v>5750.0000000000009</v>
      </c>
      <c r="Z284" s="319" t="str">
        <f>IF(P284=420,"未払外注費("&amp;VLOOKUP(A284,[2]売上入力!D:AB,6,0)&amp;")","外注費("&amp;VLOOKUP(A284,[2]売上入力!D:AB,6,0)&amp;")")</f>
        <v>外注費(小沼)</v>
      </c>
    </row>
    <row r="285" spans="1:26" ht="13.5">
      <c r="A285" s="563" t="str">
        <f>DATE(B285,C285,D285)&amp;"-"&amp;COUNTIF($D$4:D285,D285)</f>
        <v>44853-12</v>
      </c>
      <c r="B285" s="319">
        <f>YEAR([2]売上一覧表!$B$5)</f>
        <v>2022</v>
      </c>
      <c r="C285" s="319">
        <f>MONTH([2]売上一覧表!$B$5)</f>
        <v>10</v>
      </c>
      <c r="D285" s="319">
        <f t="shared" si="9"/>
        <v>19</v>
      </c>
      <c r="F285" s="365" t="e">
        <f>VLOOKUP(A285,[2]売上入力!D:AH,31,0)</f>
        <v>#N/A</v>
      </c>
      <c r="G285" s="319">
        <v>1838</v>
      </c>
      <c r="I285" s="319">
        <v>32</v>
      </c>
      <c r="J285" s="319">
        <v>8</v>
      </c>
      <c r="P285" s="319" t="e">
        <f>IF(VLOOKUP(A285,[2]売上入力!D:J,7,0)="日払",100,420)</f>
        <v>#N/A</v>
      </c>
      <c r="U285" s="319" t="e">
        <f>IF(P285=420,VLOOKUP(VLOOKUP(A285,[2]売上入力!D:I,6,0),[2]基本登録!D:E,2,0),"")</f>
        <v>#N/A</v>
      </c>
      <c r="Y285" s="365" t="e">
        <f t="shared" si="8"/>
        <v>#N/A</v>
      </c>
      <c r="Z285" s="319" t="e">
        <f>IF(P285=420,"未払外注費("&amp;VLOOKUP(A285,[2]売上入力!D:AB,6,0)&amp;")","外注費("&amp;VLOOKUP(A285,[2]売上入力!D:AB,6,0)&amp;")")</f>
        <v>#N/A</v>
      </c>
    </row>
    <row r="286" spans="1:26" ht="13.5">
      <c r="A286" s="563" t="str">
        <f>DATE(B286,C286,D286)&amp;"-"&amp;COUNTIF($D$4:D286,D286)</f>
        <v>44853-13</v>
      </c>
      <c r="B286" s="319">
        <f>YEAR([2]売上一覧表!$B$5)</f>
        <v>2022</v>
      </c>
      <c r="C286" s="319">
        <f>MONTH([2]売上一覧表!$B$5)</f>
        <v>10</v>
      </c>
      <c r="D286" s="319">
        <f t="shared" si="9"/>
        <v>19</v>
      </c>
      <c r="F286" s="365" t="e">
        <f>VLOOKUP(A286,[2]売上入力!D:AH,31,0)</f>
        <v>#N/A</v>
      </c>
      <c r="G286" s="319">
        <v>1838</v>
      </c>
      <c r="I286" s="319">
        <v>32</v>
      </c>
      <c r="J286" s="319">
        <v>8</v>
      </c>
      <c r="P286" s="319" t="e">
        <f>IF(VLOOKUP(A286,[2]売上入力!D:J,7,0)="日払",100,420)</f>
        <v>#N/A</v>
      </c>
      <c r="U286" s="319" t="e">
        <f>IF(P286=420,VLOOKUP(VLOOKUP(A286,[2]売上入力!D:I,6,0),[2]基本登録!D:E,2,0),"")</f>
        <v>#N/A</v>
      </c>
      <c r="Y286" s="365" t="e">
        <f t="shared" si="8"/>
        <v>#N/A</v>
      </c>
      <c r="Z286" s="319" t="e">
        <f>IF(P286=420,"未払外注費("&amp;VLOOKUP(A286,[2]売上入力!D:AB,6,0)&amp;")","外注費("&amp;VLOOKUP(A286,[2]売上入力!D:AB,6,0)&amp;")")</f>
        <v>#N/A</v>
      </c>
    </row>
    <row r="287" spans="1:26" ht="13.5">
      <c r="A287" s="563" t="str">
        <f>DATE(B287,C287,D287)&amp;"-"&amp;COUNTIF($D$4:D287,D287)</f>
        <v>44853-14</v>
      </c>
      <c r="B287" s="319">
        <f>YEAR([2]売上一覧表!$B$5)</f>
        <v>2022</v>
      </c>
      <c r="C287" s="319">
        <f>MONTH([2]売上一覧表!$B$5)</f>
        <v>10</v>
      </c>
      <c r="D287" s="319">
        <f t="shared" si="9"/>
        <v>19</v>
      </c>
      <c r="F287" s="365" t="e">
        <f>VLOOKUP(A287,[2]売上入力!D:AH,31,0)</f>
        <v>#N/A</v>
      </c>
      <c r="G287" s="319">
        <v>1838</v>
      </c>
      <c r="I287" s="319">
        <v>32</v>
      </c>
      <c r="J287" s="319">
        <v>8</v>
      </c>
      <c r="P287" s="319" t="e">
        <f>IF(VLOOKUP(A287,[2]売上入力!D:J,7,0)="日払",100,420)</f>
        <v>#N/A</v>
      </c>
      <c r="U287" s="319" t="e">
        <f>IF(P287=420,VLOOKUP(VLOOKUP(A287,[2]売上入力!D:I,6,0),[2]基本登録!D:E,2,0),"")</f>
        <v>#N/A</v>
      </c>
      <c r="Y287" s="365" t="e">
        <f t="shared" si="8"/>
        <v>#N/A</v>
      </c>
      <c r="Z287" s="319" t="e">
        <f>IF(P287=420,"未払外注費("&amp;VLOOKUP(A287,[2]売上入力!D:AB,6,0)&amp;")","外注費("&amp;VLOOKUP(A287,[2]売上入力!D:AB,6,0)&amp;")")</f>
        <v>#N/A</v>
      </c>
    </row>
    <row r="288" spans="1:26" ht="13.5">
      <c r="A288" s="563" t="str">
        <f>DATE(B288,C288,D288)&amp;"-"&amp;COUNTIF($D$4:D288,D288)</f>
        <v>44853-15</v>
      </c>
      <c r="B288" s="319">
        <f>YEAR([2]売上一覧表!$B$5)</f>
        <v>2022</v>
      </c>
      <c r="C288" s="319">
        <f>MONTH([2]売上一覧表!$B$5)</f>
        <v>10</v>
      </c>
      <c r="D288" s="319">
        <f t="shared" si="9"/>
        <v>19</v>
      </c>
      <c r="F288" s="365" t="e">
        <f>VLOOKUP(A288,[2]売上入力!D:AH,31,0)</f>
        <v>#N/A</v>
      </c>
      <c r="G288" s="319">
        <v>1838</v>
      </c>
      <c r="I288" s="319">
        <v>32</v>
      </c>
      <c r="J288" s="319">
        <v>8</v>
      </c>
      <c r="P288" s="319" t="e">
        <f>IF(VLOOKUP(A288,[2]売上入力!D:J,7,0)="日払",100,420)</f>
        <v>#N/A</v>
      </c>
      <c r="U288" s="319" t="e">
        <f>IF(P288=420,VLOOKUP(VLOOKUP(A288,[2]売上入力!D:I,6,0),[2]基本登録!D:E,2,0),"")</f>
        <v>#N/A</v>
      </c>
      <c r="Y288" s="365" t="e">
        <f t="shared" si="8"/>
        <v>#N/A</v>
      </c>
      <c r="Z288" s="319" t="e">
        <f>IF(P288=420,"未払外注費("&amp;VLOOKUP(A288,[2]売上入力!D:AB,6,0)&amp;")","外注費("&amp;VLOOKUP(A288,[2]売上入力!D:AB,6,0)&amp;")")</f>
        <v>#N/A</v>
      </c>
    </row>
    <row r="289" spans="1:26" ht="13.5">
      <c r="A289" s="563" t="str">
        <f>DATE(B289,C289,D289)&amp;"-"&amp;COUNTIF($D$4:D289,D289)</f>
        <v>44854-1</v>
      </c>
      <c r="B289" s="319">
        <f>YEAR([2]売上一覧表!$B$5)</f>
        <v>2022</v>
      </c>
      <c r="C289" s="319">
        <f>MONTH([2]売上一覧表!$B$5)</f>
        <v>10</v>
      </c>
      <c r="D289" s="319">
        <f t="shared" si="9"/>
        <v>20</v>
      </c>
      <c r="F289" s="365">
        <f>VLOOKUP(A289,[2]売上入力!D:AH,31,0)</f>
        <v>7302.4999999999973</v>
      </c>
      <c r="G289" s="319">
        <v>1838</v>
      </c>
      <c r="I289" s="319">
        <v>32</v>
      </c>
      <c r="J289" s="319">
        <v>8</v>
      </c>
      <c r="P289" s="319">
        <f>IF(VLOOKUP(A289,[2]売上入力!D:J,7,0)="日払",100,420)</f>
        <v>100</v>
      </c>
      <c r="U289" s="319" t="str">
        <f>IF(P289=420,VLOOKUP(VLOOKUP(A289,[2]売上入力!D:I,6,0),[2]基本登録!D:E,2,0),"")</f>
        <v/>
      </c>
      <c r="Y289" s="365">
        <f t="shared" si="8"/>
        <v>7302.4999999999973</v>
      </c>
      <c r="Z289" s="319" t="str">
        <f>IF(P289=420,"未払外注費("&amp;VLOOKUP(A289,[2]売上入力!D:AB,6,0)&amp;")","外注費("&amp;VLOOKUP(A289,[2]売上入力!D:AB,6,0)&amp;")")</f>
        <v>外注費(鈴木)</v>
      </c>
    </row>
    <row r="290" spans="1:26" ht="13.5">
      <c r="A290" s="563" t="str">
        <f>DATE(B290,C290,D290)&amp;"-"&amp;COUNTIF($D$4:D290,D290)</f>
        <v>44854-2</v>
      </c>
      <c r="B290" s="319">
        <f>YEAR([2]売上一覧表!$B$5)</f>
        <v>2022</v>
      </c>
      <c r="C290" s="319">
        <f>MONTH([2]売上一覧表!$B$5)</f>
        <v>10</v>
      </c>
      <c r="D290" s="319">
        <f t="shared" si="9"/>
        <v>20</v>
      </c>
      <c r="F290" s="365">
        <f>VLOOKUP(A290,[2]売上入力!D:AH,31,0)</f>
        <v>4427.5000000000018</v>
      </c>
      <c r="G290" s="319">
        <v>1838</v>
      </c>
      <c r="I290" s="319">
        <v>32</v>
      </c>
      <c r="J290" s="319">
        <v>8</v>
      </c>
      <c r="P290" s="319">
        <f>IF(VLOOKUP(A290,[2]売上入力!D:J,7,0)="日払",100,420)</f>
        <v>100</v>
      </c>
      <c r="U290" s="319" t="str">
        <f>IF(P290=420,VLOOKUP(VLOOKUP(A290,[2]売上入力!D:I,6,0),[2]基本登録!D:E,2,0),"")</f>
        <v/>
      </c>
      <c r="Y290" s="365">
        <f t="shared" si="8"/>
        <v>4427.5000000000018</v>
      </c>
      <c r="Z290" s="319" t="str">
        <f>IF(P290=420,"未払外注費("&amp;VLOOKUP(A290,[2]売上入力!D:AB,6,0)&amp;")","外注費("&amp;VLOOKUP(A290,[2]売上入力!D:AB,6,0)&amp;")")</f>
        <v>外注費(後藤)</v>
      </c>
    </row>
    <row r="291" spans="1:26" ht="13.5">
      <c r="A291" s="563" t="str">
        <f>DATE(B291,C291,D291)&amp;"-"&amp;COUNTIF($D$4:D291,D291)</f>
        <v>44854-3</v>
      </c>
      <c r="B291" s="319">
        <f>YEAR([2]売上一覧表!$B$5)</f>
        <v>2022</v>
      </c>
      <c r="C291" s="319">
        <f>MONTH([2]売上一覧表!$B$5)</f>
        <v>10</v>
      </c>
      <c r="D291" s="319">
        <f t="shared" si="9"/>
        <v>20</v>
      </c>
      <c r="F291" s="365">
        <f>VLOOKUP(A291,[2]売上入力!D:AH,31,0)</f>
        <v>5864.9999999999991</v>
      </c>
      <c r="G291" s="319">
        <v>1838</v>
      </c>
      <c r="I291" s="319">
        <v>32</v>
      </c>
      <c r="J291" s="319">
        <v>8</v>
      </c>
      <c r="P291" s="319">
        <f>IF(VLOOKUP(A291,[2]売上入力!D:J,7,0)="日払",100,420)</f>
        <v>100</v>
      </c>
      <c r="U291" s="319" t="str">
        <f>IF(P291=420,VLOOKUP(VLOOKUP(A291,[2]売上入力!D:I,6,0),[2]基本登録!D:E,2,0),"")</f>
        <v/>
      </c>
      <c r="Y291" s="365">
        <f t="shared" si="8"/>
        <v>5864.9999999999991</v>
      </c>
      <c r="Z291" s="319" t="str">
        <f>IF(P291=420,"未払外注費("&amp;VLOOKUP(A291,[2]売上入力!D:AB,6,0)&amp;")","外注費("&amp;VLOOKUP(A291,[2]売上入力!D:AB,6,0)&amp;")")</f>
        <v>外注費(深田)</v>
      </c>
    </row>
    <row r="292" spans="1:26" ht="13.5">
      <c r="A292" s="563" t="str">
        <f>DATE(B292,C292,D292)&amp;"-"&amp;COUNTIF($D$4:D292,D292)</f>
        <v>44854-4</v>
      </c>
      <c r="B292" s="319">
        <f>YEAR([2]売上一覧表!$B$5)</f>
        <v>2022</v>
      </c>
      <c r="C292" s="319">
        <f>MONTH([2]売上一覧表!$B$5)</f>
        <v>10</v>
      </c>
      <c r="D292" s="319">
        <f t="shared" si="9"/>
        <v>20</v>
      </c>
      <c r="F292" s="365">
        <f>VLOOKUP(A292,[2]売上入力!D:AH,31,0)</f>
        <v>4082.5</v>
      </c>
      <c r="G292" s="319">
        <v>1838</v>
      </c>
      <c r="I292" s="319">
        <v>32</v>
      </c>
      <c r="J292" s="319">
        <v>8</v>
      </c>
      <c r="P292" s="319">
        <f>IF(VLOOKUP(A292,[2]売上入力!D:J,7,0)="日払",100,420)</f>
        <v>100</v>
      </c>
      <c r="U292" s="319" t="str">
        <f>IF(P292=420,VLOOKUP(VLOOKUP(A292,[2]売上入力!D:I,6,0),[2]基本登録!D:E,2,0),"")</f>
        <v/>
      </c>
      <c r="Y292" s="365">
        <f t="shared" si="8"/>
        <v>4082.5</v>
      </c>
      <c r="Z292" s="319" t="str">
        <f>IF(P292=420,"未払外注費("&amp;VLOOKUP(A292,[2]売上入力!D:AB,6,0)&amp;")","外注費("&amp;VLOOKUP(A292,[2]売上入力!D:AB,6,0)&amp;")")</f>
        <v>外注費(井越)</v>
      </c>
    </row>
    <row r="293" spans="1:26" ht="13.5">
      <c r="A293" s="563" t="str">
        <f>DATE(B293,C293,D293)&amp;"-"&amp;COUNTIF($D$4:D293,D293)</f>
        <v>44854-5</v>
      </c>
      <c r="B293" s="319">
        <f>YEAR([2]売上一覧表!$B$5)</f>
        <v>2022</v>
      </c>
      <c r="C293" s="319">
        <f>MONTH([2]売上一覧表!$B$5)</f>
        <v>10</v>
      </c>
      <c r="D293" s="319">
        <f t="shared" si="9"/>
        <v>20</v>
      </c>
      <c r="F293" s="365">
        <f>VLOOKUP(A293,[2]売上入力!D:AH,31,0)</f>
        <v>5462.4999999999991</v>
      </c>
      <c r="G293" s="319">
        <v>1838</v>
      </c>
      <c r="I293" s="319">
        <v>32</v>
      </c>
      <c r="J293" s="319">
        <v>8</v>
      </c>
      <c r="P293" s="319">
        <f>IF(VLOOKUP(A293,[2]売上入力!D:J,7,0)="日払",100,420)</f>
        <v>100</v>
      </c>
      <c r="U293" s="319" t="str">
        <f>IF(P293=420,VLOOKUP(VLOOKUP(A293,[2]売上入力!D:I,6,0),[2]基本登録!D:E,2,0),"")</f>
        <v/>
      </c>
      <c r="Y293" s="365">
        <f t="shared" si="8"/>
        <v>5462.4999999999991</v>
      </c>
      <c r="Z293" s="319" t="str">
        <f>IF(P293=420,"未払外注費("&amp;VLOOKUP(A293,[2]売上入力!D:AB,6,0)&amp;")","外注費("&amp;VLOOKUP(A293,[2]売上入力!D:AB,6,0)&amp;")")</f>
        <v>外注費(石巻)</v>
      </c>
    </row>
    <row r="294" spans="1:26" ht="13.5">
      <c r="A294" s="563" t="str">
        <f>DATE(B294,C294,D294)&amp;"-"&amp;COUNTIF($D$4:D294,D294)</f>
        <v>44854-6</v>
      </c>
      <c r="B294" s="319">
        <f>YEAR([2]売上一覧表!$B$5)</f>
        <v>2022</v>
      </c>
      <c r="C294" s="319">
        <f>MONTH([2]売上一覧表!$B$5)</f>
        <v>10</v>
      </c>
      <c r="D294" s="319">
        <f t="shared" si="9"/>
        <v>20</v>
      </c>
      <c r="F294" s="365">
        <f>VLOOKUP(A294,[2]売上入力!D:AH,31,0)</f>
        <v>5922.4999999999973</v>
      </c>
      <c r="G294" s="319">
        <v>1838</v>
      </c>
      <c r="I294" s="319">
        <v>32</v>
      </c>
      <c r="J294" s="319">
        <v>8</v>
      </c>
      <c r="P294" s="319">
        <f>IF(VLOOKUP(A294,[2]売上入力!D:J,7,0)="日払",100,420)</f>
        <v>100</v>
      </c>
      <c r="U294" s="319" t="str">
        <f>IF(P294=420,VLOOKUP(VLOOKUP(A294,[2]売上入力!D:I,6,0),[2]基本登録!D:E,2,0),"")</f>
        <v/>
      </c>
      <c r="Y294" s="365">
        <f t="shared" si="8"/>
        <v>5922.4999999999973</v>
      </c>
      <c r="Z294" s="319" t="str">
        <f>IF(P294=420,"未払外注費("&amp;VLOOKUP(A294,[2]売上入力!D:AB,6,0)&amp;")","外注費("&amp;VLOOKUP(A294,[2]売上入力!D:AB,6,0)&amp;")")</f>
        <v>外注費(武茂)</v>
      </c>
    </row>
    <row r="295" spans="1:26" ht="13.5">
      <c r="A295" s="563" t="str">
        <f>DATE(B295,C295,D295)&amp;"-"&amp;COUNTIF($D$4:D295,D295)</f>
        <v>44854-7</v>
      </c>
      <c r="B295" s="319">
        <f>YEAR([2]売上一覧表!$B$5)</f>
        <v>2022</v>
      </c>
      <c r="C295" s="319">
        <f>MONTH([2]売上一覧表!$B$5)</f>
        <v>10</v>
      </c>
      <c r="D295" s="319">
        <f t="shared" si="9"/>
        <v>20</v>
      </c>
      <c r="F295" s="365">
        <f>VLOOKUP(A295,[2]売上入力!D:AH,31,0)</f>
        <v>4254.9999999999991</v>
      </c>
      <c r="G295" s="319">
        <v>1838</v>
      </c>
      <c r="I295" s="319">
        <v>32</v>
      </c>
      <c r="J295" s="319">
        <v>8</v>
      </c>
      <c r="P295" s="319">
        <f>IF(VLOOKUP(A295,[2]売上入力!D:J,7,0)="日払",100,420)</f>
        <v>100</v>
      </c>
      <c r="U295" s="319" t="str">
        <f>IF(P295=420,VLOOKUP(VLOOKUP(A295,[2]売上入力!D:I,6,0),[2]基本登録!D:E,2,0),"")</f>
        <v/>
      </c>
      <c r="Y295" s="365">
        <f t="shared" si="8"/>
        <v>4254.9999999999991</v>
      </c>
      <c r="Z295" s="319" t="str">
        <f>IF(P295=420,"未払外注費("&amp;VLOOKUP(A295,[2]売上入力!D:AB,6,0)&amp;")","外注費("&amp;VLOOKUP(A295,[2]売上入力!D:AB,6,0)&amp;")")</f>
        <v>外注費(清水英)</v>
      </c>
    </row>
    <row r="296" spans="1:26" ht="13.5">
      <c r="A296" s="563" t="str">
        <f>DATE(B296,C296,D296)&amp;"-"&amp;COUNTIF($D$4:D296,D296)</f>
        <v>44854-8</v>
      </c>
      <c r="B296" s="319">
        <f>YEAR([2]売上一覧表!$B$5)</f>
        <v>2022</v>
      </c>
      <c r="C296" s="319">
        <f>MONTH([2]売上一覧表!$B$5)</f>
        <v>10</v>
      </c>
      <c r="D296" s="319">
        <f t="shared" si="9"/>
        <v>20</v>
      </c>
      <c r="F296" s="365">
        <f>VLOOKUP(A296,[2]売上入力!D:AH,31,0)</f>
        <v>6861.6666666666661</v>
      </c>
      <c r="G296" s="319">
        <v>1838</v>
      </c>
      <c r="I296" s="319">
        <v>32</v>
      </c>
      <c r="J296" s="319">
        <v>8</v>
      </c>
      <c r="P296" s="319">
        <f>IF(VLOOKUP(A296,[2]売上入力!D:J,7,0)="日払",100,420)</f>
        <v>100</v>
      </c>
      <c r="U296" s="319" t="str">
        <f>IF(P296=420,VLOOKUP(VLOOKUP(A296,[2]売上入力!D:I,6,0),[2]基本登録!D:E,2,0),"")</f>
        <v/>
      </c>
      <c r="Y296" s="365">
        <f t="shared" si="8"/>
        <v>6861.6666666666661</v>
      </c>
      <c r="Z296" s="319" t="str">
        <f>IF(P296=420,"未払外注費("&amp;VLOOKUP(A296,[2]売上入力!D:AB,6,0)&amp;")","外注費("&amp;VLOOKUP(A296,[2]売上入力!D:AB,6,0)&amp;")")</f>
        <v>外注費(片山)</v>
      </c>
    </row>
    <row r="297" spans="1:26" ht="13.5">
      <c r="A297" s="563" t="str">
        <f>DATE(B297,C297,D297)&amp;"-"&amp;COUNTIF($D$4:D297,D297)</f>
        <v>44854-9</v>
      </c>
      <c r="B297" s="319">
        <f>YEAR([2]売上一覧表!$B$5)</f>
        <v>2022</v>
      </c>
      <c r="C297" s="319">
        <f>MONTH([2]売上一覧表!$B$5)</f>
        <v>10</v>
      </c>
      <c r="D297" s="319">
        <f t="shared" si="9"/>
        <v>20</v>
      </c>
      <c r="F297" s="365">
        <f>VLOOKUP(A297,[2]売上入力!D:AH,31,0)</f>
        <v>3909.9999999999982</v>
      </c>
      <c r="G297" s="319">
        <v>1838</v>
      </c>
      <c r="I297" s="319">
        <v>32</v>
      </c>
      <c r="J297" s="319">
        <v>8</v>
      </c>
      <c r="P297" s="319">
        <f>IF(VLOOKUP(A297,[2]売上入力!D:J,7,0)="日払",100,420)</f>
        <v>100</v>
      </c>
      <c r="U297" s="319" t="str">
        <f>IF(P297=420,VLOOKUP(VLOOKUP(A297,[2]売上入力!D:I,6,0),[2]基本登録!D:E,2,0),"")</f>
        <v/>
      </c>
      <c r="Y297" s="365">
        <f t="shared" si="8"/>
        <v>3909.9999999999982</v>
      </c>
      <c r="Z297" s="319" t="str">
        <f>IF(P297=420,"未払外注費("&amp;VLOOKUP(A297,[2]売上入力!D:AB,6,0)&amp;")","外注費("&amp;VLOOKUP(A297,[2]売上入力!D:AB,6,0)&amp;")")</f>
        <v>外注費(菊地)</v>
      </c>
    </row>
    <row r="298" spans="1:26" ht="13.5">
      <c r="A298" s="563" t="str">
        <f>DATE(B298,C298,D298)&amp;"-"&amp;COUNTIF($D$4:D298,D298)</f>
        <v>44854-10</v>
      </c>
      <c r="B298" s="319">
        <f>YEAR([2]売上一覧表!$B$5)</f>
        <v>2022</v>
      </c>
      <c r="C298" s="319">
        <f>MONTH([2]売上一覧表!$B$5)</f>
        <v>10</v>
      </c>
      <c r="D298" s="319">
        <f t="shared" si="9"/>
        <v>20</v>
      </c>
      <c r="F298" s="365">
        <f>VLOOKUP(A298,[2]売上入力!D:AH,31,0)</f>
        <v>3679.9999999999991</v>
      </c>
      <c r="G298" s="319">
        <v>1838</v>
      </c>
      <c r="I298" s="319">
        <v>32</v>
      </c>
      <c r="J298" s="319">
        <v>8</v>
      </c>
      <c r="P298" s="319">
        <f>IF(VLOOKUP(A298,[2]売上入力!D:J,7,0)="日払",100,420)</f>
        <v>100</v>
      </c>
      <c r="U298" s="319" t="str">
        <f>IF(P298=420,VLOOKUP(VLOOKUP(A298,[2]売上入力!D:I,6,0),[2]基本登録!D:E,2,0),"")</f>
        <v/>
      </c>
      <c r="Y298" s="365">
        <f t="shared" si="8"/>
        <v>3679.9999999999991</v>
      </c>
      <c r="Z298" s="319" t="str">
        <f>IF(P298=420,"未払外注費("&amp;VLOOKUP(A298,[2]売上入力!D:AB,6,0)&amp;")","外注費("&amp;VLOOKUP(A298,[2]売上入力!D:AB,6,0)&amp;")")</f>
        <v>外注費(高橋)</v>
      </c>
    </row>
    <row r="299" spans="1:26" ht="13.5">
      <c r="A299" s="563" t="str">
        <f>DATE(B299,C299,D299)&amp;"-"&amp;COUNTIF($D$4:D299,D299)</f>
        <v>44854-11</v>
      </c>
      <c r="B299" s="319">
        <f>YEAR([2]売上一覧表!$B$5)</f>
        <v>2022</v>
      </c>
      <c r="C299" s="319">
        <f>MONTH([2]売上一覧表!$B$5)</f>
        <v>10</v>
      </c>
      <c r="D299" s="319">
        <f t="shared" si="9"/>
        <v>20</v>
      </c>
      <c r="F299" s="365" t="e">
        <f>VLOOKUP(A299,[2]売上入力!D:AH,31,0)</f>
        <v>#N/A</v>
      </c>
      <c r="G299" s="319">
        <v>1838</v>
      </c>
      <c r="I299" s="319">
        <v>32</v>
      </c>
      <c r="J299" s="319">
        <v>8</v>
      </c>
      <c r="P299" s="319" t="e">
        <f>IF(VLOOKUP(A299,[2]売上入力!D:J,7,0)="日払",100,420)</f>
        <v>#N/A</v>
      </c>
      <c r="U299" s="319" t="e">
        <f>IF(P299=420,VLOOKUP(VLOOKUP(A299,[2]売上入力!D:I,6,0),[2]基本登録!D:E,2,0),"")</f>
        <v>#N/A</v>
      </c>
      <c r="Y299" s="365" t="e">
        <f t="shared" si="8"/>
        <v>#N/A</v>
      </c>
      <c r="Z299" s="319" t="e">
        <f>IF(P299=420,"未払外注費("&amp;VLOOKUP(A299,[2]売上入力!D:AB,6,0)&amp;")","外注費("&amp;VLOOKUP(A299,[2]売上入力!D:AB,6,0)&amp;")")</f>
        <v>#N/A</v>
      </c>
    </row>
    <row r="300" spans="1:26" ht="13.5">
      <c r="A300" s="563" t="str">
        <f>DATE(B300,C300,D300)&amp;"-"&amp;COUNTIF($D$4:D300,D300)</f>
        <v>44854-12</v>
      </c>
      <c r="B300" s="319">
        <f>YEAR([2]売上一覧表!$B$5)</f>
        <v>2022</v>
      </c>
      <c r="C300" s="319">
        <f>MONTH([2]売上一覧表!$B$5)</f>
        <v>10</v>
      </c>
      <c r="D300" s="319">
        <f t="shared" si="9"/>
        <v>20</v>
      </c>
      <c r="F300" s="365" t="e">
        <f>VLOOKUP(A300,[2]売上入力!D:AH,31,0)</f>
        <v>#N/A</v>
      </c>
      <c r="G300" s="319">
        <v>1838</v>
      </c>
      <c r="I300" s="319">
        <v>32</v>
      </c>
      <c r="J300" s="319">
        <v>8</v>
      </c>
      <c r="P300" s="319" t="e">
        <f>IF(VLOOKUP(A300,[2]売上入力!D:J,7,0)="日払",100,420)</f>
        <v>#N/A</v>
      </c>
      <c r="U300" s="319" t="e">
        <f>IF(P300=420,VLOOKUP(VLOOKUP(A300,[2]売上入力!D:I,6,0),[2]基本登録!D:E,2,0),"")</f>
        <v>#N/A</v>
      </c>
      <c r="Y300" s="365" t="e">
        <f t="shared" si="8"/>
        <v>#N/A</v>
      </c>
      <c r="Z300" s="319" t="e">
        <f>IF(P300=420,"未払外注費("&amp;VLOOKUP(A300,[2]売上入力!D:AB,6,0)&amp;")","外注費("&amp;VLOOKUP(A300,[2]売上入力!D:AB,6,0)&amp;")")</f>
        <v>#N/A</v>
      </c>
    </row>
    <row r="301" spans="1:26" ht="13.5">
      <c r="A301" s="563" t="str">
        <f>DATE(B301,C301,D301)&amp;"-"&amp;COUNTIF($D$4:D301,D301)</f>
        <v>44854-13</v>
      </c>
      <c r="B301" s="319">
        <f>YEAR([2]売上一覧表!$B$5)</f>
        <v>2022</v>
      </c>
      <c r="C301" s="319">
        <f>MONTH([2]売上一覧表!$B$5)</f>
        <v>10</v>
      </c>
      <c r="D301" s="319">
        <f t="shared" si="9"/>
        <v>20</v>
      </c>
      <c r="F301" s="365" t="e">
        <f>VLOOKUP(A301,[2]売上入力!D:AH,31,0)</f>
        <v>#N/A</v>
      </c>
      <c r="G301" s="319">
        <v>1838</v>
      </c>
      <c r="I301" s="319">
        <v>32</v>
      </c>
      <c r="J301" s="319">
        <v>8</v>
      </c>
      <c r="P301" s="319" t="e">
        <f>IF(VLOOKUP(A301,[2]売上入力!D:J,7,0)="日払",100,420)</f>
        <v>#N/A</v>
      </c>
      <c r="U301" s="319" t="e">
        <f>IF(P301=420,VLOOKUP(VLOOKUP(A301,[2]売上入力!D:I,6,0),[2]基本登録!D:E,2,0),"")</f>
        <v>#N/A</v>
      </c>
      <c r="Y301" s="365" t="e">
        <f t="shared" si="8"/>
        <v>#N/A</v>
      </c>
      <c r="Z301" s="319" t="e">
        <f>IF(P301=420,"未払外注費("&amp;VLOOKUP(A301,[2]売上入力!D:AB,6,0)&amp;")","外注費("&amp;VLOOKUP(A301,[2]売上入力!D:AB,6,0)&amp;")")</f>
        <v>#N/A</v>
      </c>
    </row>
    <row r="302" spans="1:26" ht="13.5">
      <c r="A302" s="563" t="str">
        <f>DATE(B302,C302,D302)&amp;"-"&amp;COUNTIF($D$4:D302,D302)</f>
        <v>44854-14</v>
      </c>
      <c r="B302" s="319">
        <f>YEAR([2]売上一覧表!$B$5)</f>
        <v>2022</v>
      </c>
      <c r="C302" s="319">
        <f>MONTH([2]売上一覧表!$B$5)</f>
        <v>10</v>
      </c>
      <c r="D302" s="319">
        <f t="shared" si="9"/>
        <v>20</v>
      </c>
      <c r="F302" s="365" t="e">
        <f>VLOOKUP(A302,[2]売上入力!D:AH,31,0)</f>
        <v>#N/A</v>
      </c>
      <c r="G302" s="319">
        <v>1838</v>
      </c>
      <c r="I302" s="319">
        <v>32</v>
      </c>
      <c r="J302" s="319">
        <v>8</v>
      </c>
      <c r="P302" s="319" t="e">
        <f>IF(VLOOKUP(A302,[2]売上入力!D:J,7,0)="日払",100,420)</f>
        <v>#N/A</v>
      </c>
      <c r="U302" s="319" t="e">
        <f>IF(P302=420,VLOOKUP(VLOOKUP(A302,[2]売上入力!D:I,6,0),[2]基本登録!D:E,2,0),"")</f>
        <v>#N/A</v>
      </c>
      <c r="Y302" s="365" t="e">
        <f t="shared" si="8"/>
        <v>#N/A</v>
      </c>
      <c r="Z302" s="319" t="e">
        <f>IF(P302=420,"未払外注費("&amp;VLOOKUP(A302,[2]売上入力!D:AB,6,0)&amp;")","外注費("&amp;VLOOKUP(A302,[2]売上入力!D:AB,6,0)&amp;")")</f>
        <v>#N/A</v>
      </c>
    </row>
    <row r="303" spans="1:26" ht="13.5">
      <c r="A303" s="563" t="str">
        <f>DATE(B303,C303,D303)&amp;"-"&amp;COUNTIF($D$4:D303,D303)</f>
        <v>44854-15</v>
      </c>
      <c r="B303" s="319">
        <f>YEAR([2]売上一覧表!$B$5)</f>
        <v>2022</v>
      </c>
      <c r="C303" s="319">
        <f>MONTH([2]売上一覧表!$B$5)</f>
        <v>10</v>
      </c>
      <c r="D303" s="319">
        <f t="shared" si="9"/>
        <v>20</v>
      </c>
      <c r="F303" s="365" t="e">
        <f>VLOOKUP(A303,[2]売上入力!D:AH,31,0)</f>
        <v>#N/A</v>
      </c>
      <c r="G303" s="319">
        <v>1838</v>
      </c>
      <c r="I303" s="319">
        <v>32</v>
      </c>
      <c r="J303" s="319">
        <v>8</v>
      </c>
      <c r="P303" s="319" t="e">
        <f>IF(VLOOKUP(A303,[2]売上入力!D:J,7,0)="日払",100,420)</f>
        <v>#N/A</v>
      </c>
      <c r="U303" s="319" t="e">
        <f>IF(P303=420,VLOOKUP(VLOOKUP(A303,[2]売上入力!D:I,6,0),[2]基本登録!D:E,2,0),"")</f>
        <v>#N/A</v>
      </c>
      <c r="Y303" s="365" t="e">
        <f t="shared" si="8"/>
        <v>#N/A</v>
      </c>
      <c r="Z303" s="319" t="e">
        <f>IF(P303=420,"未払外注費("&amp;VLOOKUP(A303,[2]売上入力!D:AB,6,0)&amp;")","外注費("&amp;VLOOKUP(A303,[2]売上入力!D:AB,6,0)&amp;")")</f>
        <v>#N/A</v>
      </c>
    </row>
    <row r="304" spans="1:26" ht="13.5">
      <c r="A304" s="563" t="str">
        <f>DATE(B304,C304,D304)&amp;"-"&amp;COUNTIF($D$4:D304,D304)</f>
        <v>44855-1</v>
      </c>
      <c r="B304" s="319">
        <f>YEAR([2]売上一覧表!$B$5)</f>
        <v>2022</v>
      </c>
      <c r="C304" s="319">
        <f>MONTH([2]売上一覧表!$B$5)</f>
        <v>10</v>
      </c>
      <c r="D304" s="319">
        <f t="shared" si="9"/>
        <v>21</v>
      </c>
      <c r="F304" s="365">
        <f>VLOOKUP(A304,[2]売上入力!D:AH,31,0)</f>
        <v>6900.0000000000036</v>
      </c>
      <c r="G304" s="319">
        <v>1838</v>
      </c>
      <c r="I304" s="319">
        <v>32</v>
      </c>
      <c r="J304" s="319">
        <v>8</v>
      </c>
      <c r="P304" s="319">
        <f>IF(VLOOKUP(A304,[2]売上入力!D:J,7,0)="日払",100,420)</f>
        <v>100</v>
      </c>
      <c r="U304" s="319" t="str">
        <f>IF(P304=420,VLOOKUP(VLOOKUP(A304,[2]売上入力!D:I,6,0),[2]基本登録!D:E,2,0),"")</f>
        <v/>
      </c>
      <c r="Y304" s="365">
        <f t="shared" si="8"/>
        <v>6900.0000000000036</v>
      </c>
      <c r="Z304" s="319" t="str">
        <f>IF(P304=420,"未払外注費("&amp;VLOOKUP(A304,[2]売上入力!D:AB,6,0)&amp;")","外注費("&amp;VLOOKUP(A304,[2]売上入力!D:AB,6,0)&amp;")")</f>
        <v>外注費(八重樫)</v>
      </c>
    </row>
    <row r="305" spans="1:26" ht="13.5">
      <c r="A305" s="563" t="str">
        <f>DATE(B305,C305,D305)&amp;"-"&amp;COUNTIF($D$4:D305,D305)</f>
        <v>44855-2</v>
      </c>
      <c r="B305" s="319">
        <f>YEAR([2]売上一覧表!$B$5)</f>
        <v>2022</v>
      </c>
      <c r="C305" s="319">
        <f>MONTH([2]売上一覧表!$B$5)</f>
        <v>10</v>
      </c>
      <c r="D305" s="319">
        <f t="shared" si="9"/>
        <v>21</v>
      </c>
      <c r="F305" s="365">
        <f>VLOOKUP(A305,[2]売上入力!D:AH,31,0)</f>
        <v>5864.9999999999991</v>
      </c>
      <c r="G305" s="319">
        <v>1838</v>
      </c>
      <c r="I305" s="319">
        <v>32</v>
      </c>
      <c r="J305" s="319">
        <v>8</v>
      </c>
      <c r="P305" s="319">
        <f>IF(VLOOKUP(A305,[2]売上入力!D:J,7,0)="日払",100,420)</f>
        <v>100</v>
      </c>
      <c r="U305" s="319" t="str">
        <f>IF(P305=420,VLOOKUP(VLOOKUP(A305,[2]売上入力!D:I,6,0),[2]基本登録!D:E,2,0),"")</f>
        <v/>
      </c>
      <c r="Y305" s="365">
        <f t="shared" si="8"/>
        <v>5864.9999999999991</v>
      </c>
      <c r="Z305" s="319" t="str">
        <f>IF(P305=420,"未払外注費("&amp;VLOOKUP(A305,[2]売上入力!D:AB,6,0)&amp;")","外注費("&amp;VLOOKUP(A305,[2]売上入力!D:AB,6,0)&amp;")")</f>
        <v>外注費(武茂)</v>
      </c>
    </row>
    <row r="306" spans="1:26" ht="13.5">
      <c r="A306" s="563" t="str">
        <f>DATE(B306,C306,D306)&amp;"-"&amp;COUNTIF($D$4:D306,D306)</f>
        <v>44855-3</v>
      </c>
      <c r="B306" s="319">
        <f>YEAR([2]売上一覧表!$B$5)</f>
        <v>2022</v>
      </c>
      <c r="C306" s="319">
        <f>MONTH([2]売上一覧表!$B$5)</f>
        <v>10</v>
      </c>
      <c r="D306" s="319">
        <f t="shared" si="9"/>
        <v>21</v>
      </c>
      <c r="F306" s="365">
        <f>VLOOKUP(A306,[2]売上入力!D:AH,31,0)</f>
        <v>8050</v>
      </c>
      <c r="G306" s="319">
        <v>1838</v>
      </c>
      <c r="I306" s="319">
        <v>32</v>
      </c>
      <c r="J306" s="319">
        <v>8</v>
      </c>
      <c r="P306" s="319">
        <f>IF(VLOOKUP(A306,[2]売上入力!D:J,7,0)="日払",100,420)</f>
        <v>100</v>
      </c>
      <c r="U306" s="319" t="str">
        <f>IF(P306=420,VLOOKUP(VLOOKUP(A306,[2]売上入力!D:I,6,0),[2]基本登録!D:E,2,0),"")</f>
        <v/>
      </c>
      <c r="Y306" s="365">
        <f t="shared" si="8"/>
        <v>8050</v>
      </c>
      <c r="Z306" s="319" t="str">
        <f>IF(P306=420,"未払外注費("&amp;VLOOKUP(A306,[2]売上入力!D:AB,6,0)&amp;")","外注費("&amp;VLOOKUP(A306,[2]売上入力!D:AB,6,0)&amp;")")</f>
        <v>外注費(小沼)</v>
      </c>
    </row>
    <row r="307" spans="1:26" ht="13.5">
      <c r="A307" s="563" t="str">
        <f>DATE(B307,C307,D307)&amp;"-"&amp;COUNTIF($D$4:D307,D307)</f>
        <v>44855-4</v>
      </c>
      <c r="B307" s="319">
        <f>YEAR([2]売上一覧表!$B$5)</f>
        <v>2022</v>
      </c>
      <c r="C307" s="319">
        <f>MONTH([2]売上一覧表!$B$5)</f>
        <v>10</v>
      </c>
      <c r="D307" s="319">
        <f t="shared" si="9"/>
        <v>21</v>
      </c>
      <c r="F307" s="365">
        <f>VLOOKUP(A307,[2]売上入力!D:AH,31,0)</f>
        <v>5232.5000000000027</v>
      </c>
      <c r="G307" s="319">
        <v>1838</v>
      </c>
      <c r="I307" s="319">
        <v>32</v>
      </c>
      <c r="J307" s="319">
        <v>8</v>
      </c>
      <c r="P307" s="319">
        <f>IF(VLOOKUP(A307,[2]売上入力!D:J,7,0)="日払",100,420)</f>
        <v>100</v>
      </c>
      <c r="U307" s="319" t="str">
        <f>IF(P307=420,VLOOKUP(VLOOKUP(A307,[2]売上入力!D:I,6,0),[2]基本登録!D:E,2,0),"")</f>
        <v/>
      </c>
      <c r="Y307" s="365">
        <f t="shared" si="8"/>
        <v>5232.5000000000027</v>
      </c>
      <c r="Z307" s="319" t="str">
        <f>IF(P307=420,"未払外注費("&amp;VLOOKUP(A307,[2]売上入力!D:AB,6,0)&amp;")","外注費("&amp;VLOOKUP(A307,[2]売上入力!D:AB,6,0)&amp;")")</f>
        <v>外注費(井越)</v>
      </c>
    </row>
    <row r="308" spans="1:26" ht="13.5">
      <c r="A308" s="563" t="str">
        <f>DATE(B308,C308,D308)&amp;"-"&amp;COUNTIF($D$4:D308,D308)</f>
        <v>44855-5</v>
      </c>
      <c r="B308" s="319">
        <f>YEAR([2]売上一覧表!$B$5)</f>
        <v>2022</v>
      </c>
      <c r="C308" s="319">
        <f>MONTH([2]売上一覧表!$B$5)</f>
        <v>10</v>
      </c>
      <c r="D308" s="319">
        <f t="shared" si="9"/>
        <v>21</v>
      </c>
      <c r="F308" s="365">
        <f>VLOOKUP(A308,[2]売上入力!D:AH,31,0)</f>
        <v>5864.9999999999991</v>
      </c>
      <c r="G308" s="319">
        <v>1838</v>
      </c>
      <c r="I308" s="319">
        <v>32</v>
      </c>
      <c r="J308" s="319">
        <v>8</v>
      </c>
      <c r="P308" s="319">
        <f>IF(VLOOKUP(A308,[2]売上入力!D:J,7,0)="日払",100,420)</f>
        <v>100</v>
      </c>
      <c r="U308" s="319" t="str">
        <f>IF(P308=420,VLOOKUP(VLOOKUP(A308,[2]売上入力!D:I,6,0),[2]基本登録!D:E,2,0),"")</f>
        <v/>
      </c>
      <c r="Y308" s="365">
        <f t="shared" si="8"/>
        <v>5864.9999999999991</v>
      </c>
      <c r="Z308" s="319" t="str">
        <f>IF(P308=420,"未払外注費("&amp;VLOOKUP(A308,[2]売上入力!D:AB,6,0)&amp;")","外注費("&amp;VLOOKUP(A308,[2]売上入力!D:AB,6,0)&amp;")")</f>
        <v>外注費(深田)</v>
      </c>
    </row>
    <row r="309" spans="1:26" ht="13.5">
      <c r="A309" s="563" t="str">
        <f>DATE(B309,C309,D309)&amp;"-"&amp;COUNTIF($D$4:D309,D309)</f>
        <v>44855-6</v>
      </c>
      <c r="B309" s="319">
        <f>YEAR([2]売上一覧表!$B$5)</f>
        <v>2022</v>
      </c>
      <c r="C309" s="319">
        <f>MONTH([2]売上一覧表!$B$5)</f>
        <v>10</v>
      </c>
      <c r="D309" s="319">
        <f t="shared" si="9"/>
        <v>21</v>
      </c>
      <c r="F309" s="365">
        <f>VLOOKUP(A309,[2]売上入力!D:AH,31,0)</f>
        <v>4772.5000000000018</v>
      </c>
      <c r="G309" s="319">
        <v>1838</v>
      </c>
      <c r="I309" s="319">
        <v>32</v>
      </c>
      <c r="J309" s="319">
        <v>8</v>
      </c>
      <c r="P309" s="319">
        <f>IF(VLOOKUP(A309,[2]売上入力!D:J,7,0)="日払",100,420)</f>
        <v>100</v>
      </c>
      <c r="U309" s="319" t="str">
        <f>IF(P309=420,VLOOKUP(VLOOKUP(A309,[2]売上入力!D:I,6,0),[2]基本登録!D:E,2,0),"")</f>
        <v/>
      </c>
      <c r="Y309" s="365">
        <f t="shared" si="8"/>
        <v>4772.5000000000018</v>
      </c>
      <c r="Z309" s="319" t="str">
        <f>IF(P309=420,"未払外注費("&amp;VLOOKUP(A309,[2]売上入力!D:AB,6,0)&amp;")","外注費("&amp;VLOOKUP(A309,[2]売上入力!D:AB,6,0)&amp;")")</f>
        <v>外注費(清水英)</v>
      </c>
    </row>
    <row r="310" spans="1:26" ht="13.5">
      <c r="A310" s="563" t="str">
        <f>DATE(B310,C310,D310)&amp;"-"&amp;COUNTIF($D$4:D310,D310)</f>
        <v>44855-7</v>
      </c>
      <c r="B310" s="319">
        <f>YEAR([2]売上一覧表!$B$5)</f>
        <v>2022</v>
      </c>
      <c r="C310" s="319">
        <f>MONTH([2]売上一覧表!$B$5)</f>
        <v>10</v>
      </c>
      <c r="D310" s="319">
        <f t="shared" si="9"/>
        <v>21</v>
      </c>
      <c r="F310" s="365">
        <f>VLOOKUP(A310,[2]売上入力!D:AH,31,0)</f>
        <v>7244.9999999999982</v>
      </c>
      <c r="G310" s="319">
        <v>1838</v>
      </c>
      <c r="I310" s="319">
        <v>32</v>
      </c>
      <c r="J310" s="319">
        <v>8</v>
      </c>
      <c r="P310" s="319">
        <f>IF(VLOOKUP(A310,[2]売上入力!D:J,7,0)="日払",100,420)</f>
        <v>100</v>
      </c>
      <c r="U310" s="319" t="str">
        <f>IF(P310=420,VLOOKUP(VLOOKUP(A310,[2]売上入力!D:I,6,0),[2]基本登録!D:E,2,0),"")</f>
        <v/>
      </c>
      <c r="Y310" s="365">
        <f t="shared" si="8"/>
        <v>7244.9999999999982</v>
      </c>
      <c r="Z310" s="319" t="str">
        <f>IF(P310=420,"未払外注費("&amp;VLOOKUP(A310,[2]売上入力!D:AB,6,0)&amp;")","外注費("&amp;VLOOKUP(A310,[2]売上入力!D:AB,6,0)&amp;")")</f>
        <v>外注費(鈴木裕)</v>
      </c>
    </row>
    <row r="311" spans="1:26" ht="13.5">
      <c r="A311" s="563" t="str">
        <f>DATE(B311,C311,D311)&amp;"-"&amp;COUNTIF($D$4:D311,D311)</f>
        <v>44855-8</v>
      </c>
      <c r="B311" s="319">
        <f>YEAR([2]売上一覧表!$B$5)</f>
        <v>2022</v>
      </c>
      <c r="C311" s="319">
        <f>MONTH([2]売上一覧表!$B$5)</f>
        <v>10</v>
      </c>
      <c r="D311" s="319">
        <f t="shared" si="9"/>
        <v>21</v>
      </c>
      <c r="F311" s="365">
        <f>VLOOKUP(A311,[2]売上入力!D:AH,31,0)</f>
        <v>8107.4999999999982</v>
      </c>
      <c r="G311" s="319">
        <v>1838</v>
      </c>
      <c r="I311" s="319">
        <v>32</v>
      </c>
      <c r="J311" s="319">
        <v>8</v>
      </c>
      <c r="P311" s="319">
        <f>IF(VLOOKUP(A311,[2]売上入力!D:J,7,0)="日払",100,420)</f>
        <v>100</v>
      </c>
      <c r="U311" s="319" t="str">
        <f>IF(P311=420,VLOOKUP(VLOOKUP(A311,[2]売上入力!D:I,6,0),[2]基本登録!D:E,2,0),"")</f>
        <v/>
      </c>
      <c r="Y311" s="365">
        <f t="shared" si="8"/>
        <v>8107.4999999999982</v>
      </c>
      <c r="Z311" s="319" t="str">
        <f>IF(P311=420,"未払外注費("&amp;VLOOKUP(A311,[2]売上入力!D:AB,6,0)&amp;")","外注費("&amp;VLOOKUP(A311,[2]売上入力!D:AB,6,0)&amp;")")</f>
        <v>外注費(庵)</v>
      </c>
    </row>
    <row r="312" spans="1:26" ht="13.5">
      <c r="A312" s="563" t="str">
        <f>DATE(B312,C312,D312)&amp;"-"&amp;COUNTIF($D$4:D312,D312)</f>
        <v>44855-9</v>
      </c>
      <c r="B312" s="319">
        <f>YEAR([2]売上一覧表!$B$5)</f>
        <v>2022</v>
      </c>
      <c r="C312" s="319">
        <f>MONTH([2]売上一覧表!$B$5)</f>
        <v>10</v>
      </c>
      <c r="D312" s="319">
        <f t="shared" si="9"/>
        <v>21</v>
      </c>
      <c r="F312" s="365">
        <f>VLOOKUP(A312,[2]売上入力!D:AH,31,0)</f>
        <v>10292.500000000002</v>
      </c>
      <c r="G312" s="319">
        <v>1838</v>
      </c>
      <c r="I312" s="319">
        <v>32</v>
      </c>
      <c r="J312" s="319">
        <v>8</v>
      </c>
      <c r="P312" s="319">
        <f>IF(VLOOKUP(A312,[2]売上入力!D:J,7,0)="日払",100,420)</f>
        <v>100</v>
      </c>
      <c r="U312" s="319" t="str">
        <f>IF(P312=420,VLOOKUP(VLOOKUP(A312,[2]売上入力!D:I,6,0),[2]基本登録!D:E,2,0),"")</f>
        <v/>
      </c>
      <c r="Y312" s="365">
        <f t="shared" si="8"/>
        <v>10292.500000000002</v>
      </c>
      <c r="Z312" s="319" t="str">
        <f>IF(P312=420,"未払外注費("&amp;VLOOKUP(A312,[2]売上入力!D:AB,6,0)&amp;")","外注費("&amp;VLOOKUP(A312,[2]売上入力!D:AB,6,0)&amp;")")</f>
        <v>外注費(鈴木)</v>
      </c>
    </row>
    <row r="313" spans="1:26" ht="13.5">
      <c r="A313" s="563" t="str">
        <f>DATE(B313,C313,D313)&amp;"-"&amp;COUNTIF($D$4:D313,D313)</f>
        <v>44855-10</v>
      </c>
      <c r="B313" s="319">
        <f>YEAR([2]売上一覧表!$B$5)</f>
        <v>2022</v>
      </c>
      <c r="C313" s="319">
        <f>MONTH([2]売上一覧表!$B$5)</f>
        <v>10</v>
      </c>
      <c r="D313" s="319">
        <f t="shared" si="9"/>
        <v>21</v>
      </c>
      <c r="F313" s="365">
        <f>VLOOKUP(A313,[2]売上入力!D:AH,31,0)</f>
        <v>8107.4999999999982</v>
      </c>
      <c r="G313" s="319">
        <v>1838</v>
      </c>
      <c r="I313" s="319">
        <v>32</v>
      </c>
      <c r="J313" s="319">
        <v>8</v>
      </c>
      <c r="P313" s="319">
        <f>IF(VLOOKUP(A313,[2]売上入力!D:J,7,0)="日払",100,420)</f>
        <v>100</v>
      </c>
      <c r="U313" s="319" t="str">
        <f>IF(P313=420,VLOOKUP(VLOOKUP(A313,[2]売上入力!D:I,6,0),[2]基本登録!D:E,2,0),"")</f>
        <v/>
      </c>
      <c r="Y313" s="365">
        <f t="shared" si="8"/>
        <v>8107.4999999999982</v>
      </c>
      <c r="Z313" s="319" t="str">
        <f>IF(P313=420,"未払外注費("&amp;VLOOKUP(A313,[2]売上入力!D:AB,6,0)&amp;")","外注費("&amp;VLOOKUP(A313,[2]売上入力!D:AB,6,0)&amp;")")</f>
        <v>外注費(片山)</v>
      </c>
    </row>
    <row r="314" spans="1:26" ht="13.5">
      <c r="A314" s="563" t="str">
        <f>DATE(B314,C314,D314)&amp;"-"&amp;COUNTIF($D$4:D314,D314)</f>
        <v>44855-11</v>
      </c>
      <c r="B314" s="319">
        <f>YEAR([2]売上一覧表!$B$5)</f>
        <v>2022</v>
      </c>
      <c r="C314" s="319">
        <f>MONTH([2]売上一覧表!$B$5)</f>
        <v>10</v>
      </c>
      <c r="D314" s="319">
        <f t="shared" si="9"/>
        <v>21</v>
      </c>
      <c r="F314" s="365">
        <f>VLOOKUP(A314,[2]売上入力!D:AH,31,0)</f>
        <v>5232.5000000000027</v>
      </c>
      <c r="G314" s="319">
        <v>1838</v>
      </c>
      <c r="I314" s="319">
        <v>32</v>
      </c>
      <c r="J314" s="319">
        <v>8</v>
      </c>
      <c r="P314" s="319">
        <f>IF(VLOOKUP(A314,[2]売上入力!D:J,7,0)="日払",100,420)</f>
        <v>100</v>
      </c>
      <c r="U314" s="319" t="str">
        <f>IF(P314=420,VLOOKUP(VLOOKUP(A314,[2]売上入力!D:I,6,0),[2]基本登録!D:E,2,0),"")</f>
        <v/>
      </c>
      <c r="Y314" s="365">
        <f t="shared" si="8"/>
        <v>5232.5000000000027</v>
      </c>
      <c r="Z314" s="319" t="str">
        <f>IF(P314=420,"未払外注費("&amp;VLOOKUP(A314,[2]売上入力!D:AB,6,0)&amp;")","外注費("&amp;VLOOKUP(A314,[2]売上入力!D:AB,6,0)&amp;")")</f>
        <v>外注費(木村)</v>
      </c>
    </row>
    <row r="315" spans="1:26" ht="13.5">
      <c r="A315" s="563" t="str">
        <f>DATE(B315,C315,D315)&amp;"-"&amp;COUNTIF($D$4:D315,D315)</f>
        <v>44855-12</v>
      </c>
      <c r="B315" s="319">
        <f>YEAR([2]売上一覧表!$B$5)</f>
        <v>2022</v>
      </c>
      <c r="C315" s="319">
        <f>MONTH([2]売上一覧表!$B$5)</f>
        <v>10</v>
      </c>
      <c r="D315" s="319">
        <f t="shared" si="9"/>
        <v>21</v>
      </c>
      <c r="F315" s="365">
        <f>VLOOKUP(A315,[2]売上入力!D:AH,31,0)</f>
        <v>5807.5</v>
      </c>
      <c r="G315" s="319">
        <v>1838</v>
      </c>
      <c r="I315" s="319">
        <v>32</v>
      </c>
      <c r="J315" s="319">
        <v>8</v>
      </c>
      <c r="P315" s="319">
        <f>IF(VLOOKUP(A315,[2]売上入力!D:J,7,0)="日払",100,420)</f>
        <v>100</v>
      </c>
      <c r="U315" s="319" t="str">
        <f>IF(P315=420,VLOOKUP(VLOOKUP(A315,[2]売上入力!D:I,6,0),[2]基本登録!D:E,2,0),"")</f>
        <v/>
      </c>
      <c r="Y315" s="365">
        <f t="shared" si="8"/>
        <v>5807.5</v>
      </c>
      <c r="Z315" s="319" t="str">
        <f>IF(P315=420,"未払外注費("&amp;VLOOKUP(A315,[2]売上入力!D:AB,6,0)&amp;")","外注費("&amp;VLOOKUP(A315,[2]売上入力!D:AB,6,0)&amp;")")</f>
        <v>外注費(相田)</v>
      </c>
    </row>
    <row r="316" spans="1:26" ht="13.5">
      <c r="A316" s="563" t="str">
        <f>DATE(B316,C316,D316)&amp;"-"&amp;COUNTIF($D$4:D316,D316)</f>
        <v>44855-13</v>
      </c>
      <c r="B316" s="319">
        <f>YEAR([2]売上一覧表!$B$5)</f>
        <v>2022</v>
      </c>
      <c r="C316" s="319">
        <f>MONTH([2]売上一覧表!$B$5)</f>
        <v>10</v>
      </c>
      <c r="D316" s="319">
        <f t="shared" si="9"/>
        <v>21</v>
      </c>
      <c r="F316" s="365">
        <f>VLOOKUP(A316,[2]売上入力!D:AH,31,0)</f>
        <v>3910.0000000000009</v>
      </c>
      <c r="G316" s="319">
        <v>1838</v>
      </c>
      <c r="I316" s="319">
        <v>32</v>
      </c>
      <c r="J316" s="319">
        <v>8</v>
      </c>
      <c r="P316" s="319">
        <f>IF(VLOOKUP(A316,[2]売上入力!D:J,7,0)="日払",100,420)</f>
        <v>100</v>
      </c>
      <c r="U316" s="319" t="str">
        <f>IF(P316=420,VLOOKUP(VLOOKUP(A316,[2]売上入力!D:I,6,0),[2]基本登録!D:E,2,0),"")</f>
        <v/>
      </c>
      <c r="Y316" s="365">
        <f t="shared" si="8"/>
        <v>3910.0000000000009</v>
      </c>
      <c r="Z316" s="319" t="str">
        <f>IF(P316=420,"未払外注費("&amp;VLOOKUP(A316,[2]売上入力!D:AB,6,0)&amp;")","外注費("&amp;VLOOKUP(A316,[2]売上入力!D:AB,6,0)&amp;")")</f>
        <v>外注費(高橋)</v>
      </c>
    </row>
    <row r="317" spans="1:26" ht="13.5">
      <c r="A317" s="563" t="str">
        <f>DATE(B317,C317,D317)&amp;"-"&amp;COUNTIF($D$4:D317,D317)</f>
        <v>44855-14</v>
      </c>
      <c r="B317" s="319">
        <f>YEAR([2]売上一覧表!$B$5)</f>
        <v>2022</v>
      </c>
      <c r="C317" s="319">
        <f>MONTH([2]売上一覧表!$B$5)</f>
        <v>10</v>
      </c>
      <c r="D317" s="319">
        <f t="shared" si="9"/>
        <v>21</v>
      </c>
      <c r="F317" s="365">
        <f>VLOOKUP(A317,[2]売上入力!D:AH,31,0)</f>
        <v>4370.0000000000018</v>
      </c>
      <c r="G317" s="319">
        <v>1838</v>
      </c>
      <c r="I317" s="319">
        <v>32</v>
      </c>
      <c r="J317" s="319">
        <v>8</v>
      </c>
      <c r="P317" s="319">
        <f>IF(VLOOKUP(A317,[2]売上入力!D:J,7,0)="日払",100,420)</f>
        <v>100</v>
      </c>
      <c r="U317" s="319" t="str">
        <f>IF(P317=420,VLOOKUP(VLOOKUP(A317,[2]売上入力!D:I,6,0),[2]基本登録!D:E,2,0),"")</f>
        <v/>
      </c>
      <c r="Y317" s="365">
        <f t="shared" si="8"/>
        <v>4370.0000000000018</v>
      </c>
      <c r="Z317" s="319" t="str">
        <f>IF(P317=420,"未払外注費("&amp;VLOOKUP(A317,[2]売上入力!D:AB,6,0)&amp;")","外注費("&amp;VLOOKUP(A317,[2]売上入力!D:AB,6,0)&amp;")")</f>
        <v>外注費(鈴木ま)</v>
      </c>
    </row>
    <row r="318" spans="1:26" ht="13.5">
      <c r="A318" s="563" t="str">
        <f>DATE(B318,C318,D318)&amp;"-"&amp;COUNTIF($D$4:D318,D318)</f>
        <v>44855-15</v>
      </c>
      <c r="B318" s="319">
        <f>YEAR([2]売上一覧表!$B$5)</f>
        <v>2022</v>
      </c>
      <c r="C318" s="319">
        <f>MONTH([2]売上一覧表!$B$5)</f>
        <v>10</v>
      </c>
      <c r="D318" s="319">
        <f t="shared" si="9"/>
        <v>21</v>
      </c>
      <c r="F318" s="365">
        <f>VLOOKUP(A318,[2]売上入力!D:AH,31,0)</f>
        <v>5979.9999999999982</v>
      </c>
      <c r="G318" s="319">
        <v>1838</v>
      </c>
      <c r="I318" s="319">
        <v>32</v>
      </c>
      <c r="J318" s="319">
        <v>8</v>
      </c>
      <c r="P318" s="319">
        <f>IF(VLOOKUP(A318,[2]売上入力!D:J,7,0)="日払",100,420)</f>
        <v>100</v>
      </c>
      <c r="U318" s="319" t="str">
        <f>IF(P318=420,VLOOKUP(VLOOKUP(A318,[2]売上入力!D:I,6,0),[2]基本登録!D:E,2,0),"")</f>
        <v/>
      </c>
      <c r="Y318" s="365">
        <f t="shared" si="8"/>
        <v>5979.9999999999982</v>
      </c>
      <c r="Z318" s="319" t="str">
        <f>IF(P318=420,"未払外注費("&amp;VLOOKUP(A318,[2]売上入力!D:AB,6,0)&amp;")","外注費("&amp;VLOOKUP(A318,[2]売上入力!D:AB,6,0)&amp;")")</f>
        <v>外注費(堤)</v>
      </c>
    </row>
    <row r="319" spans="1:26" ht="13.5">
      <c r="A319" s="563" t="str">
        <f>DATE(B319,C319,D319)&amp;"-"&amp;COUNTIF($D$4:D319,D319)</f>
        <v>44856-1</v>
      </c>
      <c r="B319" s="319">
        <f>YEAR([2]売上一覧表!$B$5)</f>
        <v>2022</v>
      </c>
      <c r="C319" s="319">
        <f>MONTH([2]売上一覧表!$B$5)</f>
        <v>10</v>
      </c>
      <c r="D319" s="319">
        <f t="shared" si="9"/>
        <v>22</v>
      </c>
      <c r="F319" s="365">
        <f>VLOOKUP(A319,[2]売上入力!D:AH,31,0)</f>
        <v>5405.0000000000009</v>
      </c>
      <c r="G319" s="319">
        <v>1838</v>
      </c>
      <c r="I319" s="319">
        <v>32</v>
      </c>
      <c r="J319" s="319">
        <v>8</v>
      </c>
      <c r="P319" s="319">
        <f>IF(VLOOKUP(A319,[2]売上入力!D:J,7,0)="日払",100,420)</f>
        <v>100</v>
      </c>
      <c r="U319" s="319" t="str">
        <f>IF(P319=420,VLOOKUP(VLOOKUP(A319,[2]売上入力!D:I,6,0),[2]基本登録!D:E,2,0),"")</f>
        <v/>
      </c>
      <c r="Y319" s="365">
        <f t="shared" si="8"/>
        <v>5405.0000000000009</v>
      </c>
      <c r="Z319" s="319" t="str">
        <f>IF(P319=420,"未払外注費("&amp;VLOOKUP(A319,[2]売上入力!D:AB,6,0)&amp;")","外注費("&amp;VLOOKUP(A319,[2]売上入力!D:AB,6,0)&amp;")")</f>
        <v>外注費(石巻)</v>
      </c>
    </row>
    <row r="320" spans="1:26" ht="13.5">
      <c r="A320" s="563" t="str">
        <f>DATE(B320,C320,D320)&amp;"-"&amp;COUNTIF($D$4:D320,D320)</f>
        <v>44856-2</v>
      </c>
      <c r="B320" s="319">
        <f>YEAR([2]売上一覧表!$B$5)</f>
        <v>2022</v>
      </c>
      <c r="C320" s="319">
        <f>MONTH([2]売上一覧表!$B$5)</f>
        <v>10</v>
      </c>
      <c r="D320" s="319">
        <f t="shared" si="9"/>
        <v>22</v>
      </c>
      <c r="F320" s="365">
        <f>VLOOKUP(A320,[2]売上入力!D:AH,31,0)</f>
        <v>8164.9999999999973</v>
      </c>
      <c r="G320" s="319">
        <v>1838</v>
      </c>
      <c r="I320" s="319">
        <v>32</v>
      </c>
      <c r="J320" s="319">
        <v>8</v>
      </c>
      <c r="P320" s="319">
        <f>IF(VLOOKUP(A320,[2]売上入力!D:J,7,0)="日払",100,420)</f>
        <v>100</v>
      </c>
      <c r="U320" s="319" t="str">
        <f>IF(P320=420,VLOOKUP(VLOOKUP(A320,[2]売上入力!D:I,6,0),[2]基本登録!D:E,2,0),"")</f>
        <v/>
      </c>
      <c r="Y320" s="365">
        <f t="shared" si="8"/>
        <v>8164.9999999999973</v>
      </c>
      <c r="Z320" s="319" t="str">
        <f>IF(P320=420,"未払外注費("&amp;VLOOKUP(A320,[2]売上入力!D:AB,6,0)&amp;")","外注費("&amp;VLOOKUP(A320,[2]売上入力!D:AB,6,0)&amp;")")</f>
        <v>外注費(若濱)</v>
      </c>
    </row>
    <row r="321" spans="1:26" ht="13.5">
      <c r="A321" s="563" t="str">
        <f>DATE(B321,C321,D321)&amp;"-"&amp;COUNTIF($D$4:D321,D321)</f>
        <v>44856-3</v>
      </c>
      <c r="B321" s="319">
        <f>YEAR([2]売上一覧表!$B$5)</f>
        <v>2022</v>
      </c>
      <c r="C321" s="319">
        <f>MONTH([2]売上一覧表!$B$5)</f>
        <v>10</v>
      </c>
      <c r="D321" s="319">
        <f t="shared" si="9"/>
        <v>22</v>
      </c>
      <c r="F321" s="365">
        <f>VLOOKUP(A321,[2]売上入力!D:AH,31,0)</f>
        <v>4427.5000000000018</v>
      </c>
      <c r="G321" s="319">
        <v>1838</v>
      </c>
      <c r="I321" s="319">
        <v>32</v>
      </c>
      <c r="J321" s="319">
        <v>8</v>
      </c>
      <c r="P321" s="319">
        <f>IF(VLOOKUP(A321,[2]売上入力!D:J,7,0)="日払",100,420)</f>
        <v>100</v>
      </c>
      <c r="U321" s="319" t="str">
        <f>IF(P321=420,VLOOKUP(VLOOKUP(A321,[2]売上入力!D:I,6,0),[2]基本登録!D:E,2,0),"")</f>
        <v/>
      </c>
      <c r="Y321" s="365">
        <f t="shared" si="8"/>
        <v>4427.5000000000018</v>
      </c>
      <c r="Z321" s="319" t="str">
        <f>IF(P321=420,"未払外注費("&amp;VLOOKUP(A321,[2]売上入力!D:AB,6,0)&amp;")","外注費("&amp;VLOOKUP(A321,[2]売上入力!D:AB,6,0)&amp;")")</f>
        <v>外注費(深田)</v>
      </c>
    </row>
    <row r="322" spans="1:26" ht="13.5">
      <c r="A322" s="563" t="str">
        <f>DATE(B322,C322,D322)&amp;"-"&amp;COUNTIF($D$4:D322,D322)</f>
        <v>44856-4</v>
      </c>
      <c r="B322" s="319">
        <f>YEAR([2]売上一覧表!$B$5)</f>
        <v>2022</v>
      </c>
      <c r="C322" s="319">
        <f>MONTH([2]売上一覧表!$B$5)</f>
        <v>10</v>
      </c>
      <c r="D322" s="319">
        <f t="shared" si="9"/>
        <v>22</v>
      </c>
      <c r="F322" s="365">
        <f>VLOOKUP(A322,[2]売上入力!D:AH,31,0)</f>
        <v>3794.9999999999982</v>
      </c>
      <c r="G322" s="319">
        <v>1838</v>
      </c>
      <c r="I322" s="319">
        <v>32</v>
      </c>
      <c r="J322" s="319">
        <v>8</v>
      </c>
      <c r="P322" s="319">
        <f>IF(VLOOKUP(A322,[2]売上入力!D:J,7,0)="日払",100,420)</f>
        <v>100</v>
      </c>
      <c r="U322" s="319" t="str">
        <f>IF(P322=420,VLOOKUP(VLOOKUP(A322,[2]売上入力!D:I,6,0),[2]基本登録!D:E,2,0),"")</f>
        <v/>
      </c>
      <c r="Y322" s="365">
        <f t="shared" si="8"/>
        <v>3794.9999999999982</v>
      </c>
      <c r="Z322" s="319" t="str">
        <f>IF(P322=420,"未払外注費("&amp;VLOOKUP(A322,[2]売上入力!D:AB,6,0)&amp;")","外注費("&amp;VLOOKUP(A322,[2]売上入力!D:AB,6,0)&amp;")")</f>
        <v>外注費(清水英)</v>
      </c>
    </row>
    <row r="323" spans="1:26" ht="13.5">
      <c r="A323" s="563" t="str">
        <f>DATE(B323,C323,D323)&amp;"-"&amp;COUNTIF($D$4:D323,D323)</f>
        <v>44856-5</v>
      </c>
      <c r="B323" s="319">
        <f>YEAR([2]売上一覧表!$B$5)</f>
        <v>2022</v>
      </c>
      <c r="C323" s="319">
        <f>MONTH([2]売上一覧表!$B$5)</f>
        <v>10</v>
      </c>
      <c r="D323" s="319">
        <f t="shared" si="9"/>
        <v>22</v>
      </c>
      <c r="F323" s="365">
        <f>VLOOKUP(A323,[2]売上入力!D:AH,31,0)</f>
        <v>2491.6666666666638</v>
      </c>
      <c r="G323" s="319">
        <v>1838</v>
      </c>
      <c r="I323" s="319">
        <v>32</v>
      </c>
      <c r="J323" s="319">
        <v>8</v>
      </c>
      <c r="P323" s="319">
        <f>IF(VLOOKUP(A323,[2]売上入力!D:J,7,0)="日払",100,420)</f>
        <v>100</v>
      </c>
      <c r="U323" s="319" t="str">
        <f>IF(P323=420,VLOOKUP(VLOOKUP(A323,[2]売上入力!D:I,6,0),[2]基本登録!D:E,2,0),"")</f>
        <v/>
      </c>
      <c r="Y323" s="365">
        <f t="shared" si="8"/>
        <v>2491.6666666666638</v>
      </c>
      <c r="Z323" s="319" t="str">
        <f>IF(P323=420,"未払外注費("&amp;VLOOKUP(A323,[2]売上入力!D:AB,6,0)&amp;")","外注費("&amp;VLOOKUP(A323,[2]売上入力!D:AB,6,0)&amp;")")</f>
        <v>外注費(武茂)</v>
      </c>
    </row>
    <row r="324" spans="1:26" ht="13.5">
      <c r="A324" s="563" t="str">
        <f>DATE(B324,C324,D324)&amp;"-"&amp;COUNTIF($D$4:D324,D324)</f>
        <v>44856-6</v>
      </c>
      <c r="B324" s="319">
        <f>YEAR([2]売上一覧表!$B$5)</f>
        <v>2022</v>
      </c>
      <c r="C324" s="319">
        <f>MONTH([2]売上一覧表!$B$5)</f>
        <v>10</v>
      </c>
      <c r="D324" s="319">
        <f t="shared" si="9"/>
        <v>22</v>
      </c>
      <c r="F324" s="365">
        <f>VLOOKUP(A324,[2]売上入力!D:AH,31,0)</f>
        <v>10809.999999999995</v>
      </c>
      <c r="G324" s="319">
        <v>1838</v>
      </c>
      <c r="I324" s="319">
        <v>32</v>
      </c>
      <c r="J324" s="319">
        <v>8</v>
      </c>
      <c r="P324" s="319">
        <f>IF(VLOOKUP(A324,[2]売上入力!D:J,7,0)="日払",100,420)</f>
        <v>100</v>
      </c>
      <c r="U324" s="319" t="str">
        <f>IF(P324=420,VLOOKUP(VLOOKUP(A324,[2]売上入力!D:I,6,0),[2]基本登録!D:E,2,0),"")</f>
        <v/>
      </c>
      <c r="Y324" s="365">
        <f t="shared" si="8"/>
        <v>10809.999999999995</v>
      </c>
      <c r="Z324" s="319" t="str">
        <f>IF(P324=420,"未払外注費("&amp;VLOOKUP(A324,[2]売上入力!D:AB,6,0)&amp;")","外注費("&amp;VLOOKUP(A324,[2]売上入力!D:AB,6,0)&amp;")")</f>
        <v>外注費(小沼)</v>
      </c>
    </row>
    <row r="325" spans="1:26" ht="13.5">
      <c r="A325" s="563" t="str">
        <f>DATE(B325,C325,D325)&amp;"-"&amp;COUNTIF($D$4:D325,D325)</f>
        <v>44856-7</v>
      </c>
      <c r="B325" s="319">
        <f>YEAR([2]売上一覧表!$B$5)</f>
        <v>2022</v>
      </c>
      <c r="C325" s="319">
        <f>MONTH([2]売上一覧表!$B$5)</f>
        <v>10</v>
      </c>
      <c r="D325" s="319">
        <f t="shared" si="9"/>
        <v>22</v>
      </c>
      <c r="F325" s="365">
        <f>VLOOKUP(A325,[2]売上入力!D:AH,31,0)</f>
        <v>10809.999999999995</v>
      </c>
      <c r="G325" s="319">
        <v>1838</v>
      </c>
      <c r="I325" s="319">
        <v>32</v>
      </c>
      <c r="J325" s="319">
        <v>8</v>
      </c>
      <c r="P325" s="319">
        <f>IF(VLOOKUP(A325,[2]売上入力!D:J,7,0)="日払",100,420)</f>
        <v>100</v>
      </c>
      <c r="U325" s="319" t="str">
        <f>IF(P325=420,VLOOKUP(VLOOKUP(A325,[2]売上入力!D:I,6,0),[2]基本登録!D:E,2,0),"")</f>
        <v/>
      </c>
      <c r="Y325" s="365">
        <f t="shared" si="8"/>
        <v>10809.999999999995</v>
      </c>
      <c r="Z325" s="319" t="str">
        <f>IF(P325=420,"未払外注費("&amp;VLOOKUP(A325,[2]売上入力!D:AB,6,0)&amp;")","外注費("&amp;VLOOKUP(A325,[2]売上入力!D:AB,6,0)&amp;")")</f>
        <v>外注費(鈴木)</v>
      </c>
    </row>
    <row r="326" spans="1:26" ht="13.5">
      <c r="A326" s="563" t="str">
        <f>DATE(B326,C326,D326)&amp;"-"&amp;COUNTIF($D$4:D326,D326)</f>
        <v>44856-8</v>
      </c>
      <c r="B326" s="319">
        <f>YEAR([2]売上一覧表!$B$5)</f>
        <v>2022</v>
      </c>
      <c r="C326" s="319">
        <f>MONTH([2]売上一覧表!$B$5)</f>
        <v>10</v>
      </c>
      <c r="D326" s="319">
        <f t="shared" si="9"/>
        <v>22</v>
      </c>
      <c r="F326" s="365">
        <f>VLOOKUP(A326,[2]売上入力!D:AH,31,0)</f>
        <v>7244.9999999999982</v>
      </c>
      <c r="G326" s="319">
        <v>1838</v>
      </c>
      <c r="I326" s="319">
        <v>32</v>
      </c>
      <c r="J326" s="319">
        <v>8</v>
      </c>
      <c r="P326" s="319">
        <f>IF(VLOOKUP(A326,[2]売上入力!D:J,7,0)="日払",100,420)</f>
        <v>100</v>
      </c>
      <c r="U326" s="319" t="str">
        <f>IF(P326=420,VLOOKUP(VLOOKUP(A326,[2]売上入力!D:I,6,0),[2]基本登録!D:E,2,0),"")</f>
        <v/>
      </c>
      <c r="Y326" s="365">
        <f t="shared" ref="Y326:Y389" si="10">F326</f>
        <v>7244.9999999999982</v>
      </c>
      <c r="Z326" s="319" t="str">
        <f>IF(P326=420,"未払外注費("&amp;VLOOKUP(A326,[2]売上入力!D:AB,6,0)&amp;")","外注費("&amp;VLOOKUP(A326,[2]売上入力!D:AB,6,0)&amp;")")</f>
        <v>外注費(八重樫)</v>
      </c>
    </row>
    <row r="327" spans="1:26" ht="13.5">
      <c r="A327" s="563" t="str">
        <f>DATE(B327,C327,D327)&amp;"-"&amp;COUNTIF($D$4:D327,D327)</f>
        <v>44856-9</v>
      </c>
      <c r="B327" s="319">
        <f>YEAR([2]売上一覧表!$B$5)</f>
        <v>2022</v>
      </c>
      <c r="C327" s="319">
        <f>MONTH([2]売上一覧表!$B$5)</f>
        <v>10</v>
      </c>
      <c r="D327" s="319">
        <f t="shared" si="9"/>
        <v>22</v>
      </c>
      <c r="F327" s="365">
        <f>VLOOKUP(A327,[2]売上入力!D:AH,31,0)</f>
        <v>5864.9999999999991</v>
      </c>
      <c r="G327" s="319">
        <v>1838</v>
      </c>
      <c r="I327" s="319">
        <v>32</v>
      </c>
      <c r="J327" s="319">
        <v>8</v>
      </c>
      <c r="P327" s="319">
        <f>IF(VLOOKUP(A327,[2]売上入力!D:J,7,0)="日払",100,420)</f>
        <v>100</v>
      </c>
      <c r="U327" s="319" t="str">
        <f>IF(P327=420,VLOOKUP(VLOOKUP(A327,[2]売上入力!D:I,6,0),[2]基本登録!D:E,2,0),"")</f>
        <v/>
      </c>
      <c r="Y327" s="365">
        <f t="shared" si="10"/>
        <v>5864.9999999999991</v>
      </c>
      <c r="Z327" s="319" t="str">
        <f>IF(P327=420,"未払外注費("&amp;VLOOKUP(A327,[2]売上入力!D:AB,6,0)&amp;")","外注費("&amp;VLOOKUP(A327,[2]売上入力!D:AB,6,0)&amp;")")</f>
        <v>外注費(後藤)</v>
      </c>
    </row>
    <row r="328" spans="1:26" ht="13.5">
      <c r="A328" s="563" t="str">
        <f>DATE(B328,C328,D328)&amp;"-"&amp;COUNTIF($D$4:D328,D328)</f>
        <v>44856-10</v>
      </c>
      <c r="B328" s="319">
        <f>YEAR([2]売上一覧表!$B$5)</f>
        <v>2022</v>
      </c>
      <c r="C328" s="319">
        <f>MONTH([2]売上一覧表!$B$5)</f>
        <v>10</v>
      </c>
      <c r="D328" s="319">
        <f t="shared" si="9"/>
        <v>22</v>
      </c>
      <c r="F328" s="365">
        <f>VLOOKUP(A328,[2]売上入力!D:AH,31,0)</f>
        <v>6899.9999999999973</v>
      </c>
      <c r="G328" s="319">
        <v>1838</v>
      </c>
      <c r="I328" s="319">
        <v>32</v>
      </c>
      <c r="J328" s="319">
        <v>8</v>
      </c>
      <c r="P328" s="319">
        <f>IF(VLOOKUP(A328,[2]売上入力!D:J,7,0)="日払",100,420)</f>
        <v>100</v>
      </c>
      <c r="U328" s="319" t="str">
        <f>IF(P328=420,VLOOKUP(VLOOKUP(A328,[2]売上入力!D:I,6,0),[2]基本登録!D:E,2,0),"")</f>
        <v/>
      </c>
      <c r="Y328" s="365">
        <f t="shared" si="10"/>
        <v>6899.9999999999973</v>
      </c>
      <c r="Z328" s="319" t="str">
        <f>IF(P328=420,"未払外注費("&amp;VLOOKUP(A328,[2]売上入力!D:AB,6,0)&amp;")","外注費("&amp;VLOOKUP(A328,[2]売上入力!D:AB,6,0)&amp;")")</f>
        <v>外注費(中條)</v>
      </c>
    </row>
    <row r="329" spans="1:26" ht="13.5">
      <c r="A329" s="563" t="str">
        <f>DATE(B329,C329,D329)&amp;"-"&amp;COUNTIF($D$4:D329,D329)</f>
        <v>44856-11</v>
      </c>
      <c r="B329" s="319">
        <f>YEAR([2]売上一覧表!$B$5)</f>
        <v>2022</v>
      </c>
      <c r="C329" s="319">
        <f>MONTH([2]売上一覧表!$B$5)</f>
        <v>10</v>
      </c>
      <c r="D329" s="319">
        <f t="shared" si="9"/>
        <v>22</v>
      </c>
      <c r="F329" s="365">
        <f>VLOOKUP(A329,[2]売上入力!D:AH,31,0)</f>
        <v>3219.9999999999982</v>
      </c>
      <c r="G329" s="319">
        <v>1838</v>
      </c>
      <c r="I329" s="319">
        <v>32</v>
      </c>
      <c r="J329" s="319">
        <v>8</v>
      </c>
      <c r="P329" s="319">
        <f>IF(VLOOKUP(A329,[2]売上入力!D:J,7,0)="日払",100,420)</f>
        <v>100</v>
      </c>
      <c r="U329" s="319" t="str">
        <f>IF(P329=420,VLOOKUP(VLOOKUP(A329,[2]売上入力!D:I,6,0),[2]基本登録!D:E,2,0),"")</f>
        <v/>
      </c>
      <c r="Y329" s="365">
        <f t="shared" si="10"/>
        <v>3219.9999999999982</v>
      </c>
      <c r="Z329" s="319" t="str">
        <f>IF(P329=420,"未払外注費("&amp;VLOOKUP(A329,[2]売上入力!D:AB,6,0)&amp;")","外注費("&amp;VLOOKUP(A329,[2]売上入力!D:AB,6,0)&amp;")")</f>
        <v>外注費(高橋)</v>
      </c>
    </row>
    <row r="330" spans="1:26" ht="13.5">
      <c r="A330" s="563" t="str">
        <f>DATE(B330,C330,D330)&amp;"-"&amp;COUNTIF($D$4:D330,D330)</f>
        <v>44856-12</v>
      </c>
      <c r="B330" s="319">
        <f>YEAR([2]売上一覧表!$B$5)</f>
        <v>2022</v>
      </c>
      <c r="C330" s="319">
        <f>MONTH([2]売上一覧表!$B$5)</f>
        <v>10</v>
      </c>
      <c r="D330" s="319">
        <f t="shared" si="9"/>
        <v>22</v>
      </c>
      <c r="F330" s="365" t="e">
        <f>VLOOKUP(A330,[2]売上入力!D:AH,31,0)</f>
        <v>#N/A</v>
      </c>
      <c r="G330" s="319">
        <v>1838</v>
      </c>
      <c r="I330" s="319">
        <v>32</v>
      </c>
      <c r="J330" s="319">
        <v>8</v>
      </c>
      <c r="P330" s="319" t="e">
        <f>IF(VLOOKUP(A330,[2]売上入力!D:J,7,0)="日払",100,420)</f>
        <v>#N/A</v>
      </c>
      <c r="U330" s="319" t="e">
        <f>IF(P330=420,VLOOKUP(VLOOKUP(A330,[2]売上入力!D:I,6,0),[2]基本登録!D:E,2,0),"")</f>
        <v>#N/A</v>
      </c>
      <c r="Y330" s="365" t="e">
        <f t="shared" si="10"/>
        <v>#N/A</v>
      </c>
      <c r="Z330" s="319" t="e">
        <f>IF(P330=420,"未払外注費("&amp;VLOOKUP(A330,[2]売上入力!D:AB,6,0)&amp;")","外注費("&amp;VLOOKUP(A330,[2]売上入力!D:AB,6,0)&amp;")")</f>
        <v>#N/A</v>
      </c>
    </row>
    <row r="331" spans="1:26" ht="13.5">
      <c r="A331" s="563" t="str">
        <f>DATE(B331,C331,D331)&amp;"-"&amp;COUNTIF($D$4:D331,D331)</f>
        <v>44856-13</v>
      </c>
      <c r="B331" s="319">
        <f>YEAR([2]売上一覧表!$B$5)</f>
        <v>2022</v>
      </c>
      <c r="C331" s="319">
        <f>MONTH([2]売上一覧表!$B$5)</f>
        <v>10</v>
      </c>
      <c r="D331" s="319">
        <f t="shared" si="9"/>
        <v>22</v>
      </c>
      <c r="F331" s="365" t="e">
        <f>VLOOKUP(A331,[2]売上入力!D:AH,31,0)</f>
        <v>#N/A</v>
      </c>
      <c r="G331" s="319">
        <v>1838</v>
      </c>
      <c r="I331" s="319">
        <v>32</v>
      </c>
      <c r="J331" s="319">
        <v>8</v>
      </c>
      <c r="P331" s="319" t="e">
        <f>IF(VLOOKUP(A331,[2]売上入力!D:J,7,0)="日払",100,420)</f>
        <v>#N/A</v>
      </c>
      <c r="U331" s="319" t="e">
        <f>IF(P331=420,VLOOKUP(VLOOKUP(A331,[2]売上入力!D:I,6,0),[2]基本登録!D:E,2,0),"")</f>
        <v>#N/A</v>
      </c>
      <c r="Y331" s="365" t="e">
        <f t="shared" si="10"/>
        <v>#N/A</v>
      </c>
      <c r="Z331" s="319" t="e">
        <f>IF(P331=420,"未払外注費("&amp;VLOOKUP(A331,[2]売上入力!D:AB,6,0)&amp;")","外注費("&amp;VLOOKUP(A331,[2]売上入力!D:AB,6,0)&amp;")")</f>
        <v>#N/A</v>
      </c>
    </row>
    <row r="332" spans="1:26" ht="13.5">
      <c r="A332" s="563" t="str">
        <f>DATE(B332,C332,D332)&amp;"-"&amp;COUNTIF($D$4:D332,D332)</f>
        <v>44856-14</v>
      </c>
      <c r="B332" s="319">
        <f>YEAR([2]売上一覧表!$B$5)</f>
        <v>2022</v>
      </c>
      <c r="C332" s="319">
        <f>MONTH([2]売上一覧表!$B$5)</f>
        <v>10</v>
      </c>
      <c r="D332" s="319">
        <f t="shared" si="9"/>
        <v>22</v>
      </c>
      <c r="F332" s="365" t="e">
        <f>VLOOKUP(A332,[2]売上入力!D:AH,31,0)</f>
        <v>#N/A</v>
      </c>
      <c r="G332" s="319">
        <v>1838</v>
      </c>
      <c r="I332" s="319">
        <v>32</v>
      </c>
      <c r="J332" s="319">
        <v>8</v>
      </c>
      <c r="P332" s="319" t="e">
        <f>IF(VLOOKUP(A332,[2]売上入力!D:J,7,0)="日払",100,420)</f>
        <v>#N/A</v>
      </c>
      <c r="U332" s="319" t="e">
        <f>IF(P332=420,VLOOKUP(VLOOKUP(A332,[2]売上入力!D:I,6,0),[2]基本登録!D:E,2,0),"")</f>
        <v>#N/A</v>
      </c>
      <c r="Y332" s="365" t="e">
        <f t="shared" si="10"/>
        <v>#N/A</v>
      </c>
      <c r="Z332" s="319" t="e">
        <f>IF(P332=420,"未払外注費("&amp;VLOOKUP(A332,[2]売上入力!D:AB,6,0)&amp;")","外注費("&amp;VLOOKUP(A332,[2]売上入力!D:AB,6,0)&amp;")")</f>
        <v>#N/A</v>
      </c>
    </row>
    <row r="333" spans="1:26" ht="13.5">
      <c r="A333" s="563" t="str">
        <f>DATE(B333,C333,D333)&amp;"-"&amp;COUNTIF($D$4:D333,D333)</f>
        <v>44856-15</v>
      </c>
      <c r="B333" s="319">
        <f>YEAR([2]売上一覧表!$B$5)</f>
        <v>2022</v>
      </c>
      <c r="C333" s="319">
        <f>MONTH([2]売上一覧表!$B$5)</f>
        <v>10</v>
      </c>
      <c r="D333" s="319">
        <f t="shared" si="9"/>
        <v>22</v>
      </c>
      <c r="F333" s="365" t="e">
        <f>VLOOKUP(A333,[2]売上入力!D:AH,31,0)</f>
        <v>#N/A</v>
      </c>
      <c r="G333" s="319">
        <v>1838</v>
      </c>
      <c r="I333" s="319">
        <v>32</v>
      </c>
      <c r="J333" s="319">
        <v>8</v>
      </c>
      <c r="P333" s="319" t="e">
        <f>IF(VLOOKUP(A333,[2]売上入力!D:J,7,0)="日払",100,420)</f>
        <v>#N/A</v>
      </c>
      <c r="U333" s="319" t="e">
        <f>IF(P333=420,VLOOKUP(VLOOKUP(A333,[2]売上入力!D:I,6,0),[2]基本登録!D:E,2,0),"")</f>
        <v>#N/A</v>
      </c>
      <c r="Y333" s="365" t="e">
        <f t="shared" si="10"/>
        <v>#N/A</v>
      </c>
      <c r="Z333" s="319" t="e">
        <f>IF(P333=420,"未払外注費("&amp;VLOOKUP(A333,[2]売上入力!D:AB,6,0)&amp;")","外注費("&amp;VLOOKUP(A333,[2]売上入力!D:AB,6,0)&amp;")")</f>
        <v>#N/A</v>
      </c>
    </row>
    <row r="334" spans="1:26" ht="13.5">
      <c r="A334" s="563" t="str">
        <f>DATE(B334,C334,D334)&amp;"-"&amp;COUNTIF($D$4:D334,D334)</f>
        <v>44857-1</v>
      </c>
      <c r="B334" s="319">
        <f>YEAR([2]売上一覧表!$B$5)</f>
        <v>2022</v>
      </c>
      <c r="C334" s="319">
        <f>MONTH([2]売上一覧表!$B$5)</f>
        <v>10</v>
      </c>
      <c r="D334" s="319">
        <f t="shared" si="9"/>
        <v>23</v>
      </c>
      <c r="F334" s="365">
        <f>VLOOKUP(A334,[2]売上入力!D:AH,31,0)</f>
        <v>3967.5000000000014</v>
      </c>
      <c r="G334" s="319">
        <v>1838</v>
      </c>
      <c r="I334" s="319">
        <v>32</v>
      </c>
      <c r="J334" s="319">
        <v>8</v>
      </c>
      <c r="P334" s="319">
        <f>IF(VLOOKUP(A334,[2]売上入力!D:J,7,0)="日払",100,420)</f>
        <v>100</v>
      </c>
      <c r="U334" s="319" t="str">
        <f>IF(P334=420,VLOOKUP(VLOOKUP(A334,[2]売上入力!D:I,6,0),[2]基本登録!D:E,2,0),"")</f>
        <v/>
      </c>
      <c r="Y334" s="365">
        <f t="shared" si="10"/>
        <v>3967.5000000000014</v>
      </c>
      <c r="Z334" s="319" t="str">
        <f>IF(P334=420,"未払外注費("&amp;VLOOKUP(A334,[2]売上入力!D:AB,6,0)&amp;")","外注費("&amp;VLOOKUP(A334,[2]売上入力!D:AB,6,0)&amp;")")</f>
        <v>外注費(若濱)</v>
      </c>
    </row>
    <row r="335" spans="1:26" ht="13.5">
      <c r="A335" s="563" t="str">
        <f>DATE(B335,C335,D335)&amp;"-"&amp;COUNTIF($D$4:D335,D335)</f>
        <v>44857-2</v>
      </c>
      <c r="B335" s="319">
        <f>YEAR([2]売上一覧表!$B$5)</f>
        <v>2022</v>
      </c>
      <c r="C335" s="319">
        <f>MONTH([2]売上一覧表!$B$5)</f>
        <v>10</v>
      </c>
      <c r="D335" s="319">
        <f t="shared" si="9"/>
        <v>23</v>
      </c>
      <c r="F335" s="365">
        <f>VLOOKUP(A335,[2]売上入力!D:AH,31,0)</f>
        <v>6554.9999999999982</v>
      </c>
      <c r="G335" s="319">
        <v>1838</v>
      </c>
      <c r="I335" s="319">
        <v>32</v>
      </c>
      <c r="J335" s="319">
        <v>8</v>
      </c>
      <c r="P335" s="319">
        <f>IF(VLOOKUP(A335,[2]売上入力!D:J,7,0)="日払",100,420)</f>
        <v>100</v>
      </c>
      <c r="U335" s="319" t="str">
        <f>IF(P335=420,VLOOKUP(VLOOKUP(A335,[2]売上入力!D:I,6,0),[2]基本登録!D:E,2,0),"")</f>
        <v/>
      </c>
      <c r="Y335" s="365">
        <f t="shared" si="10"/>
        <v>6554.9999999999982</v>
      </c>
      <c r="Z335" s="319" t="str">
        <f>IF(P335=420,"未払外注費("&amp;VLOOKUP(A335,[2]売上入力!D:AB,6,0)&amp;")","外注費("&amp;VLOOKUP(A335,[2]売上入力!D:AB,6,0)&amp;")")</f>
        <v>外注費(庵)</v>
      </c>
    </row>
    <row r="336" spans="1:26" ht="13.5">
      <c r="A336" s="563" t="str">
        <f>DATE(B336,C336,D336)&amp;"-"&amp;COUNTIF($D$4:D336,D336)</f>
        <v>44857-3</v>
      </c>
      <c r="B336" s="319">
        <f>YEAR([2]売上一覧表!$B$5)</f>
        <v>2022</v>
      </c>
      <c r="C336" s="319">
        <f>MONTH([2]売上一覧表!$B$5)</f>
        <v>10</v>
      </c>
      <c r="D336" s="319">
        <f t="shared" si="9"/>
        <v>23</v>
      </c>
      <c r="F336" s="365">
        <f>VLOOKUP(A336,[2]売上入力!D:AH,31,0)</f>
        <v>3335.0000000000009</v>
      </c>
      <c r="G336" s="319">
        <v>1838</v>
      </c>
      <c r="I336" s="319">
        <v>32</v>
      </c>
      <c r="J336" s="319">
        <v>8</v>
      </c>
      <c r="P336" s="319">
        <f>IF(VLOOKUP(A336,[2]売上入力!D:J,7,0)="日払",100,420)</f>
        <v>100</v>
      </c>
      <c r="U336" s="319" t="str">
        <f>IF(P336=420,VLOOKUP(VLOOKUP(A336,[2]売上入力!D:I,6,0),[2]基本登録!D:E,2,0),"")</f>
        <v/>
      </c>
      <c r="Y336" s="365">
        <f t="shared" si="10"/>
        <v>3335.0000000000009</v>
      </c>
      <c r="Z336" s="319" t="str">
        <f>IF(P336=420,"未払外注費("&amp;VLOOKUP(A336,[2]売上入力!D:AB,6,0)&amp;")","外注費("&amp;VLOOKUP(A336,[2]売上入力!D:AB,6,0)&amp;")")</f>
        <v>外注費(深田)</v>
      </c>
    </row>
    <row r="337" spans="1:26" ht="13.5">
      <c r="A337" s="563" t="str">
        <f>DATE(B337,C337,D337)&amp;"-"&amp;COUNTIF($D$4:D337,D337)</f>
        <v>44857-4</v>
      </c>
      <c r="B337" s="319">
        <f>YEAR([2]売上一覧表!$B$5)</f>
        <v>2022</v>
      </c>
      <c r="C337" s="319">
        <f>MONTH([2]売上一覧表!$B$5)</f>
        <v>10</v>
      </c>
      <c r="D337" s="319">
        <f t="shared" si="9"/>
        <v>23</v>
      </c>
      <c r="F337" s="365">
        <f>VLOOKUP(A337,[2]売上入力!D:AH,31,0)</f>
        <v>5634.9999999999991</v>
      </c>
      <c r="G337" s="319">
        <v>1838</v>
      </c>
      <c r="I337" s="319">
        <v>32</v>
      </c>
      <c r="J337" s="319">
        <v>8</v>
      </c>
      <c r="P337" s="319">
        <f>IF(VLOOKUP(A337,[2]売上入力!D:J,7,0)="日払",100,420)</f>
        <v>100</v>
      </c>
      <c r="U337" s="319" t="str">
        <f>IF(P337=420,VLOOKUP(VLOOKUP(A337,[2]売上入力!D:I,6,0),[2]基本登録!D:E,2,0),"")</f>
        <v/>
      </c>
      <c r="Y337" s="365">
        <f t="shared" si="10"/>
        <v>5634.9999999999991</v>
      </c>
      <c r="Z337" s="319" t="str">
        <f>IF(P337=420,"未払外注費("&amp;VLOOKUP(A337,[2]売上入力!D:AB,6,0)&amp;")","外注費("&amp;VLOOKUP(A337,[2]売上入力!D:AB,6,0)&amp;")")</f>
        <v>外注費(小沼)</v>
      </c>
    </row>
    <row r="338" spans="1:26" ht="13.5">
      <c r="A338" s="563" t="str">
        <f>DATE(B338,C338,D338)&amp;"-"&amp;COUNTIF($D$4:D338,D338)</f>
        <v>44857-5</v>
      </c>
      <c r="B338" s="319">
        <f>YEAR([2]売上一覧表!$B$5)</f>
        <v>2022</v>
      </c>
      <c r="C338" s="319">
        <f>MONTH([2]売上一覧表!$B$5)</f>
        <v>10</v>
      </c>
      <c r="D338" s="319">
        <f t="shared" si="9"/>
        <v>23</v>
      </c>
      <c r="F338" s="365">
        <f>VLOOKUP(A338,[2]売上入力!D:AH,31,0)</f>
        <v>5002.4999999999991</v>
      </c>
      <c r="G338" s="319">
        <v>1838</v>
      </c>
      <c r="I338" s="319">
        <v>32</v>
      </c>
      <c r="J338" s="319">
        <v>8</v>
      </c>
      <c r="P338" s="319">
        <f>IF(VLOOKUP(A338,[2]売上入力!D:J,7,0)="日払",100,420)</f>
        <v>100</v>
      </c>
      <c r="U338" s="319" t="str">
        <f>IF(P338=420,VLOOKUP(VLOOKUP(A338,[2]売上入力!D:I,6,0),[2]基本登録!D:E,2,0),"")</f>
        <v/>
      </c>
      <c r="Y338" s="365">
        <f t="shared" si="10"/>
        <v>5002.4999999999991</v>
      </c>
      <c r="Z338" s="319" t="str">
        <f>IF(P338=420,"未払外注費("&amp;VLOOKUP(A338,[2]売上入力!D:AB,6,0)&amp;")","外注費("&amp;VLOOKUP(A338,[2]売上入力!D:AB,6,0)&amp;")")</f>
        <v>外注費(清水)</v>
      </c>
    </row>
    <row r="339" spans="1:26" ht="13.5">
      <c r="A339" s="563" t="str">
        <f>DATE(B339,C339,D339)&amp;"-"&amp;COUNTIF($D$4:D339,D339)</f>
        <v>44857-6</v>
      </c>
      <c r="B339" s="319">
        <f>YEAR([2]売上一覧表!$B$5)</f>
        <v>2022</v>
      </c>
      <c r="C339" s="319">
        <f>MONTH([2]売上一覧表!$B$5)</f>
        <v>10</v>
      </c>
      <c r="D339" s="319">
        <f t="shared" si="9"/>
        <v>23</v>
      </c>
      <c r="F339" s="365">
        <f>VLOOKUP(A339,[2]売上入力!D:AH,31,0)</f>
        <v>4082.5</v>
      </c>
      <c r="G339" s="319">
        <v>1838</v>
      </c>
      <c r="I339" s="319">
        <v>32</v>
      </c>
      <c r="J339" s="319">
        <v>8</v>
      </c>
      <c r="P339" s="319">
        <f>IF(VLOOKUP(A339,[2]売上入力!D:J,7,0)="日払",100,420)</f>
        <v>100</v>
      </c>
      <c r="U339" s="319" t="str">
        <f>IF(P339=420,VLOOKUP(VLOOKUP(A339,[2]売上入力!D:I,6,0),[2]基本登録!D:E,2,0),"")</f>
        <v/>
      </c>
      <c r="Y339" s="365">
        <f t="shared" si="10"/>
        <v>4082.5</v>
      </c>
      <c r="Z339" s="319" t="str">
        <f>IF(P339=420,"未払外注費("&amp;VLOOKUP(A339,[2]売上入力!D:AB,6,0)&amp;")","外注費("&amp;VLOOKUP(A339,[2]売上入力!D:AB,6,0)&amp;")")</f>
        <v>外注費(片山)</v>
      </c>
    </row>
    <row r="340" spans="1:26" ht="13.5">
      <c r="A340" s="563" t="str">
        <f>DATE(B340,C340,D340)&amp;"-"&amp;COUNTIF($D$4:D340,D340)</f>
        <v>44857-7</v>
      </c>
      <c r="B340" s="319">
        <f>YEAR([2]売上一覧表!$B$5)</f>
        <v>2022</v>
      </c>
      <c r="C340" s="319">
        <f>MONTH([2]売上一覧表!$B$5)</f>
        <v>10</v>
      </c>
      <c r="D340" s="319">
        <f t="shared" ref="D340:D403" si="11">D325+1</f>
        <v>23</v>
      </c>
      <c r="F340" s="365">
        <f>VLOOKUP(A340,[2]売上入力!D:AH,31,0)</f>
        <v>4024.9999999999973</v>
      </c>
      <c r="G340" s="319">
        <v>1838</v>
      </c>
      <c r="I340" s="319">
        <v>32</v>
      </c>
      <c r="J340" s="319">
        <v>8</v>
      </c>
      <c r="P340" s="319">
        <f>IF(VLOOKUP(A340,[2]売上入力!D:J,7,0)="日払",100,420)</f>
        <v>100</v>
      </c>
      <c r="U340" s="319" t="str">
        <f>IF(P340=420,VLOOKUP(VLOOKUP(A340,[2]売上入力!D:I,6,0),[2]基本登録!D:E,2,0),"")</f>
        <v/>
      </c>
      <c r="Y340" s="365">
        <f t="shared" si="10"/>
        <v>4024.9999999999973</v>
      </c>
      <c r="Z340" s="319" t="str">
        <f>IF(P340=420,"未払外注費("&amp;VLOOKUP(A340,[2]売上入力!D:AB,6,0)&amp;")","外注費("&amp;VLOOKUP(A340,[2]売上入力!D:AB,6,0)&amp;")")</f>
        <v>外注費(石巻)</v>
      </c>
    </row>
    <row r="341" spans="1:26" ht="13.5">
      <c r="A341" s="563" t="str">
        <f>DATE(B341,C341,D341)&amp;"-"&amp;COUNTIF($D$4:D341,D341)</f>
        <v>44857-8</v>
      </c>
      <c r="B341" s="319">
        <f>YEAR([2]売上一覧表!$B$5)</f>
        <v>2022</v>
      </c>
      <c r="C341" s="319">
        <f>MONTH([2]売上一覧表!$B$5)</f>
        <v>10</v>
      </c>
      <c r="D341" s="319">
        <f t="shared" si="11"/>
        <v>23</v>
      </c>
      <c r="F341" s="365" t="e">
        <f>VLOOKUP(A341,[2]売上入力!D:AH,31,0)</f>
        <v>#N/A</v>
      </c>
      <c r="G341" s="319">
        <v>1838</v>
      </c>
      <c r="I341" s="319">
        <v>32</v>
      </c>
      <c r="J341" s="319">
        <v>8</v>
      </c>
      <c r="P341" s="319" t="e">
        <f>IF(VLOOKUP(A341,[2]売上入力!D:J,7,0)="日払",100,420)</f>
        <v>#N/A</v>
      </c>
      <c r="U341" s="319" t="e">
        <f>IF(P341=420,VLOOKUP(VLOOKUP(A341,[2]売上入力!D:I,6,0),[2]基本登録!D:E,2,0),"")</f>
        <v>#N/A</v>
      </c>
      <c r="Y341" s="365" t="e">
        <f t="shared" si="10"/>
        <v>#N/A</v>
      </c>
      <c r="Z341" s="319" t="e">
        <f>IF(P341=420,"未払外注費("&amp;VLOOKUP(A341,[2]売上入力!D:AB,6,0)&amp;")","外注費("&amp;VLOOKUP(A341,[2]売上入力!D:AB,6,0)&amp;")")</f>
        <v>#N/A</v>
      </c>
    </row>
    <row r="342" spans="1:26" ht="13.5">
      <c r="A342" s="563" t="str">
        <f>DATE(B342,C342,D342)&amp;"-"&amp;COUNTIF($D$4:D342,D342)</f>
        <v>44857-9</v>
      </c>
      <c r="B342" s="319">
        <f>YEAR([2]売上一覧表!$B$5)</f>
        <v>2022</v>
      </c>
      <c r="C342" s="319">
        <f>MONTH([2]売上一覧表!$B$5)</f>
        <v>10</v>
      </c>
      <c r="D342" s="319">
        <f t="shared" si="11"/>
        <v>23</v>
      </c>
      <c r="F342" s="365" t="e">
        <f>VLOOKUP(A342,[2]売上入力!D:AH,31,0)</f>
        <v>#N/A</v>
      </c>
      <c r="G342" s="319">
        <v>1838</v>
      </c>
      <c r="I342" s="319">
        <v>32</v>
      </c>
      <c r="J342" s="319">
        <v>8</v>
      </c>
      <c r="P342" s="319" t="e">
        <f>IF(VLOOKUP(A342,[2]売上入力!D:J,7,0)="日払",100,420)</f>
        <v>#N/A</v>
      </c>
      <c r="U342" s="319" t="e">
        <f>IF(P342=420,VLOOKUP(VLOOKUP(A342,[2]売上入力!D:I,6,0),[2]基本登録!D:E,2,0),"")</f>
        <v>#N/A</v>
      </c>
      <c r="Y342" s="365" t="e">
        <f t="shared" si="10"/>
        <v>#N/A</v>
      </c>
      <c r="Z342" s="319" t="e">
        <f>IF(P342=420,"未払外注費("&amp;VLOOKUP(A342,[2]売上入力!D:AB,6,0)&amp;")","外注費("&amp;VLOOKUP(A342,[2]売上入力!D:AB,6,0)&amp;")")</f>
        <v>#N/A</v>
      </c>
    </row>
    <row r="343" spans="1:26" ht="13.5">
      <c r="A343" s="563" t="str">
        <f>DATE(B343,C343,D343)&amp;"-"&amp;COUNTIF($D$4:D343,D343)</f>
        <v>44857-10</v>
      </c>
      <c r="B343" s="319">
        <f>YEAR([2]売上一覧表!$B$5)</f>
        <v>2022</v>
      </c>
      <c r="C343" s="319">
        <f>MONTH([2]売上一覧表!$B$5)</f>
        <v>10</v>
      </c>
      <c r="D343" s="319">
        <f t="shared" si="11"/>
        <v>23</v>
      </c>
      <c r="F343" s="365" t="e">
        <f>VLOOKUP(A343,[2]売上入力!D:AH,31,0)</f>
        <v>#N/A</v>
      </c>
      <c r="G343" s="319">
        <v>1838</v>
      </c>
      <c r="I343" s="319">
        <v>32</v>
      </c>
      <c r="J343" s="319">
        <v>8</v>
      </c>
      <c r="P343" s="319" t="e">
        <f>IF(VLOOKUP(A343,[2]売上入力!D:J,7,0)="日払",100,420)</f>
        <v>#N/A</v>
      </c>
      <c r="U343" s="319" t="e">
        <f>IF(P343=420,VLOOKUP(VLOOKUP(A343,[2]売上入力!D:I,6,0),[2]基本登録!D:E,2,0),"")</f>
        <v>#N/A</v>
      </c>
      <c r="Y343" s="365" t="e">
        <f t="shared" si="10"/>
        <v>#N/A</v>
      </c>
      <c r="Z343" s="319" t="e">
        <f>IF(P343=420,"未払外注費("&amp;VLOOKUP(A343,[2]売上入力!D:AB,6,0)&amp;")","外注費("&amp;VLOOKUP(A343,[2]売上入力!D:AB,6,0)&amp;")")</f>
        <v>#N/A</v>
      </c>
    </row>
    <row r="344" spans="1:26" ht="13.5">
      <c r="A344" s="563" t="str">
        <f>DATE(B344,C344,D344)&amp;"-"&amp;COUNTIF($D$4:D344,D344)</f>
        <v>44857-11</v>
      </c>
      <c r="B344" s="319">
        <f>YEAR([2]売上一覧表!$B$5)</f>
        <v>2022</v>
      </c>
      <c r="C344" s="319">
        <f>MONTH([2]売上一覧表!$B$5)</f>
        <v>10</v>
      </c>
      <c r="D344" s="319">
        <f t="shared" si="11"/>
        <v>23</v>
      </c>
      <c r="F344" s="365" t="e">
        <f>VLOOKUP(A344,[2]売上入力!D:AH,31,0)</f>
        <v>#N/A</v>
      </c>
      <c r="G344" s="319">
        <v>1838</v>
      </c>
      <c r="I344" s="319">
        <v>32</v>
      </c>
      <c r="J344" s="319">
        <v>8</v>
      </c>
      <c r="P344" s="319" t="e">
        <f>IF(VLOOKUP(A344,[2]売上入力!D:J,7,0)="日払",100,420)</f>
        <v>#N/A</v>
      </c>
      <c r="U344" s="319" t="e">
        <f>IF(P344=420,VLOOKUP(VLOOKUP(A344,[2]売上入力!D:I,6,0),[2]基本登録!D:E,2,0),"")</f>
        <v>#N/A</v>
      </c>
      <c r="Y344" s="365" t="e">
        <f t="shared" si="10"/>
        <v>#N/A</v>
      </c>
      <c r="Z344" s="319" t="e">
        <f>IF(P344=420,"未払外注費("&amp;VLOOKUP(A344,[2]売上入力!D:AB,6,0)&amp;")","外注費("&amp;VLOOKUP(A344,[2]売上入力!D:AB,6,0)&amp;")")</f>
        <v>#N/A</v>
      </c>
    </row>
    <row r="345" spans="1:26" ht="13.5">
      <c r="A345" s="563" t="str">
        <f>DATE(B345,C345,D345)&amp;"-"&amp;COUNTIF($D$4:D345,D345)</f>
        <v>44857-12</v>
      </c>
      <c r="B345" s="319">
        <f>YEAR([2]売上一覧表!$B$5)</f>
        <v>2022</v>
      </c>
      <c r="C345" s="319">
        <f>MONTH([2]売上一覧表!$B$5)</f>
        <v>10</v>
      </c>
      <c r="D345" s="319">
        <f t="shared" si="11"/>
        <v>23</v>
      </c>
      <c r="F345" s="365" t="e">
        <f>VLOOKUP(A345,[2]売上入力!D:AH,31,0)</f>
        <v>#N/A</v>
      </c>
      <c r="G345" s="319">
        <v>1838</v>
      </c>
      <c r="I345" s="319">
        <v>32</v>
      </c>
      <c r="J345" s="319">
        <v>8</v>
      </c>
      <c r="P345" s="319" t="e">
        <f>IF(VLOOKUP(A345,[2]売上入力!D:J,7,0)="日払",100,420)</f>
        <v>#N/A</v>
      </c>
      <c r="U345" s="319" t="e">
        <f>IF(P345=420,VLOOKUP(VLOOKUP(A345,[2]売上入力!D:I,6,0),[2]基本登録!D:E,2,0),"")</f>
        <v>#N/A</v>
      </c>
      <c r="Y345" s="365" t="e">
        <f t="shared" si="10"/>
        <v>#N/A</v>
      </c>
      <c r="Z345" s="319" t="e">
        <f>IF(P345=420,"未払外注費("&amp;VLOOKUP(A345,[2]売上入力!D:AB,6,0)&amp;")","外注費("&amp;VLOOKUP(A345,[2]売上入力!D:AB,6,0)&amp;")")</f>
        <v>#N/A</v>
      </c>
    </row>
    <row r="346" spans="1:26" ht="13.5">
      <c r="A346" s="563" t="str">
        <f>DATE(B346,C346,D346)&amp;"-"&amp;COUNTIF($D$4:D346,D346)</f>
        <v>44857-13</v>
      </c>
      <c r="B346" s="319">
        <f>YEAR([2]売上一覧表!$B$5)</f>
        <v>2022</v>
      </c>
      <c r="C346" s="319">
        <f>MONTH([2]売上一覧表!$B$5)</f>
        <v>10</v>
      </c>
      <c r="D346" s="319">
        <f t="shared" si="11"/>
        <v>23</v>
      </c>
      <c r="F346" s="365" t="e">
        <f>VLOOKUP(A346,[2]売上入力!D:AH,31,0)</f>
        <v>#N/A</v>
      </c>
      <c r="G346" s="319">
        <v>1838</v>
      </c>
      <c r="I346" s="319">
        <v>32</v>
      </c>
      <c r="J346" s="319">
        <v>8</v>
      </c>
      <c r="P346" s="319" t="e">
        <f>IF(VLOOKUP(A346,[2]売上入力!D:J,7,0)="日払",100,420)</f>
        <v>#N/A</v>
      </c>
      <c r="U346" s="319" t="e">
        <f>IF(P346=420,VLOOKUP(VLOOKUP(A346,[2]売上入力!D:I,6,0),[2]基本登録!D:E,2,0),"")</f>
        <v>#N/A</v>
      </c>
      <c r="Y346" s="365" t="e">
        <f t="shared" si="10"/>
        <v>#N/A</v>
      </c>
      <c r="Z346" s="319" t="e">
        <f>IF(P346=420,"未払外注費("&amp;VLOOKUP(A346,[2]売上入力!D:AB,6,0)&amp;")","外注費("&amp;VLOOKUP(A346,[2]売上入力!D:AB,6,0)&amp;")")</f>
        <v>#N/A</v>
      </c>
    </row>
    <row r="347" spans="1:26" ht="13.5">
      <c r="A347" s="563" t="str">
        <f>DATE(B347,C347,D347)&amp;"-"&amp;COUNTIF($D$4:D347,D347)</f>
        <v>44857-14</v>
      </c>
      <c r="B347" s="319">
        <f>YEAR([2]売上一覧表!$B$5)</f>
        <v>2022</v>
      </c>
      <c r="C347" s="319">
        <f>MONTH([2]売上一覧表!$B$5)</f>
        <v>10</v>
      </c>
      <c r="D347" s="319">
        <f t="shared" si="11"/>
        <v>23</v>
      </c>
      <c r="F347" s="365" t="e">
        <f>VLOOKUP(A347,[2]売上入力!D:AH,31,0)</f>
        <v>#N/A</v>
      </c>
      <c r="G347" s="319">
        <v>1838</v>
      </c>
      <c r="I347" s="319">
        <v>32</v>
      </c>
      <c r="J347" s="319">
        <v>8</v>
      </c>
      <c r="P347" s="319" t="e">
        <f>IF(VLOOKUP(A347,[2]売上入力!D:J,7,0)="日払",100,420)</f>
        <v>#N/A</v>
      </c>
      <c r="U347" s="319" t="e">
        <f>IF(P347=420,VLOOKUP(VLOOKUP(A347,[2]売上入力!D:I,6,0),[2]基本登録!D:E,2,0),"")</f>
        <v>#N/A</v>
      </c>
      <c r="Y347" s="365" t="e">
        <f t="shared" si="10"/>
        <v>#N/A</v>
      </c>
      <c r="Z347" s="319" t="e">
        <f>IF(P347=420,"未払外注費("&amp;VLOOKUP(A347,[2]売上入力!D:AB,6,0)&amp;")","外注費("&amp;VLOOKUP(A347,[2]売上入力!D:AB,6,0)&amp;")")</f>
        <v>#N/A</v>
      </c>
    </row>
    <row r="348" spans="1:26" ht="13.5">
      <c r="A348" s="563" t="str">
        <f>DATE(B348,C348,D348)&amp;"-"&amp;COUNTIF($D$4:D348,D348)</f>
        <v>44857-15</v>
      </c>
      <c r="B348" s="319">
        <f>YEAR([2]売上一覧表!$B$5)</f>
        <v>2022</v>
      </c>
      <c r="C348" s="319">
        <f>MONTH([2]売上一覧表!$B$5)</f>
        <v>10</v>
      </c>
      <c r="D348" s="319">
        <f t="shared" si="11"/>
        <v>23</v>
      </c>
      <c r="F348" s="365" t="e">
        <f>VLOOKUP(A348,[2]売上入力!D:AH,31,0)</f>
        <v>#N/A</v>
      </c>
      <c r="G348" s="319">
        <v>1838</v>
      </c>
      <c r="I348" s="319">
        <v>32</v>
      </c>
      <c r="J348" s="319">
        <v>8</v>
      </c>
      <c r="P348" s="319" t="e">
        <f>IF(VLOOKUP(A348,[2]売上入力!D:J,7,0)="日払",100,420)</f>
        <v>#N/A</v>
      </c>
      <c r="U348" s="319" t="e">
        <f>IF(P348=420,VLOOKUP(VLOOKUP(A348,[2]売上入力!D:I,6,0),[2]基本登録!D:E,2,0),"")</f>
        <v>#N/A</v>
      </c>
      <c r="Y348" s="365" t="e">
        <f t="shared" si="10"/>
        <v>#N/A</v>
      </c>
      <c r="Z348" s="319" t="e">
        <f>IF(P348=420,"未払外注費("&amp;VLOOKUP(A348,[2]売上入力!D:AB,6,0)&amp;")","外注費("&amp;VLOOKUP(A348,[2]売上入力!D:AB,6,0)&amp;")")</f>
        <v>#N/A</v>
      </c>
    </row>
    <row r="349" spans="1:26" ht="13.5">
      <c r="A349" s="563" t="str">
        <f>DATE(B349,C349,D349)&amp;"-"&amp;COUNTIF($D$4:D349,D349)</f>
        <v>44858-1</v>
      </c>
      <c r="B349" s="319">
        <f>YEAR([2]売上一覧表!$B$5)</f>
        <v>2022</v>
      </c>
      <c r="C349" s="319">
        <f>MONTH([2]売上一覧表!$B$5)</f>
        <v>10</v>
      </c>
      <c r="D349" s="319">
        <f t="shared" si="11"/>
        <v>24</v>
      </c>
      <c r="F349" s="365">
        <f>VLOOKUP(A349,[2]売上入力!D:AH,31,0)</f>
        <v>2453.333333333333</v>
      </c>
      <c r="G349" s="319">
        <v>1838</v>
      </c>
      <c r="I349" s="319">
        <v>32</v>
      </c>
      <c r="J349" s="319">
        <v>8</v>
      </c>
      <c r="P349" s="319">
        <f>IF(VLOOKUP(A349,[2]売上入力!D:J,7,0)="日払",100,420)</f>
        <v>100</v>
      </c>
      <c r="U349" s="319" t="str">
        <f>IF(P349=420,VLOOKUP(VLOOKUP(A349,[2]売上入力!D:I,6,0),[2]基本登録!D:E,2,0),"")</f>
        <v/>
      </c>
      <c r="Y349" s="365">
        <f t="shared" si="10"/>
        <v>2453.333333333333</v>
      </c>
      <c r="Z349" s="319" t="str">
        <f>IF(P349=420,"未払外注費("&amp;VLOOKUP(A349,[2]売上入力!D:AB,6,0)&amp;")","外注費("&amp;VLOOKUP(A349,[2]売上入力!D:AB,6,0)&amp;")")</f>
        <v>外注費(深田)</v>
      </c>
    </row>
    <row r="350" spans="1:26" ht="13.5">
      <c r="A350" s="563" t="str">
        <f>DATE(B350,C350,D350)&amp;"-"&amp;COUNTIF($D$4:D350,D350)</f>
        <v>44858-2</v>
      </c>
      <c r="B350" s="319">
        <f>YEAR([2]売上一覧表!$B$5)</f>
        <v>2022</v>
      </c>
      <c r="C350" s="319">
        <f>MONTH([2]売上一覧表!$B$5)</f>
        <v>10</v>
      </c>
      <c r="D350" s="319">
        <f t="shared" si="11"/>
        <v>24</v>
      </c>
      <c r="F350" s="365">
        <f>VLOOKUP(A350,[2]売上入力!D:AH,31,0)</f>
        <v>2453.333333333333</v>
      </c>
      <c r="G350" s="319">
        <v>1838</v>
      </c>
      <c r="I350" s="319">
        <v>32</v>
      </c>
      <c r="J350" s="319">
        <v>8</v>
      </c>
      <c r="P350" s="319">
        <f>IF(VLOOKUP(A350,[2]売上入力!D:J,7,0)="日払",100,420)</f>
        <v>100</v>
      </c>
      <c r="U350" s="319" t="str">
        <f>IF(P350=420,VLOOKUP(VLOOKUP(A350,[2]売上入力!D:I,6,0),[2]基本登録!D:E,2,0),"")</f>
        <v/>
      </c>
      <c r="Y350" s="365">
        <f t="shared" si="10"/>
        <v>2453.333333333333</v>
      </c>
      <c r="Z350" s="319" t="str">
        <f>IF(P350=420,"未払外注費("&amp;VLOOKUP(A350,[2]売上入力!D:AB,6,0)&amp;")","外注費("&amp;VLOOKUP(A350,[2]売上入力!D:AB,6,0)&amp;")")</f>
        <v>外注費(清水英)</v>
      </c>
    </row>
    <row r="351" spans="1:26" ht="13.5">
      <c r="A351" s="563" t="str">
        <f>DATE(B351,C351,D351)&amp;"-"&amp;COUNTIF($D$4:D351,D351)</f>
        <v>44858-3</v>
      </c>
      <c r="B351" s="319">
        <f>YEAR([2]売上一覧表!$B$5)</f>
        <v>2022</v>
      </c>
      <c r="C351" s="319">
        <f>MONTH([2]売上一覧表!$B$5)</f>
        <v>10</v>
      </c>
      <c r="D351" s="319">
        <f t="shared" si="11"/>
        <v>24</v>
      </c>
      <c r="F351" s="365">
        <f>VLOOKUP(A351,[2]売上入力!D:AH,31,0)</f>
        <v>7015.0000000000018</v>
      </c>
      <c r="G351" s="319">
        <v>1838</v>
      </c>
      <c r="I351" s="319">
        <v>32</v>
      </c>
      <c r="J351" s="319">
        <v>8</v>
      </c>
      <c r="P351" s="319">
        <f>IF(VLOOKUP(A351,[2]売上入力!D:J,7,0)="日払",100,420)</f>
        <v>100</v>
      </c>
      <c r="U351" s="319" t="str">
        <f>IF(P351=420,VLOOKUP(VLOOKUP(A351,[2]売上入力!D:I,6,0),[2]基本登録!D:E,2,0),"")</f>
        <v/>
      </c>
      <c r="Y351" s="365">
        <f t="shared" si="10"/>
        <v>7015.0000000000018</v>
      </c>
      <c r="Z351" s="319" t="str">
        <f>IF(P351=420,"未払外注費("&amp;VLOOKUP(A351,[2]売上入力!D:AB,6,0)&amp;")","外注費("&amp;VLOOKUP(A351,[2]売上入力!D:AB,6,0)&amp;")")</f>
        <v>外注費(鈴木)</v>
      </c>
    </row>
    <row r="352" spans="1:26" ht="13.5">
      <c r="A352" s="563" t="str">
        <f>DATE(B352,C352,D352)&amp;"-"&amp;COUNTIF($D$4:D352,D352)</f>
        <v>44858-4</v>
      </c>
      <c r="B352" s="319">
        <f>YEAR([2]売上一覧表!$B$5)</f>
        <v>2022</v>
      </c>
      <c r="C352" s="319">
        <f>MONTH([2]売上一覧表!$B$5)</f>
        <v>10</v>
      </c>
      <c r="D352" s="319">
        <f t="shared" si="11"/>
        <v>24</v>
      </c>
      <c r="F352" s="365">
        <f>VLOOKUP(A352,[2]売上入力!D:AH,31,0)</f>
        <v>3258.3333333333308</v>
      </c>
      <c r="G352" s="319">
        <v>1838</v>
      </c>
      <c r="I352" s="319">
        <v>32</v>
      </c>
      <c r="J352" s="319">
        <v>8</v>
      </c>
      <c r="P352" s="319">
        <f>IF(VLOOKUP(A352,[2]売上入力!D:J,7,0)="日払",100,420)</f>
        <v>100</v>
      </c>
      <c r="U352" s="319" t="str">
        <f>IF(P352=420,VLOOKUP(VLOOKUP(A352,[2]売上入力!D:I,6,0),[2]基本登録!D:E,2,0),"")</f>
        <v/>
      </c>
      <c r="Y352" s="365">
        <f t="shared" si="10"/>
        <v>3258.3333333333308</v>
      </c>
      <c r="Z352" s="319" t="str">
        <f>IF(P352=420,"未払外注費("&amp;VLOOKUP(A352,[2]売上入力!D:AB,6,0)&amp;")","外注費("&amp;VLOOKUP(A352,[2]売上入力!D:AB,6,0)&amp;")")</f>
        <v>外注費(木村)</v>
      </c>
    </row>
    <row r="353" spans="1:26" ht="13.5">
      <c r="A353" s="563" t="str">
        <f>DATE(B353,C353,D353)&amp;"-"&amp;COUNTIF($D$4:D353,D353)</f>
        <v>44858-5</v>
      </c>
      <c r="B353" s="319">
        <f>YEAR([2]売上一覧表!$B$5)</f>
        <v>2022</v>
      </c>
      <c r="C353" s="319">
        <f>MONTH([2]売上一覧表!$B$5)</f>
        <v>10</v>
      </c>
      <c r="D353" s="319">
        <f t="shared" si="11"/>
        <v>24</v>
      </c>
      <c r="F353" s="365">
        <f>VLOOKUP(A353,[2]売上入力!D:AH,31,0)</f>
        <v>6439.9999999999973</v>
      </c>
      <c r="G353" s="319">
        <v>1838</v>
      </c>
      <c r="I353" s="319">
        <v>32</v>
      </c>
      <c r="J353" s="319">
        <v>8</v>
      </c>
      <c r="P353" s="319">
        <f>IF(VLOOKUP(A353,[2]売上入力!D:J,7,0)="日払",100,420)</f>
        <v>100</v>
      </c>
      <c r="U353" s="319" t="str">
        <f>IF(P353=420,VLOOKUP(VLOOKUP(A353,[2]売上入力!D:I,6,0),[2]基本登録!D:E,2,0),"")</f>
        <v/>
      </c>
      <c r="Y353" s="365">
        <f t="shared" si="10"/>
        <v>6439.9999999999973</v>
      </c>
      <c r="Z353" s="319" t="str">
        <f>IF(P353=420,"未払外注費("&amp;VLOOKUP(A353,[2]売上入力!D:AB,6,0)&amp;")","外注費("&amp;VLOOKUP(A353,[2]売上入力!D:AB,6,0)&amp;")")</f>
        <v>外注費(片山)</v>
      </c>
    </row>
    <row r="354" spans="1:26" ht="13.5">
      <c r="A354" s="563" t="str">
        <f>DATE(B354,C354,D354)&amp;"-"&amp;COUNTIF($D$4:D354,D354)</f>
        <v>44858-6</v>
      </c>
      <c r="B354" s="319">
        <f>YEAR([2]売上一覧表!$B$5)</f>
        <v>2022</v>
      </c>
      <c r="C354" s="319">
        <f>MONTH([2]売上一覧表!$B$5)</f>
        <v>10</v>
      </c>
      <c r="D354" s="319">
        <f t="shared" si="11"/>
        <v>24</v>
      </c>
      <c r="F354" s="365">
        <f>VLOOKUP(A354,[2]売上入力!D:AH,31,0)</f>
        <v>5519.9999999999982</v>
      </c>
      <c r="G354" s="319">
        <v>1838</v>
      </c>
      <c r="I354" s="319">
        <v>32</v>
      </c>
      <c r="J354" s="319">
        <v>8</v>
      </c>
      <c r="P354" s="319">
        <f>IF(VLOOKUP(A354,[2]売上入力!D:J,7,0)="日払",100,420)</f>
        <v>100</v>
      </c>
      <c r="U354" s="319" t="str">
        <f>IF(P354=420,VLOOKUP(VLOOKUP(A354,[2]売上入力!D:I,6,0),[2]基本登録!D:E,2,0),"")</f>
        <v/>
      </c>
      <c r="Y354" s="365">
        <f t="shared" si="10"/>
        <v>5519.9999999999982</v>
      </c>
      <c r="Z354" s="319" t="str">
        <f>IF(P354=420,"未払外注費("&amp;VLOOKUP(A354,[2]売上入力!D:AB,6,0)&amp;")","外注費("&amp;VLOOKUP(A354,[2]売上入力!D:AB,6,0)&amp;")")</f>
        <v>外注費(井越)</v>
      </c>
    </row>
    <row r="355" spans="1:26" ht="13.5">
      <c r="A355" s="563" t="str">
        <f>DATE(B355,C355,D355)&amp;"-"&amp;COUNTIF($D$4:D355,D355)</f>
        <v>44858-7</v>
      </c>
      <c r="B355" s="319">
        <f>YEAR([2]売上一覧表!$B$5)</f>
        <v>2022</v>
      </c>
      <c r="C355" s="319">
        <f>MONTH([2]売上一覧表!$B$5)</f>
        <v>10</v>
      </c>
      <c r="D355" s="319">
        <f t="shared" si="11"/>
        <v>24</v>
      </c>
      <c r="F355" s="365">
        <f>VLOOKUP(A355,[2]売上入力!D:AH,31,0)</f>
        <v>5519.9999999999982</v>
      </c>
      <c r="G355" s="319">
        <v>1838</v>
      </c>
      <c r="I355" s="319">
        <v>32</v>
      </c>
      <c r="J355" s="319">
        <v>8</v>
      </c>
      <c r="P355" s="319">
        <f>IF(VLOOKUP(A355,[2]売上入力!D:J,7,0)="日払",100,420)</f>
        <v>100</v>
      </c>
      <c r="U355" s="319" t="str">
        <f>IF(P355=420,VLOOKUP(VLOOKUP(A355,[2]売上入力!D:I,6,0),[2]基本登録!D:E,2,0),"")</f>
        <v/>
      </c>
      <c r="Y355" s="365">
        <f t="shared" si="10"/>
        <v>5519.9999999999982</v>
      </c>
      <c r="Z355" s="319" t="str">
        <f>IF(P355=420,"未払外注費("&amp;VLOOKUP(A355,[2]売上入力!D:AB,6,0)&amp;")","外注費("&amp;VLOOKUP(A355,[2]売上入力!D:AB,6,0)&amp;")")</f>
        <v>外注費(相田)</v>
      </c>
    </row>
    <row r="356" spans="1:26" ht="13.5">
      <c r="A356" s="563" t="str">
        <f>DATE(B356,C356,D356)&amp;"-"&amp;COUNTIF($D$4:D356,D356)</f>
        <v>44858-8</v>
      </c>
      <c r="B356" s="319">
        <f>YEAR([2]売上一覧表!$B$5)</f>
        <v>2022</v>
      </c>
      <c r="C356" s="319">
        <f>MONTH([2]売上一覧表!$B$5)</f>
        <v>10</v>
      </c>
      <c r="D356" s="319">
        <f t="shared" si="11"/>
        <v>24</v>
      </c>
      <c r="F356" s="365">
        <f>VLOOKUP(A356,[2]売上入力!D:AH,31,0)</f>
        <v>8740.0000000000018</v>
      </c>
      <c r="G356" s="319">
        <v>1838</v>
      </c>
      <c r="I356" s="319">
        <v>32</v>
      </c>
      <c r="J356" s="319">
        <v>8</v>
      </c>
      <c r="P356" s="319">
        <f>IF(VLOOKUP(A356,[2]売上入力!D:J,7,0)="日払",100,420)</f>
        <v>100</v>
      </c>
      <c r="U356" s="319" t="str">
        <f>IF(P356=420,VLOOKUP(VLOOKUP(A356,[2]売上入力!D:I,6,0),[2]基本登録!D:E,2,0),"")</f>
        <v/>
      </c>
      <c r="Y356" s="365">
        <f t="shared" si="10"/>
        <v>8740.0000000000018</v>
      </c>
      <c r="Z356" s="319" t="str">
        <f>IF(P356=420,"未払外注費("&amp;VLOOKUP(A356,[2]売上入力!D:AB,6,0)&amp;")","外注費("&amp;VLOOKUP(A356,[2]売上入力!D:AB,6,0)&amp;")")</f>
        <v>外注費(石巻)</v>
      </c>
    </row>
    <row r="357" spans="1:26" ht="13.5">
      <c r="A357" s="563" t="str">
        <f>DATE(B357,C357,D357)&amp;"-"&amp;COUNTIF($D$4:D357,D357)</f>
        <v>44858-9</v>
      </c>
      <c r="B357" s="319">
        <f>YEAR([2]売上一覧表!$B$5)</f>
        <v>2022</v>
      </c>
      <c r="C357" s="319">
        <f>MONTH([2]売上一覧表!$B$5)</f>
        <v>10</v>
      </c>
      <c r="D357" s="319">
        <f t="shared" si="11"/>
        <v>24</v>
      </c>
      <c r="F357" s="365">
        <f>VLOOKUP(A357,[2]売上入力!D:AH,31,0)</f>
        <v>8280.0000000000036</v>
      </c>
      <c r="G357" s="319">
        <v>1838</v>
      </c>
      <c r="I357" s="319">
        <v>32</v>
      </c>
      <c r="J357" s="319">
        <v>8</v>
      </c>
      <c r="P357" s="319">
        <f>IF(VLOOKUP(A357,[2]売上入力!D:J,7,0)="日払",100,420)</f>
        <v>100</v>
      </c>
      <c r="U357" s="319" t="str">
        <f>IF(P357=420,VLOOKUP(VLOOKUP(A357,[2]売上入力!D:I,6,0),[2]基本登録!D:E,2,0),"")</f>
        <v/>
      </c>
      <c r="Y357" s="365">
        <f t="shared" si="10"/>
        <v>8280.0000000000036</v>
      </c>
      <c r="Z357" s="319" t="str">
        <f>IF(P357=420,"未払外注費("&amp;VLOOKUP(A357,[2]売上入力!D:AB,6,0)&amp;")","外注費("&amp;VLOOKUP(A357,[2]売上入力!D:AB,6,0)&amp;")")</f>
        <v>外注費(杉山)</v>
      </c>
    </row>
    <row r="358" spans="1:26" ht="13.5">
      <c r="A358" s="563" t="str">
        <f>DATE(B358,C358,D358)&amp;"-"&amp;COUNTIF($D$4:D358,D358)</f>
        <v>44858-10</v>
      </c>
      <c r="B358" s="319">
        <f>YEAR([2]売上一覧表!$B$5)</f>
        <v>2022</v>
      </c>
      <c r="C358" s="319">
        <f>MONTH([2]売上一覧表!$B$5)</f>
        <v>10</v>
      </c>
      <c r="D358" s="319">
        <f t="shared" si="11"/>
        <v>24</v>
      </c>
      <c r="F358" s="365">
        <f>VLOOKUP(A358,[2]売上入力!D:AH,31,0)</f>
        <v>5865.0000000000036</v>
      </c>
      <c r="G358" s="319">
        <v>1838</v>
      </c>
      <c r="I358" s="319">
        <v>32</v>
      </c>
      <c r="J358" s="319">
        <v>8</v>
      </c>
      <c r="P358" s="319">
        <f>IF(VLOOKUP(A358,[2]売上入力!D:J,7,0)="日払",100,420)</f>
        <v>100</v>
      </c>
      <c r="U358" s="319" t="str">
        <f>IF(P358=420,VLOOKUP(VLOOKUP(A358,[2]売上入力!D:I,6,0),[2]基本登録!D:E,2,0),"")</f>
        <v/>
      </c>
      <c r="Y358" s="365">
        <f t="shared" si="10"/>
        <v>5865.0000000000036</v>
      </c>
      <c r="Z358" s="319" t="str">
        <f>IF(P358=420,"未払外注費("&amp;VLOOKUP(A358,[2]売上入力!D:AB,6,0)&amp;")","外注費("&amp;VLOOKUP(A358,[2]売上入力!D:AB,6,0)&amp;")")</f>
        <v>外注費(武茂)</v>
      </c>
    </row>
    <row r="359" spans="1:26" ht="13.5">
      <c r="A359" s="563" t="str">
        <f>DATE(B359,C359,D359)&amp;"-"&amp;COUNTIF($D$4:D359,D359)</f>
        <v>44858-11</v>
      </c>
      <c r="B359" s="319">
        <f>YEAR([2]売上一覧表!$B$5)</f>
        <v>2022</v>
      </c>
      <c r="C359" s="319">
        <f>MONTH([2]売上一覧表!$B$5)</f>
        <v>10</v>
      </c>
      <c r="D359" s="319">
        <f t="shared" si="11"/>
        <v>24</v>
      </c>
      <c r="F359" s="365" t="e">
        <f>VLOOKUP(A359,[2]売上入力!D:AH,31,0)</f>
        <v>#N/A</v>
      </c>
      <c r="G359" s="319">
        <v>1838</v>
      </c>
      <c r="I359" s="319">
        <v>32</v>
      </c>
      <c r="J359" s="319">
        <v>8</v>
      </c>
      <c r="P359" s="319" t="e">
        <f>IF(VLOOKUP(A359,[2]売上入力!D:J,7,0)="日払",100,420)</f>
        <v>#N/A</v>
      </c>
      <c r="U359" s="319" t="e">
        <f>IF(P359=420,VLOOKUP(VLOOKUP(A359,[2]売上入力!D:I,6,0),[2]基本登録!D:E,2,0),"")</f>
        <v>#N/A</v>
      </c>
      <c r="Y359" s="365" t="e">
        <f t="shared" si="10"/>
        <v>#N/A</v>
      </c>
      <c r="Z359" s="319" t="e">
        <f>IF(P359=420,"未払外注費("&amp;VLOOKUP(A359,[2]売上入力!D:AB,6,0)&amp;")","外注費("&amp;VLOOKUP(A359,[2]売上入力!D:AB,6,0)&amp;")")</f>
        <v>#N/A</v>
      </c>
    </row>
    <row r="360" spans="1:26" ht="13.5">
      <c r="A360" s="563" t="str">
        <f>DATE(B360,C360,D360)&amp;"-"&amp;COUNTIF($D$4:D360,D360)</f>
        <v>44858-12</v>
      </c>
      <c r="B360" s="319">
        <f>YEAR([2]売上一覧表!$B$5)</f>
        <v>2022</v>
      </c>
      <c r="C360" s="319">
        <f>MONTH([2]売上一覧表!$B$5)</f>
        <v>10</v>
      </c>
      <c r="D360" s="319">
        <f t="shared" si="11"/>
        <v>24</v>
      </c>
      <c r="F360" s="365" t="e">
        <f>VLOOKUP(A360,[2]売上入力!D:AH,31,0)</f>
        <v>#N/A</v>
      </c>
      <c r="G360" s="319">
        <v>1838</v>
      </c>
      <c r="I360" s="319">
        <v>32</v>
      </c>
      <c r="J360" s="319">
        <v>8</v>
      </c>
      <c r="P360" s="319" t="e">
        <f>IF(VLOOKUP(A360,[2]売上入力!D:J,7,0)="日払",100,420)</f>
        <v>#N/A</v>
      </c>
      <c r="U360" s="319" t="e">
        <f>IF(P360=420,VLOOKUP(VLOOKUP(A360,[2]売上入力!D:I,6,0),[2]基本登録!D:E,2,0),"")</f>
        <v>#N/A</v>
      </c>
      <c r="Y360" s="365" t="e">
        <f t="shared" si="10"/>
        <v>#N/A</v>
      </c>
      <c r="Z360" s="319" t="e">
        <f>IF(P360=420,"未払外注費("&amp;VLOOKUP(A360,[2]売上入力!D:AB,6,0)&amp;")","外注費("&amp;VLOOKUP(A360,[2]売上入力!D:AB,6,0)&amp;")")</f>
        <v>#N/A</v>
      </c>
    </row>
    <row r="361" spans="1:26" ht="13.5">
      <c r="A361" s="563" t="str">
        <f>DATE(B361,C361,D361)&amp;"-"&amp;COUNTIF($D$4:D361,D361)</f>
        <v>44858-13</v>
      </c>
      <c r="B361" s="319">
        <f>YEAR([2]売上一覧表!$B$5)</f>
        <v>2022</v>
      </c>
      <c r="C361" s="319">
        <f>MONTH([2]売上一覧表!$B$5)</f>
        <v>10</v>
      </c>
      <c r="D361" s="319">
        <f t="shared" si="11"/>
        <v>24</v>
      </c>
      <c r="F361" s="365" t="e">
        <f>VLOOKUP(A361,[2]売上入力!D:AH,31,0)</f>
        <v>#N/A</v>
      </c>
      <c r="G361" s="319">
        <v>1838</v>
      </c>
      <c r="I361" s="319">
        <v>32</v>
      </c>
      <c r="J361" s="319">
        <v>8</v>
      </c>
      <c r="P361" s="319" t="e">
        <f>IF(VLOOKUP(A361,[2]売上入力!D:J,7,0)="日払",100,420)</f>
        <v>#N/A</v>
      </c>
      <c r="U361" s="319" t="e">
        <f>IF(P361=420,VLOOKUP(VLOOKUP(A361,[2]売上入力!D:I,6,0),[2]基本登録!D:E,2,0),"")</f>
        <v>#N/A</v>
      </c>
      <c r="Y361" s="365" t="e">
        <f t="shared" si="10"/>
        <v>#N/A</v>
      </c>
      <c r="Z361" s="319" t="e">
        <f>IF(P361=420,"未払外注費("&amp;VLOOKUP(A361,[2]売上入力!D:AB,6,0)&amp;")","外注費("&amp;VLOOKUP(A361,[2]売上入力!D:AB,6,0)&amp;")")</f>
        <v>#N/A</v>
      </c>
    </row>
    <row r="362" spans="1:26" ht="13.5">
      <c r="A362" s="563" t="str">
        <f>DATE(B362,C362,D362)&amp;"-"&amp;COUNTIF($D$4:D362,D362)</f>
        <v>44858-14</v>
      </c>
      <c r="B362" s="319">
        <f>YEAR([2]売上一覧表!$B$5)</f>
        <v>2022</v>
      </c>
      <c r="C362" s="319">
        <f>MONTH([2]売上一覧表!$B$5)</f>
        <v>10</v>
      </c>
      <c r="D362" s="319">
        <f t="shared" si="11"/>
        <v>24</v>
      </c>
      <c r="F362" s="365" t="e">
        <f>VLOOKUP(A362,[2]売上入力!D:AH,31,0)</f>
        <v>#N/A</v>
      </c>
      <c r="G362" s="319">
        <v>1838</v>
      </c>
      <c r="I362" s="319">
        <v>32</v>
      </c>
      <c r="J362" s="319">
        <v>8</v>
      </c>
      <c r="P362" s="319" t="e">
        <f>IF(VLOOKUP(A362,[2]売上入力!D:J,7,0)="日払",100,420)</f>
        <v>#N/A</v>
      </c>
      <c r="U362" s="319" t="e">
        <f>IF(P362=420,VLOOKUP(VLOOKUP(A362,[2]売上入力!D:I,6,0),[2]基本登録!D:E,2,0),"")</f>
        <v>#N/A</v>
      </c>
      <c r="Y362" s="365" t="e">
        <f t="shared" si="10"/>
        <v>#N/A</v>
      </c>
      <c r="Z362" s="319" t="e">
        <f>IF(P362=420,"未払外注費("&amp;VLOOKUP(A362,[2]売上入力!D:AB,6,0)&amp;")","外注費("&amp;VLOOKUP(A362,[2]売上入力!D:AB,6,0)&amp;")")</f>
        <v>#N/A</v>
      </c>
    </row>
    <row r="363" spans="1:26" ht="13.5">
      <c r="A363" s="563" t="str">
        <f>DATE(B363,C363,D363)&amp;"-"&amp;COUNTIF($D$4:D363,D363)</f>
        <v>44858-15</v>
      </c>
      <c r="B363" s="319">
        <f>YEAR([2]売上一覧表!$B$5)</f>
        <v>2022</v>
      </c>
      <c r="C363" s="319">
        <f>MONTH([2]売上一覧表!$B$5)</f>
        <v>10</v>
      </c>
      <c r="D363" s="319">
        <f t="shared" si="11"/>
        <v>24</v>
      </c>
      <c r="F363" s="365" t="e">
        <f>VLOOKUP(A363,[2]売上入力!D:AH,31,0)</f>
        <v>#N/A</v>
      </c>
      <c r="G363" s="319">
        <v>1838</v>
      </c>
      <c r="I363" s="319">
        <v>32</v>
      </c>
      <c r="J363" s="319">
        <v>8</v>
      </c>
      <c r="P363" s="319" t="e">
        <f>IF(VLOOKUP(A363,[2]売上入力!D:J,7,0)="日払",100,420)</f>
        <v>#N/A</v>
      </c>
      <c r="U363" s="319" t="e">
        <f>IF(P363=420,VLOOKUP(VLOOKUP(A363,[2]売上入力!D:I,6,0),[2]基本登録!D:E,2,0),"")</f>
        <v>#N/A</v>
      </c>
      <c r="Y363" s="365" t="e">
        <f t="shared" si="10"/>
        <v>#N/A</v>
      </c>
      <c r="Z363" s="319" t="e">
        <f>IF(P363=420,"未払外注費("&amp;VLOOKUP(A363,[2]売上入力!D:AB,6,0)&amp;")","外注費("&amp;VLOOKUP(A363,[2]売上入力!D:AB,6,0)&amp;")")</f>
        <v>#N/A</v>
      </c>
    </row>
    <row r="364" spans="1:26" ht="13.5">
      <c r="A364" s="563" t="str">
        <f>DATE(B364,C364,D364)&amp;"-"&amp;COUNTIF($D$4:D364,D364)</f>
        <v>44859-1</v>
      </c>
      <c r="B364" s="319">
        <f>YEAR([2]売上一覧表!$B$5)</f>
        <v>2022</v>
      </c>
      <c r="C364" s="319">
        <f>MONTH([2]売上一覧表!$B$5)</f>
        <v>10</v>
      </c>
      <c r="D364" s="319">
        <f t="shared" si="11"/>
        <v>25</v>
      </c>
      <c r="F364" s="365">
        <f>VLOOKUP(A364,[2]売上入力!D:AH,31,0)</f>
        <v>7590</v>
      </c>
      <c r="G364" s="319">
        <v>1838</v>
      </c>
      <c r="I364" s="319">
        <v>32</v>
      </c>
      <c r="J364" s="319">
        <v>8</v>
      </c>
      <c r="P364" s="319">
        <f>IF(VLOOKUP(A364,[2]売上入力!D:J,7,0)="日払",100,420)</f>
        <v>100</v>
      </c>
      <c r="U364" s="319" t="str">
        <f>IF(P364=420,VLOOKUP(VLOOKUP(A364,[2]売上入力!D:I,6,0),[2]基本登録!D:E,2,0),"")</f>
        <v/>
      </c>
      <c r="Y364" s="365">
        <f t="shared" si="10"/>
        <v>7590</v>
      </c>
      <c r="Z364" s="319" t="str">
        <f>IF(P364=420,"未払外注費("&amp;VLOOKUP(A364,[2]売上入力!D:AB,6,0)&amp;")","外注費("&amp;VLOOKUP(A364,[2]売上入力!D:AB,6,0)&amp;")")</f>
        <v>外注費(鈴木)</v>
      </c>
    </row>
    <row r="365" spans="1:26" ht="13.5">
      <c r="A365" s="563" t="str">
        <f>DATE(B365,C365,D365)&amp;"-"&amp;COUNTIF($D$4:D365,D365)</f>
        <v>44859-2</v>
      </c>
      <c r="B365" s="319">
        <f>YEAR([2]売上一覧表!$B$5)</f>
        <v>2022</v>
      </c>
      <c r="C365" s="319">
        <f>MONTH([2]売上一覧表!$B$5)</f>
        <v>10</v>
      </c>
      <c r="D365" s="319">
        <f t="shared" si="11"/>
        <v>25</v>
      </c>
      <c r="F365" s="365">
        <f>VLOOKUP(A365,[2]売上入力!D:AH,31,0)</f>
        <v>3564.9999999999982</v>
      </c>
      <c r="G365" s="319">
        <v>1838</v>
      </c>
      <c r="I365" s="319">
        <v>32</v>
      </c>
      <c r="J365" s="319">
        <v>8</v>
      </c>
      <c r="P365" s="319">
        <f>IF(VLOOKUP(A365,[2]売上入力!D:J,7,0)="日払",100,420)</f>
        <v>100</v>
      </c>
      <c r="U365" s="319" t="str">
        <f>IF(P365=420,VLOOKUP(VLOOKUP(A365,[2]売上入力!D:I,6,0),[2]基本登録!D:E,2,0),"")</f>
        <v/>
      </c>
      <c r="Y365" s="365">
        <f t="shared" si="10"/>
        <v>3564.9999999999982</v>
      </c>
      <c r="Z365" s="319" t="str">
        <f>IF(P365=420,"未払外注費("&amp;VLOOKUP(A365,[2]売上入力!D:AB,6,0)&amp;")","外注費("&amp;VLOOKUP(A365,[2]売上入力!D:AB,6,0)&amp;")")</f>
        <v>外注費(後藤)</v>
      </c>
    </row>
    <row r="366" spans="1:26" ht="13.5">
      <c r="A366" s="563" t="str">
        <f>DATE(B366,C366,D366)&amp;"-"&amp;COUNTIF($D$4:D366,D366)</f>
        <v>44859-3</v>
      </c>
      <c r="B366" s="319">
        <f>YEAR([2]売上一覧表!$B$5)</f>
        <v>2022</v>
      </c>
      <c r="C366" s="319">
        <f>MONTH([2]売上一覧表!$B$5)</f>
        <v>10</v>
      </c>
      <c r="D366" s="319">
        <f t="shared" si="11"/>
        <v>25</v>
      </c>
      <c r="F366" s="365">
        <f>VLOOKUP(A366,[2]売上入力!D:AH,31,0)</f>
        <v>7015.0000000000018</v>
      </c>
      <c r="G366" s="319">
        <v>1838</v>
      </c>
      <c r="I366" s="319">
        <v>32</v>
      </c>
      <c r="J366" s="319">
        <v>8</v>
      </c>
      <c r="P366" s="319">
        <f>IF(VLOOKUP(A366,[2]売上入力!D:J,7,0)="日払",100,420)</f>
        <v>100</v>
      </c>
      <c r="U366" s="319" t="str">
        <f>IF(P366=420,VLOOKUP(VLOOKUP(A366,[2]売上入力!D:I,6,0),[2]基本登録!D:E,2,0),"")</f>
        <v/>
      </c>
      <c r="Y366" s="365">
        <f t="shared" si="10"/>
        <v>7015.0000000000018</v>
      </c>
      <c r="Z366" s="319" t="str">
        <f>IF(P366=420,"未払外注費("&amp;VLOOKUP(A366,[2]売上入力!D:AB,6,0)&amp;")","外注費("&amp;VLOOKUP(A366,[2]売上入力!D:AB,6,0)&amp;")")</f>
        <v>外注費(若濱)</v>
      </c>
    </row>
    <row r="367" spans="1:26" ht="13.5">
      <c r="A367" s="563" t="str">
        <f>DATE(B367,C367,D367)&amp;"-"&amp;COUNTIF($D$4:D367,D367)</f>
        <v>44859-4</v>
      </c>
      <c r="B367" s="319">
        <f>YEAR([2]売上一覧表!$B$5)</f>
        <v>2022</v>
      </c>
      <c r="C367" s="319">
        <f>MONTH([2]売上一覧表!$B$5)</f>
        <v>10</v>
      </c>
      <c r="D367" s="319">
        <f t="shared" si="11"/>
        <v>25</v>
      </c>
      <c r="F367" s="365">
        <f>VLOOKUP(A367,[2]売上入力!D:AH,31,0)</f>
        <v>3392.5000000000023</v>
      </c>
      <c r="G367" s="319">
        <v>1838</v>
      </c>
      <c r="I367" s="319">
        <v>32</v>
      </c>
      <c r="J367" s="319">
        <v>8</v>
      </c>
      <c r="P367" s="319">
        <f>IF(VLOOKUP(A367,[2]売上入力!D:J,7,0)="日払",100,420)</f>
        <v>100</v>
      </c>
      <c r="U367" s="319" t="str">
        <f>IF(P367=420,VLOOKUP(VLOOKUP(A367,[2]売上入力!D:I,6,0),[2]基本登録!D:E,2,0),"")</f>
        <v/>
      </c>
      <c r="Y367" s="365">
        <f t="shared" si="10"/>
        <v>3392.5000000000023</v>
      </c>
      <c r="Z367" s="319" t="str">
        <f>IF(P367=420,"未払外注費("&amp;VLOOKUP(A367,[2]売上入力!D:AB,6,0)&amp;")","外注費("&amp;VLOOKUP(A367,[2]売上入力!D:AB,6,0)&amp;")")</f>
        <v>外注費(清水英)</v>
      </c>
    </row>
    <row r="368" spans="1:26" ht="13.5">
      <c r="A368" s="563" t="str">
        <f>DATE(B368,C368,D368)&amp;"-"&amp;COUNTIF($D$4:D368,D368)</f>
        <v>44859-5</v>
      </c>
      <c r="B368" s="319">
        <f>YEAR([2]売上一覧表!$B$5)</f>
        <v>2022</v>
      </c>
      <c r="C368" s="319">
        <f>MONTH([2]売上一覧表!$B$5)</f>
        <v>10</v>
      </c>
      <c r="D368" s="319">
        <f t="shared" si="11"/>
        <v>25</v>
      </c>
      <c r="F368" s="365">
        <f>VLOOKUP(A368,[2]売上入力!D:AH,31,0)</f>
        <v>6957.5000000000027</v>
      </c>
      <c r="G368" s="319">
        <v>1838</v>
      </c>
      <c r="I368" s="319">
        <v>32</v>
      </c>
      <c r="J368" s="319">
        <v>8</v>
      </c>
      <c r="P368" s="319">
        <f>IF(VLOOKUP(A368,[2]売上入力!D:J,7,0)="日払",100,420)</f>
        <v>100</v>
      </c>
      <c r="U368" s="319" t="str">
        <f>IF(P368=420,VLOOKUP(VLOOKUP(A368,[2]売上入力!D:I,6,0),[2]基本登録!D:E,2,0),"")</f>
        <v/>
      </c>
      <c r="Y368" s="365">
        <f t="shared" si="10"/>
        <v>6957.5000000000027</v>
      </c>
      <c r="Z368" s="319" t="str">
        <f>IF(P368=420,"未払外注費("&amp;VLOOKUP(A368,[2]売上入力!D:AB,6,0)&amp;")","外注費("&amp;VLOOKUP(A368,[2]売上入力!D:AB,6,0)&amp;")")</f>
        <v>外注費(庵)</v>
      </c>
    </row>
    <row r="369" spans="1:26" ht="13.5">
      <c r="A369" s="563" t="str">
        <f>DATE(B369,C369,D369)&amp;"-"&amp;COUNTIF($D$4:D369,D369)</f>
        <v>44859-6</v>
      </c>
      <c r="B369" s="319">
        <f>YEAR([2]売上一覧表!$B$5)</f>
        <v>2022</v>
      </c>
      <c r="C369" s="319">
        <f>MONTH([2]売上一覧表!$B$5)</f>
        <v>10</v>
      </c>
      <c r="D369" s="319">
        <f t="shared" si="11"/>
        <v>25</v>
      </c>
      <c r="F369" s="365">
        <f>VLOOKUP(A369,[2]売上入力!D:AH,31,0)</f>
        <v>5865.0000000000036</v>
      </c>
      <c r="G369" s="319">
        <v>1838</v>
      </c>
      <c r="I369" s="319">
        <v>32</v>
      </c>
      <c r="J369" s="319">
        <v>8</v>
      </c>
      <c r="P369" s="319">
        <f>IF(VLOOKUP(A369,[2]売上入力!D:J,7,0)="日払",100,420)</f>
        <v>100</v>
      </c>
      <c r="U369" s="319" t="str">
        <f>IF(P369=420,VLOOKUP(VLOOKUP(A369,[2]売上入力!D:I,6,0),[2]基本登録!D:E,2,0),"")</f>
        <v/>
      </c>
      <c r="Y369" s="365">
        <f t="shared" si="10"/>
        <v>5865.0000000000036</v>
      </c>
      <c r="Z369" s="319" t="str">
        <f>IF(P369=420,"未払外注費("&amp;VLOOKUP(A369,[2]売上入力!D:AB,6,0)&amp;")","外注費("&amp;VLOOKUP(A369,[2]売上入力!D:AB,6,0)&amp;")")</f>
        <v>外注費(武茂)</v>
      </c>
    </row>
    <row r="370" spans="1:26" ht="13.5">
      <c r="A370" s="563" t="str">
        <f>DATE(B370,C370,D370)&amp;"-"&amp;COUNTIF($D$4:D370,D370)</f>
        <v>44859-7</v>
      </c>
      <c r="B370" s="319">
        <f>YEAR([2]売上一覧表!$B$5)</f>
        <v>2022</v>
      </c>
      <c r="C370" s="319">
        <f>MONTH([2]売上一覧表!$B$5)</f>
        <v>10</v>
      </c>
      <c r="D370" s="319">
        <f t="shared" si="11"/>
        <v>25</v>
      </c>
      <c r="F370" s="365">
        <f>VLOOKUP(A370,[2]売上入力!D:AH,31,0)</f>
        <v>3622.4999999999991</v>
      </c>
      <c r="G370" s="319">
        <v>1838</v>
      </c>
      <c r="I370" s="319">
        <v>32</v>
      </c>
      <c r="J370" s="319">
        <v>8</v>
      </c>
      <c r="P370" s="319">
        <f>IF(VLOOKUP(A370,[2]売上入力!D:J,7,0)="日払",100,420)</f>
        <v>100</v>
      </c>
      <c r="U370" s="319" t="str">
        <f>IF(P370=420,VLOOKUP(VLOOKUP(A370,[2]売上入力!D:I,6,0),[2]基本登録!D:E,2,0),"")</f>
        <v/>
      </c>
      <c r="Y370" s="365">
        <f t="shared" si="10"/>
        <v>3622.4999999999991</v>
      </c>
      <c r="Z370" s="319" t="str">
        <f>IF(P370=420,"未払外注費("&amp;VLOOKUP(A370,[2]売上入力!D:AB,6,0)&amp;")","外注費("&amp;VLOOKUP(A370,[2]売上入力!D:AB,6,0)&amp;")")</f>
        <v>外注費(木村)</v>
      </c>
    </row>
    <row r="371" spans="1:26" ht="13.5">
      <c r="A371" s="563" t="str">
        <f>DATE(B371,C371,D371)&amp;"-"&amp;COUNTIF($D$4:D371,D371)</f>
        <v>44859-8</v>
      </c>
      <c r="B371" s="319">
        <f>YEAR([2]売上一覧表!$B$5)</f>
        <v>2022</v>
      </c>
      <c r="C371" s="319">
        <f>MONTH([2]売上一覧表!$B$5)</f>
        <v>10</v>
      </c>
      <c r="D371" s="319">
        <f t="shared" si="11"/>
        <v>25</v>
      </c>
      <c r="F371" s="365">
        <f>VLOOKUP(A371,[2]売上入力!D:AH,31,0)</f>
        <v>5750.0000000000009</v>
      </c>
      <c r="G371" s="319">
        <v>1838</v>
      </c>
      <c r="I371" s="319">
        <v>32</v>
      </c>
      <c r="J371" s="319">
        <v>8</v>
      </c>
      <c r="P371" s="319">
        <f>IF(VLOOKUP(A371,[2]売上入力!D:J,7,0)="日払",100,420)</f>
        <v>100</v>
      </c>
      <c r="U371" s="319" t="str">
        <f>IF(P371=420,VLOOKUP(VLOOKUP(A371,[2]売上入力!D:I,6,0),[2]基本登録!D:E,2,0),"")</f>
        <v/>
      </c>
      <c r="Y371" s="365">
        <f t="shared" si="10"/>
        <v>5750.0000000000009</v>
      </c>
      <c r="Z371" s="319" t="str">
        <f>IF(P371=420,"未払外注費("&amp;VLOOKUP(A371,[2]売上入力!D:AB,6,0)&amp;")","外注費("&amp;VLOOKUP(A371,[2]売上入力!D:AB,6,0)&amp;")")</f>
        <v>外注費(小沼)</v>
      </c>
    </row>
    <row r="372" spans="1:26" ht="13.5">
      <c r="A372" s="563" t="str">
        <f>DATE(B372,C372,D372)&amp;"-"&amp;COUNTIF($D$4:D372,D372)</f>
        <v>44859-9</v>
      </c>
      <c r="B372" s="319">
        <f>YEAR([2]売上一覧表!$B$5)</f>
        <v>2022</v>
      </c>
      <c r="C372" s="319">
        <f>MONTH([2]売上一覧表!$B$5)</f>
        <v>10</v>
      </c>
      <c r="D372" s="319">
        <f t="shared" si="11"/>
        <v>25</v>
      </c>
      <c r="F372" s="365">
        <f>VLOOKUP(A372,[2]売上入力!D:AH,31,0)</f>
        <v>2990.0000000000018</v>
      </c>
      <c r="G372" s="319">
        <v>1838</v>
      </c>
      <c r="I372" s="319">
        <v>32</v>
      </c>
      <c r="J372" s="319">
        <v>8</v>
      </c>
      <c r="P372" s="319">
        <f>IF(VLOOKUP(A372,[2]売上入力!D:J,7,0)="日払",100,420)</f>
        <v>100</v>
      </c>
      <c r="U372" s="319" t="str">
        <f>IF(P372=420,VLOOKUP(VLOOKUP(A372,[2]売上入力!D:I,6,0),[2]基本登録!D:E,2,0),"")</f>
        <v/>
      </c>
      <c r="Y372" s="365">
        <f t="shared" si="10"/>
        <v>2990.0000000000018</v>
      </c>
      <c r="Z372" s="319" t="str">
        <f>IF(P372=420,"未払外注費("&amp;VLOOKUP(A372,[2]売上入力!D:AB,6,0)&amp;")","外注費("&amp;VLOOKUP(A372,[2]売上入力!D:AB,6,0)&amp;")")</f>
        <v>外注費(高橋)</v>
      </c>
    </row>
    <row r="373" spans="1:26" ht="13.5">
      <c r="A373" s="563" t="str">
        <f>DATE(B373,C373,D373)&amp;"-"&amp;COUNTIF($D$4:D373,D373)</f>
        <v>44859-10</v>
      </c>
      <c r="B373" s="319">
        <f>YEAR([2]売上一覧表!$B$5)</f>
        <v>2022</v>
      </c>
      <c r="C373" s="319">
        <f>MONTH([2]売上一覧表!$B$5)</f>
        <v>10</v>
      </c>
      <c r="D373" s="319">
        <f t="shared" si="11"/>
        <v>25</v>
      </c>
      <c r="F373" s="365">
        <f>VLOOKUP(A373,[2]売上入力!D:AH,31,0)</f>
        <v>0</v>
      </c>
      <c r="G373" s="319">
        <v>1838</v>
      </c>
      <c r="I373" s="319">
        <v>32</v>
      </c>
      <c r="J373" s="319">
        <v>8</v>
      </c>
      <c r="P373" s="319">
        <f>IF(VLOOKUP(A373,[2]売上入力!D:J,7,0)="日払",100,420)</f>
        <v>420</v>
      </c>
      <c r="U373" s="319">
        <f>IF(P373=420,VLOOKUP(VLOOKUP(A373,[2]売上入力!D:I,6,0),[2]基本登録!D:E,2,0),"")</f>
        <v>4</v>
      </c>
      <c r="Y373" s="365">
        <f t="shared" si="10"/>
        <v>0</v>
      </c>
      <c r="Z373" s="319" t="str">
        <f>IF(P373=420,"未払外注費("&amp;VLOOKUP(A373,[2]売上入力!D:AB,6,0)&amp;")","外注費("&amp;VLOOKUP(A373,[2]売上入力!D:AB,6,0)&amp;")")</f>
        <v>未払外注費(長尾)</v>
      </c>
    </row>
    <row r="374" spans="1:26" ht="13.5">
      <c r="A374" s="563" t="str">
        <f>DATE(B374,C374,D374)&amp;"-"&amp;COUNTIF($D$4:D374,D374)</f>
        <v>44859-11</v>
      </c>
      <c r="B374" s="319">
        <f>YEAR([2]売上一覧表!$B$5)</f>
        <v>2022</v>
      </c>
      <c r="C374" s="319">
        <f>MONTH([2]売上一覧表!$B$5)</f>
        <v>10</v>
      </c>
      <c r="D374" s="319">
        <f t="shared" si="11"/>
        <v>25</v>
      </c>
      <c r="F374" s="365">
        <f>VLOOKUP(A374,[2]売上入力!D:AH,31,0)</f>
        <v>0</v>
      </c>
      <c r="G374" s="319">
        <v>1838</v>
      </c>
      <c r="I374" s="319">
        <v>32</v>
      </c>
      <c r="J374" s="319">
        <v>8</v>
      </c>
      <c r="P374" s="319">
        <f>IF(VLOOKUP(A374,[2]売上入力!D:J,7,0)="日払",100,420)</f>
        <v>420</v>
      </c>
      <c r="U374" s="319">
        <f>IF(P374=420,VLOOKUP(VLOOKUP(A374,[2]売上入力!D:I,6,0),[2]基本登録!D:E,2,0),"")</f>
        <v>0</v>
      </c>
      <c r="Y374" s="365">
        <f t="shared" si="10"/>
        <v>0</v>
      </c>
      <c r="Z374" s="319" t="str">
        <f>IF(P374=420,"未払外注費("&amp;VLOOKUP(A374,[2]売上入力!D:AB,6,0)&amp;")","外注費("&amp;VLOOKUP(A374,[2]売上入力!D:AB,6,0)&amp;")")</f>
        <v>未払外注費(0)</v>
      </c>
    </row>
    <row r="375" spans="1:26" ht="13.5">
      <c r="A375" s="563" t="str">
        <f>DATE(B375,C375,D375)&amp;"-"&amp;COUNTIF($D$4:D375,D375)</f>
        <v>44859-12</v>
      </c>
      <c r="B375" s="319">
        <f>YEAR([2]売上一覧表!$B$5)</f>
        <v>2022</v>
      </c>
      <c r="C375" s="319">
        <f>MONTH([2]売上一覧表!$B$5)</f>
        <v>10</v>
      </c>
      <c r="D375" s="319">
        <f t="shared" si="11"/>
        <v>25</v>
      </c>
      <c r="F375" s="365" t="e">
        <f>VLOOKUP(A375,[2]売上入力!D:AH,31,0)</f>
        <v>#N/A</v>
      </c>
      <c r="G375" s="319">
        <v>1838</v>
      </c>
      <c r="I375" s="319">
        <v>32</v>
      </c>
      <c r="J375" s="319">
        <v>8</v>
      </c>
      <c r="P375" s="319" t="e">
        <f>IF(VLOOKUP(A375,[2]売上入力!D:J,7,0)="日払",100,420)</f>
        <v>#N/A</v>
      </c>
      <c r="U375" s="319" t="e">
        <f>IF(P375=420,VLOOKUP(VLOOKUP(A375,[2]売上入力!D:I,6,0),[2]基本登録!D:E,2,0),"")</f>
        <v>#N/A</v>
      </c>
      <c r="Y375" s="365" t="e">
        <f t="shared" si="10"/>
        <v>#N/A</v>
      </c>
      <c r="Z375" s="319" t="e">
        <f>IF(P375=420,"未払外注費("&amp;VLOOKUP(A375,[2]売上入力!D:AB,6,0)&amp;")","外注費("&amp;VLOOKUP(A375,[2]売上入力!D:AB,6,0)&amp;")")</f>
        <v>#N/A</v>
      </c>
    </row>
    <row r="376" spans="1:26" ht="13.5">
      <c r="A376" s="563" t="str">
        <f>DATE(B376,C376,D376)&amp;"-"&amp;COUNTIF($D$4:D376,D376)</f>
        <v>44859-13</v>
      </c>
      <c r="B376" s="319">
        <f>YEAR([2]売上一覧表!$B$5)</f>
        <v>2022</v>
      </c>
      <c r="C376" s="319">
        <f>MONTH([2]売上一覧表!$B$5)</f>
        <v>10</v>
      </c>
      <c r="D376" s="319">
        <f t="shared" si="11"/>
        <v>25</v>
      </c>
      <c r="F376" s="365" t="e">
        <f>VLOOKUP(A376,[2]売上入力!D:AH,31,0)</f>
        <v>#N/A</v>
      </c>
      <c r="G376" s="319">
        <v>1838</v>
      </c>
      <c r="I376" s="319">
        <v>32</v>
      </c>
      <c r="J376" s="319">
        <v>8</v>
      </c>
      <c r="P376" s="319" t="e">
        <f>IF(VLOOKUP(A376,[2]売上入力!D:J,7,0)="日払",100,420)</f>
        <v>#N/A</v>
      </c>
      <c r="U376" s="319" t="e">
        <f>IF(P376=420,VLOOKUP(VLOOKUP(A376,[2]売上入力!D:I,6,0),[2]基本登録!D:E,2,0),"")</f>
        <v>#N/A</v>
      </c>
      <c r="Y376" s="365" t="e">
        <f t="shared" si="10"/>
        <v>#N/A</v>
      </c>
      <c r="Z376" s="319" t="e">
        <f>IF(P376=420,"未払外注費("&amp;VLOOKUP(A376,[2]売上入力!D:AB,6,0)&amp;")","外注費("&amp;VLOOKUP(A376,[2]売上入力!D:AB,6,0)&amp;")")</f>
        <v>#N/A</v>
      </c>
    </row>
    <row r="377" spans="1:26" ht="13.5">
      <c r="A377" s="563" t="str">
        <f>DATE(B377,C377,D377)&amp;"-"&amp;COUNTIF($D$4:D377,D377)</f>
        <v>44859-14</v>
      </c>
      <c r="B377" s="319">
        <f>YEAR([2]売上一覧表!$B$5)</f>
        <v>2022</v>
      </c>
      <c r="C377" s="319">
        <f>MONTH([2]売上一覧表!$B$5)</f>
        <v>10</v>
      </c>
      <c r="D377" s="319">
        <f t="shared" si="11"/>
        <v>25</v>
      </c>
      <c r="F377" s="365" t="e">
        <f>VLOOKUP(A377,[2]売上入力!D:AH,31,0)</f>
        <v>#N/A</v>
      </c>
      <c r="G377" s="319">
        <v>1838</v>
      </c>
      <c r="I377" s="319">
        <v>32</v>
      </c>
      <c r="J377" s="319">
        <v>8</v>
      </c>
      <c r="P377" s="319" t="e">
        <f>IF(VLOOKUP(A377,[2]売上入力!D:J,7,0)="日払",100,420)</f>
        <v>#N/A</v>
      </c>
      <c r="U377" s="319" t="e">
        <f>IF(P377=420,VLOOKUP(VLOOKUP(A377,[2]売上入力!D:I,6,0),[2]基本登録!D:E,2,0),"")</f>
        <v>#N/A</v>
      </c>
      <c r="Y377" s="365" t="e">
        <f t="shared" si="10"/>
        <v>#N/A</v>
      </c>
      <c r="Z377" s="319" t="e">
        <f>IF(P377=420,"未払外注費("&amp;VLOOKUP(A377,[2]売上入力!D:AB,6,0)&amp;")","外注費("&amp;VLOOKUP(A377,[2]売上入力!D:AB,6,0)&amp;")")</f>
        <v>#N/A</v>
      </c>
    </row>
    <row r="378" spans="1:26" ht="13.5">
      <c r="A378" s="563" t="str">
        <f>DATE(B378,C378,D378)&amp;"-"&amp;COUNTIF($D$4:D378,D378)</f>
        <v>44859-15</v>
      </c>
      <c r="B378" s="319">
        <f>YEAR([2]売上一覧表!$B$5)</f>
        <v>2022</v>
      </c>
      <c r="C378" s="319">
        <f>MONTH([2]売上一覧表!$B$5)</f>
        <v>10</v>
      </c>
      <c r="D378" s="319">
        <f t="shared" si="11"/>
        <v>25</v>
      </c>
      <c r="F378" s="365" t="e">
        <f>VLOOKUP(A378,[2]売上入力!D:AH,31,0)</f>
        <v>#N/A</v>
      </c>
      <c r="G378" s="319">
        <v>1838</v>
      </c>
      <c r="I378" s="319">
        <v>32</v>
      </c>
      <c r="J378" s="319">
        <v>8</v>
      </c>
      <c r="P378" s="319" t="e">
        <f>IF(VLOOKUP(A378,[2]売上入力!D:J,7,0)="日払",100,420)</f>
        <v>#N/A</v>
      </c>
      <c r="U378" s="319" t="e">
        <f>IF(P378=420,VLOOKUP(VLOOKUP(A378,[2]売上入力!D:I,6,0),[2]基本登録!D:E,2,0),"")</f>
        <v>#N/A</v>
      </c>
      <c r="Y378" s="365" t="e">
        <f t="shared" si="10"/>
        <v>#N/A</v>
      </c>
      <c r="Z378" s="319" t="e">
        <f>IF(P378=420,"未払外注費("&amp;VLOOKUP(A378,[2]売上入力!D:AB,6,0)&amp;")","外注費("&amp;VLOOKUP(A378,[2]売上入力!D:AB,6,0)&amp;")")</f>
        <v>#N/A</v>
      </c>
    </row>
    <row r="379" spans="1:26" ht="13.5">
      <c r="A379" s="563" t="str">
        <f>DATE(B379,C379,D379)&amp;"-"&amp;COUNTIF($D$4:D379,D379)</f>
        <v>44860-1</v>
      </c>
      <c r="B379" s="319">
        <f>YEAR([2]売上一覧表!$B$5)</f>
        <v>2022</v>
      </c>
      <c r="C379" s="319">
        <f>MONTH([2]売上一覧表!$B$5)</f>
        <v>10</v>
      </c>
      <c r="D379" s="319">
        <f t="shared" si="11"/>
        <v>26</v>
      </c>
      <c r="F379" s="365">
        <f>VLOOKUP(A379,[2]売上入力!D:AH,31,0)</f>
        <v>7781.6666666666661</v>
      </c>
      <c r="G379" s="319">
        <v>1838</v>
      </c>
      <c r="I379" s="319">
        <v>32</v>
      </c>
      <c r="J379" s="319">
        <v>8</v>
      </c>
      <c r="P379" s="319">
        <f>IF(VLOOKUP(A379,[2]売上入力!D:J,7,0)="日払",100,420)</f>
        <v>100</v>
      </c>
      <c r="U379" s="319" t="str">
        <f>IF(P379=420,VLOOKUP(VLOOKUP(A379,[2]売上入力!D:I,6,0),[2]基本登録!D:E,2,0),"")</f>
        <v/>
      </c>
      <c r="Y379" s="365">
        <f t="shared" si="10"/>
        <v>7781.6666666666661</v>
      </c>
      <c r="Z379" s="319" t="str">
        <f>IF(P379=420,"未払外注費("&amp;VLOOKUP(A379,[2]売上入力!D:AB,6,0)&amp;")","外注費("&amp;VLOOKUP(A379,[2]売上入力!D:AB,6,0)&amp;")")</f>
        <v>外注費(鈴木)</v>
      </c>
    </row>
    <row r="380" spans="1:26" ht="13.5">
      <c r="A380" s="563" t="str">
        <f>DATE(B380,C380,D380)&amp;"-"&amp;COUNTIF($D$4:D380,D380)</f>
        <v>44860-2</v>
      </c>
      <c r="B380" s="319">
        <f>YEAR([2]売上一覧表!$B$5)</f>
        <v>2022</v>
      </c>
      <c r="C380" s="319">
        <f>MONTH([2]売上一覧表!$B$5)</f>
        <v>10</v>
      </c>
      <c r="D380" s="319">
        <f t="shared" si="11"/>
        <v>26</v>
      </c>
      <c r="F380" s="365">
        <f>VLOOKUP(A380,[2]売上入力!D:AH,31,0)</f>
        <v>8164.9999999999973</v>
      </c>
      <c r="G380" s="319">
        <v>1838</v>
      </c>
      <c r="I380" s="319">
        <v>32</v>
      </c>
      <c r="J380" s="319">
        <v>8</v>
      </c>
      <c r="P380" s="319">
        <f>IF(VLOOKUP(A380,[2]売上入力!D:J,7,0)="日払",100,420)</f>
        <v>100</v>
      </c>
      <c r="U380" s="319" t="str">
        <f>IF(P380=420,VLOOKUP(VLOOKUP(A380,[2]売上入力!D:I,6,0),[2]基本登録!D:E,2,0),"")</f>
        <v/>
      </c>
      <c r="Y380" s="365">
        <f t="shared" si="10"/>
        <v>8164.9999999999973</v>
      </c>
      <c r="Z380" s="319" t="str">
        <f>IF(P380=420,"未払外注費("&amp;VLOOKUP(A380,[2]売上入力!D:AB,6,0)&amp;")","外注費("&amp;VLOOKUP(A380,[2]売上入力!D:AB,6,0)&amp;")")</f>
        <v>外注費(小沼)</v>
      </c>
    </row>
    <row r="381" spans="1:26" ht="13.5">
      <c r="A381" s="563" t="str">
        <f>DATE(B381,C381,D381)&amp;"-"&amp;COUNTIF($D$4:D381,D381)</f>
        <v>44860-3</v>
      </c>
      <c r="B381" s="319">
        <f>YEAR([2]売上一覧表!$B$5)</f>
        <v>2022</v>
      </c>
      <c r="C381" s="319">
        <f>MONTH([2]売上一覧表!$B$5)</f>
        <v>10</v>
      </c>
      <c r="D381" s="319">
        <f t="shared" si="11"/>
        <v>26</v>
      </c>
      <c r="F381" s="365">
        <f>VLOOKUP(A381,[2]売上入力!D:AH,31,0)</f>
        <v>4849.1666666666697</v>
      </c>
      <c r="G381" s="319">
        <v>1838</v>
      </c>
      <c r="I381" s="319">
        <v>32</v>
      </c>
      <c r="J381" s="319">
        <v>8</v>
      </c>
      <c r="P381" s="319">
        <f>IF(VLOOKUP(A381,[2]売上入力!D:J,7,0)="日払",100,420)</f>
        <v>100</v>
      </c>
      <c r="U381" s="319" t="str">
        <f>IF(P381=420,VLOOKUP(VLOOKUP(A381,[2]売上入力!D:I,6,0),[2]基本登録!D:E,2,0),"")</f>
        <v/>
      </c>
      <c r="Y381" s="365">
        <f t="shared" si="10"/>
        <v>4849.1666666666697</v>
      </c>
      <c r="Z381" s="319" t="str">
        <f>IF(P381=420,"未払外注費("&amp;VLOOKUP(A381,[2]売上入力!D:AB,6,0)&amp;")","外注費("&amp;VLOOKUP(A381,[2]売上入力!D:AB,6,0)&amp;")")</f>
        <v>外注費(井越)</v>
      </c>
    </row>
    <row r="382" spans="1:26" ht="13.5">
      <c r="A382" s="563" t="str">
        <f>DATE(B382,C382,D382)&amp;"-"&amp;COUNTIF($D$4:D382,D382)</f>
        <v>44860-4</v>
      </c>
      <c r="B382" s="319">
        <f>YEAR([2]売上一覧表!$B$5)</f>
        <v>2022</v>
      </c>
      <c r="C382" s="319">
        <f>MONTH([2]売上一覧表!$B$5)</f>
        <v>10</v>
      </c>
      <c r="D382" s="319">
        <f t="shared" si="11"/>
        <v>26</v>
      </c>
      <c r="F382" s="365">
        <f>VLOOKUP(A382,[2]売上入力!D:AH,31,0)</f>
        <v>4657.4999999999982</v>
      </c>
      <c r="G382" s="319">
        <v>1838</v>
      </c>
      <c r="I382" s="319">
        <v>32</v>
      </c>
      <c r="J382" s="319">
        <v>8</v>
      </c>
      <c r="P382" s="319">
        <f>IF(VLOOKUP(A382,[2]売上入力!D:J,7,0)="日払",100,420)</f>
        <v>100</v>
      </c>
      <c r="U382" s="319" t="str">
        <f>IF(P382=420,VLOOKUP(VLOOKUP(A382,[2]売上入力!D:I,6,0),[2]基本登録!D:E,2,0),"")</f>
        <v/>
      </c>
      <c r="Y382" s="365">
        <f t="shared" si="10"/>
        <v>4657.4999999999982</v>
      </c>
      <c r="Z382" s="319" t="str">
        <f>IF(P382=420,"未払外注費("&amp;VLOOKUP(A382,[2]売上入力!D:AB,6,0)&amp;")","外注費("&amp;VLOOKUP(A382,[2]売上入力!D:AB,6,0)&amp;")")</f>
        <v>外注費(相田)</v>
      </c>
    </row>
    <row r="383" spans="1:26" ht="13.5">
      <c r="A383" s="563" t="str">
        <f>DATE(B383,C383,D383)&amp;"-"&amp;COUNTIF($D$4:D383,D383)</f>
        <v>44860-5</v>
      </c>
      <c r="B383" s="319">
        <f>YEAR([2]売上一覧表!$B$5)</f>
        <v>2022</v>
      </c>
      <c r="C383" s="319">
        <f>MONTH([2]売上一覧表!$B$5)</f>
        <v>10</v>
      </c>
      <c r="D383" s="319">
        <f t="shared" si="11"/>
        <v>26</v>
      </c>
      <c r="F383" s="365">
        <f>VLOOKUP(A383,[2]売上入力!D:AH,31,0)</f>
        <v>8280.0000000000036</v>
      </c>
      <c r="G383" s="319">
        <v>1838</v>
      </c>
      <c r="I383" s="319">
        <v>32</v>
      </c>
      <c r="J383" s="319">
        <v>8</v>
      </c>
      <c r="P383" s="319">
        <f>IF(VLOOKUP(A383,[2]売上入力!D:J,7,0)="日払",100,420)</f>
        <v>100</v>
      </c>
      <c r="U383" s="319" t="str">
        <f>IF(P383=420,VLOOKUP(VLOOKUP(A383,[2]売上入力!D:I,6,0),[2]基本登録!D:E,2,0),"")</f>
        <v/>
      </c>
      <c r="Y383" s="365">
        <f t="shared" si="10"/>
        <v>8280.0000000000036</v>
      </c>
      <c r="Z383" s="319" t="str">
        <f>IF(P383=420,"未払外注費("&amp;VLOOKUP(A383,[2]売上入力!D:AB,6,0)&amp;")","外注費("&amp;VLOOKUP(A383,[2]売上入力!D:AB,6,0)&amp;")")</f>
        <v>外注費(石巻)</v>
      </c>
    </row>
    <row r="384" spans="1:26" ht="13.5">
      <c r="A384" s="563" t="str">
        <f>DATE(B384,C384,D384)&amp;"-"&amp;COUNTIF($D$4:D384,D384)</f>
        <v>44860-6</v>
      </c>
      <c r="B384" s="319">
        <f>YEAR([2]売上一覧表!$B$5)</f>
        <v>2022</v>
      </c>
      <c r="C384" s="319">
        <f>MONTH([2]売上一覧表!$B$5)</f>
        <v>10</v>
      </c>
      <c r="D384" s="319">
        <f t="shared" si="11"/>
        <v>26</v>
      </c>
      <c r="F384" s="365">
        <f>VLOOKUP(A384,[2]売上入力!D:AH,31,0)</f>
        <v>5462.5000000000018</v>
      </c>
      <c r="G384" s="319">
        <v>1838</v>
      </c>
      <c r="I384" s="319">
        <v>32</v>
      </c>
      <c r="J384" s="319">
        <v>8</v>
      </c>
      <c r="P384" s="319">
        <f>IF(VLOOKUP(A384,[2]売上入力!D:J,7,0)="日払",100,420)</f>
        <v>100</v>
      </c>
      <c r="U384" s="319" t="str">
        <f>IF(P384=420,VLOOKUP(VLOOKUP(A384,[2]売上入力!D:I,6,0),[2]基本登録!D:E,2,0),"")</f>
        <v/>
      </c>
      <c r="Y384" s="365">
        <f t="shared" si="10"/>
        <v>5462.5000000000018</v>
      </c>
      <c r="Z384" s="319" t="str">
        <f>IF(P384=420,"未払外注費("&amp;VLOOKUP(A384,[2]売上入力!D:AB,6,0)&amp;")","外注費("&amp;VLOOKUP(A384,[2]売上入力!D:AB,6,0)&amp;")")</f>
        <v>外注費(清水英)</v>
      </c>
    </row>
    <row r="385" spans="1:26" ht="13.5">
      <c r="A385" s="563" t="str">
        <f>DATE(B385,C385,D385)&amp;"-"&amp;COUNTIF($D$4:D385,D385)</f>
        <v>44860-7</v>
      </c>
      <c r="B385" s="319">
        <f>YEAR([2]売上一覧表!$B$5)</f>
        <v>2022</v>
      </c>
      <c r="C385" s="319">
        <f>MONTH([2]売上一覧表!$B$5)</f>
        <v>10</v>
      </c>
      <c r="D385" s="319">
        <f t="shared" si="11"/>
        <v>26</v>
      </c>
      <c r="F385" s="365">
        <f>VLOOKUP(A385,[2]売上入力!D:AH,31,0)</f>
        <v>6037.5000000000036</v>
      </c>
      <c r="G385" s="319">
        <v>1838</v>
      </c>
      <c r="I385" s="319">
        <v>32</v>
      </c>
      <c r="J385" s="319">
        <v>8</v>
      </c>
      <c r="P385" s="319">
        <f>IF(VLOOKUP(A385,[2]売上入力!D:J,7,0)="日払",100,420)</f>
        <v>100</v>
      </c>
      <c r="U385" s="319" t="str">
        <f>IF(P385=420,VLOOKUP(VLOOKUP(A385,[2]売上入力!D:I,6,0),[2]基本登録!D:E,2,0),"")</f>
        <v/>
      </c>
      <c r="Y385" s="365">
        <f t="shared" si="10"/>
        <v>6037.5000000000036</v>
      </c>
      <c r="Z385" s="319" t="str">
        <f>IF(P385=420,"未払外注費("&amp;VLOOKUP(A385,[2]売上入力!D:AB,6,0)&amp;")","外注費("&amp;VLOOKUP(A385,[2]売上入力!D:AB,6,0)&amp;")")</f>
        <v>外注費(八重樫)</v>
      </c>
    </row>
    <row r="386" spans="1:26" ht="13.5">
      <c r="A386" s="563" t="str">
        <f>DATE(B386,C386,D386)&amp;"-"&amp;COUNTIF($D$4:D386,D386)</f>
        <v>44860-8</v>
      </c>
      <c r="B386" s="319">
        <f>YEAR([2]売上一覧表!$B$5)</f>
        <v>2022</v>
      </c>
      <c r="C386" s="319">
        <f>MONTH([2]売上一覧表!$B$5)</f>
        <v>10</v>
      </c>
      <c r="D386" s="319">
        <f t="shared" si="11"/>
        <v>26</v>
      </c>
      <c r="F386" s="365">
        <f>VLOOKUP(A386,[2]売上入力!D:AH,31,0)</f>
        <v>3679.9999999999991</v>
      </c>
      <c r="G386" s="319">
        <v>1838</v>
      </c>
      <c r="I386" s="319">
        <v>32</v>
      </c>
      <c r="J386" s="319">
        <v>8</v>
      </c>
      <c r="P386" s="319">
        <f>IF(VLOOKUP(A386,[2]売上入力!D:J,7,0)="日払",100,420)</f>
        <v>100</v>
      </c>
      <c r="U386" s="319" t="str">
        <f>IF(P386=420,VLOOKUP(VLOOKUP(A386,[2]売上入力!D:I,6,0),[2]基本登録!D:E,2,0),"")</f>
        <v/>
      </c>
      <c r="Y386" s="365">
        <f t="shared" si="10"/>
        <v>3679.9999999999991</v>
      </c>
      <c r="Z386" s="319" t="str">
        <f>IF(P386=420,"未払外注費("&amp;VLOOKUP(A386,[2]売上入力!D:AB,6,0)&amp;")","外注費("&amp;VLOOKUP(A386,[2]売上入力!D:AB,6,0)&amp;")")</f>
        <v>外注費(菊地)</v>
      </c>
    </row>
    <row r="387" spans="1:26" ht="13.5">
      <c r="A387" s="563" t="str">
        <f>DATE(B387,C387,D387)&amp;"-"&amp;COUNTIF($D$4:D387,D387)</f>
        <v>44860-9</v>
      </c>
      <c r="B387" s="319">
        <f>YEAR([2]売上一覧表!$B$5)</f>
        <v>2022</v>
      </c>
      <c r="C387" s="319">
        <f>MONTH([2]売上一覧表!$B$5)</f>
        <v>10</v>
      </c>
      <c r="D387" s="319">
        <f t="shared" si="11"/>
        <v>26</v>
      </c>
      <c r="F387" s="365">
        <f>VLOOKUP(A387,[2]売上入力!D:AH,31,0)</f>
        <v>3680.0000000000014</v>
      </c>
      <c r="G387" s="319">
        <v>1838</v>
      </c>
      <c r="I387" s="319">
        <v>32</v>
      </c>
      <c r="J387" s="319">
        <v>8</v>
      </c>
      <c r="P387" s="319">
        <f>IF(VLOOKUP(A387,[2]売上入力!D:J,7,0)="日払",100,420)</f>
        <v>100</v>
      </c>
      <c r="U387" s="319" t="str">
        <f>IF(P387=420,VLOOKUP(VLOOKUP(A387,[2]売上入力!D:I,6,0),[2]基本登録!D:E,2,0),"")</f>
        <v/>
      </c>
      <c r="Y387" s="365">
        <f t="shared" si="10"/>
        <v>3680.0000000000014</v>
      </c>
      <c r="Z387" s="319" t="str">
        <f>IF(P387=420,"未払外注費("&amp;VLOOKUP(A387,[2]売上入力!D:AB,6,0)&amp;")","外注費("&amp;VLOOKUP(A387,[2]売上入力!D:AB,6,0)&amp;")")</f>
        <v>外注費(鈴木ま)</v>
      </c>
    </row>
    <row r="388" spans="1:26" ht="13.5">
      <c r="A388" s="563" t="str">
        <f>DATE(B388,C388,D388)&amp;"-"&amp;COUNTIF($D$4:D388,D388)</f>
        <v>44860-10</v>
      </c>
      <c r="B388" s="319">
        <f>YEAR([2]売上一覧表!$B$5)</f>
        <v>2022</v>
      </c>
      <c r="C388" s="319">
        <f>MONTH([2]売上一覧表!$B$5)</f>
        <v>10</v>
      </c>
      <c r="D388" s="319">
        <f t="shared" si="11"/>
        <v>26</v>
      </c>
      <c r="F388" s="365">
        <f>VLOOKUP(A388,[2]売上入力!D:AH,31,0)</f>
        <v>3679.9999999999991</v>
      </c>
      <c r="G388" s="319">
        <v>1838</v>
      </c>
      <c r="I388" s="319">
        <v>32</v>
      </c>
      <c r="J388" s="319">
        <v>8</v>
      </c>
      <c r="P388" s="319">
        <f>IF(VLOOKUP(A388,[2]売上入力!D:J,7,0)="日払",100,420)</f>
        <v>100</v>
      </c>
      <c r="U388" s="319" t="str">
        <f>IF(P388=420,VLOOKUP(VLOOKUP(A388,[2]売上入力!D:I,6,0),[2]基本登録!D:E,2,0),"")</f>
        <v/>
      </c>
      <c r="Y388" s="365">
        <f t="shared" si="10"/>
        <v>3679.9999999999991</v>
      </c>
      <c r="Z388" s="319" t="str">
        <f>IF(P388=420,"未払外注費("&amp;VLOOKUP(A388,[2]売上入力!D:AB,6,0)&amp;")","外注費("&amp;VLOOKUP(A388,[2]売上入力!D:AB,6,0)&amp;")")</f>
        <v>外注費(高橋)</v>
      </c>
    </row>
    <row r="389" spans="1:26" ht="13.5">
      <c r="A389" s="563" t="str">
        <f>DATE(B389,C389,D389)&amp;"-"&amp;COUNTIF($D$4:D389,D389)</f>
        <v>44860-11</v>
      </c>
      <c r="B389" s="319">
        <f>YEAR([2]売上一覧表!$B$5)</f>
        <v>2022</v>
      </c>
      <c r="C389" s="319">
        <f>MONTH([2]売上一覧表!$B$5)</f>
        <v>10</v>
      </c>
      <c r="D389" s="319">
        <f t="shared" si="11"/>
        <v>26</v>
      </c>
      <c r="F389" s="365">
        <f>VLOOKUP(A389,[2]売上入力!D:AH,31,0)</f>
        <v>3679.9999999999991</v>
      </c>
      <c r="G389" s="319">
        <v>1838</v>
      </c>
      <c r="I389" s="319">
        <v>32</v>
      </c>
      <c r="J389" s="319">
        <v>8</v>
      </c>
      <c r="P389" s="319">
        <f>IF(VLOOKUP(A389,[2]売上入力!D:J,7,0)="日払",100,420)</f>
        <v>100</v>
      </c>
      <c r="U389" s="319" t="str">
        <f>IF(P389=420,VLOOKUP(VLOOKUP(A389,[2]売上入力!D:I,6,0),[2]基本登録!D:E,2,0),"")</f>
        <v/>
      </c>
      <c r="Y389" s="365">
        <f t="shared" si="10"/>
        <v>3679.9999999999991</v>
      </c>
      <c r="Z389" s="319" t="str">
        <f>IF(P389=420,"未払外注費("&amp;VLOOKUP(A389,[2]売上入力!D:AB,6,0)&amp;")","外注費("&amp;VLOOKUP(A389,[2]売上入力!D:AB,6,0)&amp;")")</f>
        <v>外注費(稲毛田)</v>
      </c>
    </row>
    <row r="390" spans="1:26" ht="13.5">
      <c r="A390" s="563" t="str">
        <f>DATE(B390,C390,D390)&amp;"-"&amp;COUNTIF($D$4:D390,D390)</f>
        <v>44860-12</v>
      </c>
      <c r="B390" s="319">
        <f>YEAR([2]売上一覧表!$B$5)</f>
        <v>2022</v>
      </c>
      <c r="C390" s="319">
        <f>MONTH([2]売上一覧表!$B$5)</f>
        <v>10</v>
      </c>
      <c r="D390" s="319">
        <f t="shared" si="11"/>
        <v>26</v>
      </c>
      <c r="F390" s="365" t="e">
        <f>VLOOKUP(A390,[2]売上入力!D:AH,31,0)</f>
        <v>#N/A</v>
      </c>
      <c r="G390" s="319">
        <v>1838</v>
      </c>
      <c r="I390" s="319">
        <v>32</v>
      </c>
      <c r="J390" s="319">
        <v>8</v>
      </c>
      <c r="P390" s="319" t="e">
        <f>IF(VLOOKUP(A390,[2]売上入力!D:J,7,0)="日払",100,420)</f>
        <v>#N/A</v>
      </c>
      <c r="U390" s="319" t="e">
        <f>IF(P390=420,VLOOKUP(VLOOKUP(A390,[2]売上入力!D:I,6,0),[2]基本登録!D:E,2,0),"")</f>
        <v>#N/A</v>
      </c>
      <c r="Y390" s="365" t="e">
        <f t="shared" ref="Y390:Y453" si="12">F390</f>
        <v>#N/A</v>
      </c>
      <c r="Z390" s="319" t="e">
        <f>IF(P390=420,"未払外注費("&amp;VLOOKUP(A390,[2]売上入力!D:AB,6,0)&amp;")","外注費("&amp;VLOOKUP(A390,[2]売上入力!D:AB,6,0)&amp;")")</f>
        <v>#N/A</v>
      </c>
    </row>
    <row r="391" spans="1:26" ht="13.5">
      <c r="A391" s="563" t="str">
        <f>DATE(B391,C391,D391)&amp;"-"&amp;COUNTIF($D$4:D391,D391)</f>
        <v>44860-13</v>
      </c>
      <c r="B391" s="319">
        <f>YEAR([2]売上一覧表!$B$5)</f>
        <v>2022</v>
      </c>
      <c r="C391" s="319">
        <f>MONTH([2]売上一覧表!$B$5)</f>
        <v>10</v>
      </c>
      <c r="D391" s="319">
        <f t="shared" si="11"/>
        <v>26</v>
      </c>
      <c r="F391" s="365" t="e">
        <f>VLOOKUP(A391,[2]売上入力!D:AH,31,0)</f>
        <v>#N/A</v>
      </c>
      <c r="G391" s="319">
        <v>1838</v>
      </c>
      <c r="I391" s="319">
        <v>32</v>
      </c>
      <c r="J391" s="319">
        <v>8</v>
      </c>
      <c r="P391" s="319" t="e">
        <f>IF(VLOOKUP(A391,[2]売上入力!D:J,7,0)="日払",100,420)</f>
        <v>#N/A</v>
      </c>
      <c r="U391" s="319" t="e">
        <f>IF(P391=420,VLOOKUP(VLOOKUP(A391,[2]売上入力!D:I,6,0),[2]基本登録!D:E,2,0),"")</f>
        <v>#N/A</v>
      </c>
      <c r="Y391" s="365" t="e">
        <f t="shared" si="12"/>
        <v>#N/A</v>
      </c>
      <c r="Z391" s="319" t="e">
        <f>IF(P391=420,"未払外注費("&amp;VLOOKUP(A391,[2]売上入力!D:AB,6,0)&amp;")","外注費("&amp;VLOOKUP(A391,[2]売上入力!D:AB,6,0)&amp;")")</f>
        <v>#N/A</v>
      </c>
    </row>
    <row r="392" spans="1:26" ht="13.5">
      <c r="A392" s="563" t="str">
        <f>DATE(B392,C392,D392)&amp;"-"&amp;COUNTIF($D$4:D392,D392)</f>
        <v>44860-14</v>
      </c>
      <c r="B392" s="319">
        <f>YEAR([2]売上一覧表!$B$5)</f>
        <v>2022</v>
      </c>
      <c r="C392" s="319">
        <f>MONTH([2]売上一覧表!$B$5)</f>
        <v>10</v>
      </c>
      <c r="D392" s="319">
        <f t="shared" si="11"/>
        <v>26</v>
      </c>
      <c r="F392" s="365" t="e">
        <f>VLOOKUP(A392,[2]売上入力!D:AH,31,0)</f>
        <v>#N/A</v>
      </c>
      <c r="G392" s="319">
        <v>1838</v>
      </c>
      <c r="I392" s="319">
        <v>32</v>
      </c>
      <c r="J392" s="319">
        <v>8</v>
      </c>
      <c r="P392" s="319" t="e">
        <f>IF(VLOOKUP(A392,[2]売上入力!D:J,7,0)="日払",100,420)</f>
        <v>#N/A</v>
      </c>
      <c r="U392" s="319" t="e">
        <f>IF(P392=420,VLOOKUP(VLOOKUP(A392,[2]売上入力!D:I,6,0),[2]基本登録!D:E,2,0),"")</f>
        <v>#N/A</v>
      </c>
      <c r="Y392" s="365" t="e">
        <f t="shared" si="12"/>
        <v>#N/A</v>
      </c>
      <c r="Z392" s="319" t="e">
        <f>IF(P392=420,"未払外注費("&amp;VLOOKUP(A392,[2]売上入力!D:AB,6,0)&amp;")","外注費("&amp;VLOOKUP(A392,[2]売上入力!D:AB,6,0)&amp;")")</f>
        <v>#N/A</v>
      </c>
    </row>
    <row r="393" spans="1:26" ht="13.5">
      <c r="A393" s="563" t="str">
        <f>DATE(B393,C393,D393)&amp;"-"&amp;COUNTIF($D$4:D393,D393)</f>
        <v>44860-15</v>
      </c>
      <c r="B393" s="319">
        <f>YEAR([2]売上一覧表!$B$5)</f>
        <v>2022</v>
      </c>
      <c r="C393" s="319">
        <f>MONTH([2]売上一覧表!$B$5)</f>
        <v>10</v>
      </c>
      <c r="D393" s="319">
        <f t="shared" si="11"/>
        <v>26</v>
      </c>
      <c r="F393" s="365" t="e">
        <f>VLOOKUP(A393,[2]売上入力!D:AH,31,0)</f>
        <v>#N/A</v>
      </c>
      <c r="G393" s="319">
        <v>1838</v>
      </c>
      <c r="I393" s="319">
        <v>32</v>
      </c>
      <c r="J393" s="319">
        <v>8</v>
      </c>
      <c r="P393" s="319" t="e">
        <f>IF(VLOOKUP(A393,[2]売上入力!D:J,7,0)="日払",100,420)</f>
        <v>#N/A</v>
      </c>
      <c r="U393" s="319" t="e">
        <f>IF(P393=420,VLOOKUP(VLOOKUP(A393,[2]売上入力!D:I,6,0),[2]基本登録!D:E,2,0),"")</f>
        <v>#N/A</v>
      </c>
      <c r="Y393" s="365" t="e">
        <f t="shared" si="12"/>
        <v>#N/A</v>
      </c>
      <c r="Z393" s="319" t="e">
        <f>IF(P393=420,"未払外注費("&amp;VLOOKUP(A393,[2]売上入力!D:AB,6,0)&amp;")","外注費("&amp;VLOOKUP(A393,[2]売上入力!D:AB,6,0)&amp;")")</f>
        <v>#N/A</v>
      </c>
    </row>
    <row r="394" spans="1:26" ht="13.5">
      <c r="A394" s="563" t="str">
        <f>DATE(B394,C394,D394)&amp;"-"&amp;COUNTIF($D$4:D394,D394)</f>
        <v>44861-1</v>
      </c>
      <c r="B394" s="319">
        <f>YEAR([2]売上一覧表!$B$5)</f>
        <v>2022</v>
      </c>
      <c r="C394" s="319">
        <f>MONTH([2]売上一覧表!$B$5)</f>
        <v>10</v>
      </c>
      <c r="D394" s="319">
        <f t="shared" si="11"/>
        <v>27</v>
      </c>
      <c r="F394" s="365">
        <f>VLOOKUP(A394,[2]売上入力!D:AH,31,0)</f>
        <v>4714.9999999999973</v>
      </c>
      <c r="G394" s="319">
        <v>1838</v>
      </c>
      <c r="I394" s="319">
        <v>32</v>
      </c>
      <c r="J394" s="319">
        <v>8</v>
      </c>
      <c r="P394" s="319">
        <f>IF(VLOOKUP(A394,[2]売上入力!D:J,7,0)="日払",100,420)</f>
        <v>100</v>
      </c>
      <c r="U394" s="319" t="str">
        <f>IF(P394=420,VLOOKUP(VLOOKUP(A394,[2]売上入力!D:I,6,0),[2]基本登録!D:E,2,0),"")</f>
        <v/>
      </c>
      <c r="Y394" s="365">
        <f t="shared" si="12"/>
        <v>4714.9999999999973</v>
      </c>
      <c r="Z394" s="319" t="str">
        <f>IF(P394=420,"未払外注費("&amp;VLOOKUP(A394,[2]売上入力!D:AB,6,0)&amp;")","外注費("&amp;VLOOKUP(A394,[2]売上入力!D:AB,6,0)&amp;")")</f>
        <v>外注費(後藤)</v>
      </c>
    </row>
    <row r="395" spans="1:26" ht="13.5">
      <c r="A395" s="563" t="str">
        <f>DATE(B395,C395,D395)&amp;"-"&amp;COUNTIF($D$4:D395,D395)</f>
        <v>44861-2</v>
      </c>
      <c r="B395" s="319">
        <f>YEAR([2]売上一覧表!$B$5)</f>
        <v>2022</v>
      </c>
      <c r="C395" s="319">
        <f>MONTH([2]売上一覧表!$B$5)</f>
        <v>10</v>
      </c>
      <c r="D395" s="319">
        <f t="shared" si="11"/>
        <v>27</v>
      </c>
      <c r="F395" s="365">
        <f>VLOOKUP(A395,[2]売上入力!D:AH,31,0)</f>
        <v>3967.5000000000032</v>
      </c>
      <c r="G395" s="319">
        <v>1838</v>
      </c>
      <c r="I395" s="319">
        <v>32</v>
      </c>
      <c r="J395" s="319">
        <v>8</v>
      </c>
      <c r="P395" s="319">
        <f>IF(VLOOKUP(A395,[2]売上入力!D:J,7,0)="日払",100,420)</f>
        <v>100</v>
      </c>
      <c r="U395" s="319" t="str">
        <f>IF(P395=420,VLOOKUP(VLOOKUP(A395,[2]売上入力!D:I,6,0),[2]基本登録!D:E,2,0),"")</f>
        <v/>
      </c>
      <c r="Y395" s="365">
        <f t="shared" si="12"/>
        <v>3967.5000000000032</v>
      </c>
      <c r="Z395" s="319" t="str">
        <f>IF(P395=420,"未払外注費("&amp;VLOOKUP(A395,[2]売上入力!D:AB,6,0)&amp;")","外注費("&amp;VLOOKUP(A395,[2]売上入力!D:AB,6,0)&amp;")")</f>
        <v>外注費(木村)</v>
      </c>
    </row>
    <row r="396" spans="1:26" ht="13.5">
      <c r="A396" s="563" t="str">
        <f>DATE(B396,C396,D396)&amp;"-"&amp;COUNTIF($D$4:D396,D396)</f>
        <v>44861-3</v>
      </c>
      <c r="B396" s="319">
        <f>YEAR([2]売上一覧表!$B$5)</f>
        <v>2022</v>
      </c>
      <c r="C396" s="319">
        <f>MONTH([2]売上一覧表!$B$5)</f>
        <v>10</v>
      </c>
      <c r="D396" s="319">
        <f t="shared" si="11"/>
        <v>27</v>
      </c>
      <c r="F396" s="365">
        <f>VLOOKUP(A396,[2]売上入力!D:AH,31,0)</f>
        <v>3794.9999999999982</v>
      </c>
      <c r="G396" s="319">
        <v>1838</v>
      </c>
      <c r="I396" s="319">
        <v>32</v>
      </c>
      <c r="J396" s="319">
        <v>8</v>
      </c>
      <c r="P396" s="319">
        <f>IF(VLOOKUP(A396,[2]売上入力!D:J,7,0)="日払",100,420)</f>
        <v>100</v>
      </c>
      <c r="U396" s="319" t="str">
        <f>IF(P396=420,VLOOKUP(VLOOKUP(A396,[2]売上入力!D:I,6,0),[2]基本登録!D:E,2,0),"")</f>
        <v/>
      </c>
      <c r="Y396" s="365">
        <f t="shared" si="12"/>
        <v>3794.9999999999982</v>
      </c>
      <c r="Z396" s="319" t="str">
        <f>IF(P396=420,"未払外注費("&amp;VLOOKUP(A396,[2]売上入力!D:AB,6,0)&amp;")","外注費("&amp;VLOOKUP(A396,[2]売上入力!D:AB,6,0)&amp;")")</f>
        <v>外注費(鈴木裕)</v>
      </c>
    </row>
    <row r="397" spans="1:26" ht="13.5">
      <c r="A397" s="563" t="str">
        <f>DATE(B397,C397,D397)&amp;"-"&amp;COUNTIF($D$4:D397,D397)</f>
        <v>44861-4</v>
      </c>
      <c r="B397" s="319">
        <f>YEAR([2]売上一覧表!$B$5)</f>
        <v>2022</v>
      </c>
      <c r="C397" s="319">
        <f>MONTH([2]売上一覧表!$B$5)</f>
        <v>10</v>
      </c>
      <c r="D397" s="319">
        <f t="shared" si="11"/>
        <v>27</v>
      </c>
      <c r="F397" s="365">
        <f>VLOOKUP(A397,[2]売上入力!D:AH,31,0)</f>
        <v>5577.4999999999973</v>
      </c>
      <c r="G397" s="319">
        <v>1838</v>
      </c>
      <c r="I397" s="319">
        <v>32</v>
      </c>
      <c r="J397" s="319">
        <v>8</v>
      </c>
      <c r="P397" s="319">
        <f>IF(VLOOKUP(A397,[2]売上入力!D:J,7,0)="日払",100,420)</f>
        <v>100</v>
      </c>
      <c r="U397" s="319" t="str">
        <f>IF(P397=420,VLOOKUP(VLOOKUP(A397,[2]売上入力!D:I,6,0),[2]基本登録!D:E,2,0),"")</f>
        <v/>
      </c>
      <c r="Y397" s="365">
        <f t="shared" si="12"/>
        <v>5577.4999999999973</v>
      </c>
      <c r="Z397" s="319" t="str">
        <f>IF(P397=420,"未払外注費("&amp;VLOOKUP(A397,[2]売上入力!D:AB,6,0)&amp;")","外注費("&amp;VLOOKUP(A397,[2]売上入力!D:AB,6,0)&amp;")")</f>
        <v>外注費(石巻)</v>
      </c>
    </row>
    <row r="398" spans="1:26" ht="13.5">
      <c r="A398" s="563" t="str">
        <f>DATE(B398,C398,D398)&amp;"-"&amp;COUNTIF($D$4:D398,D398)</f>
        <v>44861-5</v>
      </c>
      <c r="B398" s="319">
        <f>YEAR([2]売上一覧表!$B$5)</f>
        <v>2022</v>
      </c>
      <c r="C398" s="319">
        <f>MONTH([2]売上一覧表!$B$5)</f>
        <v>10</v>
      </c>
      <c r="D398" s="319">
        <f t="shared" si="11"/>
        <v>27</v>
      </c>
      <c r="F398" s="365">
        <f>VLOOKUP(A398,[2]売上入力!D:AH,31,0)</f>
        <v>5673.3333333333303</v>
      </c>
      <c r="G398" s="319">
        <v>1838</v>
      </c>
      <c r="I398" s="319">
        <v>32</v>
      </c>
      <c r="J398" s="319">
        <v>8</v>
      </c>
      <c r="P398" s="319">
        <f>IF(VLOOKUP(A398,[2]売上入力!D:J,7,0)="日払",100,420)</f>
        <v>100</v>
      </c>
      <c r="U398" s="319" t="str">
        <f>IF(P398=420,VLOOKUP(VLOOKUP(A398,[2]売上入力!D:I,6,0),[2]基本登録!D:E,2,0),"")</f>
        <v/>
      </c>
      <c r="Y398" s="365">
        <f t="shared" si="12"/>
        <v>5673.3333333333303</v>
      </c>
      <c r="Z398" s="319" t="str">
        <f>IF(P398=420,"未払外注費("&amp;VLOOKUP(A398,[2]売上入力!D:AB,6,0)&amp;")","外注費("&amp;VLOOKUP(A398,[2]売上入力!D:AB,6,0)&amp;")")</f>
        <v>外注費(武茂)</v>
      </c>
    </row>
    <row r="399" spans="1:26" ht="13.5">
      <c r="A399" s="563" t="str">
        <f>DATE(B399,C399,D399)&amp;"-"&amp;COUNTIF($D$4:D399,D399)</f>
        <v>44861-6</v>
      </c>
      <c r="B399" s="319">
        <f>YEAR([2]売上一覧表!$B$5)</f>
        <v>2022</v>
      </c>
      <c r="C399" s="319">
        <f>MONTH([2]売上一覧表!$B$5)</f>
        <v>10</v>
      </c>
      <c r="D399" s="319">
        <f t="shared" si="11"/>
        <v>27</v>
      </c>
      <c r="F399" s="365">
        <f>VLOOKUP(A399,[2]売上入力!D:AH,31,0)</f>
        <v>5750.0000000000009</v>
      </c>
      <c r="G399" s="319">
        <v>1838</v>
      </c>
      <c r="I399" s="319">
        <v>32</v>
      </c>
      <c r="J399" s="319">
        <v>8</v>
      </c>
      <c r="P399" s="319">
        <f>IF(VLOOKUP(A399,[2]売上入力!D:J,7,0)="日払",100,420)</f>
        <v>100</v>
      </c>
      <c r="U399" s="319" t="str">
        <f>IF(P399=420,VLOOKUP(VLOOKUP(A399,[2]売上入力!D:I,6,0),[2]基本登録!D:E,2,0),"")</f>
        <v/>
      </c>
      <c r="Y399" s="365">
        <f t="shared" si="12"/>
        <v>5750.0000000000009</v>
      </c>
      <c r="Z399" s="319" t="str">
        <f>IF(P399=420,"未払外注費("&amp;VLOOKUP(A399,[2]売上入力!D:AB,6,0)&amp;")","外注費("&amp;VLOOKUP(A399,[2]売上入力!D:AB,6,0)&amp;")")</f>
        <v>外注費(小沼)</v>
      </c>
    </row>
    <row r="400" spans="1:26" ht="13.5">
      <c r="A400" s="563" t="str">
        <f>DATE(B400,C400,D400)&amp;"-"&amp;COUNTIF($D$4:D400,D400)</f>
        <v>44861-7</v>
      </c>
      <c r="B400" s="319">
        <f>YEAR([2]売上一覧表!$B$5)</f>
        <v>2022</v>
      </c>
      <c r="C400" s="319">
        <f>MONTH([2]売上一覧表!$B$5)</f>
        <v>10</v>
      </c>
      <c r="D400" s="319">
        <f t="shared" si="11"/>
        <v>27</v>
      </c>
      <c r="F400" s="365">
        <f>VLOOKUP(A400,[2]売上入力!D:AH,31,0)</f>
        <v>6919.1666666666661</v>
      </c>
      <c r="G400" s="319">
        <v>1838</v>
      </c>
      <c r="I400" s="319">
        <v>32</v>
      </c>
      <c r="J400" s="319">
        <v>8</v>
      </c>
      <c r="P400" s="319">
        <f>IF(VLOOKUP(A400,[2]売上入力!D:J,7,0)="日払",100,420)</f>
        <v>100</v>
      </c>
      <c r="U400" s="319" t="str">
        <f>IF(P400=420,VLOOKUP(VLOOKUP(A400,[2]売上入力!D:I,6,0),[2]基本登録!D:E,2,0),"")</f>
        <v/>
      </c>
      <c r="Y400" s="365">
        <f t="shared" si="12"/>
        <v>6919.1666666666661</v>
      </c>
      <c r="Z400" s="319" t="str">
        <f>IF(P400=420,"未払外注費("&amp;VLOOKUP(A400,[2]売上入力!D:AB,6,0)&amp;")","外注費("&amp;VLOOKUP(A400,[2]売上入力!D:AB,6,0)&amp;")")</f>
        <v>外注費(鈴木)</v>
      </c>
    </row>
    <row r="401" spans="1:26" ht="13.5">
      <c r="A401" s="563" t="str">
        <f>DATE(B401,C401,D401)&amp;"-"&amp;COUNTIF($D$4:D401,D401)</f>
        <v>44861-8</v>
      </c>
      <c r="B401" s="319">
        <f>YEAR([2]売上一覧表!$B$5)</f>
        <v>2022</v>
      </c>
      <c r="C401" s="319">
        <f>MONTH([2]売上一覧表!$B$5)</f>
        <v>10</v>
      </c>
      <c r="D401" s="319">
        <f t="shared" si="11"/>
        <v>27</v>
      </c>
      <c r="F401" s="365">
        <f>VLOOKUP(A401,[2]売上入力!D:AH,31,0)</f>
        <v>5462.4999999999991</v>
      </c>
      <c r="G401" s="319">
        <v>1838</v>
      </c>
      <c r="I401" s="319">
        <v>32</v>
      </c>
      <c r="J401" s="319">
        <v>8</v>
      </c>
      <c r="P401" s="319">
        <f>IF(VLOOKUP(A401,[2]売上入力!D:J,7,0)="日払",100,420)</f>
        <v>100</v>
      </c>
      <c r="U401" s="319" t="str">
        <f>IF(P401=420,VLOOKUP(VLOOKUP(A401,[2]売上入力!D:I,6,0),[2]基本登録!D:E,2,0),"")</f>
        <v/>
      </c>
      <c r="Y401" s="365">
        <f t="shared" si="12"/>
        <v>5462.4999999999991</v>
      </c>
      <c r="Z401" s="319" t="str">
        <f>IF(P401=420,"未払外注費("&amp;VLOOKUP(A401,[2]売上入力!D:AB,6,0)&amp;")","外注費("&amp;VLOOKUP(A401,[2]売上入力!D:AB,6,0)&amp;")")</f>
        <v>外注費(八重樫)</v>
      </c>
    </row>
    <row r="402" spans="1:26" ht="13.5">
      <c r="A402" s="563" t="str">
        <f>DATE(B402,C402,D402)&amp;"-"&amp;COUNTIF($D$4:D402,D402)</f>
        <v>44861-9</v>
      </c>
      <c r="B402" s="319">
        <f>YEAR([2]売上一覧表!$B$5)</f>
        <v>2022</v>
      </c>
      <c r="C402" s="319">
        <f>MONTH([2]売上一覧表!$B$5)</f>
        <v>10</v>
      </c>
      <c r="D402" s="319">
        <f t="shared" si="11"/>
        <v>27</v>
      </c>
      <c r="F402" s="365">
        <f>VLOOKUP(A402,[2]売上入力!D:AH,31,0)</f>
        <v>3794.9999999999982</v>
      </c>
      <c r="G402" s="319">
        <v>1838</v>
      </c>
      <c r="I402" s="319">
        <v>32</v>
      </c>
      <c r="J402" s="319">
        <v>8</v>
      </c>
      <c r="P402" s="319">
        <f>IF(VLOOKUP(A402,[2]売上入力!D:J,7,0)="日払",100,420)</f>
        <v>100</v>
      </c>
      <c r="U402" s="319" t="str">
        <f>IF(P402=420,VLOOKUP(VLOOKUP(A402,[2]売上入力!D:I,6,0),[2]基本登録!D:E,2,0),"")</f>
        <v/>
      </c>
      <c r="Y402" s="365">
        <f t="shared" si="12"/>
        <v>3794.9999999999982</v>
      </c>
      <c r="Z402" s="319" t="str">
        <f>IF(P402=420,"未払外注費("&amp;VLOOKUP(A402,[2]売上入力!D:AB,6,0)&amp;")","外注費("&amp;VLOOKUP(A402,[2]売上入力!D:AB,6,0)&amp;")")</f>
        <v>外注費(井越)</v>
      </c>
    </row>
    <row r="403" spans="1:26" ht="13.5">
      <c r="A403" s="563" t="str">
        <f>DATE(B403,C403,D403)&amp;"-"&amp;COUNTIF($D$4:D403,D403)</f>
        <v>44861-10</v>
      </c>
      <c r="B403" s="319">
        <f>YEAR([2]売上一覧表!$B$5)</f>
        <v>2022</v>
      </c>
      <c r="C403" s="319">
        <f>MONTH([2]売上一覧表!$B$5)</f>
        <v>10</v>
      </c>
      <c r="D403" s="319">
        <f t="shared" si="11"/>
        <v>27</v>
      </c>
      <c r="F403" s="365">
        <f>VLOOKUP(A403,[2]売上入力!D:AH,31,0)</f>
        <v>4369.9999999999991</v>
      </c>
      <c r="G403" s="319">
        <v>1838</v>
      </c>
      <c r="I403" s="319">
        <v>32</v>
      </c>
      <c r="J403" s="319">
        <v>8</v>
      </c>
      <c r="P403" s="319">
        <f>IF(VLOOKUP(A403,[2]売上入力!D:J,7,0)="日払",100,420)</f>
        <v>100</v>
      </c>
      <c r="U403" s="319" t="str">
        <f>IF(P403=420,VLOOKUP(VLOOKUP(A403,[2]売上入力!D:I,6,0),[2]基本登録!D:E,2,0),"")</f>
        <v/>
      </c>
      <c r="Y403" s="365">
        <f t="shared" si="12"/>
        <v>4369.9999999999991</v>
      </c>
      <c r="Z403" s="319" t="str">
        <f>IF(P403=420,"未払外注費("&amp;VLOOKUP(A403,[2]売上入力!D:AB,6,0)&amp;")","外注費("&amp;VLOOKUP(A403,[2]売上入力!D:AB,6,0)&amp;")")</f>
        <v>外注費(山本)</v>
      </c>
    </row>
    <row r="404" spans="1:26" ht="13.5">
      <c r="A404" s="563" t="str">
        <f>DATE(B404,C404,D404)&amp;"-"&amp;COUNTIF($D$4:D404,D404)</f>
        <v>44861-11</v>
      </c>
      <c r="B404" s="319">
        <f>YEAR([2]売上一覧表!$B$5)</f>
        <v>2022</v>
      </c>
      <c r="C404" s="319">
        <f>MONTH([2]売上一覧表!$B$5)</f>
        <v>10</v>
      </c>
      <c r="D404" s="319">
        <f t="shared" ref="D404:D467" si="13">D389+1</f>
        <v>27</v>
      </c>
      <c r="F404" s="365">
        <f>VLOOKUP(A404,[2]売上入力!D:AH,31,0)</f>
        <v>0</v>
      </c>
      <c r="G404" s="319">
        <v>1838</v>
      </c>
      <c r="I404" s="319">
        <v>32</v>
      </c>
      <c r="J404" s="319">
        <v>8</v>
      </c>
      <c r="P404" s="319">
        <f>IF(VLOOKUP(A404,[2]売上入力!D:J,7,0)="日払",100,420)</f>
        <v>420</v>
      </c>
      <c r="U404" s="319">
        <f>IF(P404=420,VLOOKUP(VLOOKUP(A404,[2]売上入力!D:I,6,0),[2]基本登録!D:E,2,0),"")</f>
        <v>4</v>
      </c>
      <c r="Y404" s="365">
        <f t="shared" si="12"/>
        <v>0</v>
      </c>
      <c r="Z404" s="319" t="str">
        <f>IF(P404=420,"未払外注費("&amp;VLOOKUP(A404,[2]売上入力!D:AB,6,0)&amp;")","外注費("&amp;VLOOKUP(A404,[2]売上入力!D:AB,6,0)&amp;")")</f>
        <v>未払外注費(長尾)</v>
      </c>
    </row>
    <row r="405" spans="1:26" ht="13.5">
      <c r="A405" s="563" t="str">
        <f>DATE(B405,C405,D405)&amp;"-"&amp;COUNTIF($D$4:D405,D405)</f>
        <v>44861-12</v>
      </c>
      <c r="B405" s="319">
        <f>YEAR([2]売上一覧表!$B$5)</f>
        <v>2022</v>
      </c>
      <c r="C405" s="319">
        <f>MONTH([2]売上一覧表!$B$5)</f>
        <v>10</v>
      </c>
      <c r="D405" s="319">
        <f t="shared" si="13"/>
        <v>27</v>
      </c>
      <c r="F405" s="365" t="e">
        <f>VLOOKUP(A405,[2]売上入力!D:AH,31,0)</f>
        <v>#N/A</v>
      </c>
      <c r="G405" s="319">
        <v>1838</v>
      </c>
      <c r="I405" s="319">
        <v>32</v>
      </c>
      <c r="J405" s="319">
        <v>8</v>
      </c>
      <c r="P405" s="319" t="e">
        <f>IF(VLOOKUP(A405,[2]売上入力!D:J,7,0)="日払",100,420)</f>
        <v>#N/A</v>
      </c>
      <c r="U405" s="319" t="e">
        <f>IF(P405=420,VLOOKUP(VLOOKUP(A405,[2]売上入力!D:I,6,0),[2]基本登録!D:E,2,0),"")</f>
        <v>#N/A</v>
      </c>
      <c r="Y405" s="365" t="e">
        <f t="shared" si="12"/>
        <v>#N/A</v>
      </c>
      <c r="Z405" s="319" t="e">
        <f>IF(P405=420,"未払外注費("&amp;VLOOKUP(A405,[2]売上入力!D:AB,6,0)&amp;")","外注費("&amp;VLOOKUP(A405,[2]売上入力!D:AB,6,0)&amp;")")</f>
        <v>#N/A</v>
      </c>
    </row>
    <row r="406" spans="1:26" ht="13.5">
      <c r="A406" s="563" t="str">
        <f>DATE(B406,C406,D406)&amp;"-"&amp;COUNTIF($D$4:D406,D406)</f>
        <v>44861-13</v>
      </c>
      <c r="B406" s="319">
        <f>YEAR([2]売上一覧表!$B$5)</f>
        <v>2022</v>
      </c>
      <c r="C406" s="319">
        <f>MONTH([2]売上一覧表!$B$5)</f>
        <v>10</v>
      </c>
      <c r="D406" s="319">
        <f t="shared" si="13"/>
        <v>27</v>
      </c>
      <c r="F406" s="365" t="e">
        <f>VLOOKUP(A406,[2]売上入力!D:AH,31,0)</f>
        <v>#N/A</v>
      </c>
      <c r="G406" s="319">
        <v>1838</v>
      </c>
      <c r="I406" s="319">
        <v>32</v>
      </c>
      <c r="J406" s="319">
        <v>8</v>
      </c>
      <c r="P406" s="319" t="e">
        <f>IF(VLOOKUP(A406,[2]売上入力!D:J,7,0)="日払",100,420)</f>
        <v>#N/A</v>
      </c>
      <c r="U406" s="319" t="e">
        <f>IF(P406=420,VLOOKUP(VLOOKUP(A406,[2]売上入力!D:I,6,0),[2]基本登録!D:E,2,0),"")</f>
        <v>#N/A</v>
      </c>
      <c r="Y406" s="365" t="e">
        <f t="shared" si="12"/>
        <v>#N/A</v>
      </c>
      <c r="Z406" s="319" t="e">
        <f>IF(P406=420,"未払外注費("&amp;VLOOKUP(A406,[2]売上入力!D:AB,6,0)&amp;")","外注費("&amp;VLOOKUP(A406,[2]売上入力!D:AB,6,0)&amp;")")</f>
        <v>#N/A</v>
      </c>
    </row>
    <row r="407" spans="1:26" ht="13.5">
      <c r="A407" s="563" t="str">
        <f>DATE(B407,C407,D407)&amp;"-"&amp;COUNTIF($D$4:D407,D407)</f>
        <v>44861-14</v>
      </c>
      <c r="B407" s="319">
        <f>YEAR([2]売上一覧表!$B$5)</f>
        <v>2022</v>
      </c>
      <c r="C407" s="319">
        <f>MONTH([2]売上一覧表!$B$5)</f>
        <v>10</v>
      </c>
      <c r="D407" s="319">
        <f t="shared" si="13"/>
        <v>27</v>
      </c>
      <c r="F407" s="365" t="e">
        <f>VLOOKUP(A407,[2]売上入力!D:AH,31,0)</f>
        <v>#N/A</v>
      </c>
      <c r="G407" s="319">
        <v>1838</v>
      </c>
      <c r="I407" s="319">
        <v>32</v>
      </c>
      <c r="J407" s="319">
        <v>8</v>
      </c>
      <c r="P407" s="319" t="e">
        <f>IF(VLOOKUP(A407,[2]売上入力!D:J,7,0)="日払",100,420)</f>
        <v>#N/A</v>
      </c>
      <c r="U407" s="319" t="e">
        <f>IF(P407=420,VLOOKUP(VLOOKUP(A407,[2]売上入力!D:I,6,0),[2]基本登録!D:E,2,0),"")</f>
        <v>#N/A</v>
      </c>
      <c r="Y407" s="365" t="e">
        <f t="shared" si="12"/>
        <v>#N/A</v>
      </c>
      <c r="Z407" s="319" t="e">
        <f>IF(P407=420,"未払外注費("&amp;VLOOKUP(A407,[2]売上入力!D:AB,6,0)&amp;")","外注費("&amp;VLOOKUP(A407,[2]売上入力!D:AB,6,0)&amp;")")</f>
        <v>#N/A</v>
      </c>
    </row>
    <row r="408" spans="1:26" ht="13.5">
      <c r="A408" s="563" t="str">
        <f>DATE(B408,C408,D408)&amp;"-"&amp;COUNTIF($D$4:D408,D408)</f>
        <v>44861-15</v>
      </c>
      <c r="B408" s="319">
        <f>YEAR([2]売上一覧表!$B$5)</f>
        <v>2022</v>
      </c>
      <c r="C408" s="319">
        <f>MONTH([2]売上一覧表!$B$5)</f>
        <v>10</v>
      </c>
      <c r="D408" s="319">
        <f t="shared" si="13"/>
        <v>27</v>
      </c>
      <c r="F408" s="365" t="e">
        <f>VLOOKUP(A408,[2]売上入力!D:AH,31,0)</f>
        <v>#N/A</v>
      </c>
      <c r="G408" s="319">
        <v>1838</v>
      </c>
      <c r="I408" s="319">
        <v>32</v>
      </c>
      <c r="J408" s="319">
        <v>8</v>
      </c>
      <c r="P408" s="319" t="e">
        <f>IF(VLOOKUP(A408,[2]売上入力!D:J,7,0)="日払",100,420)</f>
        <v>#N/A</v>
      </c>
      <c r="U408" s="319" t="e">
        <f>IF(P408=420,VLOOKUP(VLOOKUP(A408,[2]売上入力!D:I,6,0),[2]基本登録!D:E,2,0),"")</f>
        <v>#N/A</v>
      </c>
      <c r="Y408" s="365" t="e">
        <f t="shared" si="12"/>
        <v>#N/A</v>
      </c>
      <c r="Z408" s="319" t="e">
        <f>IF(P408=420,"未払外注費("&amp;VLOOKUP(A408,[2]売上入力!D:AB,6,0)&amp;")","外注費("&amp;VLOOKUP(A408,[2]売上入力!D:AB,6,0)&amp;")")</f>
        <v>#N/A</v>
      </c>
    </row>
    <row r="409" spans="1:26" ht="13.5">
      <c r="A409" s="563" t="str">
        <f>DATE(B409,C409,D409)&amp;"-"&amp;COUNTIF($D$4:D409,D409)</f>
        <v>44862-1</v>
      </c>
      <c r="B409" s="319">
        <f>YEAR([2]売上一覧表!$B$5)</f>
        <v>2022</v>
      </c>
      <c r="C409" s="319">
        <f>MONTH([2]売上一覧表!$B$5)</f>
        <v>10</v>
      </c>
      <c r="D409" s="319">
        <f t="shared" si="13"/>
        <v>28</v>
      </c>
      <c r="F409" s="365">
        <f>VLOOKUP(A409,[2]売上入力!D:AH,31,0)</f>
        <v>5807.5</v>
      </c>
      <c r="G409" s="319">
        <v>1838</v>
      </c>
      <c r="I409" s="319">
        <v>32</v>
      </c>
      <c r="J409" s="319">
        <v>8</v>
      </c>
      <c r="P409" s="319">
        <f>IF(VLOOKUP(A409,[2]売上入力!D:J,7,0)="日払",100,420)</f>
        <v>100</v>
      </c>
      <c r="U409" s="319" t="str">
        <f>IF(P409=420,VLOOKUP(VLOOKUP(A409,[2]売上入力!D:I,6,0),[2]基本登録!D:E,2,0),"")</f>
        <v/>
      </c>
      <c r="Y409" s="365">
        <f t="shared" si="12"/>
        <v>5807.5</v>
      </c>
      <c r="Z409" s="319" t="str">
        <f>IF(P409=420,"未払外注費("&amp;VLOOKUP(A409,[2]売上入力!D:AB,6,0)&amp;")","外注費("&amp;VLOOKUP(A409,[2]売上入力!D:AB,6,0)&amp;")")</f>
        <v>外注費(井越)</v>
      </c>
    </row>
    <row r="410" spans="1:26" ht="13.5">
      <c r="A410" s="563" t="str">
        <f>DATE(B410,C410,D410)&amp;"-"&amp;COUNTIF($D$4:D410,D410)</f>
        <v>44862-2</v>
      </c>
      <c r="B410" s="319">
        <f>YEAR([2]売上一覧表!$B$5)</f>
        <v>2022</v>
      </c>
      <c r="C410" s="319">
        <f>MONTH([2]売上一覧表!$B$5)</f>
        <v>10</v>
      </c>
      <c r="D410" s="319">
        <f t="shared" si="13"/>
        <v>28</v>
      </c>
      <c r="F410" s="365">
        <f>VLOOKUP(A410,[2]売上入力!D:AH,31,0)</f>
        <v>4542.5000000000009</v>
      </c>
      <c r="G410" s="319">
        <v>1838</v>
      </c>
      <c r="I410" s="319">
        <v>32</v>
      </c>
      <c r="J410" s="319">
        <v>8</v>
      </c>
      <c r="P410" s="319">
        <f>IF(VLOOKUP(A410,[2]売上入力!D:J,7,0)="日払",100,420)</f>
        <v>100</v>
      </c>
      <c r="U410" s="319" t="str">
        <f>IF(P410=420,VLOOKUP(VLOOKUP(A410,[2]売上入力!D:I,6,0),[2]基本登録!D:E,2,0),"")</f>
        <v/>
      </c>
      <c r="Y410" s="365">
        <f t="shared" si="12"/>
        <v>4542.5000000000009</v>
      </c>
      <c r="Z410" s="319" t="str">
        <f>IF(P410=420,"未払外注費("&amp;VLOOKUP(A410,[2]売上入力!D:AB,6,0)&amp;")","外注費("&amp;VLOOKUP(A410,[2]売上入力!D:AB,6,0)&amp;")")</f>
        <v>外注費(武茂)</v>
      </c>
    </row>
    <row r="411" spans="1:26" ht="13.5">
      <c r="A411" s="563" t="str">
        <f>DATE(B411,C411,D411)&amp;"-"&amp;COUNTIF($D$4:D411,D411)</f>
        <v>44862-3</v>
      </c>
      <c r="B411" s="319">
        <f>YEAR([2]売上一覧表!$B$5)</f>
        <v>2022</v>
      </c>
      <c r="C411" s="319">
        <f>MONTH([2]売上一覧表!$B$5)</f>
        <v>10</v>
      </c>
      <c r="D411" s="319">
        <f t="shared" si="13"/>
        <v>28</v>
      </c>
      <c r="F411" s="365">
        <f>VLOOKUP(A411,[2]売上入力!D:AH,31,0)</f>
        <v>4714.9999999999973</v>
      </c>
      <c r="G411" s="319">
        <v>1838</v>
      </c>
      <c r="I411" s="319">
        <v>32</v>
      </c>
      <c r="J411" s="319">
        <v>8</v>
      </c>
      <c r="P411" s="319">
        <f>IF(VLOOKUP(A411,[2]売上入力!D:J,7,0)="日払",100,420)</f>
        <v>100</v>
      </c>
      <c r="U411" s="319" t="str">
        <f>IF(P411=420,VLOOKUP(VLOOKUP(A411,[2]売上入力!D:I,6,0),[2]基本登録!D:E,2,0),"")</f>
        <v/>
      </c>
      <c r="Y411" s="365">
        <f t="shared" si="12"/>
        <v>4714.9999999999973</v>
      </c>
      <c r="Z411" s="319" t="str">
        <f>IF(P411=420,"未払外注費("&amp;VLOOKUP(A411,[2]売上入力!D:AB,6,0)&amp;")","外注費("&amp;VLOOKUP(A411,[2]売上入力!D:AB,6,0)&amp;")")</f>
        <v>外注費(庵)</v>
      </c>
    </row>
    <row r="412" spans="1:26" ht="13.5">
      <c r="A412" s="563" t="str">
        <f>DATE(B412,C412,D412)&amp;"-"&amp;COUNTIF($D$4:D412,D412)</f>
        <v>44862-4</v>
      </c>
      <c r="B412" s="319">
        <f>YEAR([2]売上一覧表!$B$5)</f>
        <v>2022</v>
      </c>
      <c r="C412" s="319">
        <f>MONTH([2]売上一覧表!$B$5)</f>
        <v>10</v>
      </c>
      <c r="D412" s="319">
        <f t="shared" si="13"/>
        <v>28</v>
      </c>
      <c r="F412" s="365">
        <f>VLOOKUP(A412,[2]売上入力!D:AH,31,0)</f>
        <v>3967.5000000000032</v>
      </c>
      <c r="G412" s="319">
        <v>1838</v>
      </c>
      <c r="I412" s="319">
        <v>32</v>
      </c>
      <c r="J412" s="319">
        <v>8</v>
      </c>
      <c r="P412" s="319">
        <f>IF(VLOOKUP(A412,[2]売上入力!D:J,7,0)="日払",100,420)</f>
        <v>100</v>
      </c>
      <c r="U412" s="319" t="str">
        <f>IF(P412=420,VLOOKUP(VLOOKUP(A412,[2]売上入力!D:I,6,0),[2]基本登録!D:E,2,0),"")</f>
        <v/>
      </c>
      <c r="Y412" s="365">
        <f t="shared" si="12"/>
        <v>3967.5000000000032</v>
      </c>
      <c r="Z412" s="319" t="str">
        <f>IF(P412=420,"未払外注費("&amp;VLOOKUP(A412,[2]売上入力!D:AB,6,0)&amp;")","外注費("&amp;VLOOKUP(A412,[2]売上入力!D:AB,6,0)&amp;")")</f>
        <v>外注費(清水英)</v>
      </c>
    </row>
    <row r="413" spans="1:26" ht="13.5">
      <c r="A413" s="563" t="str">
        <f>DATE(B413,C413,D413)&amp;"-"&amp;COUNTIF($D$4:D413,D413)</f>
        <v>44862-5</v>
      </c>
      <c r="B413" s="319">
        <f>YEAR([2]売上一覧表!$B$5)</f>
        <v>2022</v>
      </c>
      <c r="C413" s="319">
        <f>MONTH([2]売上一覧表!$B$5)</f>
        <v>10</v>
      </c>
      <c r="D413" s="319">
        <f t="shared" si="13"/>
        <v>28</v>
      </c>
      <c r="F413" s="365">
        <f>VLOOKUP(A413,[2]売上入力!D:AH,31,0)</f>
        <v>7647.4999999999973</v>
      </c>
      <c r="G413" s="319">
        <v>1838</v>
      </c>
      <c r="I413" s="319">
        <v>32</v>
      </c>
      <c r="J413" s="319">
        <v>8</v>
      </c>
      <c r="P413" s="319">
        <f>IF(VLOOKUP(A413,[2]売上入力!D:J,7,0)="日払",100,420)</f>
        <v>100</v>
      </c>
      <c r="U413" s="319" t="str">
        <f>IF(P413=420,VLOOKUP(VLOOKUP(A413,[2]売上入力!D:I,6,0),[2]基本登録!D:E,2,0),"")</f>
        <v/>
      </c>
      <c r="Y413" s="365">
        <f t="shared" si="12"/>
        <v>7647.4999999999973</v>
      </c>
      <c r="Z413" s="319" t="str">
        <f>IF(P413=420,"未払外注費("&amp;VLOOKUP(A413,[2]売上入力!D:AB,6,0)&amp;")","外注費("&amp;VLOOKUP(A413,[2]売上入力!D:AB,6,0)&amp;")")</f>
        <v>外注費(片山)</v>
      </c>
    </row>
    <row r="414" spans="1:26" ht="13.5">
      <c r="A414" s="563" t="str">
        <f>DATE(B414,C414,D414)&amp;"-"&amp;COUNTIF($D$4:D414,D414)</f>
        <v>44862-6</v>
      </c>
      <c r="B414" s="319">
        <f>YEAR([2]売上一覧表!$B$5)</f>
        <v>2022</v>
      </c>
      <c r="C414" s="319">
        <f>MONTH([2]売上一覧表!$B$5)</f>
        <v>10</v>
      </c>
      <c r="D414" s="319">
        <f t="shared" si="13"/>
        <v>28</v>
      </c>
      <c r="F414" s="365">
        <f>VLOOKUP(A414,[2]売上入力!D:AH,31,0)</f>
        <v>7666.6666666666679</v>
      </c>
      <c r="G414" s="319">
        <v>1838</v>
      </c>
      <c r="I414" s="319">
        <v>32</v>
      </c>
      <c r="J414" s="319">
        <v>8</v>
      </c>
      <c r="P414" s="319">
        <f>IF(VLOOKUP(A414,[2]売上入力!D:J,7,0)="日払",100,420)</f>
        <v>100</v>
      </c>
      <c r="U414" s="319" t="str">
        <f>IF(P414=420,VLOOKUP(VLOOKUP(A414,[2]売上入力!D:I,6,0),[2]基本登録!D:E,2,0),"")</f>
        <v/>
      </c>
      <c r="Y414" s="365">
        <f t="shared" si="12"/>
        <v>7666.6666666666679</v>
      </c>
      <c r="Z414" s="319" t="str">
        <f>IF(P414=420,"未払外注費("&amp;VLOOKUP(A414,[2]売上入力!D:AB,6,0)&amp;")","外注費("&amp;VLOOKUP(A414,[2]売上入力!D:AB,6,0)&amp;")")</f>
        <v>外注費(小沼)</v>
      </c>
    </row>
    <row r="415" spans="1:26" ht="13.5">
      <c r="A415" s="563" t="str">
        <f>DATE(B415,C415,D415)&amp;"-"&amp;COUNTIF($D$4:D415,D415)</f>
        <v>44862-7</v>
      </c>
      <c r="B415" s="319">
        <f>YEAR([2]売上一覧表!$B$5)</f>
        <v>2022</v>
      </c>
      <c r="C415" s="319">
        <f>MONTH([2]売上一覧表!$B$5)</f>
        <v>10</v>
      </c>
      <c r="D415" s="319">
        <f t="shared" si="13"/>
        <v>28</v>
      </c>
      <c r="F415" s="365">
        <f>VLOOKUP(A415,[2]売上入力!D:AH,31,0)</f>
        <v>9257.4999999999945</v>
      </c>
      <c r="G415" s="319">
        <v>1838</v>
      </c>
      <c r="I415" s="319">
        <v>32</v>
      </c>
      <c r="J415" s="319">
        <v>8</v>
      </c>
      <c r="P415" s="319">
        <f>IF(VLOOKUP(A415,[2]売上入力!D:J,7,0)="日払",100,420)</f>
        <v>100</v>
      </c>
      <c r="U415" s="319" t="str">
        <f>IF(P415=420,VLOOKUP(VLOOKUP(A415,[2]売上入力!D:I,6,0),[2]基本登録!D:E,2,0),"")</f>
        <v/>
      </c>
      <c r="Y415" s="365">
        <f t="shared" si="12"/>
        <v>9257.4999999999945</v>
      </c>
      <c r="Z415" s="319" t="str">
        <f>IF(P415=420,"未払外注費("&amp;VLOOKUP(A415,[2]売上入力!D:AB,6,0)&amp;")","外注費("&amp;VLOOKUP(A415,[2]売上入力!D:AB,6,0)&amp;")")</f>
        <v>外注費(鈴木)</v>
      </c>
    </row>
    <row r="416" spans="1:26" ht="13.5">
      <c r="A416" s="563" t="str">
        <f>DATE(B416,C416,D416)&amp;"-"&amp;COUNTIF($D$4:D416,D416)</f>
        <v>44862-8</v>
      </c>
      <c r="B416" s="319">
        <f>YEAR([2]売上一覧表!$B$5)</f>
        <v>2022</v>
      </c>
      <c r="C416" s="319">
        <f>MONTH([2]売上一覧表!$B$5)</f>
        <v>10</v>
      </c>
      <c r="D416" s="319">
        <f t="shared" si="13"/>
        <v>28</v>
      </c>
      <c r="F416" s="365">
        <f>VLOOKUP(A416,[2]売上入力!D:AH,31,0)</f>
        <v>6382.4999999999982</v>
      </c>
      <c r="G416" s="319">
        <v>1838</v>
      </c>
      <c r="I416" s="319">
        <v>32</v>
      </c>
      <c r="J416" s="319">
        <v>8</v>
      </c>
      <c r="P416" s="319">
        <f>IF(VLOOKUP(A416,[2]売上入力!D:J,7,0)="日払",100,420)</f>
        <v>100</v>
      </c>
      <c r="U416" s="319" t="str">
        <f>IF(P416=420,VLOOKUP(VLOOKUP(A416,[2]売上入力!D:I,6,0),[2]基本登録!D:E,2,0),"")</f>
        <v/>
      </c>
      <c r="Y416" s="365">
        <f t="shared" si="12"/>
        <v>6382.4999999999982</v>
      </c>
      <c r="Z416" s="319" t="str">
        <f>IF(P416=420,"未払外注費("&amp;VLOOKUP(A416,[2]売上入力!D:AB,6,0)&amp;")","外注費("&amp;VLOOKUP(A416,[2]売上入力!D:AB,6,0)&amp;")")</f>
        <v>外注費(相田)</v>
      </c>
    </row>
    <row r="417" spans="1:26" ht="13.5">
      <c r="A417" s="563" t="str">
        <f>DATE(B417,C417,D417)&amp;"-"&amp;COUNTIF($D$4:D417,D417)</f>
        <v>44862-9</v>
      </c>
      <c r="B417" s="319">
        <f>YEAR([2]売上一覧表!$B$5)</f>
        <v>2022</v>
      </c>
      <c r="C417" s="319">
        <f>MONTH([2]売上一覧表!$B$5)</f>
        <v>10</v>
      </c>
      <c r="D417" s="319">
        <f t="shared" si="13"/>
        <v>28</v>
      </c>
      <c r="F417" s="365">
        <f>VLOOKUP(A417,[2]売上入力!D:AH,31,0)</f>
        <v>4542.5000000000009</v>
      </c>
      <c r="G417" s="319">
        <v>1838</v>
      </c>
      <c r="I417" s="319">
        <v>32</v>
      </c>
      <c r="J417" s="319">
        <v>8</v>
      </c>
      <c r="P417" s="319">
        <f>IF(VLOOKUP(A417,[2]売上入力!D:J,7,0)="日払",100,420)</f>
        <v>100</v>
      </c>
      <c r="U417" s="319" t="str">
        <f>IF(P417=420,VLOOKUP(VLOOKUP(A417,[2]売上入力!D:I,6,0),[2]基本登録!D:E,2,0),"")</f>
        <v/>
      </c>
      <c r="Y417" s="365">
        <f t="shared" si="12"/>
        <v>4542.5000000000009</v>
      </c>
      <c r="Z417" s="319" t="str">
        <f>IF(P417=420,"未払外注費("&amp;VLOOKUP(A417,[2]売上入力!D:AB,6,0)&amp;")","外注費("&amp;VLOOKUP(A417,[2]売上入力!D:AB,6,0)&amp;")")</f>
        <v>外注費(石巻)</v>
      </c>
    </row>
    <row r="418" spans="1:26" ht="13.5">
      <c r="A418" s="563" t="str">
        <f>DATE(B418,C418,D418)&amp;"-"&amp;COUNTIF($D$4:D418,D418)</f>
        <v>44862-10</v>
      </c>
      <c r="B418" s="319">
        <f>YEAR([2]売上一覧表!$B$5)</f>
        <v>2022</v>
      </c>
      <c r="C418" s="319">
        <f>MONTH([2]売上一覧表!$B$5)</f>
        <v>10</v>
      </c>
      <c r="D418" s="319">
        <f t="shared" si="13"/>
        <v>28</v>
      </c>
      <c r="F418" s="365">
        <f>VLOOKUP(A418,[2]売上入力!D:AH,31,0)</f>
        <v>7954.1666666666697</v>
      </c>
      <c r="G418" s="319">
        <v>1838</v>
      </c>
      <c r="I418" s="319">
        <v>32</v>
      </c>
      <c r="J418" s="319">
        <v>8</v>
      </c>
      <c r="P418" s="319">
        <f>IF(VLOOKUP(A418,[2]売上入力!D:J,7,0)="日払",100,420)</f>
        <v>100</v>
      </c>
      <c r="U418" s="319" t="str">
        <f>IF(P418=420,VLOOKUP(VLOOKUP(A418,[2]売上入力!D:I,6,0),[2]基本登録!D:E,2,0),"")</f>
        <v/>
      </c>
      <c r="Y418" s="365">
        <f t="shared" si="12"/>
        <v>7954.1666666666697</v>
      </c>
      <c r="Z418" s="319" t="str">
        <f>IF(P418=420,"未払外注費("&amp;VLOOKUP(A418,[2]売上入力!D:AB,6,0)&amp;")","外注費("&amp;VLOOKUP(A418,[2]売上入力!D:AB,6,0)&amp;")")</f>
        <v>外注費(杉山)</v>
      </c>
    </row>
    <row r="419" spans="1:26" ht="13.5">
      <c r="A419" s="563" t="str">
        <f>DATE(B419,C419,D419)&amp;"-"&amp;COUNTIF($D$4:D419,D419)</f>
        <v>44862-11</v>
      </c>
      <c r="B419" s="319">
        <f>YEAR([2]売上一覧表!$B$5)</f>
        <v>2022</v>
      </c>
      <c r="C419" s="319">
        <f>MONTH([2]売上一覧表!$B$5)</f>
        <v>10</v>
      </c>
      <c r="D419" s="319">
        <f t="shared" si="13"/>
        <v>28</v>
      </c>
      <c r="F419" s="365">
        <f>VLOOKUP(A419,[2]売上入力!D:AH,31,0)</f>
        <v>7819.9999999999955</v>
      </c>
      <c r="G419" s="319">
        <v>1838</v>
      </c>
      <c r="I419" s="319">
        <v>32</v>
      </c>
      <c r="J419" s="319">
        <v>8</v>
      </c>
      <c r="P419" s="319">
        <f>IF(VLOOKUP(A419,[2]売上入力!D:J,7,0)="日払",100,420)</f>
        <v>100</v>
      </c>
      <c r="U419" s="319" t="str">
        <f>IF(P419=420,VLOOKUP(VLOOKUP(A419,[2]売上入力!D:I,6,0),[2]基本登録!D:E,2,0),"")</f>
        <v/>
      </c>
      <c r="Y419" s="365">
        <f t="shared" si="12"/>
        <v>7819.9999999999955</v>
      </c>
      <c r="Z419" s="319" t="str">
        <f>IF(P419=420,"未払外注費("&amp;VLOOKUP(A419,[2]売上入力!D:AB,6,0)&amp;")","外注費("&amp;VLOOKUP(A419,[2]売上入力!D:AB,6,0)&amp;")")</f>
        <v>外注費(及川)</v>
      </c>
    </row>
    <row r="420" spans="1:26" ht="13.5">
      <c r="A420" s="563" t="str">
        <f>DATE(B420,C420,D420)&amp;"-"&amp;COUNTIF($D$4:D420,D420)</f>
        <v>44862-12</v>
      </c>
      <c r="B420" s="319">
        <f>YEAR([2]売上一覧表!$B$5)</f>
        <v>2022</v>
      </c>
      <c r="C420" s="319">
        <f>MONTH([2]売上一覧表!$B$5)</f>
        <v>10</v>
      </c>
      <c r="D420" s="319">
        <f t="shared" si="13"/>
        <v>28</v>
      </c>
      <c r="F420" s="365">
        <f>VLOOKUP(A420,[2]売上入力!D:AH,31,0)</f>
        <v>4830</v>
      </c>
      <c r="G420" s="319">
        <v>1838</v>
      </c>
      <c r="I420" s="319">
        <v>32</v>
      </c>
      <c r="J420" s="319">
        <v>8</v>
      </c>
      <c r="P420" s="319">
        <f>IF(VLOOKUP(A420,[2]売上入力!D:J,7,0)="日払",100,420)</f>
        <v>100</v>
      </c>
      <c r="U420" s="319" t="str">
        <f>IF(P420=420,VLOOKUP(VLOOKUP(A420,[2]売上入力!D:I,6,0),[2]基本登録!D:E,2,0),"")</f>
        <v/>
      </c>
      <c r="Y420" s="365">
        <f t="shared" si="12"/>
        <v>4830</v>
      </c>
      <c r="Z420" s="319" t="str">
        <f>IF(P420=420,"未払外注費("&amp;VLOOKUP(A420,[2]売上入力!D:AB,6,0)&amp;")","外注費("&amp;VLOOKUP(A420,[2]売上入力!D:AB,6,0)&amp;")")</f>
        <v>外注費(堤)</v>
      </c>
    </row>
    <row r="421" spans="1:26" ht="13.5">
      <c r="A421" s="563" t="str">
        <f>DATE(B421,C421,D421)&amp;"-"&amp;COUNTIF($D$4:D421,D421)</f>
        <v>44862-13</v>
      </c>
      <c r="B421" s="319">
        <f>YEAR([2]売上一覧表!$B$5)</f>
        <v>2022</v>
      </c>
      <c r="C421" s="319">
        <f>MONTH([2]売上一覧表!$B$5)</f>
        <v>10</v>
      </c>
      <c r="D421" s="319">
        <f t="shared" si="13"/>
        <v>28</v>
      </c>
      <c r="F421" s="365">
        <f>VLOOKUP(A421,[2]売上入力!D:AH,31,0)</f>
        <v>5059.9999999999991</v>
      </c>
      <c r="G421" s="319">
        <v>1838</v>
      </c>
      <c r="I421" s="319">
        <v>32</v>
      </c>
      <c r="J421" s="319">
        <v>8</v>
      </c>
      <c r="P421" s="319">
        <f>IF(VLOOKUP(A421,[2]売上入力!D:J,7,0)="日払",100,420)</f>
        <v>100</v>
      </c>
      <c r="U421" s="319" t="str">
        <f>IF(P421=420,VLOOKUP(VLOOKUP(A421,[2]売上入力!D:I,6,0),[2]基本登録!D:E,2,0),"")</f>
        <v/>
      </c>
      <c r="Y421" s="365">
        <f t="shared" si="12"/>
        <v>5059.9999999999991</v>
      </c>
      <c r="Z421" s="319" t="str">
        <f>IF(P421=420,"未払外注費("&amp;VLOOKUP(A421,[2]売上入力!D:AB,6,0)&amp;")","外注費("&amp;VLOOKUP(A421,[2]売上入力!D:AB,6,0)&amp;")")</f>
        <v>外注費(中條)</v>
      </c>
    </row>
    <row r="422" spans="1:26" ht="13.5">
      <c r="A422" s="563" t="str">
        <f>DATE(B422,C422,D422)&amp;"-"&amp;COUNTIF($D$4:D422,D422)</f>
        <v>44862-14</v>
      </c>
      <c r="B422" s="319">
        <f>YEAR([2]売上一覧表!$B$5)</f>
        <v>2022</v>
      </c>
      <c r="C422" s="319">
        <f>MONTH([2]売上一覧表!$B$5)</f>
        <v>10</v>
      </c>
      <c r="D422" s="319">
        <f t="shared" si="13"/>
        <v>28</v>
      </c>
      <c r="F422" s="365">
        <f>VLOOKUP(A422,[2]売上入力!D:AH,31,0)</f>
        <v>6210.0000000000027</v>
      </c>
      <c r="G422" s="319">
        <v>1838</v>
      </c>
      <c r="I422" s="319">
        <v>32</v>
      </c>
      <c r="J422" s="319">
        <v>8</v>
      </c>
      <c r="P422" s="319">
        <f>IF(VLOOKUP(A422,[2]売上入力!D:J,7,0)="日払",100,420)</f>
        <v>100</v>
      </c>
      <c r="U422" s="319" t="str">
        <f>IF(P422=420,VLOOKUP(VLOOKUP(A422,[2]売上入力!D:I,6,0),[2]基本登録!D:E,2,0),"")</f>
        <v/>
      </c>
      <c r="Y422" s="365">
        <f t="shared" si="12"/>
        <v>6210.0000000000027</v>
      </c>
      <c r="Z422" s="319" t="str">
        <f>IF(P422=420,"未払外注費("&amp;VLOOKUP(A422,[2]売上入力!D:AB,6,0)&amp;")","外注費("&amp;VLOOKUP(A422,[2]売上入力!D:AB,6,0)&amp;")")</f>
        <v>外注費(中嶋)</v>
      </c>
    </row>
    <row r="423" spans="1:26" ht="13.5">
      <c r="A423" s="563" t="str">
        <f>DATE(B423,C423,D423)&amp;"-"&amp;COUNTIF($D$4:D423,D423)</f>
        <v>44862-15</v>
      </c>
      <c r="B423" s="319">
        <f>YEAR([2]売上一覧表!$B$5)</f>
        <v>2022</v>
      </c>
      <c r="C423" s="319">
        <f>MONTH([2]売上一覧表!$B$5)</f>
        <v>10</v>
      </c>
      <c r="D423" s="319">
        <f t="shared" si="13"/>
        <v>28</v>
      </c>
      <c r="F423" s="365">
        <f>VLOOKUP(A423,[2]売上入力!D:AH,31,0)</f>
        <v>3910.0000000000009</v>
      </c>
      <c r="G423" s="319">
        <v>1838</v>
      </c>
      <c r="I423" s="319">
        <v>32</v>
      </c>
      <c r="J423" s="319">
        <v>8</v>
      </c>
      <c r="P423" s="319">
        <f>IF(VLOOKUP(A423,[2]売上入力!D:J,7,0)="日払",100,420)</f>
        <v>100</v>
      </c>
      <c r="U423" s="319" t="str">
        <f>IF(P423=420,VLOOKUP(VLOOKUP(A423,[2]売上入力!D:I,6,0),[2]基本登録!D:E,2,0),"")</f>
        <v/>
      </c>
      <c r="Y423" s="365">
        <f t="shared" si="12"/>
        <v>3910.0000000000009</v>
      </c>
      <c r="Z423" s="319" t="str">
        <f>IF(P423=420,"未払外注費("&amp;VLOOKUP(A423,[2]売上入力!D:AB,6,0)&amp;")","外注費("&amp;VLOOKUP(A423,[2]売上入力!D:AB,6,0)&amp;")")</f>
        <v>外注費(稲毛田)</v>
      </c>
    </row>
    <row r="424" spans="1:26" ht="13.5">
      <c r="A424" s="563" t="str">
        <f>DATE(B424,C424,D424)&amp;"-"&amp;COUNTIF($D$4:D424,D424)</f>
        <v>44863-1</v>
      </c>
      <c r="B424" s="319">
        <f>YEAR([2]売上一覧表!$B$5)</f>
        <v>2022</v>
      </c>
      <c r="C424" s="319">
        <f>MONTH([2]売上一覧表!$B$5)</f>
        <v>10</v>
      </c>
      <c r="D424" s="319">
        <f t="shared" si="13"/>
        <v>29</v>
      </c>
      <c r="F424" s="365">
        <f>VLOOKUP(A424,[2]売上入力!D:AH,31,0)</f>
        <v>7015.0000000000018</v>
      </c>
      <c r="G424" s="319">
        <v>1838</v>
      </c>
      <c r="I424" s="319">
        <v>32</v>
      </c>
      <c r="J424" s="319">
        <v>8</v>
      </c>
      <c r="P424" s="319">
        <f>IF(VLOOKUP(A424,[2]売上入力!D:J,7,0)="日払",100,420)</f>
        <v>100</v>
      </c>
      <c r="U424" s="319" t="str">
        <f>IF(P424=420,VLOOKUP(VLOOKUP(A424,[2]売上入力!D:I,6,0),[2]基本登録!D:E,2,0),"")</f>
        <v/>
      </c>
      <c r="Y424" s="365">
        <f t="shared" si="12"/>
        <v>7015.0000000000018</v>
      </c>
      <c r="Z424" s="319" t="str">
        <f>IF(P424=420,"未払外注費("&amp;VLOOKUP(A424,[2]売上入力!D:AB,6,0)&amp;")","外注費("&amp;VLOOKUP(A424,[2]売上入力!D:AB,6,0)&amp;")")</f>
        <v>外注費(杉山)</v>
      </c>
    </row>
    <row r="425" spans="1:26" ht="13.5">
      <c r="A425" s="563" t="str">
        <f>DATE(B425,C425,D425)&amp;"-"&amp;COUNTIF($D$4:D425,D425)</f>
        <v>44863-2</v>
      </c>
      <c r="B425" s="319">
        <f>YEAR([2]売上一覧表!$B$5)</f>
        <v>2022</v>
      </c>
      <c r="C425" s="319">
        <f>MONTH([2]売上一覧表!$B$5)</f>
        <v>10</v>
      </c>
      <c r="D425" s="319">
        <f t="shared" si="13"/>
        <v>29</v>
      </c>
      <c r="F425" s="365">
        <f>VLOOKUP(A425,[2]売上入力!D:AH,31,0)</f>
        <v>6727.4999999999991</v>
      </c>
      <c r="G425" s="319">
        <v>1838</v>
      </c>
      <c r="I425" s="319">
        <v>32</v>
      </c>
      <c r="J425" s="319">
        <v>8</v>
      </c>
      <c r="P425" s="319">
        <f>IF(VLOOKUP(A425,[2]売上入力!D:J,7,0)="日払",100,420)</f>
        <v>100</v>
      </c>
      <c r="U425" s="319" t="str">
        <f>IF(P425=420,VLOOKUP(VLOOKUP(A425,[2]売上入力!D:I,6,0),[2]基本登録!D:E,2,0),"")</f>
        <v/>
      </c>
      <c r="Y425" s="365">
        <f t="shared" si="12"/>
        <v>6727.4999999999991</v>
      </c>
      <c r="Z425" s="319" t="str">
        <f>IF(P425=420,"未払外注費("&amp;VLOOKUP(A425,[2]売上入力!D:AB,6,0)&amp;")","外注費("&amp;VLOOKUP(A425,[2]売上入力!D:AB,6,0)&amp;")")</f>
        <v>外注費(清水英)</v>
      </c>
    </row>
    <row r="426" spans="1:26" ht="13.5">
      <c r="A426" s="563" t="str">
        <f>DATE(B426,C426,D426)&amp;"-"&amp;COUNTIF($D$4:D426,D426)</f>
        <v>44863-3</v>
      </c>
      <c r="B426" s="319">
        <f>YEAR([2]売上一覧表!$B$5)</f>
        <v>2022</v>
      </c>
      <c r="C426" s="319">
        <f>MONTH([2]売上一覧表!$B$5)</f>
        <v>10</v>
      </c>
      <c r="D426" s="319">
        <f t="shared" si="13"/>
        <v>29</v>
      </c>
      <c r="F426" s="365">
        <f>VLOOKUP(A426,[2]売上入力!D:AH,31,0)</f>
        <v>8740.0000000000018</v>
      </c>
      <c r="G426" s="319">
        <v>1838</v>
      </c>
      <c r="I426" s="319">
        <v>32</v>
      </c>
      <c r="J426" s="319">
        <v>8</v>
      </c>
      <c r="P426" s="319">
        <f>IF(VLOOKUP(A426,[2]売上入力!D:J,7,0)="日払",100,420)</f>
        <v>100</v>
      </c>
      <c r="U426" s="319" t="str">
        <f>IF(P426=420,VLOOKUP(VLOOKUP(A426,[2]売上入力!D:I,6,0),[2]基本登録!D:E,2,0),"")</f>
        <v/>
      </c>
      <c r="Y426" s="365">
        <f t="shared" si="12"/>
        <v>8740.0000000000018</v>
      </c>
      <c r="Z426" s="319" t="str">
        <f>IF(P426=420,"未払外注費("&amp;VLOOKUP(A426,[2]売上入力!D:AB,6,0)&amp;")","外注費("&amp;VLOOKUP(A426,[2]売上入力!D:AB,6,0)&amp;")")</f>
        <v>外注費(若濱)</v>
      </c>
    </row>
    <row r="427" spans="1:26" ht="13.5">
      <c r="A427" s="563" t="str">
        <f>DATE(B427,C427,D427)&amp;"-"&amp;COUNTIF($D$4:D427,D427)</f>
        <v>44863-4</v>
      </c>
      <c r="B427" s="319">
        <f>YEAR([2]売上一覧表!$B$5)</f>
        <v>2022</v>
      </c>
      <c r="C427" s="319">
        <f>MONTH([2]売上一覧表!$B$5)</f>
        <v>10</v>
      </c>
      <c r="D427" s="319">
        <f t="shared" si="13"/>
        <v>29</v>
      </c>
      <c r="F427" s="365">
        <f>VLOOKUP(A427,[2]売上入力!D:AH,31,0)</f>
        <v>5117.4999999999991</v>
      </c>
      <c r="G427" s="319">
        <v>1838</v>
      </c>
      <c r="I427" s="319">
        <v>32</v>
      </c>
      <c r="J427" s="319">
        <v>8</v>
      </c>
      <c r="P427" s="319">
        <f>IF(VLOOKUP(A427,[2]売上入力!D:J,7,0)="日払",100,420)</f>
        <v>100</v>
      </c>
      <c r="U427" s="319" t="str">
        <f>IF(P427=420,VLOOKUP(VLOOKUP(A427,[2]売上入力!D:I,6,0),[2]基本登録!D:E,2,0),"")</f>
        <v/>
      </c>
      <c r="Y427" s="365">
        <f t="shared" si="12"/>
        <v>5117.4999999999991</v>
      </c>
      <c r="Z427" s="319" t="str">
        <f>IF(P427=420,"未払外注費("&amp;VLOOKUP(A427,[2]売上入力!D:AB,6,0)&amp;")","外注費("&amp;VLOOKUP(A427,[2]売上入力!D:AB,6,0)&amp;")")</f>
        <v>外注費(武茂)</v>
      </c>
    </row>
    <row r="428" spans="1:26" ht="13.5">
      <c r="A428" s="563" t="str">
        <f>DATE(B428,C428,D428)&amp;"-"&amp;COUNTIF($D$4:D428,D428)</f>
        <v>44863-5</v>
      </c>
      <c r="B428" s="319">
        <f>YEAR([2]売上一覧表!$B$5)</f>
        <v>2022</v>
      </c>
      <c r="C428" s="319">
        <f>MONTH([2]売上一覧表!$B$5)</f>
        <v>10</v>
      </c>
      <c r="D428" s="319">
        <f t="shared" si="13"/>
        <v>29</v>
      </c>
      <c r="F428" s="365">
        <f>VLOOKUP(A428,[2]売上入力!D:AH,31,0)</f>
        <v>6555.0000000000036</v>
      </c>
      <c r="G428" s="319">
        <v>1838</v>
      </c>
      <c r="I428" s="319">
        <v>32</v>
      </c>
      <c r="J428" s="319">
        <v>8</v>
      </c>
      <c r="P428" s="319">
        <f>IF(VLOOKUP(A428,[2]売上入力!D:J,7,0)="日払",100,420)</f>
        <v>100</v>
      </c>
      <c r="U428" s="319" t="str">
        <f>IF(P428=420,VLOOKUP(VLOOKUP(A428,[2]売上入力!D:I,6,0),[2]基本登録!D:E,2,0),"")</f>
        <v/>
      </c>
      <c r="Y428" s="365">
        <f t="shared" si="12"/>
        <v>6555.0000000000036</v>
      </c>
      <c r="Z428" s="319" t="str">
        <f>IF(P428=420,"未払外注費("&amp;VLOOKUP(A428,[2]売上入力!D:AB,6,0)&amp;")","外注費("&amp;VLOOKUP(A428,[2]売上入力!D:AB,6,0)&amp;")")</f>
        <v>外注費(石巻)</v>
      </c>
    </row>
    <row r="429" spans="1:26" ht="13.5">
      <c r="A429" s="563" t="str">
        <f>DATE(B429,C429,D429)&amp;"-"&amp;COUNTIF($D$4:D429,D429)</f>
        <v>44863-6</v>
      </c>
      <c r="B429" s="319">
        <f>YEAR([2]売上一覧表!$B$5)</f>
        <v>2022</v>
      </c>
      <c r="C429" s="319">
        <f>MONTH([2]売上一覧表!$B$5)</f>
        <v>10</v>
      </c>
      <c r="D429" s="319">
        <f t="shared" si="13"/>
        <v>29</v>
      </c>
      <c r="F429" s="365">
        <f>VLOOKUP(A429,[2]売上入力!D:AH,31,0)</f>
        <v>6382.4999999999982</v>
      </c>
      <c r="G429" s="319">
        <v>1838</v>
      </c>
      <c r="I429" s="319">
        <v>32</v>
      </c>
      <c r="J429" s="319">
        <v>8</v>
      </c>
      <c r="P429" s="319">
        <f>IF(VLOOKUP(A429,[2]売上入力!D:J,7,0)="日払",100,420)</f>
        <v>100</v>
      </c>
      <c r="U429" s="319" t="str">
        <f>IF(P429=420,VLOOKUP(VLOOKUP(A429,[2]売上入力!D:I,6,0),[2]基本登録!D:E,2,0),"")</f>
        <v/>
      </c>
      <c r="Y429" s="365">
        <f t="shared" si="12"/>
        <v>6382.4999999999982</v>
      </c>
      <c r="Z429" s="319" t="str">
        <f>IF(P429=420,"未払外注費("&amp;VLOOKUP(A429,[2]売上入力!D:AB,6,0)&amp;")","外注費("&amp;VLOOKUP(A429,[2]売上入力!D:AB,6,0)&amp;")")</f>
        <v>外注費(八重樫)</v>
      </c>
    </row>
    <row r="430" spans="1:26" ht="13.5">
      <c r="A430" s="563" t="str">
        <f>DATE(B430,C430,D430)&amp;"-"&amp;COUNTIF($D$4:D430,D430)</f>
        <v>44863-7</v>
      </c>
      <c r="B430" s="319">
        <f>YEAR([2]売上一覧表!$B$5)</f>
        <v>2022</v>
      </c>
      <c r="C430" s="319">
        <f>MONTH([2]売上一覧表!$B$5)</f>
        <v>10</v>
      </c>
      <c r="D430" s="319">
        <f t="shared" si="13"/>
        <v>29</v>
      </c>
      <c r="F430" s="365">
        <f>VLOOKUP(A430,[2]売上入力!D:AH,31,0)</f>
        <v>5577.4999999999973</v>
      </c>
      <c r="G430" s="319">
        <v>1838</v>
      </c>
      <c r="I430" s="319">
        <v>32</v>
      </c>
      <c r="J430" s="319">
        <v>8</v>
      </c>
      <c r="P430" s="319">
        <f>IF(VLOOKUP(A430,[2]売上入力!D:J,7,0)="日払",100,420)</f>
        <v>100</v>
      </c>
      <c r="U430" s="319" t="str">
        <f>IF(P430=420,VLOOKUP(VLOOKUP(A430,[2]売上入力!D:I,6,0),[2]基本登録!D:E,2,0),"")</f>
        <v/>
      </c>
      <c r="Y430" s="365">
        <f t="shared" si="12"/>
        <v>5577.4999999999973</v>
      </c>
      <c r="Z430" s="319" t="str">
        <f>IF(P430=420,"未払外注費("&amp;VLOOKUP(A430,[2]売上入力!D:AB,6,0)&amp;")","外注費("&amp;VLOOKUP(A430,[2]売上入力!D:AB,6,0)&amp;")")</f>
        <v>外注費(深田)</v>
      </c>
    </row>
    <row r="431" spans="1:26" ht="13.5">
      <c r="A431" s="563" t="str">
        <f>DATE(B431,C431,D431)&amp;"-"&amp;COUNTIF($D$4:D431,D431)</f>
        <v>44863-8</v>
      </c>
      <c r="B431" s="319">
        <f>YEAR([2]売上一覧表!$B$5)</f>
        <v>2022</v>
      </c>
      <c r="C431" s="319">
        <f>MONTH([2]売上一覧表!$B$5)</f>
        <v>10</v>
      </c>
      <c r="D431" s="319">
        <f t="shared" si="13"/>
        <v>29</v>
      </c>
      <c r="F431" s="365">
        <f>VLOOKUP(A431,[2]売上入力!D:AH,31,0)</f>
        <v>10292.500000000002</v>
      </c>
      <c r="G431" s="319">
        <v>1838</v>
      </c>
      <c r="I431" s="319">
        <v>32</v>
      </c>
      <c r="J431" s="319">
        <v>8</v>
      </c>
      <c r="P431" s="319">
        <f>IF(VLOOKUP(A431,[2]売上入力!D:J,7,0)="日払",100,420)</f>
        <v>100</v>
      </c>
      <c r="U431" s="319" t="str">
        <f>IF(P431=420,VLOOKUP(VLOOKUP(A431,[2]売上入力!D:I,6,0),[2]基本登録!D:E,2,0),"")</f>
        <v/>
      </c>
      <c r="Y431" s="365">
        <f t="shared" si="12"/>
        <v>10292.500000000002</v>
      </c>
      <c r="Z431" s="319" t="str">
        <f>IF(P431=420,"未払外注費("&amp;VLOOKUP(A431,[2]売上入力!D:AB,6,0)&amp;")","外注費("&amp;VLOOKUP(A431,[2]売上入力!D:AB,6,0)&amp;")")</f>
        <v>外注費(小沼)</v>
      </c>
    </row>
    <row r="432" spans="1:26" ht="13.5">
      <c r="A432" s="563" t="str">
        <f>DATE(B432,C432,D432)&amp;"-"&amp;COUNTIF($D$4:D432,D432)</f>
        <v>44863-9</v>
      </c>
      <c r="B432" s="319">
        <f>YEAR([2]売上一覧表!$B$5)</f>
        <v>2022</v>
      </c>
      <c r="C432" s="319">
        <f>MONTH([2]売上一覧表!$B$5)</f>
        <v>10</v>
      </c>
      <c r="D432" s="319">
        <f t="shared" si="13"/>
        <v>29</v>
      </c>
      <c r="F432" s="365">
        <f>VLOOKUP(A432,[2]売上入力!D:AH,31,0)</f>
        <v>8222.5</v>
      </c>
      <c r="G432" s="319">
        <v>1838</v>
      </c>
      <c r="I432" s="319">
        <v>32</v>
      </c>
      <c r="J432" s="319">
        <v>8</v>
      </c>
      <c r="P432" s="319">
        <f>IF(VLOOKUP(A432,[2]売上入力!D:J,7,0)="日払",100,420)</f>
        <v>100</v>
      </c>
      <c r="U432" s="319" t="str">
        <f>IF(P432=420,VLOOKUP(VLOOKUP(A432,[2]売上入力!D:I,6,0),[2]基本登録!D:E,2,0),"")</f>
        <v/>
      </c>
      <c r="Y432" s="365">
        <f t="shared" si="12"/>
        <v>8222.5</v>
      </c>
      <c r="Z432" s="319" t="str">
        <f>IF(P432=420,"未払外注費("&amp;VLOOKUP(A432,[2]売上入力!D:AB,6,0)&amp;")","外注費("&amp;VLOOKUP(A432,[2]売上入力!D:AB,6,0)&amp;")")</f>
        <v>外注費(片山)</v>
      </c>
    </row>
    <row r="433" spans="1:26" ht="13.5">
      <c r="A433" s="563" t="str">
        <f>DATE(B433,C433,D433)&amp;"-"&amp;COUNTIF($D$4:D433,D433)</f>
        <v>44863-10</v>
      </c>
      <c r="B433" s="319">
        <f>YEAR([2]売上一覧表!$B$5)</f>
        <v>2022</v>
      </c>
      <c r="C433" s="319">
        <f>MONTH([2]売上一覧表!$B$5)</f>
        <v>10</v>
      </c>
      <c r="D433" s="319">
        <f t="shared" si="13"/>
        <v>29</v>
      </c>
      <c r="F433" s="365">
        <f>VLOOKUP(A433,[2]売上入力!D:AH,31,0)</f>
        <v>11327.5</v>
      </c>
      <c r="G433" s="319">
        <v>1838</v>
      </c>
      <c r="I433" s="319">
        <v>32</v>
      </c>
      <c r="J433" s="319">
        <v>8</v>
      </c>
      <c r="P433" s="319">
        <f>IF(VLOOKUP(A433,[2]売上入力!D:J,7,0)="日払",100,420)</f>
        <v>100</v>
      </c>
      <c r="U433" s="319" t="str">
        <f>IF(P433=420,VLOOKUP(VLOOKUP(A433,[2]売上入力!D:I,6,0),[2]基本登録!D:E,2,0),"")</f>
        <v/>
      </c>
      <c r="Y433" s="365">
        <f t="shared" si="12"/>
        <v>11327.5</v>
      </c>
      <c r="Z433" s="319" t="str">
        <f>IF(P433=420,"未払外注費("&amp;VLOOKUP(A433,[2]売上入力!D:AB,6,0)&amp;")","外注費("&amp;VLOOKUP(A433,[2]売上入力!D:AB,6,0)&amp;")")</f>
        <v>外注費(鈴木)</v>
      </c>
    </row>
    <row r="434" spans="1:26" ht="13.5">
      <c r="A434" s="563" t="str">
        <f>DATE(B434,C434,D434)&amp;"-"&amp;COUNTIF($D$4:D434,D434)</f>
        <v>44863-11</v>
      </c>
      <c r="B434" s="319">
        <f>YEAR([2]売上一覧表!$B$5)</f>
        <v>2022</v>
      </c>
      <c r="C434" s="319">
        <f>MONTH([2]売上一覧表!$B$5)</f>
        <v>10</v>
      </c>
      <c r="D434" s="319">
        <f t="shared" si="13"/>
        <v>29</v>
      </c>
      <c r="F434" s="365">
        <f>VLOOKUP(A434,[2]売上入力!D:AH,31,0)</f>
        <v>0</v>
      </c>
      <c r="G434" s="319">
        <v>1838</v>
      </c>
      <c r="I434" s="319">
        <v>32</v>
      </c>
      <c r="J434" s="319">
        <v>8</v>
      </c>
      <c r="P434" s="319">
        <f>IF(VLOOKUP(A434,[2]売上入力!D:J,7,0)="日払",100,420)</f>
        <v>420</v>
      </c>
      <c r="U434" s="319">
        <f>IF(P434=420,VLOOKUP(VLOOKUP(A434,[2]売上入力!D:I,6,0),[2]基本登録!D:E,2,0),"")</f>
        <v>4</v>
      </c>
      <c r="Y434" s="365">
        <f t="shared" si="12"/>
        <v>0</v>
      </c>
      <c r="Z434" s="319" t="str">
        <f>IF(P434=420,"未払外注費("&amp;VLOOKUP(A434,[2]売上入力!D:AB,6,0)&amp;")","外注費("&amp;VLOOKUP(A434,[2]売上入力!D:AB,6,0)&amp;")")</f>
        <v>未払外注費(長尾)</v>
      </c>
    </row>
    <row r="435" spans="1:26" ht="13.5">
      <c r="A435" s="563" t="str">
        <f>DATE(B435,C435,D435)&amp;"-"&amp;COUNTIF($D$4:D435,D435)</f>
        <v>44863-12</v>
      </c>
      <c r="B435" s="319">
        <f>YEAR([2]売上一覧表!$B$5)</f>
        <v>2022</v>
      </c>
      <c r="C435" s="319">
        <f>MONTH([2]売上一覧表!$B$5)</f>
        <v>10</v>
      </c>
      <c r="D435" s="319">
        <f t="shared" si="13"/>
        <v>29</v>
      </c>
      <c r="F435" s="365">
        <f>VLOOKUP(A435,[2]売上入力!D:AH,31,0)</f>
        <v>5289.9999999999982</v>
      </c>
      <c r="G435" s="319">
        <v>1838</v>
      </c>
      <c r="I435" s="319">
        <v>32</v>
      </c>
      <c r="J435" s="319">
        <v>8</v>
      </c>
      <c r="P435" s="319">
        <f>IF(VLOOKUP(A435,[2]売上入力!D:J,7,0)="日払",100,420)</f>
        <v>100</v>
      </c>
      <c r="U435" s="319" t="str">
        <f>IF(P435=420,VLOOKUP(VLOOKUP(A435,[2]売上入力!D:I,6,0),[2]基本登録!D:E,2,0),"")</f>
        <v/>
      </c>
      <c r="Y435" s="365">
        <f t="shared" si="12"/>
        <v>5289.9999999999982</v>
      </c>
      <c r="Z435" s="319" t="str">
        <f>IF(P435=420,"未払外注費("&amp;VLOOKUP(A435,[2]売上入力!D:AB,6,0)&amp;")","外注費("&amp;VLOOKUP(A435,[2]売上入力!D:AB,6,0)&amp;")")</f>
        <v>外注費(高橋)</v>
      </c>
    </row>
    <row r="436" spans="1:26" ht="13.5">
      <c r="A436" s="563" t="str">
        <f>DATE(B436,C436,D436)&amp;"-"&amp;COUNTIF($D$4:D436,D436)</f>
        <v>44863-13</v>
      </c>
      <c r="B436" s="319">
        <f>YEAR([2]売上一覧表!$B$5)</f>
        <v>2022</v>
      </c>
      <c r="C436" s="319">
        <f>MONTH([2]売上一覧表!$B$5)</f>
        <v>10</v>
      </c>
      <c r="D436" s="319">
        <f t="shared" si="13"/>
        <v>29</v>
      </c>
      <c r="F436" s="365" t="e">
        <f>VLOOKUP(A436,[2]売上入力!D:AH,31,0)</f>
        <v>#N/A</v>
      </c>
      <c r="G436" s="319">
        <v>1838</v>
      </c>
      <c r="I436" s="319">
        <v>32</v>
      </c>
      <c r="J436" s="319">
        <v>8</v>
      </c>
      <c r="P436" s="319" t="e">
        <f>IF(VLOOKUP(A436,[2]売上入力!D:J,7,0)="日払",100,420)</f>
        <v>#N/A</v>
      </c>
      <c r="U436" s="319" t="e">
        <f>IF(P436=420,VLOOKUP(VLOOKUP(A436,[2]売上入力!D:I,6,0),[2]基本登録!D:E,2,0),"")</f>
        <v>#N/A</v>
      </c>
      <c r="Y436" s="365" t="e">
        <f t="shared" si="12"/>
        <v>#N/A</v>
      </c>
      <c r="Z436" s="319" t="e">
        <f>IF(P436=420,"未払外注費("&amp;VLOOKUP(A436,[2]売上入力!D:AB,6,0)&amp;")","外注費("&amp;VLOOKUP(A436,[2]売上入力!D:AB,6,0)&amp;")")</f>
        <v>#N/A</v>
      </c>
    </row>
    <row r="437" spans="1:26" ht="13.5">
      <c r="A437" s="563" t="str">
        <f>DATE(B437,C437,D437)&amp;"-"&amp;COUNTIF($D$4:D437,D437)</f>
        <v>44863-14</v>
      </c>
      <c r="B437" s="319">
        <f>YEAR([2]売上一覧表!$B$5)</f>
        <v>2022</v>
      </c>
      <c r="C437" s="319">
        <f>MONTH([2]売上一覧表!$B$5)</f>
        <v>10</v>
      </c>
      <c r="D437" s="319">
        <f t="shared" si="13"/>
        <v>29</v>
      </c>
      <c r="F437" s="365" t="e">
        <f>VLOOKUP(A437,[2]売上入力!D:AH,31,0)</f>
        <v>#N/A</v>
      </c>
      <c r="G437" s="319">
        <v>1838</v>
      </c>
      <c r="I437" s="319">
        <v>32</v>
      </c>
      <c r="J437" s="319">
        <v>8</v>
      </c>
      <c r="P437" s="319" t="e">
        <f>IF(VLOOKUP(A437,[2]売上入力!D:J,7,0)="日払",100,420)</f>
        <v>#N/A</v>
      </c>
      <c r="U437" s="319" t="e">
        <f>IF(P437=420,VLOOKUP(VLOOKUP(A437,[2]売上入力!D:I,6,0),[2]基本登録!D:E,2,0),"")</f>
        <v>#N/A</v>
      </c>
      <c r="Y437" s="365" t="e">
        <f t="shared" si="12"/>
        <v>#N/A</v>
      </c>
      <c r="Z437" s="319" t="e">
        <f>IF(P437=420,"未払外注費("&amp;VLOOKUP(A437,[2]売上入力!D:AB,6,0)&amp;")","外注費("&amp;VLOOKUP(A437,[2]売上入力!D:AB,6,0)&amp;")")</f>
        <v>#N/A</v>
      </c>
    </row>
    <row r="438" spans="1:26" ht="13.5">
      <c r="A438" s="563" t="str">
        <f>DATE(B438,C438,D438)&amp;"-"&amp;COUNTIF($D$4:D438,D438)</f>
        <v>44863-15</v>
      </c>
      <c r="B438" s="319">
        <f>YEAR([2]売上一覧表!$B$5)</f>
        <v>2022</v>
      </c>
      <c r="C438" s="319">
        <f>MONTH([2]売上一覧表!$B$5)</f>
        <v>10</v>
      </c>
      <c r="D438" s="319">
        <f t="shared" si="13"/>
        <v>29</v>
      </c>
      <c r="F438" s="365" t="e">
        <f>VLOOKUP(A438,[2]売上入力!D:AH,31,0)</f>
        <v>#N/A</v>
      </c>
      <c r="G438" s="319">
        <v>1838</v>
      </c>
      <c r="I438" s="319">
        <v>32</v>
      </c>
      <c r="J438" s="319">
        <v>8</v>
      </c>
      <c r="P438" s="319" t="e">
        <f>IF(VLOOKUP(A438,[2]売上入力!D:J,7,0)="日払",100,420)</f>
        <v>#N/A</v>
      </c>
      <c r="U438" s="319" t="e">
        <f>IF(P438=420,VLOOKUP(VLOOKUP(A438,[2]売上入力!D:I,6,0),[2]基本登録!D:E,2,0),"")</f>
        <v>#N/A</v>
      </c>
      <c r="Y438" s="365" t="e">
        <f t="shared" si="12"/>
        <v>#N/A</v>
      </c>
      <c r="Z438" s="319" t="e">
        <f>IF(P438=420,"未払外注費("&amp;VLOOKUP(A438,[2]売上入力!D:AB,6,0)&amp;")","外注費("&amp;VLOOKUP(A438,[2]売上入力!D:AB,6,0)&amp;")")</f>
        <v>#N/A</v>
      </c>
    </row>
    <row r="439" spans="1:26" ht="13.5">
      <c r="A439" s="563" t="str">
        <f>DATE(B439,C439,D439)&amp;"-"&amp;COUNTIF($D$4:D439,D439)</f>
        <v>44864-1</v>
      </c>
      <c r="B439" s="319">
        <f>YEAR([2]売上一覧表!$B$5)</f>
        <v>2022</v>
      </c>
      <c r="C439" s="319">
        <f>MONTH([2]売上一覧表!$B$5)</f>
        <v>10</v>
      </c>
      <c r="D439" s="319">
        <f t="shared" si="13"/>
        <v>30</v>
      </c>
      <c r="F439" s="365">
        <f>VLOOKUP(A439,[2]売上入力!D:AH,31,0)</f>
        <v>2951.6666666666656</v>
      </c>
      <c r="G439" s="319">
        <v>1838</v>
      </c>
      <c r="I439" s="319">
        <v>32</v>
      </c>
      <c r="J439" s="319">
        <v>8</v>
      </c>
      <c r="P439" s="319">
        <f>IF(VLOOKUP(A439,[2]売上入力!D:J,7,0)="日払",100,420)</f>
        <v>100</v>
      </c>
      <c r="U439" s="319" t="str">
        <f>IF(P439=420,VLOOKUP(VLOOKUP(A439,[2]売上入力!D:I,6,0),[2]基本登録!D:E,2,0),"")</f>
        <v/>
      </c>
      <c r="Y439" s="365">
        <f t="shared" si="12"/>
        <v>2951.6666666666656</v>
      </c>
      <c r="Z439" s="319" t="str">
        <f>IF(P439=420,"未払外注費("&amp;VLOOKUP(A439,[2]売上入力!D:AB,6,0)&amp;")","外注費("&amp;VLOOKUP(A439,[2]売上入力!D:AB,6,0)&amp;")")</f>
        <v>外注費(武茂)</v>
      </c>
    </row>
    <row r="440" spans="1:26" ht="13.5">
      <c r="A440" s="563" t="str">
        <f>DATE(B440,C440,D440)&amp;"-"&amp;COUNTIF($D$4:D440,D440)</f>
        <v>44864-2</v>
      </c>
      <c r="B440" s="319">
        <f>YEAR([2]売上一覧表!$B$5)</f>
        <v>2022</v>
      </c>
      <c r="C440" s="319">
        <f>MONTH([2]売上一覧表!$B$5)</f>
        <v>10</v>
      </c>
      <c r="D440" s="319">
        <f t="shared" si="13"/>
        <v>30</v>
      </c>
      <c r="F440" s="365">
        <f>VLOOKUP(A440,[2]売上入力!D:AH,31,0)</f>
        <v>4255</v>
      </c>
      <c r="G440" s="319">
        <v>1838</v>
      </c>
      <c r="I440" s="319">
        <v>32</v>
      </c>
      <c r="J440" s="319">
        <v>8</v>
      </c>
      <c r="P440" s="319">
        <f>IF(VLOOKUP(A440,[2]売上入力!D:J,7,0)="日払",100,420)</f>
        <v>100</v>
      </c>
      <c r="U440" s="319" t="str">
        <f>IF(P440=420,VLOOKUP(VLOOKUP(A440,[2]売上入力!D:I,6,0),[2]基本登録!D:E,2,0),"")</f>
        <v/>
      </c>
      <c r="Y440" s="365">
        <f t="shared" si="12"/>
        <v>4255</v>
      </c>
      <c r="Z440" s="319" t="str">
        <f>IF(P440=420,"未払外注費("&amp;VLOOKUP(A440,[2]売上入力!D:AB,6,0)&amp;")","外注費("&amp;VLOOKUP(A440,[2]売上入力!D:AB,6,0)&amp;")")</f>
        <v>外注費(若濱)</v>
      </c>
    </row>
    <row r="441" spans="1:26" ht="13.5">
      <c r="A441" s="563" t="str">
        <f>DATE(B441,C441,D441)&amp;"-"&amp;COUNTIF($D$4:D441,D441)</f>
        <v>44864-3</v>
      </c>
      <c r="B441" s="319">
        <f>YEAR([2]売上一覧表!$B$5)</f>
        <v>2022</v>
      </c>
      <c r="C441" s="319">
        <f>MONTH([2]売上一覧表!$B$5)</f>
        <v>10</v>
      </c>
      <c r="D441" s="319">
        <f t="shared" si="13"/>
        <v>30</v>
      </c>
      <c r="F441" s="365">
        <f>VLOOKUP(A441,[2]売上入力!D:AH,31,0)</f>
        <v>4485</v>
      </c>
      <c r="G441" s="319">
        <v>1838</v>
      </c>
      <c r="I441" s="319">
        <v>32</v>
      </c>
      <c r="J441" s="319">
        <v>8</v>
      </c>
      <c r="P441" s="319">
        <f>IF(VLOOKUP(A441,[2]売上入力!D:J,7,0)="日払",100,420)</f>
        <v>100</v>
      </c>
      <c r="U441" s="319" t="str">
        <f>IF(P441=420,VLOOKUP(VLOOKUP(A441,[2]売上入力!D:I,6,0),[2]基本登録!D:E,2,0),"")</f>
        <v/>
      </c>
      <c r="Y441" s="365">
        <f t="shared" si="12"/>
        <v>4485</v>
      </c>
      <c r="Z441" s="319" t="str">
        <f>IF(P441=420,"未払外注費("&amp;VLOOKUP(A441,[2]売上入力!D:AB,6,0)&amp;")","外注費("&amp;VLOOKUP(A441,[2]売上入力!D:AB,6,0)&amp;")")</f>
        <v>外注費(片山)</v>
      </c>
    </row>
    <row r="442" spans="1:26" ht="13.5">
      <c r="A442" s="563" t="str">
        <f>DATE(B442,C442,D442)&amp;"-"&amp;COUNTIF($D$4:D442,D442)</f>
        <v>44864-4</v>
      </c>
      <c r="B442" s="319">
        <f>YEAR([2]売上一覧表!$B$5)</f>
        <v>2022</v>
      </c>
      <c r="C442" s="319">
        <f>MONTH([2]売上一覧表!$B$5)</f>
        <v>10</v>
      </c>
      <c r="D442" s="319">
        <f t="shared" si="13"/>
        <v>30</v>
      </c>
      <c r="F442" s="365">
        <f>VLOOKUP(A442,[2]売上入力!D:AH,31,0)</f>
        <v>4944.9999999999982</v>
      </c>
      <c r="G442" s="319">
        <v>1838</v>
      </c>
      <c r="I442" s="319">
        <v>32</v>
      </c>
      <c r="J442" s="319">
        <v>8</v>
      </c>
      <c r="P442" s="319">
        <f>IF(VLOOKUP(A442,[2]売上入力!D:J,7,0)="日払",100,420)</f>
        <v>100</v>
      </c>
      <c r="U442" s="319" t="str">
        <f>IF(P442=420,VLOOKUP(VLOOKUP(A442,[2]売上入力!D:I,6,0),[2]基本登録!D:E,2,0),"")</f>
        <v/>
      </c>
      <c r="Y442" s="365">
        <f t="shared" si="12"/>
        <v>4944.9999999999982</v>
      </c>
      <c r="Z442" s="319" t="str">
        <f>IF(P442=420,"未払外注費("&amp;VLOOKUP(A442,[2]売上入力!D:AB,6,0)&amp;")","外注費("&amp;VLOOKUP(A442,[2]売上入力!D:AB,6,0)&amp;")")</f>
        <v>外注費(庵)</v>
      </c>
    </row>
    <row r="443" spans="1:26" ht="13.5">
      <c r="A443" s="563" t="str">
        <f>DATE(B443,C443,D443)&amp;"-"&amp;COUNTIF($D$4:D443,D443)</f>
        <v>44864-5</v>
      </c>
      <c r="B443" s="319">
        <f>YEAR([2]売上一覧表!$B$5)</f>
        <v>2022</v>
      </c>
      <c r="C443" s="319">
        <f>MONTH([2]売上一覧表!$B$5)</f>
        <v>10</v>
      </c>
      <c r="D443" s="319">
        <f t="shared" si="13"/>
        <v>30</v>
      </c>
      <c r="F443" s="365">
        <f>VLOOKUP(A443,[2]売上入力!D:AH,31,0)</f>
        <v>3910.0000000000023</v>
      </c>
      <c r="G443" s="319">
        <v>1838</v>
      </c>
      <c r="I443" s="319">
        <v>32</v>
      </c>
      <c r="J443" s="319">
        <v>8</v>
      </c>
      <c r="P443" s="319">
        <f>IF(VLOOKUP(A443,[2]売上入力!D:J,7,0)="日払",100,420)</f>
        <v>100</v>
      </c>
      <c r="U443" s="319" t="str">
        <f>IF(P443=420,VLOOKUP(VLOOKUP(A443,[2]売上入力!D:I,6,0),[2]基本登録!D:E,2,0),"")</f>
        <v/>
      </c>
      <c r="Y443" s="365">
        <f t="shared" si="12"/>
        <v>3910.0000000000023</v>
      </c>
      <c r="Z443" s="319" t="str">
        <f>IF(P443=420,"未払外注費("&amp;VLOOKUP(A443,[2]売上入力!D:AB,6,0)&amp;")","外注費("&amp;VLOOKUP(A443,[2]売上入力!D:AB,6,0)&amp;")")</f>
        <v>外注費(清水英)</v>
      </c>
    </row>
    <row r="444" spans="1:26" ht="13.5">
      <c r="A444" s="563" t="str">
        <f>DATE(B444,C444,D444)&amp;"-"&amp;COUNTIF($D$4:D444,D444)</f>
        <v>44864-6</v>
      </c>
      <c r="B444" s="319">
        <f>YEAR([2]売上一覧表!$B$5)</f>
        <v>2022</v>
      </c>
      <c r="C444" s="319">
        <f>MONTH([2]売上一覧表!$B$5)</f>
        <v>10</v>
      </c>
      <c r="D444" s="319">
        <f t="shared" si="13"/>
        <v>30</v>
      </c>
      <c r="F444" s="365">
        <f>VLOOKUP(A444,[2]売上入力!D:AH,31,0)</f>
        <v>5002.4999999999991</v>
      </c>
      <c r="G444" s="319">
        <v>1838</v>
      </c>
      <c r="I444" s="319">
        <v>32</v>
      </c>
      <c r="J444" s="319">
        <v>8</v>
      </c>
      <c r="P444" s="319">
        <f>IF(VLOOKUP(A444,[2]売上入力!D:J,7,0)="日払",100,420)</f>
        <v>100</v>
      </c>
      <c r="U444" s="319" t="str">
        <f>IF(P444=420,VLOOKUP(VLOOKUP(A444,[2]売上入力!D:I,6,0),[2]基本登録!D:E,2,0),"")</f>
        <v/>
      </c>
      <c r="Y444" s="365">
        <f t="shared" si="12"/>
        <v>5002.4999999999991</v>
      </c>
      <c r="Z444" s="319" t="str">
        <f>IF(P444=420,"未払外注費("&amp;VLOOKUP(A444,[2]売上入力!D:AB,6,0)&amp;")","外注費("&amp;VLOOKUP(A444,[2]売上入力!D:AB,6,0)&amp;")")</f>
        <v>外注費(杉山)</v>
      </c>
    </row>
    <row r="445" spans="1:26" ht="13.5">
      <c r="A445" s="563" t="str">
        <f>DATE(B445,C445,D445)&amp;"-"&amp;COUNTIF($D$4:D445,D445)</f>
        <v>44864-7</v>
      </c>
      <c r="B445" s="319">
        <f>YEAR([2]売上一覧表!$B$5)</f>
        <v>2022</v>
      </c>
      <c r="C445" s="319">
        <f>MONTH([2]売上一覧表!$B$5)</f>
        <v>10</v>
      </c>
      <c r="D445" s="319">
        <f t="shared" si="13"/>
        <v>30</v>
      </c>
      <c r="F445" s="365">
        <f>VLOOKUP(A445,[2]売上入力!D:AH,31,0)</f>
        <v>6670.0000000000018</v>
      </c>
      <c r="G445" s="319">
        <v>1838</v>
      </c>
      <c r="I445" s="319">
        <v>32</v>
      </c>
      <c r="J445" s="319">
        <v>8</v>
      </c>
      <c r="P445" s="319">
        <f>IF(VLOOKUP(A445,[2]売上入力!D:J,7,0)="日払",100,420)</f>
        <v>100</v>
      </c>
      <c r="U445" s="319" t="str">
        <f>IF(P445=420,VLOOKUP(VLOOKUP(A445,[2]売上入力!D:I,6,0),[2]基本登録!D:E,2,0),"")</f>
        <v/>
      </c>
      <c r="Y445" s="365">
        <f t="shared" si="12"/>
        <v>6670.0000000000018</v>
      </c>
      <c r="Z445" s="319" t="str">
        <f>IF(P445=420,"未払外注費("&amp;VLOOKUP(A445,[2]売上入力!D:AB,6,0)&amp;")","外注費("&amp;VLOOKUP(A445,[2]売上入力!D:AB,6,0)&amp;")")</f>
        <v>外注費(深田)</v>
      </c>
    </row>
    <row r="446" spans="1:26" ht="13.5">
      <c r="A446" s="563" t="str">
        <f>DATE(B446,C446,D446)&amp;"-"&amp;COUNTIF($D$4:D446,D446)</f>
        <v>44864-8</v>
      </c>
      <c r="B446" s="319">
        <f>YEAR([2]売上一覧表!$B$5)</f>
        <v>2022</v>
      </c>
      <c r="C446" s="319">
        <f>MONTH([2]売上一覧表!$B$5)</f>
        <v>10</v>
      </c>
      <c r="D446" s="319">
        <f t="shared" si="13"/>
        <v>30</v>
      </c>
      <c r="F446" s="365">
        <f>VLOOKUP(A446,[2]売上入力!D:AH,31,0)</f>
        <v>2760</v>
      </c>
      <c r="G446" s="319">
        <v>1838</v>
      </c>
      <c r="I446" s="319">
        <v>32</v>
      </c>
      <c r="J446" s="319">
        <v>8</v>
      </c>
      <c r="P446" s="319">
        <f>IF(VLOOKUP(A446,[2]売上入力!D:J,7,0)="日払",100,420)</f>
        <v>100</v>
      </c>
      <c r="U446" s="319" t="str">
        <f>IF(P446=420,VLOOKUP(VLOOKUP(A446,[2]売上入力!D:I,6,0),[2]基本登録!D:E,2,0),"")</f>
        <v/>
      </c>
      <c r="Y446" s="365">
        <f t="shared" si="12"/>
        <v>2760</v>
      </c>
      <c r="Z446" s="319" t="str">
        <f>IF(P446=420,"未払外注費("&amp;VLOOKUP(A446,[2]売上入力!D:AB,6,0)&amp;")","外注費("&amp;VLOOKUP(A446,[2]売上入力!D:AB,6,0)&amp;")")</f>
        <v>外注費(高橋)</v>
      </c>
    </row>
    <row r="447" spans="1:26" ht="13.5">
      <c r="A447" s="563" t="str">
        <f>DATE(B447,C447,D447)&amp;"-"&amp;COUNTIF($D$4:D447,D447)</f>
        <v>44864-9</v>
      </c>
      <c r="B447" s="319">
        <f>YEAR([2]売上一覧表!$B$5)</f>
        <v>2022</v>
      </c>
      <c r="C447" s="319">
        <f>MONTH([2]売上一覧表!$B$5)</f>
        <v>10</v>
      </c>
      <c r="D447" s="319">
        <f t="shared" si="13"/>
        <v>30</v>
      </c>
      <c r="F447" s="365" t="e">
        <f>VLOOKUP(A447,[2]売上入力!D:AH,31,0)</f>
        <v>#N/A</v>
      </c>
      <c r="G447" s="319">
        <v>1838</v>
      </c>
      <c r="I447" s="319">
        <v>32</v>
      </c>
      <c r="J447" s="319">
        <v>8</v>
      </c>
      <c r="P447" s="319" t="e">
        <f>IF(VLOOKUP(A447,[2]売上入力!D:J,7,0)="日払",100,420)</f>
        <v>#N/A</v>
      </c>
      <c r="U447" s="319" t="e">
        <f>IF(P447=420,VLOOKUP(VLOOKUP(A447,[2]売上入力!D:I,6,0),[2]基本登録!D:E,2,0),"")</f>
        <v>#N/A</v>
      </c>
      <c r="Y447" s="365" t="e">
        <f t="shared" si="12"/>
        <v>#N/A</v>
      </c>
      <c r="Z447" s="319" t="e">
        <f>IF(P447=420,"未払外注費("&amp;VLOOKUP(A447,[2]売上入力!D:AB,6,0)&amp;")","外注費("&amp;VLOOKUP(A447,[2]売上入力!D:AB,6,0)&amp;")")</f>
        <v>#N/A</v>
      </c>
    </row>
    <row r="448" spans="1:26" ht="13.5">
      <c r="A448" s="563" t="str">
        <f>DATE(B448,C448,D448)&amp;"-"&amp;COUNTIF($D$4:D448,D448)</f>
        <v>44864-10</v>
      </c>
      <c r="B448" s="319">
        <f>YEAR([2]売上一覧表!$B$5)</f>
        <v>2022</v>
      </c>
      <c r="C448" s="319">
        <f>MONTH([2]売上一覧表!$B$5)</f>
        <v>10</v>
      </c>
      <c r="D448" s="319">
        <f t="shared" si="13"/>
        <v>30</v>
      </c>
      <c r="F448" s="365" t="e">
        <f>VLOOKUP(A448,[2]売上入力!D:AH,31,0)</f>
        <v>#N/A</v>
      </c>
      <c r="G448" s="319">
        <v>1838</v>
      </c>
      <c r="I448" s="319">
        <v>32</v>
      </c>
      <c r="J448" s="319">
        <v>8</v>
      </c>
      <c r="P448" s="319" t="e">
        <f>IF(VLOOKUP(A448,[2]売上入力!D:J,7,0)="日払",100,420)</f>
        <v>#N/A</v>
      </c>
      <c r="U448" s="319" t="e">
        <f>IF(P448=420,VLOOKUP(VLOOKUP(A448,[2]売上入力!D:I,6,0),[2]基本登録!D:E,2,0),"")</f>
        <v>#N/A</v>
      </c>
      <c r="Y448" s="365" t="e">
        <f t="shared" si="12"/>
        <v>#N/A</v>
      </c>
      <c r="Z448" s="319" t="e">
        <f>IF(P448=420,"未払外注費("&amp;VLOOKUP(A448,[2]売上入力!D:AB,6,0)&amp;")","外注費("&amp;VLOOKUP(A448,[2]売上入力!D:AB,6,0)&amp;")")</f>
        <v>#N/A</v>
      </c>
    </row>
    <row r="449" spans="1:26" ht="13.5">
      <c r="A449" s="563" t="str">
        <f>DATE(B449,C449,D449)&amp;"-"&amp;COUNTIF($D$4:D449,D449)</f>
        <v>44864-11</v>
      </c>
      <c r="B449" s="319">
        <f>YEAR([2]売上一覧表!$B$5)</f>
        <v>2022</v>
      </c>
      <c r="C449" s="319">
        <f>MONTH([2]売上一覧表!$B$5)</f>
        <v>10</v>
      </c>
      <c r="D449" s="319">
        <f t="shared" si="13"/>
        <v>30</v>
      </c>
      <c r="F449" s="365" t="e">
        <f>VLOOKUP(A449,[2]売上入力!D:AH,31,0)</f>
        <v>#N/A</v>
      </c>
      <c r="G449" s="319">
        <v>1838</v>
      </c>
      <c r="I449" s="319">
        <v>32</v>
      </c>
      <c r="J449" s="319">
        <v>8</v>
      </c>
      <c r="P449" s="319" t="e">
        <f>IF(VLOOKUP(A449,[2]売上入力!D:J,7,0)="日払",100,420)</f>
        <v>#N/A</v>
      </c>
      <c r="U449" s="319" t="e">
        <f>IF(P449=420,VLOOKUP(VLOOKUP(A449,[2]売上入力!D:I,6,0),[2]基本登録!D:E,2,0),"")</f>
        <v>#N/A</v>
      </c>
      <c r="Y449" s="365" t="e">
        <f t="shared" si="12"/>
        <v>#N/A</v>
      </c>
      <c r="Z449" s="319" t="e">
        <f>IF(P449=420,"未払外注費("&amp;VLOOKUP(A449,[2]売上入力!D:AB,6,0)&amp;")","外注費("&amp;VLOOKUP(A449,[2]売上入力!D:AB,6,0)&amp;")")</f>
        <v>#N/A</v>
      </c>
    </row>
    <row r="450" spans="1:26" ht="13.5">
      <c r="A450" s="563" t="str">
        <f>DATE(B450,C450,D450)&amp;"-"&amp;COUNTIF($D$4:D450,D450)</f>
        <v>44864-12</v>
      </c>
      <c r="B450" s="319">
        <f>YEAR([2]売上一覧表!$B$5)</f>
        <v>2022</v>
      </c>
      <c r="C450" s="319">
        <f>MONTH([2]売上一覧表!$B$5)</f>
        <v>10</v>
      </c>
      <c r="D450" s="319">
        <f t="shared" si="13"/>
        <v>30</v>
      </c>
      <c r="F450" s="365" t="e">
        <f>VLOOKUP(A450,[2]売上入力!D:AH,31,0)</f>
        <v>#N/A</v>
      </c>
      <c r="G450" s="319">
        <v>1838</v>
      </c>
      <c r="I450" s="319">
        <v>32</v>
      </c>
      <c r="J450" s="319">
        <v>8</v>
      </c>
      <c r="P450" s="319" t="e">
        <f>IF(VLOOKUP(A450,[2]売上入力!D:J,7,0)="日払",100,420)</f>
        <v>#N/A</v>
      </c>
      <c r="U450" s="319" t="e">
        <f>IF(P450=420,VLOOKUP(VLOOKUP(A450,[2]売上入力!D:I,6,0),[2]基本登録!D:E,2,0),"")</f>
        <v>#N/A</v>
      </c>
      <c r="Y450" s="365" t="e">
        <f t="shared" si="12"/>
        <v>#N/A</v>
      </c>
      <c r="Z450" s="319" t="e">
        <f>IF(P450=420,"未払外注費("&amp;VLOOKUP(A450,[2]売上入力!D:AB,6,0)&amp;")","外注費("&amp;VLOOKUP(A450,[2]売上入力!D:AB,6,0)&amp;")")</f>
        <v>#N/A</v>
      </c>
    </row>
    <row r="451" spans="1:26" ht="13.5">
      <c r="A451" s="563" t="str">
        <f>DATE(B451,C451,D451)&amp;"-"&amp;COUNTIF($D$4:D451,D451)</f>
        <v>44864-13</v>
      </c>
      <c r="B451" s="319">
        <f>YEAR([2]売上一覧表!$B$5)</f>
        <v>2022</v>
      </c>
      <c r="C451" s="319">
        <f>MONTH([2]売上一覧表!$B$5)</f>
        <v>10</v>
      </c>
      <c r="D451" s="319">
        <f t="shared" si="13"/>
        <v>30</v>
      </c>
      <c r="F451" s="365" t="e">
        <f>VLOOKUP(A451,[2]売上入力!D:AH,31,0)</f>
        <v>#N/A</v>
      </c>
      <c r="G451" s="319">
        <v>1838</v>
      </c>
      <c r="I451" s="319">
        <v>32</v>
      </c>
      <c r="J451" s="319">
        <v>8</v>
      </c>
      <c r="P451" s="319" t="e">
        <f>IF(VLOOKUP(A451,[2]売上入力!D:J,7,0)="日払",100,420)</f>
        <v>#N/A</v>
      </c>
      <c r="U451" s="319" t="e">
        <f>IF(P451=420,VLOOKUP(VLOOKUP(A451,[2]売上入力!D:I,6,0),[2]基本登録!D:E,2,0),"")</f>
        <v>#N/A</v>
      </c>
      <c r="Y451" s="365" t="e">
        <f t="shared" si="12"/>
        <v>#N/A</v>
      </c>
      <c r="Z451" s="319" t="e">
        <f>IF(P451=420,"未払外注費("&amp;VLOOKUP(A451,[2]売上入力!D:AB,6,0)&amp;")","外注費("&amp;VLOOKUP(A451,[2]売上入力!D:AB,6,0)&amp;")")</f>
        <v>#N/A</v>
      </c>
    </row>
    <row r="452" spans="1:26" ht="13.5">
      <c r="A452" s="563" t="str">
        <f>DATE(B452,C452,D452)&amp;"-"&amp;COUNTIF($D$4:D452,D452)</f>
        <v>44864-14</v>
      </c>
      <c r="B452" s="319">
        <f>YEAR([2]売上一覧表!$B$5)</f>
        <v>2022</v>
      </c>
      <c r="C452" s="319">
        <f>MONTH([2]売上一覧表!$B$5)</f>
        <v>10</v>
      </c>
      <c r="D452" s="319">
        <f t="shared" si="13"/>
        <v>30</v>
      </c>
      <c r="F452" s="365" t="e">
        <f>VLOOKUP(A452,[2]売上入力!D:AH,31,0)</f>
        <v>#N/A</v>
      </c>
      <c r="G452" s="319">
        <v>1838</v>
      </c>
      <c r="I452" s="319">
        <v>32</v>
      </c>
      <c r="J452" s="319">
        <v>8</v>
      </c>
      <c r="P452" s="319" t="e">
        <f>IF(VLOOKUP(A452,[2]売上入力!D:J,7,0)="日払",100,420)</f>
        <v>#N/A</v>
      </c>
      <c r="U452" s="319" t="e">
        <f>IF(P452=420,VLOOKUP(VLOOKUP(A452,[2]売上入力!D:I,6,0),[2]基本登録!D:E,2,0),"")</f>
        <v>#N/A</v>
      </c>
      <c r="Y452" s="365" t="e">
        <f t="shared" si="12"/>
        <v>#N/A</v>
      </c>
      <c r="Z452" s="319" t="e">
        <f>IF(P452=420,"未払外注費("&amp;VLOOKUP(A452,[2]売上入力!D:AB,6,0)&amp;")","外注費("&amp;VLOOKUP(A452,[2]売上入力!D:AB,6,0)&amp;")")</f>
        <v>#N/A</v>
      </c>
    </row>
    <row r="453" spans="1:26" ht="13.5">
      <c r="A453" s="563" t="str">
        <f>DATE(B453,C453,D453)&amp;"-"&amp;COUNTIF($D$4:D453,D453)</f>
        <v>44864-15</v>
      </c>
      <c r="B453" s="319">
        <f>YEAR([2]売上一覧表!$B$5)</f>
        <v>2022</v>
      </c>
      <c r="C453" s="319">
        <f>MONTH([2]売上一覧表!$B$5)</f>
        <v>10</v>
      </c>
      <c r="D453" s="319">
        <f t="shared" si="13"/>
        <v>30</v>
      </c>
      <c r="F453" s="365" t="e">
        <f>VLOOKUP(A453,[2]売上入力!D:AH,31,0)</f>
        <v>#N/A</v>
      </c>
      <c r="G453" s="319">
        <v>1838</v>
      </c>
      <c r="I453" s="319">
        <v>32</v>
      </c>
      <c r="J453" s="319">
        <v>8</v>
      </c>
      <c r="P453" s="319" t="e">
        <f>IF(VLOOKUP(A453,[2]売上入力!D:J,7,0)="日払",100,420)</f>
        <v>#N/A</v>
      </c>
      <c r="U453" s="319" t="e">
        <f>IF(P453=420,VLOOKUP(VLOOKUP(A453,[2]売上入力!D:I,6,0),[2]基本登録!D:E,2,0),"")</f>
        <v>#N/A</v>
      </c>
      <c r="Y453" s="365" t="e">
        <f t="shared" si="12"/>
        <v>#N/A</v>
      </c>
      <c r="Z453" s="319" t="e">
        <f>IF(P453=420,"未払外注費("&amp;VLOOKUP(A453,[2]売上入力!D:AB,6,0)&amp;")","外注費("&amp;VLOOKUP(A453,[2]売上入力!D:AB,6,0)&amp;")")</f>
        <v>#N/A</v>
      </c>
    </row>
    <row r="454" spans="1:26" ht="13.5">
      <c r="A454" s="563" t="str">
        <f>DATE(B454,C454,D454)&amp;"-"&amp;COUNTIF($D$4:D454,D454)</f>
        <v>44865-1</v>
      </c>
      <c r="B454" s="319">
        <f>YEAR([2]売上一覧表!$B$5)</f>
        <v>2022</v>
      </c>
      <c r="C454" s="319">
        <f>MONTH([2]売上一覧表!$B$5)</f>
        <v>10</v>
      </c>
      <c r="D454" s="319">
        <f t="shared" si="13"/>
        <v>31</v>
      </c>
      <c r="F454" s="365">
        <f>VLOOKUP(A454,[2]売上入力!D:AH,31,0)</f>
        <v>7015.0000000000018</v>
      </c>
      <c r="G454" s="319">
        <v>1838</v>
      </c>
      <c r="I454" s="319">
        <v>32</v>
      </c>
      <c r="J454" s="319">
        <v>8</v>
      </c>
      <c r="P454" s="319">
        <f>IF(VLOOKUP(A454,[2]売上入力!D:J,7,0)="日払",100,420)</f>
        <v>100</v>
      </c>
      <c r="U454" s="319" t="str">
        <f>IF(P454=420,VLOOKUP(VLOOKUP(A454,[2]売上入力!D:I,6,0),[2]基本登録!D:E,2,0),"")</f>
        <v/>
      </c>
      <c r="Y454" s="365">
        <f t="shared" ref="Y454:Y468" si="14">F454</f>
        <v>7015.0000000000018</v>
      </c>
      <c r="Z454" s="319" t="str">
        <f>IF(P454=420,"未払外注費("&amp;VLOOKUP(A454,[2]売上入力!D:AB,6,0)&amp;")","外注費("&amp;VLOOKUP(A454,[2]売上入力!D:AB,6,0)&amp;")")</f>
        <v>外注費(庵)</v>
      </c>
    </row>
    <row r="455" spans="1:26" ht="13.5">
      <c r="A455" s="563" t="str">
        <f>DATE(B455,C455,D455)&amp;"-"&amp;COUNTIF($D$4:D455,D455)</f>
        <v>44865-2</v>
      </c>
      <c r="B455" s="319">
        <f>YEAR([2]売上一覧表!$B$5)</f>
        <v>2022</v>
      </c>
      <c r="C455" s="319">
        <f>MONTH([2]売上一覧表!$B$5)</f>
        <v>10</v>
      </c>
      <c r="D455" s="319">
        <f t="shared" si="13"/>
        <v>31</v>
      </c>
      <c r="F455" s="365">
        <f>VLOOKUP(A455,[2]売上入力!D:AH,31,0)</f>
        <v>5807.5</v>
      </c>
      <c r="G455" s="319">
        <v>1838</v>
      </c>
      <c r="I455" s="319">
        <v>32</v>
      </c>
      <c r="J455" s="319">
        <v>8</v>
      </c>
      <c r="P455" s="319">
        <f>IF(VLOOKUP(A455,[2]売上入力!D:J,7,0)="日払",100,420)</f>
        <v>100</v>
      </c>
      <c r="U455" s="319" t="str">
        <f>IF(P455=420,VLOOKUP(VLOOKUP(A455,[2]売上入力!D:I,6,0),[2]基本登録!D:E,2,0),"")</f>
        <v/>
      </c>
      <c r="Y455" s="365">
        <f t="shared" si="14"/>
        <v>5807.5</v>
      </c>
      <c r="Z455" s="319" t="str">
        <f>IF(P455=420,"未払外注費("&amp;VLOOKUP(A455,[2]売上入力!D:AB,6,0)&amp;")","外注費("&amp;VLOOKUP(A455,[2]売上入力!D:AB,6,0)&amp;")")</f>
        <v>外注費(相田)</v>
      </c>
    </row>
    <row r="456" spans="1:26" ht="13.5">
      <c r="A456" s="563" t="str">
        <f>DATE(B456,C456,D456)&amp;"-"&amp;COUNTIF($D$4:D456,D456)</f>
        <v>44865-3</v>
      </c>
      <c r="B456" s="319">
        <f>YEAR([2]売上一覧表!$B$5)</f>
        <v>2022</v>
      </c>
      <c r="C456" s="319">
        <f>MONTH([2]売上一覧表!$B$5)</f>
        <v>10</v>
      </c>
      <c r="D456" s="319">
        <f t="shared" si="13"/>
        <v>31</v>
      </c>
      <c r="F456" s="365">
        <f>VLOOKUP(A456,[2]売上入力!D:AH,31,0)</f>
        <v>6363.3333333333303</v>
      </c>
      <c r="G456" s="319">
        <v>1838</v>
      </c>
      <c r="I456" s="319">
        <v>32</v>
      </c>
      <c r="J456" s="319">
        <v>8</v>
      </c>
      <c r="P456" s="319">
        <f>IF(VLOOKUP(A456,[2]売上入力!D:J,7,0)="日払",100,420)</f>
        <v>100</v>
      </c>
      <c r="U456" s="319" t="str">
        <f>IF(P456=420,VLOOKUP(VLOOKUP(A456,[2]売上入力!D:I,6,0),[2]基本登録!D:E,2,0),"")</f>
        <v/>
      </c>
      <c r="Y456" s="365">
        <f t="shared" si="14"/>
        <v>6363.3333333333303</v>
      </c>
      <c r="Z456" s="319" t="str">
        <f>IF(P456=420,"未払外注費("&amp;VLOOKUP(A456,[2]売上入力!D:AB,6,0)&amp;")","外注費("&amp;VLOOKUP(A456,[2]売上入力!D:AB,6,0)&amp;")")</f>
        <v>外注費(杉山)</v>
      </c>
    </row>
    <row r="457" spans="1:26" ht="13.5">
      <c r="A457" s="563" t="str">
        <f>DATE(B457,C457,D457)&amp;"-"&amp;COUNTIF($D$4:D457,D457)</f>
        <v>44865-4</v>
      </c>
      <c r="B457" s="319">
        <f>YEAR([2]売上一覧表!$B$5)</f>
        <v>2022</v>
      </c>
      <c r="C457" s="319">
        <f>MONTH([2]売上一覧表!$B$5)</f>
        <v>10</v>
      </c>
      <c r="D457" s="319">
        <f t="shared" si="13"/>
        <v>31</v>
      </c>
      <c r="F457" s="365">
        <f>VLOOKUP(A457,[2]売上入力!D:AH,31,0)</f>
        <v>7015.0000000000018</v>
      </c>
      <c r="G457" s="319">
        <v>1838</v>
      </c>
      <c r="I457" s="319">
        <v>32</v>
      </c>
      <c r="J457" s="319">
        <v>8</v>
      </c>
      <c r="P457" s="319">
        <f>IF(VLOOKUP(A457,[2]売上入力!D:J,7,0)="日払",100,420)</f>
        <v>100</v>
      </c>
      <c r="U457" s="319" t="str">
        <f>IF(P457=420,VLOOKUP(VLOOKUP(A457,[2]売上入力!D:I,6,0),[2]基本登録!D:E,2,0),"")</f>
        <v/>
      </c>
      <c r="Y457" s="365">
        <f t="shared" si="14"/>
        <v>7015.0000000000018</v>
      </c>
      <c r="Z457" s="319" t="str">
        <f>IF(P457=420,"未払外注費("&amp;VLOOKUP(A457,[2]売上入力!D:AB,6,0)&amp;")","外注費("&amp;VLOOKUP(A457,[2]売上入力!D:AB,6,0)&amp;")")</f>
        <v>外注費(小沼)</v>
      </c>
    </row>
    <row r="458" spans="1:26" ht="13.5">
      <c r="A458" s="563" t="str">
        <f>DATE(B458,C458,D458)&amp;"-"&amp;COUNTIF($D$4:D458,D458)</f>
        <v>44865-5</v>
      </c>
      <c r="B458" s="319">
        <f>YEAR([2]売上一覧表!$B$5)</f>
        <v>2022</v>
      </c>
      <c r="C458" s="319">
        <f>MONTH([2]売上一覧表!$B$5)</f>
        <v>10</v>
      </c>
      <c r="D458" s="319">
        <f t="shared" si="13"/>
        <v>31</v>
      </c>
      <c r="F458" s="365">
        <f>VLOOKUP(A458,[2]売上入力!D:AH,31,0)</f>
        <v>7015.0000000000018</v>
      </c>
      <c r="G458" s="319">
        <v>1838</v>
      </c>
      <c r="I458" s="319">
        <v>32</v>
      </c>
      <c r="J458" s="319">
        <v>8</v>
      </c>
      <c r="P458" s="319">
        <f>IF(VLOOKUP(A458,[2]売上入力!D:J,7,0)="日払",100,420)</f>
        <v>100</v>
      </c>
      <c r="U458" s="319" t="str">
        <f>IF(P458=420,VLOOKUP(VLOOKUP(A458,[2]売上入力!D:I,6,0),[2]基本登録!D:E,2,0),"")</f>
        <v/>
      </c>
      <c r="Y458" s="365">
        <f t="shared" si="14"/>
        <v>7015.0000000000018</v>
      </c>
      <c r="Z458" s="319" t="str">
        <f>IF(P458=420,"未払外注費("&amp;VLOOKUP(A458,[2]売上入力!D:AB,6,0)&amp;")","外注費("&amp;VLOOKUP(A458,[2]売上入力!D:AB,6,0)&amp;")")</f>
        <v>外注費(武茂)</v>
      </c>
    </row>
    <row r="459" spans="1:26" ht="13.5">
      <c r="A459" s="563" t="str">
        <f>DATE(B459,C459,D459)&amp;"-"&amp;COUNTIF($D$4:D459,D459)</f>
        <v>44865-6</v>
      </c>
      <c r="B459" s="319">
        <f>YEAR([2]売上一覧表!$B$5)</f>
        <v>2022</v>
      </c>
      <c r="C459" s="319">
        <f>MONTH([2]売上一覧表!$B$5)</f>
        <v>10</v>
      </c>
      <c r="D459" s="319">
        <f t="shared" si="13"/>
        <v>31</v>
      </c>
      <c r="F459" s="365">
        <f>VLOOKUP(A459,[2]売上入力!D:AH,31,0)</f>
        <v>9775</v>
      </c>
      <c r="G459" s="319">
        <v>1838</v>
      </c>
      <c r="I459" s="319">
        <v>32</v>
      </c>
      <c r="J459" s="319">
        <v>8</v>
      </c>
      <c r="P459" s="319">
        <f>IF(VLOOKUP(A459,[2]売上入力!D:J,7,0)="日払",100,420)</f>
        <v>100</v>
      </c>
      <c r="U459" s="319" t="str">
        <f>IF(P459=420,VLOOKUP(VLOOKUP(A459,[2]売上入力!D:I,6,0),[2]基本登録!D:E,2,0),"")</f>
        <v/>
      </c>
      <c r="Y459" s="365">
        <f t="shared" si="14"/>
        <v>9775</v>
      </c>
      <c r="Z459" s="319" t="str">
        <f>IF(P459=420,"未払外注費("&amp;VLOOKUP(A459,[2]売上入力!D:AB,6,0)&amp;")","外注費("&amp;VLOOKUP(A459,[2]売上入力!D:AB,6,0)&amp;")")</f>
        <v>外注費(鈴木)</v>
      </c>
    </row>
    <row r="460" spans="1:26" ht="13.5">
      <c r="A460" s="563" t="str">
        <f>DATE(B460,C460,D460)&amp;"-"&amp;COUNTIF($D$4:D460,D460)</f>
        <v>44865-7</v>
      </c>
      <c r="B460" s="319">
        <f>YEAR([2]売上一覧表!$B$5)</f>
        <v>2022</v>
      </c>
      <c r="C460" s="319">
        <f>MONTH([2]売上一覧表!$B$5)</f>
        <v>10</v>
      </c>
      <c r="D460" s="319">
        <f t="shared" si="13"/>
        <v>31</v>
      </c>
      <c r="F460" s="365">
        <f>VLOOKUP(A460,[2]売上入力!D:AH,31,0)</f>
        <v>8395</v>
      </c>
      <c r="G460" s="319">
        <v>1838</v>
      </c>
      <c r="I460" s="319">
        <v>32</v>
      </c>
      <c r="J460" s="319">
        <v>8</v>
      </c>
      <c r="P460" s="319">
        <f>IF(VLOOKUP(A460,[2]売上入力!D:J,7,0)="日払",100,420)</f>
        <v>100</v>
      </c>
      <c r="U460" s="319" t="str">
        <f>IF(P460=420,VLOOKUP(VLOOKUP(A460,[2]売上入力!D:I,6,0),[2]基本登録!D:E,2,0),"")</f>
        <v/>
      </c>
      <c r="Y460" s="365">
        <f t="shared" si="14"/>
        <v>8395</v>
      </c>
      <c r="Z460" s="319" t="str">
        <f>IF(P460=420,"未払外注費("&amp;VLOOKUP(A460,[2]売上入力!D:AB,6,0)&amp;")","外注費("&amp;VLOOKUP(A460,[2]売上入力!D:AB,6,0)&amp;")")</f>
        <v>外注費(井越)</v>
      </c>
    </row>
    <row r="461" spans="1:26" ht="13.5">
      <c r="A461" s="563" t="str">
        <f>DATE(B461,C461,D461)&amp;"-"&amp;COUNTIF($D$4:D461,D461)</f>
        <v>44865-8</v>
      </c>
      <c r="B461" s="319">
        <f>YEAR([2]売上一覧表!$B$5)</f>
        <v>2022</v>
      </c>
      <c r="C461" s="319">
        <f>MONTH([2]売上一覧表!$B$5)</f>
        <v>10</v>
      </c>
      <c r="D461" s="319">
        <f t="shared" si="13"/>
        <v>31</v>
      </c>
      <c r="F461" s="365">
        <f>VLOOKUP(A461,[2]売上入力!D:AH,31,0)</f>
        <v>4140.0000000000027</v>
      </c>
      <c r="G461" s="319">
        <v>1838</v>
      </c>
      <c r="I461" s="319">
        <v>32</v>
      </c>
      <c r="J461" s="319">
        <v>8</v>
      </c>
      <c r="P461" s="319">
        <f>IF(VLOOKUP(A461,[2]売上入力!D:J,7,0)="日払",100,420)</f>
        <v>100</v>
      </c>
      <c r="U461" s="319" t="str">
        <f>IF(P461=420,VLOOKUP(VLOOKUP(A461,[2]売上入力!D:I,6,0),[2]基本登録!D:E,2,0),"")</f>
        <v/>
      </c>
      <c r="Y461" s="365">
        <f t="shared" si="14"/>
        <v>4140.0000000000027</v>
      </c>
      <c r="Z461" s="319" t="str">
        <f>IF(P461=420,"未払外注費("&amp;VLOOKUP(A461,[2]売上入力!D:AB,6,0)&amp;")","外注費("&amp;VLOOKUP(A461,[2]売上入力!D:AB,6,0)&amp;")")</f>
        <v>外注費(稲毛田)</v>
      </c>
    </row>
    <row r="462" spans="1:26" ht="13.5">
      <c r="A462" s="563" t="str">
        <f>DATE(B462,C462,D462)&amp;"-"&amp;COUNTIF($D$4:D462,D462)</f>
        <v>44865-9</v>
      </c>
      <c r="B462" s="319">
        <f>YEAR([2]売上一覧表!$B$5)</f>
        <v>2022</v>
      </c>
      <c r="C462" s="319">
        <f>MONTH([2]売上一覧表!$B$5)</f>
        <v>10</v>
      </c>
      <c r="D462" s="319">
        <f t="shared" si="13"/>
        <v>31</v>
      </c>
      <c r="F462" s="365">
        <f>VLOOKUP(A462,[2]売上入力!D:AH,31,0)</f>
        <v>4369.9999999999991</v>
      </c>
      <c r="G462" s="319">
        <v>1838</v>
      </c>
      <c r="I462" s="319">
        <v>32</v>
      </c>
      <c r="J462" s="319">
        <v>8</v>
      </c>
      <c r="P462" s="319">
        <f>IF(VLOOKUP(A462,[2]売上入力!D:J,7,0)="日払",100,420)</f>
        <v>100</v>
      </c>
      <c r="U462" s="319" t="str">
        <f>IF(P462=420,VLOOKUP(VLOOKUP(A462,[2]売上入力!D:I,6,0),[2]基本登録!D:E,2,0),"")</f>
        <v/>
      </c>
      <c r="Y462" s="365">
        <f t="shared" si="14"/>
        <v>4369.9999999999991</v>
      </c>
      <c r="Z462" s="319" t="str">
        <f>IF(P462=420,"未払外注費("&amp;VLOOKUP(A462,[2]売上入力!D:AB,6,0)&amp;")","外注費("&amp;VLOOKUP(A462,[2]売上入力!D:AB,6,0)&amp;")")</f>
        <v>外注費(菊地)</v>
      </c>
    </row>
    <row r="463" spans="1:26" ht="13.5">
      <c r="A463" s="563" t="str">
        <f>DATE(B463,C463,D463)&amp;"-"&amp;COUNTIF($D$4:D463,D463)</f>
        <v>44865-10</v>
      </c>
      <c r="B463" s="319">
        <f>YEAR([2]売上一覧表!$B$5)</f>
        <v>2022</v>
      </c>
      <c r="C463" s="319">
        <f>MONTH([2]売上一覧表!$B$5)</f>
        <v>10</v>
      </c>
      <c r="D463" s="319">
        <f t="shared" si="13"/>
        <v>31</v>
      </c>
      <c r="F463" s="365">
        <f>VLOOKUP(A463,[2]売上入力!D:AH,31,0)</f>
        <v>6209.9999999999973</v>
      </c>
      <c r="G463" s="319">
        <v>1838</v>
      </c>
      <c r="I463" s="319">
        <v>32</v>
      </c>
      <c r="J463" s="319">
        <v>8</v>
      </c>
      <c r="P463" s="319">
        <f>IF(VLOOKUP(A463,[2]売上入力!D:J,7,0)="日払",100,420)</f>
        <v>100</v>
      </c>
      <c r="U463" s="319" t="str">
        <f>IF(P463=420,VLOOKUP(VLOOKUP(A463,[2]売上入力!D:I,6,0),[2]基本登録!D:E,2,0),"")</f>
        <v/>
      </c>
      <c r="Y463" s="365">
        <f t="shared" si="14"/>
        <v>6209.9999999999973</v>
      </c>
      <c r="Z463" s="319" t="str">
        <f>IF(P463=420,"未払外注費("&amp;VLOOKUP(A463,[2]売上入力!D:AB,6,0)&amp;")","外注費("&amp;VLOOKUP(A463,[2]売上入力!D:AB,6,0)&amp;")")</f>
        <v>外注費(山本)</v>
      </c>
    </row>
    <row r="464" spans="1:26" ht="13.5">
      <c r="A464" s="563" t="str">
        <f>DATE(B464,C464,D464)&amp;"-"&amp;COUNTIF($D$4:D464,D464)</f>
        <v>44865-11</v>
      </c>
      <c r="B464" s="319">
        <f>YEAR([2]売上一覧表!$B$5)</f>
        <v>2022</v>
      </c>
      <c r="C464" s="319">
        <f>MONTH([2]売上一覧表!$B$5)</f>
        <v>10</v>
      </c>
      <c r="D464" s="319">
        <f t="shared" si="13"/>
        <v>31</v>
      </c>
      <c r="F464" s="365" t="e">
        <f>VLOOKUP(A464,[2]売上入力!D:AH,31,0)</f>
        <v>#N/A</v>
      </c>
      <c r="G464" s="319">
        <v>1838</v>
      </c>
      <c r="I464" s="319">
        <v>32</v>
      </c>
      <c r="J464" s="319">
        <v>8</v>
      </c>
      <c r="P464" s="319" t="e">
        <f>IF(VLOOKUP(A464,[2]売上入力!D:J,7,0)="日払",100,420)</f>
        <v>#N/A</v>
      </c>
      <c r="U464" s="319" t="e">
        <f>IF(P464=420,VLOOKUP(VLOOKUP(A464,[2]売上入力!D:I,6,0),[2]基本登録!D:E,2,0),"")</f>
        <v>#N/A</v>
      </c>
      <c r="Y464" s="365" t="e">
        <f t="shared" si="14"/>
        <v>#N/A</v>
      </c>
      <c r="Z464" s="319" t="e">
        <f>IF(P464=420,"未払外注費("&amp;VLOOKUP(A464,[2]売上入力!D:AB,6,0)&amp;")","外注費("&amp;VLOOKUP(A464,[2]売上入力!D:AB,6,0)&amp;")")</f>
        <v>#N/A</v>
      </c>
    </row>
    <row r="465" spans="1:26" ht="13.5">
      <c r="A465" s="563" t="str">
        <f>DATE(B465,C465,D465)&amp;"-"&amp;COUNTIF($D$4:D465,D465)</f>
        <v>44865-12</v>
      </c>
      <c r="B465" s="319">
        <f>YEAR([2]売上一覧表!$B$5)</f>
        <v>2022</v>
      </c>
      <c r="C465" s="319">
        <f>MONTH([2]売上一覧表!$B$5)</f>
        <v>10</v>
      </c>
      <c r="D465" s="319">
        <f t="shared" si="13"/>
        <v>31</v>
      </c>
      <c r="F465" s="365" t="e">
        <f>VLOOKUP(A465,[2]売上入力!D:AH,31,0)</f>
        <v>#N/A</v>
      </c>
      <c r="G465" s="319">
        <v>1838</v>
      </c>
      <c r="I465" s="319">
        <v>32</v>
      </c>
      <c r="J465" s="319">
        <v>8</v>
      </c>
      <c r="P465" s="319" t="e">
        <f>IF(VLOOKUP(A465,[2]売上入力!D:J,7,0)="日払",100,420)</f>
        <v>#N/A</v>
      </c>
      <c r="U465" s="319" t="e">
        <f>IF(P465=420,VLOOKUP(VLOOKUP(A465,[2]売上入力!D:I,6,0),[2]基本登録!D:E,2,0),"")</f>
        <v>#N/A</v>
      </c>
      <c r="Y465" s="365" t="e">
        <f t="shared" si="14"/>
        <v>#N/A</v>
      </c>
      <c r="Z465" s="319" t="e">
        <f>IF(P465=420,"未払外注費("&amp;VLOOKUP(A465,[2]売上入力!D:AB,6,0)&amp;")","外注費("&amp;VLOOKUP(A465,[2]売上入力!D:AB,6,0)&amp;")")</f>
        <v>#N/A</v>
      </c>
    </row>
    <row r="466" spans="1:26" ht="13.5">
      <c r="A466" s="563" t="str">
        <f>DATE(B466,C466,D466)&amp;"-"&amp;COUNTIF($D$4:D466,D466)</f>
        <v>44865-13</v>
      </c>
      <c r="B466" s="319">
        <f>YEAR([2]売上一覧表!$B$5)</f>
        <v>2022</v>
      </c>
      <c r="C466" s="319">
        <f>MONTH([2]売上一覧表!$B$5)</f>
        <v>10</v>
      </c>
      <c r="D466" s="319">
        <f t="shared" si="13"/>
        <v>31</v>
      </c>
      <c r="F466" s="365" t="e">
        <f>VLOOKUP(A466,[2]売上入力!D:AH,31,0)</f>
        <v>#N/A</v>
      </c>
      <c r="G466" s="319">
        <v>1838</v>
      </c>
      <c r="I466" s="319">
        <v>32</v>
      </c>
      <c r="J466" s="319">
        <v>8</v>
      </c>
      <c r="P466" s="319" t="e">
        <f>IF(VLOOKUP(A466,[2]売上入力!D:J,7,0)="日払",100,420)</f>
        <v>#N/A</v>
      </c>
      <c r="U466" s="319" t="e">
        <f>IF(P466=420,VLOOKUP(VLOOKUP(A466,[2]売上入力!D:I,6,0),[2]基本登録!D:E,2,0),"")</f>
        <v>#N/A</v>
      </c>
      <c r="Y466" s="365" t="e">
        <f t="shared" si="14"/>
        <v>#N/A</v>
      </c>
      <c r="Z466" s="319" t="e">
        <f>IF(P466=420,"未払外注費("&amp;VLOOKUP(A466,[2]売上入力!D:AB,6,0)&amp;")","外注費("&amp;VLOOKUP(A466,[2]売上入力!D:AB,6,0)&amp;")")</f>
        <v>#N/A</v>
      </c>
    </row>
    <row r="467" spans="1:26" ht="13.5">
      <c r="A467" s="563" t="str">
        <f>DATE(B467,C467,D467)&amp;"-"&amp;COUNTIF($D$4:D467,D467)</f>
        <v>44865-14</v>
      </c>
      <c r="B467" s="319">
        <f>YEAR([2]売上一覧表!$B$5)</f>
        <v>2022</v>
      </c>
      <c r="C467" s="319">
        <f>MONTH([2]売上一覧表!$B$5)</f>
        <v>10</v>
      </c>
      <c r="D467" s="319">
        <f t="shared" si="13"/>
        <v>31</v>
      </c>
      <c r="F467" s="365" t="e">
        <f>VLOOKUP(A467,[2]売上入力!D:AH,31,0)</f>
        <v>#N/A</v>
      </c>
      <c r="G467" s="319">
        <v>1838</v>
      </c>
      <c r="I467" s="319">
        <v>32</v>
      </c>
      <c r="J467" s="319">
        <v>8</v>
      </c>
      <c r="P467" s="319" t="e">
        <f>IF(VLOOKUP(A467,[2]売上入力!D:J,7,0)="日払",100,420)</f>
        <v>#N/A</v>
      </c>
      <c r="U467" s="319" t="e">
        <f>IF(P467=420,VLOOKUP(VLOOKUP(A467,[2]売上入力!D:I,6,0),[2]基本登録!D:E,2,0),"")</f>
        <v>#N/A</v>
      </c>
      <c r="Y467" s="365" t="e">
        <f t="shared" si="14"/>
        <v>#N/A</v>
      </c>
      <c r="Z467" s="319" t="e">
        <f>IF(P467=420,"未払外注費("&amp;VLOOKUP(A467,[2]売上入力!D:AB,6,0)&amp;")","外注費("&amp;VLOOKUP(A467,[2]売上入力!D:AB,6,0)&amp;")")</f>
        <v>#N/A</v>
      </c>
    </row>
    <row r="468" spans="1:26" ht="13.5">
      <c r="A468" s="563" t="str">
        <f>DATE(B468,C468,D468)&amp;"-"&amp;COUNTIF($D$4:D468,D468)</f>
        <v>44865-15</v>
      </c>
      <c r="B468" s="319">
        <f>YEAR([2]売上一覧表!$B$5)</f>
        <v>2022</v>
      </c>
      <c r="C468" s="319">
        <f>MONTH([2]売上一覧表!$B$5)</f>
        <v>10</v>
      </c>
      <c r="D468" s="319">
        <f>D453+1</f>
        <v>31</v>
      </c>
      <c r="F468" s="365" t="e">
        <f>VLOOKUP(A468,[2]売上入力!D:AH,31,0)</f>
        <v>#N/A</v>
      </c>
      <c r="G468" s="319">
        <v>1838</v>
      </c>
      <c r="I468" s="319">
        <v>32</v>
      </c>
      <c r="J468" s="319">
        <v>8</v>
      </c>
      <c r="P468" s="319" t="e">
        <f>IF(VLOOKUP(A468,[2]売上入力!D:J,7,0)="日払",100,420)</f>
        <v>#N/A</v>
      </c>
      <c r="U468" s="319" t="e">
        <f>IF(P468=420,VLOOKUP(VLOOKUP(A468,[2]売上入力!D:I,6,0),[2]基本登録!D:E,2,0),"")</f>
        <v>#N/A</v>
      </c>
      <c r="Y468" s="365" t="e">
        <f t="shared" si="14"/>
        <v>#N/A</v>
      </c>
      <c r="Z468" s="319" t="e">
        <f>IF(P468=420,"未払外注費("&amp;VLOOKUP(A468,[2]売上入力!D:AB,6,0)&amp;")","外注費("&amp;VLOOKUP(A468,[2]売上入力!D:AB,6,0)&amp;")")</f>
        <v>#N/A</v>
      </c>
    </row>
  </sheetData>
  <phoneticPr fontId="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158"/>
  <sheetViews>
    <sheetView workbookViewId="0">
      <selection activeCell="L46" sqref="L46"/>
    </sheetView>
  </sheetViews>
  <sheetFormatPr defaultColWidth="18.625" defaultRowHeight="12.95" customHeight="1"/>
  <cols>
    <col min="1" max="29" width="9" style="319" customWidth="1"/>
    <col min="30" max="16384" width="18.625" style="319"/>
  </cols>
  <sheetData>
    <row r="1" spans="1:29" s="555" customFormat="1" ht="18.600000000000001" customHeight="1">
      <c r="A1" s="552" t="s">
        <v>385</v>
      </c>
      <c r="B1" s="553" t="s">
        <v>383</v>
      </c>
      <c r="C1" s="553" t="s">
        <v>386</v>
      </c>
      <c r="D1" s="553" t="s">
        <v>387</v>
      </c>
      <c r="E1" s="553" t="s">
        <v>388</v>
      </c>
      <c r="F1" s="553" t="s">
        <v>389</v>
      </c>
      <c r="G1" s="553" t="s">
        <v>390</v>
      </c>
      <c r="H1" s="553" t="s">
        <v>391</v>
      </c>
      <c r="I1" s="553" t="s">
        <v>392</v>
      </c>
      <c r="J1" s="553" t="s">
        <v>393</v>
      </c>
      <c r="K1" s="553" t="s">
        <v>394</v>
      </c>
      <c r="L1" s="553" t="s">
        <v>395</v>
      </c>
      <c r="M1" s="553" t="s">
        <v>396</v>
      </c>
      <c r="N1" s="553" t="s">
        <v>397</v>
      </c>
      <c r="O1" s="553" t="s">
        <v>398</v>
      </c>
      <c r="P1" s="553" t="s">
        <v>399</v>
      </c>
      <c r="Q1" s="553" t="s">
        <v>400</v>
      </c>
      <c r="R1" s="553" t="s">
        <v>401</v>
      </c>
      <c r="S1" s="553" t="s">
        <v>402</v>
      </c>
      <c r="T1" s="553" t="s">
        <v>403</v>
      </c>
      <c r="U1" s="553" t="s">
        <v>404</v>
      </c>
      <c r="V1" s="553" t="s">
        <v>405</v>
      </c>
      <c r="W1" s="553" t="s">
        <v>406</v>
      </c>
      <c r="X1" s="553" t="s">
        <v>407</v>
      </c>
      <c r="Y1" s="553" t="s">
        <v>408</v>
      </c>
      <c r="Z1" s="553" t="s">
        <v>409</v>
      </c>
      <c r="AA1" s="553" t="s">
        <v>410</v>
      </c>
      <c r="AB1" s="553" t="s">
        <v>411</v>
      </c>
      <c r="AC1" s="554" t="s">
        <v>412</v>
      </c>
    </row>
    <row r="2" spans="1:29" s="555" customFormat="1" ht="18" customHeight="1">
      <c r="A2" s="556" t="s">
        <v>227</v>
      </c>
      <c r="B2" s="557" t="s">
        <v>227</v>
      </c>
      <c r="C2" s="557" t="s">
        <v>227</v>
      </c>
      <c r="D2" s="558"/>
      <c r="E2" s="557" t="s">
        <v>227</v>
      </c>
      <c r="F2" s="557" t="s">
        <v>227</v>
      </c>
      <c r="G2" s="558"/>
      <c r="H2" s="557" t="s">
        <v>413</v>
      </c>
      <c r="I2" s="557" t="s">
        <v>413</v>
      </c>
      <c r="J2" s="557" t="s">
        <v>413</v>
      </c>
      <c r="K2" s="557" t="s">
        <v>413</v>
      </c>
      <c r="L2" s="558"/>
      <c r="M2" s="557" t="s">
        <v>413</v>
      </c>
      <c r="N2" s="558"/>
      <c r="O2" s="557" t="s">
        <v>227</v>
      </c>
      <c r="P2" s="557" t="s">
        <v>227</v>
      </c>
      <c r="Q2" s="557" t="s">
        <v>413</v>
      </c>
      <c r="R2" s="557" t="s">
        <v>413</v>
      </c>
      <c r="S2" s="558"/>
      <c r="T2" s="557" t="s">
        <v>413</v>
      </c>
      <c r="U2" s="558"/>
      <c r="V2" s="557" t="s">
        <v>413</v>
      </c>
      <c r="W2" s="558"/>
      <c r="X2" s="557" t="s">
        <v>227</v>
      </c>
      <c r="Y2" s="558"/>
      <c r="Z2" s="558"/>
      <c r="AA2" s="558"/>
      <c r="AB2" s="558"/>
      <c r="AC2" s="559"/>
    </row>
    <row r="3" spans="1:29" s="555" customFormat="1" ht="14.25" customHeight="1" thickBot="1">
      <c r="A3" s="560">
        <v>4</v>
      </c>
      <c r="B3" s="561">
        <v>2</v>
      </c>
      <c r="C3" s="561">
        <v>2</v>
      </c>
      <c r="D3" s="561">
        <v>6</v>
      </c>
      <c r="E3" s="561"/>
      <c r="F3" s="561">
        <v>4</v>
      </c>
      <c r="G3" s="561">
        <v>20</v>
      </c>
      <c r="H3" s="561">
        <v>2</v>
      </c>
      <c r="I3" s="561">
        <v>1</v>
      </c>
      <c r="J3" s="561">
        <v>1</v>
      </c>
      <c r="K3" s="561">
        <v>4</v>
      </c>
      <c r="L3" s="561">
        <v>20</v>
      </c>
      <c r="M3" s="561">
        <v>4</v>
      </c>
      <c r="N3" s="561">
        <v>20</v>
      </c>
      <c r="O3" s="561">
        <v>4</v>
      </c>
      <c r="P3" s="561">
        <v>20</v>
      </c>
      <c r="Q3" s="561">
        <v>2</v>
      </c>
      <c r="R3" s="561">
        <v>1</v>
      </c>
      <c r="S3" s="561">
        <v>1</v>
      </c>
      <c r="T3" s="561">
        <v>4</v>
      </c>
      <c r="U3" s="561">
        <v>20</v>
      </c>
      <c r="V3" s="561">
        <v>4</v>
      </c>
      <c r="W3" s="561">
        <v>20</v>
      </c>
      <c r="X3" s="561">
        <v>11</v>
      </c>
      <c r="Y3" s="561">
        <v>96</v>
      </c>
      <c r="Z3" s="561">
        <v>4</v>
      </c>
      <c r="AA3" s="561">
        <v>2</v>
      </c>
      <c r="AB3" s="561">
        <v>2</v>
      </c>
      <c r="AC3" s="562">
        <v>8</v>
      </c>
    </row>
    <row r="4" spans="1:29" ht="13.5">
      <c r="A4" s="319">
        <f>YEAR([2]売上一覧表!$B$5)</f>
        <v>2022</v>
      </c>
      <c r="B4" s="319">
        <f>MONTH([2]売上一覧表!$B$5)</f>
        <v>10</v>
      </c>
      <c r="C4" s="319">
        <v>1</v>
      </c>
      <c r="E4" s="365">
        <f>[2]売上一覧表!I5</f>
        <v>1000</v>
      </c>
      <c r="F4" s="319">
        <v>755</v>
      </c>
      <c r="H4" s="319">
        <v>32</v>
      </c>
      <c r="I4" s="319">
        <v>8</v>
      </c>
      <c r="O4" s="319">
        <v>100</v>
      </c>
      <c r="X4" s="365">
        <f>E4</f>
        <v>1000</v>
      </c>
      <c r="Y4" s="319" t="s">
        <v>421</v>
      </c>
    </row>
    <row r="5" spans="1:29" ht="13.5">
      <c r="A5" s="319">
        <f>YEAR([2]売上一覧表!$B$5)</f>
        <v>2022</v>
      </c>
      <c r="B5" s="319">
        <f>MONTH([2]売上一覧表!$B$5)</f>
        <v>10</v>
      </c>
      <c r="C5" s="319">
        <v>1</v>
      </c>
      <c r="E5" s="365">
        <f>[2]売上一覧表!J5</f>
        <v>0</v>
      </c>
      <c r="F5" s="319">
        <v>755</v>
      </c>
      <c r="H5" s="319">
        <v>32</v>
      </c>
      <c r="I5" s="319">
        <v>8</v>
      </c>
      <c r="O5" s="319">
        <v>100</v>
      </c>
      <c r="X5" s="365">
        <f t="shared" ref="X5:X68" si="0">E5</f>
        <v>0</v>
      </c>
      <c r="Y5" s="319" t="s">
        <v>422</v>
      </c>
    </row>
    <row r="6" spans="1:29" ht="13.5">
      <c r="A6" s="319">
        <f>YEAR([2]売上一覧表!$B$5)</f>
        <v>2022</v>
      </c>
      <c r="B6" s="319">
        <f>MONTH([2]売上一覧表!$B$5)</f>
        <v>10</v>
      </c>
      <c r="C6" s="319">
        <v>1</v>
      </c>
      <c r="E6" s="365">
        <f>[2]売上一覧表!K5</f>
        <v>0</v>
      </c>
      <c r="F6" s="319">
        <v>757</v>
      </c>
      <c r="H6" s="319">
        <v>32</v>
      </c>
      <c r="I6" s="319">
        <v>8</v>
      </c>
      <c r="O6" s="319">
        <v>100</v>
      </c>
      <c r="X6" s="365">
        <f t="shared" si="0"/>
        <v>0</v>
      </c>
      <c r="Y6" s="319" t="s">
        <v>423</v>
      </c>
    </row>
    <row r="7" spans="1:29" ht="13.5">
      <c r="A7" s="319">
        <f>YEAR([2]売上一覧表!$B$5)</f>
        <v>2022</v>
      </c>
      <c r="B7" s="319">
        <f>MONTH([2]売上一覧表!$B$5)</f>
        <v>10</v>
      </c>
      <c r="C7" s="319">
        <v>1</v>
      </c>
      <c r="E7" s="365">
        <f>[2]売上一覧表!L5</f>
        <v>0</v>
      </c>
      <c r="F7" s="319">
        <v>176</v>
      </c>
      <c r="H7" s="319">
        <v>32</v>
      </c>
      <c r="I7" s="319">
        <v>8</v>
      </c>
      <c r="O7" s="319">
        <v>100</v>
      </c>
      <c r="X7" s="365">
        <f t="shared" si="0"/>
        <v>0</v>
      </c>
      <c r="Y7" s="319" t="s">
        <v>424</v>
      </c>
    </row>
    <row r="8" spans="1:29" ht="13.5">
      <c r="A8" s="319">
        <f>YEAR([2]売上一覧表!$B$5)</f>
        <v>2022</v>
      </c>
      <c r="B8" s="319">
        <f>MONTH([2]売上一覧表!$B$5)</f>
        <v>10</v>
      </c>
      <c r="C8" s="319">
        <v>1</v>
      </c>
      <c r="E8" s="365">
        <f>[2]売上一覧表!M5</f>
        <v>0</v>
      </c>
      <c r="F8" s="319">
        <v>760</v>
      </c>
      <c r="H8" s="319">
        <v>32</v>
      </c>
      <c r="I8" s="319">
        <v>8</v>
      </c>
      <c r="O8" s="319">
        <v>100</v>
      </c>
      <c r="X8" s="365">
        <f t="shared" si="0"/>
        <v>0</v>
      </c>
      <c r="Y8" s="319" t="s">
        <v>425</v>
      </c>
    </row>
    <row r="9" spans="1:29" ht="13.5">
      <c r="A9" s="319">
        <f>YEAR([2]売上一覧表!$B$5)</f>
        <v>2022</v>
      </c>
      <c r="B9" s="319">
        <f>MONTH([2]売上一覧表!$B$5)</f>
        <v>10</v>
      </c>
      <c r="C9" s="319">
        <f>C4+1</f>
        <v>2</v>
      </c>
      <c r="E9" s="365">
        <f>[2]売上一覧表!I6</f>
        <v>0</v>
      </c>
      <c r="F9" s="319">
        <v>755</v>
      </c>
      <c r="H9" s="319">
        <v>32</v>
      </c>
      <c r="I9" s="319">
        <v>8</v>
      </c>
      <c r="O9" s="319">
        <v>100</v>
      </c>
      <c r="X9" s="365">
        <f t="shared" si="0"/>
        <v>0</v>
      </c>
      <c r="Y9" s="319" t="s">
        <v>421</v>
      </c>
    </row>
    <row r="10" spans="1:29" ht="13.5">
      <c r="A10" s="319">
        <f>YEAR([2]売上一覧表!$B$5)</f>
        <v>2022</v>
      </c>
      <c r="B10" s="319">
        <f>MONTH([2]売上一覧表!$B$5)</f>
        <v>10</v>
      </c>
      <c r="C10" s="319">
        <f t="shared" ref="C10:C73" si="1">C5+1</f>
        <v>2</v>
      </c>
      <c r="E10" s="365">
        <f>[2]売上一覧表!J6</f>
        <v>0</v>
      </c>
      <c r="F10" s="319">
        <v>755</v>
      </c>
      <c r="H10" s="319">
        <v>32</v>
      </c>
      <c r="I10" s="319">
        <v>8</v>
      </c>
      <c r="O10" s="319">
        <v>100</v>
      </c>
      <c r="X10" s="365">
        <f t="shared" si="0"/>
        <v>0</v>
      </c>
      <c r="Y10" s="319" t="s">
        <v>422</v>
      </c>
    </row>
    <row r="11" spans="1:29" ht="13.5">
      <c r="A11" s="319">
        <f>YEAR([2]売上一覧表!$B$5)</f>
        <v>2022</v>
      </c>
      <c r="B11" s="319">
        <f>MONTH([2]売上一覧表!$B$5)</f>
        <v>10</v>
      </c>
      <c r="C11" s="319">
        <f t="shared" si="1"/>
        <v>2</v>
      </c>
      <c r="E11" s="365">
        <f>[2]売上一覧表!K6</f>
        <v>0</v>
      </c>
      <c r="F11" s="319">
        <v>757</v>
      </c>
      <c r="H11" s="319">
        <v>32</v>
      </c>
      <c r="I11" s="319">
        <v>8</v>
      </c>
      <c r="O11" s="319">
        <v>100</v>
      </c>
      <c r="X11" s="365">
        <f t="shared" si="0"/>
        <v>0</v>
      </c>
      <c r="Y11" s="319" t="s">
        <v>423</v>
      </c>
    </row>
    <row r="12" spans="1:29" ht="13.5">
      <c r="A12" s="319">
        <f>YEAR([2]売上一覧表!$B$5)</f>
        <v>2022</v>
      </c>
      <c r="B12" s="319">
        <f>MONTH([2]売上一覧表!$B$5)</f>
        <v>10</v>
      </c>
      <c r="C12" s="319">
        <f t="shared" si="1"/>
        <v>2</v>
      </c>
      <c r="E12" s="365">
        <f>[2]売上一覧表!L6</f>
        <v>0</v>
      </c>
      <c r="F12" s="319">
        <v>176</v>
      </c>
      <c r="H12" s="319">
        <v>32</v>
      </c>
      <c r="I12" s="319">
        <v>8</v>
      </c>
      <c r="O12" s="319">
        <v>100</v>
      </c>
      <c r="X12" s="365">
        <f t="shared" si="0"/>
        <v>0</v>
      </c>
      <c r="Y12" s="319" t="s">
        <v>424</v>
      </c>
    </row>
    <row r="13" spans="1:29" ht="13.5">
      <c r="A13" s="319">
        <f>YEAR([2]売上一覧表!$B$5)</f>
        <v>2022</v>
      </c>
      <c r="B13" s="319">
        <f>MONTH([2]売上一覧表!$B$5)</f>
        <v>10</v>
      </c>
      <c r="C13" s="319">
        <f t="shared" si="1"/>
        <v>2</v>
      </c>
      <c r="E13" s="365">
        <f>[2]売上一覧表!M10</f>
        <v>0</v>
      </c>
      <c r="F13" s="319">
        <v>760</v>
      </c>
      <c r="H13" s="319">
        <v>32</v>
      </c>
      <c r="I13" s="319">
        <v>8</v>
      </c>
      <c r="O13" s="319">
        <v>100</v>
      </c>
      <c r="X13" s="365">
        <f t="shared" si="0"/>
        <v>0</v>
      </c>
      <c r="Y13" s="319" t="s">
        <v>425</v>
      </c>
    </row>
    <row r="14" spans="1:29" ht="13.5">
      <c r="A14" s="319">
        <f>YEAR([2]売上一覧表!$B$5)</f>
        <v>2022</v>
      </c>
      <c r="B14" s="319">
        <f>MONTH([2]売上一覧表!$B$5)</f>
        <v>10</v>
      </c>
      <c r="C14" s="319">
        <f t="shared" si="1"/>
        <v>3</v>
      </c>
      <c r="E14" s="365">
        <f>[2]売上一覧表!I7</f>
        <v>600</v>
      </c>
      <c r="F14" s="319">
        <v>755</v>
      </c>
      <c r="H14" s="319">
        <v>32</v>
      </c>
      <c r="I14" s="319">
        <v>8</v>
      </c>
      <c r="O14" s="319">
        <v>100</v>
      </c>
      <c r="X14" s="365">
        <f t="shared" si="0"/>
        <v>600</v>
      </c>
      <c r="Y14" s="319" t="s">
        <v>421</v>
      </c>
    </row>
    <row r="15" spans="1:29" ht="13.5">
      <c r="A15" s="319">
        <f>YEAR([2]売上一覧表!$B$5)</f>
        <v>2022</v>
      </c>
      <c r="B15" s="319">
        <f>MONTH([2]売上一覧表!$B$5)</f>
        <v>10</v>
      </c>
      <c r="C15" s="319">
        <f t="shared" si="1"/>
        <v>3</v>
      </c>
      <c r="E15" s="365">
        <f>[2]売上一覧表!J7</f>
        <v>0</v>
      </c>
      <c r="F15" s="319">
        <v>755</v>
      </c>
      <c r="H15" s="319">
        <v>32</v>
      </c>
      <c r="I15" s="319">
        <v>8</v>
      </c>
      <c r="O15" s="319">
        <v>100</v>
      </c>
      <c r="X15" s="365">
        <f t="shared" si="0"/>
        <v>0</v>
      </c>
      <c r="Y15" s="319" t="s">
        <v>422</v>
      </c>
    </row>
    <row r="16" spans="1:29" ht="13.5">
      <c r="A16" s="319">
        <f>YEAR([2]売上一覧表!$B$5)</f>
        <v>2022</v>
      </c>
      <c r="B16" s="319">
        <f>MONTH([2]売上一覧表!$B$5)</f>
        <v>10</v>
      </c>
      <c r="C16" s="319">
        <f t="shared" si="1"/>
        <v>3</v>
      </c>
      <c r="E16" s="365">
        <f>[2]売上一覧表!K7</f>
        <v>0</v>
      </c>
      <c r="F16" s="319">
        <v>757</v>
      </c>
      <c r="H16" s="319">
        <v>32</v>
      </c>
      <c r="I16" s="319">
        <v>8</v>
      </c>
      <c r="O16" s="319">
        <v>100</v>
      </c>
      <c r="X16" s="365">
        <f t="shared" si="0"/>
        <v>0</v>
      </c>
      <c r="Y16" s="319" t="s">
        <v>423</v>
      </c>
    </row>
    <row r="17" spans="1:25" ht="13.5">
      <c r="A17" s="319">
        <f>YEAR([2]売上一覧表!$B$5)</f>
        <v>2022</v>
      </c>
      <c r="B17" s="319">
        <f>MONTH([2]売上一覧表!$B$5)</f>
        <v>10</v>
      </c>
      <c r="C17" s="319">
        <f t="shared" si="1"/>
        <v>3</v>
      </c>
      <c r="E17" s="365">
        <f>[2]売上一覧表!L7</f>
        <v>0</v>
      </c>
      <c r="F17" s="319">
        <v>176</v>
      </c>
      <c r="H17" s="319">
        <v>32</v>
      </c>
      <c r="I17" s="319">
        <v>8</v>
      </c>
      <c r="O17" s="319">
        <v>100</v>
      </c>
      <c r="X17" s="365">
        <f t="shared" si="0"/>
        <v>0</v>
      </c>
      <c r="Y17" s="319" t="s">
        <v>424</v>
      </c>
    </row>
    <row r="18" spans="1:25" ht="13.5">
      <c r="A18" s="319">
        <f>YEAR([2]売上一覧表!$B$5)</f>
        <v>2022</v>
      </c>
      <c r="B18" s="319">
        <f>MONTH([2]売上一覧表!$B$5)</f>
        <v>10</v>
      </c>
      <c r="C18" s="319">
        <f t="shared" si="1"/>
        <v>3</v>
      </c>
      <c r="E18" s="365">
        <f>[2]売上一覧表!M7</f>
        <v>0</v>
      </c>
      <c r="F18" s="319">
        <v>760</v>
      </c>
      <c r="H18" s="319">
        <v>32</v>
      </c>
      <c r="I18" s="319">
        <v>8</v>
      </c>
      <c r="O18" s="319">
        <v>100</v>
      </c>
      <c r="X18" s="365">
        <f t="shared" si="0"/>
        <v>0</v>
      </c>
      <c r="Y18" s="319" t="s">
        <v>425</v>
      </c>
    </row>
    <row r="19" spans="1:25" ht="13.5">
      <c r="A19" s="319">
        <f>YEAR([2]売上一覧表!$B$5)</f>
        <v>2022</v>
      </c>
      <c r="B19" s="319">
        <f>MONTH([2]売上一覧表!$B$5)</f>
        <v>10</v>
      </c>
      <c r="C19" s="319">
        <f t="shared" si="1"/>
        <v>4</v>
      </c>
      <c r="E19" s="365">
        <f>[2]売上一覧表!I8</f>
        <v>1100</v>
      </c>
      <c r="F19" s="319">
        <v>755</v>
      </c>
      <c r="H19" s="319">
        <v>32</v>
      </c>
      <c r="I19" s="319">
        <v>8</v>
      </c>
      <c r="O19" s="319">
        <v>100</v>
      </c>
      <c r="X19" s="365">
        <f t="shared" si="0"/>
        <v>1100</v>
      </c>
      <c r="Y19" s="319" t="s">
        <v>421</v>
      </c>
    </row>
    <row r="20" spans="1:25" ht="13.5">
      <c r="A20" s="319">
        <f>YEAR([2]売上一覧表!$B$5)</f>
        <v>2022</v>
      </c>
      <c r="B20" s="319">
        <f>MONTH([2]売上一覧表!$B$5)</f>
        <v>10</v>
      </c>
      <c r="C20" s="319">
        <f t="shared" si="1"/>
        <v>4</v>
      </c>
      <c r="E20" s="365">
        <f>[2]売上一覧表!J8</f>
        <v>0</v>
      </c>
      <c r="F20" s="319">
        <v>755</v>
      </c>
      <c r="H20" s="319">
        <v>32</v>
      </c>
      <c r="I20" s="319">
        <v>8</v>
      </c>
      <c r="O20" s="319">
        <v>100</v>
      </c>
      <c r="X20" s="365">
        <f t="shared" si="0"/>
        <v>0</v>
      </c>
      <c r="Y20" s="319" t="s">
        <v>422</v>
      </c>
    </row>
    <row r="21" spans="1:25" ht="13.5">
      <c r="A21" s="319">
        <f>YEAR([2]売上一覧表!$B$5)</f>
        <v>2022</v>
      </c>
      <c r="B21" s="319">
        <f>MONTH([2]売上一覧表!$B$5)</f>
        <v>10</v>
      </c>
      <c r="C21" s="319">
        <f t="shared" si="1"/>
        <v>4</v>
      </c>
      <c r="E21" s="365">
        <f>[2]売上一覧表!K8</f>
        <v>0</v>
      </c>
      <c r="F21" s="319">
        <v>757</v>
      </c>
      <c r="H21" s="319">
        <v>32</v>
      </c>
      <c r="I21" s="319">
        <v>8</v>
      </c>
      <c r="O21" s="319">
        <v>100</v>
      </c>
      <c r="X21" s="365">
        <f t="shared" si="0"/>
        <v>0</v>
      </c>
      <c r="Y21" s="319" t="s">
        <v>423</v>
      </c>
    </row>
    <row r="22" spans="1:25" ht="13.5">
      <c r="A22" s="319">
        <f>YEAR([2]売上一覧表!$B$5)</f>
        <v>2022</v>
      </c>
      <c r="B22" s="319">
        <f>MONTH([2]売上一覧表!$B$5)</f>
        <v>10</v>
      </c>
      <c r="C22" s="319">
        <f t="shared" si="1"/>
        <v>4</v>
      </c>
      <c r="E22" s="365">
        <f>[2]売上一覧表!L8</f>
        <v>0</v>
      </c>
      <c r="F22" s="319">
        <v>176</v>
      </c>
      <c r="H22" s="319">
        <v>32</v>
      </c>
      <c r="I22" s="319">
        <v>8</v>
      </c>
      <c r="O22" s="319">
        <v>100</v>
      </c>
      <c r="X22" s="365">
        <f t="shared" si="0"/>
        <v>0</v>
      </c>
      <c r="Y22" s="319" t="s">
        <v>424</v>
      </c>
    </row>
    <row r="23" spans="1:25" ht="13.5">
      <c r="A23" s="319">
        <f>YEAR([2]売上一覧表!$B$5)</f>
        <v>2022</v>
      </c>
      <c r="B23" s="319">
        <f>MONTH([2]売上一覧表!$B$5)</f>
        <v>10</v>
      </c>
      <c r="C23" s="319">
        <f t="shared" si="1"/>
        <v>4</v>
      </c>
      <c r="E23" s="365">
        <f>[2]売上一覧表!M8</f>
        <v>0</v>
      </c>
      <c r="F23" s="319">
        <v>760</v>
      </c>
      <c r="H23" s="319">
        <v>32</v>
      </c>
      <c r="I23" s="319">
        <v>8</v>
      </c>
      <c r="O23" s="319">
        <v>100</v>
      </c>
      <c r="X23" s="365">
        <f t="shared" si="0"/>
        <v>0</v>
      </c>
      <c r="Y23" s="319" t="s">
        <v>425</v>
      </c>
    </row>
    <row r="24" spans="1:25" ht="13.5">
      <c r="A24" s="319">
        <f>YEAR([2]売上一覧表!$B$5)</f>
        <v>2022</v>
      </c>
      <c r="B24" s="319">
        <f>MONTH([2]売上一覧表!$B$5)</f>
        <v>10</v>
      </c>
      <c r="C24" s="319">
        <f t="shared" si="1"/>
        <v>5</v>
      </c>
      <c r="E24" s="365">
        <f>[2]売上一覧表!I9</f>
        <v>1400</v>
      </c>
      <c r="F24" s="319">
        <v>755</v>
      </c>
      <c r="H24" s="319">
        <v>32</v>
      </c>
      <c r="I24" s="319">
        <v>8</v>
      </c>
      <c r="O24" s="319">
        <v>100</v>
      </c>
      <c r="X24" s="365">
        <f t="shared" si="0"/>
        <v>1400</v>
      </c>
      <c r="Y24" s="319" t="s">
        <v>421</v>
      </c>
    </row>
    <row r="25" spans="1:25" ht="13.5">
      <c r="A25" s="319">
        <f>YEAR([2]売上一覧表!$B$5)</f>
        <v>2022</v>
      </c>
      <c r="B25" s="319">
        <f>MONTH([2]売上一覧表!$B$5)</f>
        <v>10</v>
      </c>
      <c r="C25" s="319">
        <f t="shared" si="1"/>
        <v>5</v>
      </c>
      <c r="E25" s="365">
        <f>[2]売上一覧表!J9</f>
        <v>210</v>
      </c>
      <c r="F25" s="319">
        <v>755</v>
      </c>
      <c r="H25" s="319">
        <v>32</v>
      </c>
      <c r="I25" s="319">
        <v>8</v>
      </c>
      <c r="O25" s="319">
        <v>100</v>
      </c>
      <c r="X25" s="365">
        <f t="shared" si="0"/>
        <v>210</v>
      </c>
      <c r="Y25" s="319" t="s">
        <v>422</v>
      </c>
    </row>
    <row r="26" spans="1:25" ht="13.5">
      <c r="A26" s="319">
        <f>YEAR([2]売上一覧表!$B$5)</f>
        <v>2022</v>
      </c>
      <c r="B26" s="319">
        <f>MONTH([2]売上一覧表!$B$5)</f>
        <v>10</v>
      </c>
      <c r="C26" s="319">
        <f t="shared" si="1"/>
        <v>5</v>
      </c>
      <c r="E26" s="365">
        <f>[2]売上一覧表!K9</f>
        <v>0</v>
      </c>
      <c r="F26" s="319">
        <v>757</v>
      </c>
      <c r="H26" s="319">
        <v>32</v>
      </c>
      <c r="I26" s="319">
        <v>8</v>
      </c>
      <c r="O26" s="319">
        <v>100</v>
      </c>
      <c r="X26" s="365">
        <f t="shared" si="0"/>
        <v>0</v>
      </c>
      <c r="Y26" s="319" t="s">
        <v>423</v>
      </c>
    </row>
    <row r="27" spans="1:25" ht="13.5">
      <c r="A27" s="319">
        <f>YEAR([2]売上一覧表!$B$5)</f>
        <v>2022</v>
      </c>
      <c r="B27" s="319">
        <f>MONTH([2]売上一覧表!$B$5)</f>
        <v>10</v>
      </c>
      <c r="C27" s="319">
        <f t="shared" si="1"/>
        <v>5</v>
      </c>
      <c r="E27" s="365">
        <f>[2]売上一覧表!L9</f>
        <v>0</v>
      </c>
      <c r="F27" s="319">
        <v>176</v>
      </c>
      <c r="H27" s="319">
        <v>32</v>
      </c>
      <c r="I27" s="319">
        <v>8</v>
      </c>
      <c r="O27" s="319">
        <v>100</v>
      </c>
      <c r="X27" s="365">
        <f t="shared" si="0"/>
        <v>0</v>
      </c>
      <c r="Y27" s="319" t="s">
        <v>424</v>
      </c>
    </row>
    <row r="28" spans="1:25" ht="13.5">
      <c r="A28" s="319">
        <f>YEAR([2]売上一覧表!$B$5)</f>
        <v>2022</v>
      </c>
      <c r="B28" s="319">
        <f>MONTH([2]売上一覧表!$B$5)</f>
        <v>10</v>
      </c>
      <c r="C28" s="319">
        <f t="shared" si="1"/>
        <v>5</v>
      </c>
      <c r="E28" s="365">
        <f>[2]売上一覧表!M9</f>
        <v>0</v>
      </c>
      <c r="F28" s="319">
        <v>760</v>
      </c>
      <c r="H28" s="319">
        <v>32</v>
      </c>
      <c r="I28" s="319">
        <v>8</v>
      </c>
      <c r="O28" s="319">
        <v>100</v>
      </c>
      <c r="X28" s="365">
        <f t="shared" si="0"/>
        <v>0</v>
      </c>
      <c r="Y28" s="319" t="s">
        <v>425</v>
      </c>
    </row>
    <row r="29" spans="1:25" ht="13.5">
      <c r="A29" s="319">
        <f>YEAR([2]売上一覧表!$B$5)</f>
        <v>2022</v>
      </c>
      <c r="B29" s="319">
        <f>MONTH([2]売上一覧表!$B$5)</f>
        <v>10</v>
      </c>
      <c r="C29" s="319">
        <f t="shared" si="1"/>
        <v>6</v>
      </c>
      <c r="E29" s="365">
        <f>[2]売上一覧表!I10</f>
        <v>300</v>
      </c>
      <c r="F29" s="319">
        <v>755</v>
      </c>
      <c r="H29" s="319">
        <v>32</v>
      </c>
      <c r="I29" s="319">
        <v>8</v>
      </c>
      <c r="O29" s="319">
        <v>100</v>
      </c>
      <c r="X29" s="365">
        <f t="shared" si="0"/>
        <v>300</v>
      </c>
      <c r="Y29" s="319" t="s">
        <v>421</v>
      </c>
    </row>
    <row r="30" spans="1:25" ht="13.5">
      <c r="A30" s="319">
        <f>YEAR([2]売上一覧表!$B$5)</f>
        <v>2022</v>
      </c>
      <c r="B30" s="319">
        <f>MONTH([2]売上一覧表!$B$5)</f>
        <v>10</v>
      </c>
      <c r="C30" s="319">
        <f t="shared" si="1"/>
        <v>6</v>
      </c>
      <c r="E30" s="365">
        <f>[2]売上一覧表!J10</f>
        <v>560</v>
      </c>
      <c r="F30" s="319">
        <v>755</v>
      </c>
      <c r="H30" s="319">
        <v>32</v>
      </c>
      <c r="I30" s="319">
        <v>8</v>
      </c>
      <c r="O30" s="319">
        <v>100</v>
      </c>
      <c r="X30" s="365">
        <f t="shared" si="0"/>
        <v>560</v>
      </c>
      <c r="Y30" s="319" t="s">
        <v>422</v>
      </c>
    </row>
    <row r="31" spans="1:25" ht="13.5">
      <c r="A31" s="319">
        <f>YEAR([2]売上一覧表!$B$5)</f>
        <v>2022</v>
      </c>
      <c r="B31" s="319">
        <f>MONTH([2]売上一覧表!$B$5)</f>
        <v>10</v>
      </c>
      <c r="C31" s="319">
        <f t="shared" si="1"/>
        <v>6</v>
      </c>
      <c r="E31" s="365">
        <f>[2]売上一覧表!K10</f>
        <v>0</v>
      </c>
      <c r="F31" s="319">
        <v>757</v>
      </c>
      <c r="H31" s="319">
        <v>32</v>
      </c>
      <c r="I31" s="319">
        <v>8</v>
      </c>
      <c r="O31" s="319">
        <v>100</v>
      </c>
      <c r="X31" s="365">
        <f t="shared" si="0"/>
        <v>0</v>
      </c>
      <c r="Y31" s="319" t="s">
        <v>423</v>
      </c>
    </row>
    <row r="32" spans="1:25" ht="13.5">
      <c r="A32" s="319">
        <f>YEAR([2]売上一覧表!$B$5)</f>
        <v>2022</v>
      </c>
      <c r="B32" s="319">
        <f>MONTH([2]売上一覧表!$B$5)</f>
        <v>10</v>
      </c>
      <c r="C32" s="319">
        <f t="shared" si="1"/>
        <v>6</v>
      </c>
      <c r="E32" s="365">
        <f>[2]売上一覧表!L10</f>
        <v>0</v>
      </c>
      <c r="F32" s="319">
        <v>176</v>
      </c>
      <c r="H32" s="319">
        <v>32</v>
      </c>
      <c r="I32" s="319">
        <v>8</v>
      </c>
      <c r="O32" s="319">
        <v>100</v>
      </c>
      <c r="X32" s="365">
        <f t="shared" si="0"/>
        <v>0</v>
      </c>
      <c r="Y32" s="319" t="s">
        <v>424</v>
      </c>
    </row>
    <row r="33" spans="1:25" ht="13.5">
      <c r="A33" s="319">
        <f>YEAR([2]売上一覧表!$B$5)</f>
        <v>2022</v>
      </c>
      <c r="B33" s="319">
        <f>MONTH([2]売上一覧表!$B$5)</f>
        <v>10</v>
      </c>
      <c r="C33" s="319">
        <f t="shared" si="1"/>
        <v>6</v>
      </c>
      <c r="E33" s="365">
        <f>[2]売上一覧表!M10</f>
        <v>0</v>
      </c>
      <c r="F33" s="319">
        <v>760</v>
      </c>
      <c r="H33" s="319">
        <v>32</v>
      </c>
      <c r="I33" s="319">
        <v>8</v>
      </c>
      <c r="O33" s="319">
        <v>100</v>
      </c>
      <c r="X33" s="365">
        <f t="shared" si="0"/>
        <v>0</v>
      </c>
      <c r="Y33" s="319" t="s">
        <v>425</v>
      </c>
    </row>
    <row r="34" spans="1:25" ht="13.5">
      <c r="A34" s="319">
        <f>YEAR([2]売上一覧表!$B$5)</f>
        <v>2022</v>
      </c>
      <c r="B34" s="319">
        <f>MONTH([2]売上一覧表!$B$5)</f>
        <v>10</v>
      </c>
      <c r="C34" s="319">
        <f t="shared" si="1"/>
        <v>7</v>
      </c>
      <c r="E34" s="365">
        <f>[2]売上一覧表!I11</f>
        <v>500</v>
      </c>
      <c r="F34" s="319">
        <v>755</v>
      </c>
      <c r="H34" s="319">
        <v>32</v>
      </c>
      <c r="I34" s="319">
        <v>8</v>
      </c>
      <c r="O34" s="319">
        <v>100</v>
      </c>
      <c r="X34" s="365">
        <f t="shared" si="0"/>
        <v>500</v>
      </c>
      <c r="Y34" s="319" t="s">
        <v>421</v>
      </c>
    </row>
    <row r="35" spans="1:25" ht="13.5">
      <c r="A35" s="319">
        <f>YEAR([2]売上一覧表!$B$5)</f>
        <v>2022</v>
      </c>
      <c r="B35" s="319">
        <f>MONTH([2]売上一覧表!$B$5)</f>
        <v>10</v>
      </c>
      <c r="C35" s="319">
        <f t="shared" si="1"/>
        <v>7</v>
      </c>
      <c r="E35" s="365">
        <f>[2]売上一覧表!J11</f>
        <v>0</v>
      </c>
      <c r="F35" s="319">
        <v>755</v>
      </c>
      <c r="H35" s="319">
        <v>32</v>
      </c>
      <c r="I35" s="319">
        <v>8</v>
      </c>
      <c r="O35" s="319">
        <v>100</v>
      </c>
      <c r="X35" s="365">
        <f t="shared" si="0"/>
        <v>0</v>
      </c>
      <c r="Y35" s="319" t="s">
        <v>422</v>
      </c>
    </row>
    <row r="36" spans="1:25" ht="13.5">
      <c r="A36" s="319">
        <f>YEAR([2]売上一覧表!$B$5)</f>
        <v>2022</v>
      </c>
      <c r="B36" s="319">
        <f>MONTH([2]売上一覧表!$B$5)</f>
        <v>10</v>
      </c>
      <c r="C36" s="319">
        <f t="shared" si="1"/>
        <v>7</v>
      </c>
      <c r="E36" s="365">
        <f>[2]売上一覧表!K11</f>
        <v>0</v>
      </c>
      <c r="F36" s="319">
        <v>757</v>
      </c>
      <c r="H36" s="319">
        <v>32</v>
      </c>
      <c r="I36" s="319">
        <v>8</v>
      </c>
      <c r="O36" s="319">
        <v>100</v>
      </c>
      <c r="X36" s="365">
        <f t="shared" si="0"/>
        <v>0</v>
      </c>
      <c r="Y36" s="319" t="s">
        <v>423</v>
      </c>
    </row>
    <row r="37" spans="1:25" ht="13.5">
      <c r="A37" s="319">
        <f>YEAR([2]売上一覧表!$B$5)</f>
        <v>2022</v>
      </c>
      <c r="B37" s="319">
        <f>MONTH([2]売上一覧表!$B$5)</f>
        <v>10</v>
      </c>
      <c r="C37" s="319">
        <f t="shared" si="1"/>
        <v>7</v>
      </c>
      <c r="E37" s="365">
        <f>[2]売上一覧表!L11</f>
        <v>0</v>
      </c>
      <c r="F37" s="319">
        <v>176</v>
      </c>
      <c r="H37" s="319">
        <v>32</v>
      </c>
      <c r="I37" s="319">
        <v>8</v>
      </c>
      <c r="O37" s="319">
        <v>100</v>
      </c>
      <c r="X37" s="365">
        <f t="shared" si="0"/>
        <v>0</v>
      </c>
      <c r="Y37" s="319" t="s">
        <v>424</v>
      </c>
    </row>
    <row r="38" spans="1:25" ht="13.5">
      <c r="A38" s="319">
        <f>YEAR([2]売上一覧表!$B$5)</f>
        <v>2022</v>
      </c>
      <c r="B38" s="319">
        <f>MONTH([2]売上一覧表!$B$5)</f>
        <v>10</v>
      </c>
      <c r="C38" s="319">
        <f t="shared" si="1"/>
        <v>7</v>
      </c>
      <c r="E38" s="365">
        <f>[2]売上一覧表!M11</f>
        <v>0</v>
      </c>
      <c r="F38" s="319">
        <v>760</v>
      </c>
      <c r="H38" s="319">
        <v>32</v>
      </c>
      <c r="I38" s="319">
        <v>8</v>
      </c>
      <c r="O38" s="319">
        <v>100</v>
      </c>
      <c r="X38" s="365">
        <f t="shared" si="0"/>
        <v>0</v>
      </c>
      <c r="Y38" s="319" t="s">
        <v>425</v>
      </c>
    </row>
    <row r="39" spans="1:25" ht="13.5">
      <c r="A39" s="319">
        <f>YEAR([2]売上一覧表!$B$5)</f>
        <v>2022</v>
      </c>
      <c r="B39" s="319">
        <f>MONTH([2]売上一覧表!$B$5)</f>
        <v>10</v>
      </c>
      <c r="C39" s="319">
        <f t="shared" si="1"/>
        <v>8</v>
      </c>
      <c r="E39" s="365">
        <f>[2]売上一覧表!I12</f>
        <v>100</v>
      </c>
      <c r="F39" s="319">
        <v>755</v>
      </c>
      <c r="H39" s="319">
        <v>32</v>
      </c>
      <c r="I39" s="319">
        <v>8</v>
      </c>
      <c r="O39" s="319">
        <v>100</v>
      </c>
      <c r="X39" s="365">
        <f t="shared" si="0"/>
        <v>100</v>
      </c>
      <c r="Y39" s="319" t="s">
        <v>421</v>
      </c>
    </row>
    <row r="40" spans="1:25" ht="13.5">
      <c r="A40" s="319">
        <f>YEAR([2]売上一覧表!$B$5)</f>
        <v>2022</v>
      </c>
      <c r="B40" s="319">
        <f>MONTH([2]売上一覧表!$B$5)</f>
        <v>10</v>
      </c>
      <c r="C40" s="319">
        <f t="shared" si="1"/>
        <v>8</v>
      </c>
      <c r="E40" s="365">
        <f>[2]売上一覧表!J12</f>
        <v>320</v>
      </c>
      <c r="F40" s="319">
        <v>755</v>
      </c>
      <c r="H40" s="319">
        <v>32</v>
      </c>
      <c r="I40" s="319">
        <v>8</v>
      </c>
      <c r="O40" s="319">
        <v>100</v>
      </c>
      <c r="X40" s="365">
        <f t="shared" si="0"/>
        <v>320</v>
      </c>
      <c r="Y40" s="319" t="s">
        <v>422</v>
      </c>
    </row>
    <row r="41" spans="1:25" ht="13.5">
      <c r="A41" s="319">
        <f>YEAR([2]売上一覧表!$B$5)</f>
        <v>2022</v>
      </c>
      <c r="B41" s="319">
        <f>MONTH([2]売上一覧表!$B$5)</f>
        <v>10</v>
      </c>
      <c r="C41" s="319">
        <f t="shared" si="1"/>
        <v>8</v>
      </c>
      <c r="E41" s="365">
        <f>[2]売上一覧表!K12</f>
        <v>0</v>
      </c>
      <c r="F41" s="319">
        <v>757</v>
      </c>
      <c r="H41" s="319">
        <v>32</v>
      </c>
      <c r="I41" s="319">
        <v>8</v>
      </c>
      <c r="O41" s="319">
        <v>100</v>
      </c>
      <c r="X41" s="365">
        <f t="shared" si="0"/>
        <v>0</v>
      </c>
      <c r="Y41" s="319" t="s">
        <v>423</v>
      </c>
    </row>
    <row r="42" spans="1:25" ht="13.5">
      <c r="A42" s="319">
        <f>YEAR([2]売上一覧表!$B$5)</f>
        <v>2022</v>
      </c>
      <c r="B42" s="319">
        <f>MONTH([2]売上一覧表!$B$5)</f>
        <v>10</v>
      </c>
      <c r="C42" s="319">
        <f t="shared" si="1"/>
        <v>8</v>
      </c>
      <c r="E42" s="365">
        <f>[2]売上一覧表!L12</f>
        <v>0</v>
      </c>
      <c r="F42" s="319">
        <v>176</v>
      </c>
      <c r="H42" s="319">
        <v>32</v>
      </c>
      <c r="I42" s="319">
        <v>8</v>
      </c>
      <c r="O42" s="319">
        <v>100</v>
      </c>
      <c r="X42" s="365">
        <f t="shared" si="0"/>
        <v>0</v>
      </c>
      <c r="Y42" s="319" t="s">
        <v>424</v>
      </c>
    </row>
    <row r="43" spans="1:25" ht="13.5">
      <c r="A43" s="319">
        <f>YEAR([2]売上一覧表!$B$5)</f>
        <v>2022</v>
      </c>
      <c r="B43" s="319">
        <f>MONTH([2]売上一覧表!$B$5)</f>
        <v>10</v>
      </c>
      <c r="C43" s="319">
        <f t="shared" si="1"/>
        <v>8</v>
      </c>
      <c r="E43" s="365">
        <f>[2]売上一覧表!M12</f>
        <v>0</v>
      </c>
      <c r="F43" s="319">
        <v>760</v>
      </c>
      <c r="H43" s="319">
        <v>32</v>
      </c>
      <c r="I43" s="319">
        <v>8</v>
      </c>
      <c r="O43" s="319">
        <v>100</v>
      </c>
      <c r="X43" s="365">
        <f t="shared" si="0"/>
        <v>0</v>
      </c>
      <c r="Y43" s="319" t="s">
        <v>425</v>
      </c>
    </row>
    <row r="44" spans="1:25" ht="13.5">
      <c r="A44" s="319">
        <f>YEAR([2]売上一覧表!$B$5)</f>
        <v>2022</v>
      </c>
      <c r="B44" s="319">
        <f>MONTH([2]売上一覧表!$B$5)</f>
        <v>10</v>
      </c>
      <c r="C44" s="319">
        <f t="shared" si="1"/>
        <v>9</v>
      </c>
      <c r="E44" s="365">
        <f>[2]売上一覧表!I13</f>
        <v>300</v>
      </c>
      <c r="F44" s="319">
        <v>755</v>
      </c>
      <c r="H44" s="319">
        <v>32</v>
      </c>
      <c r="I44" s="319">
        <v>8</v>
      </c>
      <c r="O44" s="319">
        <v>100</v>
      </c>
      <c r="X44" s="365">
        <f t="shared" si="0"/>
        <v>300</v>
      </c>
      <c r="Y44" s="319" t="s">
        <v>421</v>
      </c>
    </row>
    <row r="45" spans="1:25" ht="13.5">
      <c r="A45" s="319">
        <f>YEAR([2]売上一覧表!$B$5)</f>
        <v>2022</v>
      </c>
      <c r="B45" s="319">
        <f>MONTH([2]売上一覧表!$B$5)</f>
        <v>10</v>
      </c>
      <c r="C45" s="319">
        <f t="shared" si="1"/>
        <v>9</v>
      </c>
      <c r="E45" s="365">
        <f>[2]売上一覧表!J13</f>
        <v>320</v>
      </c>
      <c r="F45" s="319">
        <v>755</v>
      </c>
      <c r="H45" s="319">
        <v>32</v>
      </c>
      <c r="I45" s="319">
        <v>8</v>
      </c>
      <c r="O45" s="319">
        <v>100</v>
      </c>
      <c r="X45" s="365">
        <f t="shared" si="0"/>
        <v>320</v>
      </c>
      <c r="Y45" s="319" t="s">
        <v>422</v>
      </c>
    </row>
    <row r="46" spans="1:25" ht="13.5">
      <c r="A46" s="319">
        <f>YEAR([2]売上一覧表!$B$5)</f>
        <v>2022</v>
      </c>
      <c r="B46" s="319">
        <f>MONTH([2]売上一覧表!$B$5)</f>
        <v>10</v>
      </c>
      <c r="C46" s="319">
        <f t="shared" si="1"/>
        <v>9</v>
      </c>
      <c r="E46" s="365">
        <f>[2]売上一覧表!K13</f>
        <v>0</v>
      </c>
      <c r="F46" s="319">
        <v>757</v>
      </c>
      <c r="H46" s="319">
        <v>32</v>
      </c>
      <c r="I46" s="319">
        <v>8</v>
      </c>
      <c r="O46" s="319">
        <v>100</v>
      </c>
      <c r="X46" s="365">
        <f t="shared" si="0"/>
        <v>0</v>
      </c>
      <c r="Y46" s="319" t="s">
        <v>423</v>
      </c>
    </row>
    <row r="47" spans="1:25" ht="13.5">
      <c r="A47" s="319">
        <f>YEAR([2]売上一覧表!$B$5)</f>
        <v>2022</v>
      </c>
      <c r="B47" s="319">
        <f>MONTH([2]売上一覧表!$B$5)</f>
        <v>10</v>
      </c>
      <c r="C47" s="319">
        <f t="shared" si="1"/>
        <v>9</v>
      </c>
      <c r="E47" s="365">
        <f>[2]売上一覧表!L13</f>
        <v>0</v>
      </c>
      <c r="F47" s="319">
        <v>176</v>
      </c>
      <c r="H47" s="319">
        <v>32</v>
      </c>
      <c r="I47" s="319">
        <v>8</v>
      </c>
      <c r="O47" s="319">
        <v>100</v>
      </c>
      <c r="X47" s="365">
        <f t="shared" si="0"/>
        <v>0</v>
      </c>
      <c r="Y47" s="319" t="s">
        <v>424</v>
      </c>
    </row>
    <row r="48" spans="1:25" ht="13.5">
      <c r="A48" s="319">
        <f>YEAR([2]売上一覧表!$B$5)</f>
        <v>2022</v>
      </c>
      <c r="B48" s="319">
        <f>MONTH([2]売上一覧表!$B$5)</f>
        <v>10</v>
      </c>
      <c r="C48" s="319">
        <f t="shared" si="1"/>
        <v>9</v>
      </c>
      <c r="E48" s="365">
        <f>[2]売上一覧表!M13</f>
        <v>0</v>
      </c>
      <c r="F48" s="319">
        <v>760</v>
      </c>
      <c r="H48" s="319">
        <v>32</v>
      </c>
      <c r="I48" s="319">
        <v>8</v>
      </c>
      <c r="O48" s="319">
        <v>100</v>
      </c>
      <c r="X48" s="365">
        <f t="shared" si="0"/>
        <v>0</v>
      </c>
      <c r="Y48" s="319" t="s">
        <v>425</v>
      </c>
    </row>
    <row r="49" spans="1:25" ht="13.5">
      <c r="A49" s="319">
        <f>YEAR([2]売上一覧表!$B$5)</f>
        <v>2022</v>
      </c>
      <c r="B49" s="319">
        <f>MONTH([2]売上一覧表!$B$5)</f>
        <v>10</v>
      </c>
      <c r="C49" s="319">
        <f t="shared" si="1"/>
        <v>10</v>
      </c>
      <c r="E49" s="365">
        <f>[2]売上一覧表!I14</f>
        <v>0</v>
      </c>
      <c r="F49" s="319">
        <v>755</v>
      </c>
      <c r="H49" s="319">
        <v>32</v>
      </c>
      <c r="I49" s="319">
        <v>8</v>
      </c>
      <c r="O49" s="319">
        <v>100</v>
      </c>
      <c r="X49" s="365">
        <f t="shared" si="0"/>
        <v>0</v>
      </c>
      <c r="Y49" s="319" t="s">
        <v>421</v>
      </c>
    </row>
    <row r="50" spans="1:25" ht="13.5">
      <c r="A50" s="319">
        <f>YEAR([2]売上一覧表!$B$5)</f>
        <v>2022</v>
      </c>
      <c r="B50" s="319">
        <f>MONTH([2]売上一覧表!$B$5)</f>
        <v>10</v>
      </c>
      <c r="C50" s="319">
        <f t="shared" si="1"/>
        <v>10</v>
      </c>
      <c r="E50" s="365">
        <f>[2]売上一覧表!J14</f>
        <v>220</v>
      </c>
      <c r="F50" s="319">
        <v>755</v>
      </c>
      <c r="H50" s="319">
        <v>32</v>
      </c>
      <c r="I50" s="319">
        <v>8</v>
      </c>
      <c r="O50" s="319">
        <v>100</v>
      </c>
      <c r="X50" s="365">
        <f t="shared" si="0"/>
        <v>220</v>
      </c>
      <c r="Y50" s="319" t="s">
        <v>422</v>
      </c>
    </row>
    <row r="51" spans="1:25" ht="13.5">
      <c r="A51" s="319">
        <f>YEAR([2]売上一覧表!$B$5)</f>
        <v>2022</v>
      </c>
      <c r="B51" s="319">
        <f>MONTH([2]売上一覧表!$B$5)</f>
        <v>10</v>
      </c>
      <c r="C51" s="319">
        <f t="shared" si="1"/>
        <v>10</v>
      </c>
      <c r="E51" s="365">
        <f>[2]売上一覧表!K14</f>
        <v>0</v>
      </c>
      <c r="F51" s="319">
        <v>757</v>
      </c>
      <c r="H51" s="319">
        <v>32</v>
      </c>
      <c r="I51" s="319">
        <v>8</v>
      </c>
      <c r="O51" s="319">
        <v>100</v>
      </c>
      <c r="X51" s="365">
        <f t="shared" si="0"/>
        <v>0</v>
      </c>
      <c r="Y51" s="319" t="s">
        <v>423</v>
      </c>
    </row>
    <row r="52" spans="1:25" ht="13.5">
      <c r="A52" s="319">
        <f>YEAR([2]売上一覧表!$B$5)</f>
        <v>2022</v>
      </c>
      <c r="B52" s="319">
        <f>MONTH([2]売上一覧表!$B$5)</f>
        <v>10</v>
      </c>
      <c r="C52" s="319">
        <f t="shared" si="1"/>
        <v>10</v>
      </c>
      <c r="E52" s="365">
        <f>[2]売上一覧表!L14</f>
        <v>0</v>
      </c>
      <c r="F52" s="319">
        <v>176</v>
      </c>
      <c r="H52" s="319">
        <v>32</v>
      </c>
      <c r="I52" s="319">
        <v>8</v>
      </c>
      <c r="O52" s="319">
        <v>100</v>
      </c>
      <c r="X52" s="365">
        <f t="shared" si="0"/>
        <v>0</v>
      </c>
      <c r="Y52" s="319" t="s">
        <v>424</v>
      </c>
    </row>
    <row r="53" spans="1:25" ht="13.5">
      <c r="A53" s="319">
        <f>YEAR([2]売上一覧表!$B$5)</f>
        <v>2022</v>
      </c>
      <c r="B53" s="319">
        <f>MONTH([2]売上一覧表!$B$5)</f>
        <v>10</v>
      </c>
      <c r="C53" s="319">
        <f t="shared" si="1"/>
        <v>10</v>
      </c>
      <c r="E53" s="365">
        <f>[2]売上一覧表!M14</f>
        <v>0</v>
      </c>
      <c r="F53" s="319">
        <v>760</v>
      </c>
      <c r="H53" s="319">
        <v>32</v>
      </c>
      <c r="I53" s="319">
        <v>8</v>
      </c>
      <c r="O53" s="319">
        <v>100</v>
      </c>
      <c r="X53" s="365">
        <f t="shared" si="0"/>
        <v>0</v>
      </c>
      <c r="Y53" s="319" t="s">
        <v>425</v>
      </c>
    </row>
    <row r="54" spans="1:25" ht="13.5">
      <c r="A54" s="319">
        <f>YEAR([2]売上一覧表!$B$5)</f>
        <v>2022</v>
      </c>
      <c r="B54" s="319">
        <f>MONTH([2]売上一覧表!$B$5)</f>
        <v>10</v>
      </c>
      <c r="C54" s="319">
        <f t="shared" si="1"/>
        <v>11</v>
      </c>
      <c r="E54" s="365">
        <f>[2]売上一覧表!I15</f>
        <v>1060</v>
      </c>
      <c r="F54" s="319">
        <v>755</v>
      </c>
      <c r="H54" s="319">
        <v>32</v>
      </c>
      <c r="I54" s="319">
        <v>8</v>
      </c>
      <c r="O54" s="319">
        <v>100</v>
      </c>
      <c r="X54" s="365">
        <f t="shared" si="0"/>
        <v>1060</v>
      </c>
      <c r="Y54" s="319" t="s">
        <v>421</v>
      </c>
    </row>
    <row r="55" spans="1:25" ht="13.5">
      <c r="A55" s="319">
        <f>YEAR([2]売上一覧表!$B$5)</f>
        <v>2022</v>
      </c>
      <c r="B55" s="319">
        <f>MONTH([2]売上一覧表!$B$5)</f>
        <v>10</v>
      </c>
      <c r="C55" s="319">
        <f t="shared" si="1"/>
        <v>11</v>
      </c>
      <c r="E55" s="365">
        <f>[2]売上一覧表!J15</f>
        <v>320</v>
      </c>
      <c r="F55" s="319">
        <v>755</v>
      </c>
      <c r="H55" s="319">
        <v>32</v>
      </c>
      <c r="I55" s="319">
        <v>8</v>
      </c>
      <c r="O55" s="319">
        <v>100</v>
      </c>
      <c r="X55" s="365">
        <f t="shared" si="0"/>
        <v>320</v>
      </c>
      <c r="Y55" s="319" t="s">
        <v>422</v>
      </c>
    </row>
    <row r="56" spans="1:25" ht="13.5">
      <c r="A56" s="319">
        <f>YEAR([2]売上一覧表!$B$5)</f>
        <v>2022</v>
      </c>
      <c r="B56" s="319">
        <f>MONTH([2]売上一覧表!$B$5)</f>
        <v>10</v>
      </c>
      <c r="C56" s="319">
        <f t="shared" si="1"/>
        <v>11</v>
      </c>
      <c r="E56" s="365">
        <f>[2]売上一覧表!K15</f>
        <v>0</v>
      </c>
      <c r="F56" s="319">
        <v>757</v>
      </c>
      <c r="H56" s="319">
        <v>32</v>
      </c>
      <c r="I56" s="319">
        <v>8</v>
      </c>
      <c r="O56" s="319">
        <v>100</v>
      </c>
      <c r="X56" s="365">
        <f t="shared" si="0"/>
        <v>0</v>
      </c>
      <c r="Y56" s="319" t="s">
        <v>423</v>
      </c>
    </row>
    <row r="57" spans="1:25" ht="13.5">
      <c r="A57" s="319">
        <f>YEAR([2]売上一覧表!$B$5)</f>
        <v>2022</v>
      </c>
      <c r="B57" s="319">
        <f>MONTH([2]売上一覧表!$B$5)</f>
        <v>10</v>
      </c>
      <c r="C57" s="319">
        <f t="shared" si="1"/>
        <v>11</v>
      </c>
      <c r="E57" s="365">
        <f>[2]売上一覧表!L15</f>
        <v>0</v>
      </c>
      <c r="F57" s="319">
        <v>176</v>
      </c>
      <c r="H57" s="319">
        <v>32</v>
      </c>
      <c r="I57" s="319">
        <v>8</v>
      </c>
      <c r="O57" s="319">
        <v>100</v>
      </c>
      <c r="X57" s="365">
        <f t="shared" si="0"/>
        <v>0</v>
      </c>
      <c r="Y57" s="319" t="s">
        <v>424</v>
      </c>
    </row>
    <row r="58" spans="1:25" ht="13.5">
      <c r="A58" s="319">
        <f>YEAR([2]売上一覧表!$B$5)</f>
        <v>2022</v>
      </c>
      <c r="B58" s="319">
        <f>MONTH([2]売上一覧表!$B$5)</f>
        <v>10</v>
      </c>
      <c r="C58" s="319">
        <f t="shared" si="1"/>
        <v>11</v>
      </c>
      <c r="E58" s="365">
        <f>[2]売上一覧表!M15</f>
        <v>0</v>
      </c>
      <c r="F58" s="319">
        <v>760</v>
      </c>
      <c r="H58" s="319">
        <v>32</v>
      </c>
      <c r="I58" s="319">
        <v>8</v>
      </c>
      <c r="O58" s="319">
        <v>100</v>
      </c>
      <c r="X58" s="365">
        <f t="shared" si="0"/>
        <v>0</v>
      </c>
      <c r="Y58" s="319" t="s">
        <v>425</v>
      </c>
    </row>
    <row r="59" spans="1:25" ht="13.5">
      <c r="A59" s="319">
        <f>YEAR([2]売上一覧表!$B$5)</f>
        <v>2022</v>
      </c>
      <c r="B59" s="319">
        <f>MONTH([2]売上一覧表!$B$5)</f>
        <v>10</v>
      </c>
      <c r="C59" s="319">
        <f t="shared" si="1"/>
        <v>12</v>
      </c>
      <c r="E59" s="365">
        <f>[2]売上一覧表!I16</f>
        <v>600</v>
      </c>
      <c r="F59" s="319">
        <v>755</v>
      </c>
      <c r="H59" s="319">
        <v>32</v>
      </c>
      <c r="I59" s="319">
        <v>8</v>
      </c>
      <c r="O59" s="319">
        <v>100</v>
      </c>
      <c r="X59" s="365">
        <f t="shared" si="0"/>
        <v>600</v>
      </c>
      <c r="Y59" s="319" t="s">
        <v>421</v>
      </c>
    </row>
    <row r="60" spans="1:25" ht="13.5">
      <c r="A60" s="319">
        <f>YEAR([2]売上一覧表!$B$5)</f>
        <v>2022</v>
      </c>
      <c r="B60" s="319">
        <f>MONTH([2]売上一覧表!$B$5)</f>
        <v>10</v>
      </c>
      <c r="C60" s="319">
        <f t="shared" si="1"/>
        <v>12</v>
      </c>
      <c r="E60" s="365">
        <f>[2]売上一覧表!J16</f>
        <v>0</v>
      </c>
      <c r="F60" s="319">
        <v>755</v>
      </c>
      <c r="H60" s="319">
        <v>32</v>
      </c>
      <c r="I60" s="319">
        <v>8</v>
      </c>
      <c r="O60" s="319">
        <v>100</v>
      </c>
      <c r="X60" s="365">
        <f t="shared" si="0"/>
        <v>0</v>
      </c>
      <c r="Y60" s="319" t="s">
        <v>422</v>
      </c>
    </row>
    <row r="61" spans="1:25" ht="13.5">
      <c r="A61" s="319">
        <f>YEAR([2]売上一覧表!$B$5)</f>
        <v>2022</v>
      </c>
      <c r="B61" s="319">
        <f>MONTH([2]売上一覧表!$B$5)</f>
        <v>10</v>
      </c>
      <c r="C61" s="319">
        <f t="shared" si="1"/>
        <v>12</v>
      </c>
      <c r="E61" s="365">
        <f>[2]売上一覧表!K16</f>
        <v>0</v>
      </c>
      <c r="F61" s="319">
        <v>757</v>
      </c>
      <c r="H61" s="319">
        <v>32</v>
      </c>
      <c r="I61" s="319">
        <v>8</v>
      </c>
      <c r="O61" s="319">
        <v>100</v>
      </c>
      <c r="X61" s="365">
        <f t="shared" si="0"/>
        <v>0</v>
      </c>
      <c r="Y61" s="319" t="s">
        <v>423</v>
      </c>
    </row>
    <row r="62" spans="1:25" ht="13.5">
      <c r="A62" s="319">
        <f>YEAR([2]売上一覧表!$B$5)</f>
        <v>2022</v>
      </c>
      <c r="B62" s="319">
        <f>MONTH([2]売上一覧表!$B$5)</f>
        <v>10</v>
      </c>
      <c r="C62" s="319">
        <f t="shared" si="1"/>
        <v>12</v>
      </c>
      <c r="E62" s="365">
        <f>[2]売上一覧表!L16</f>
        <v>0</v>
      </c>
      <c r="F62" s="319">
        <v>176</v>
      </c>
      <c r="H62" s="319">
        <v>32</v>
      </c>
      <c r="I62" s="319">
        <v>8</v>
      </c>
      <c r="O62" s="319">
        <v>100</v>
      </c>
      <c r="X62" s="365">
        <f t="shared" si="0"/>
        <v>0</v>
      </c>
      <c r="Y62" s="319" t="s">
        <v>424</v>
      </c>
    </row>
    <row r="63" spans="1:25" ht="13.5">
      <c r="A63" s="319">
        <f>YEAR([2]売上一覧表!$B$5)</f>
        <v>2022</v>
      </c>
      <c r="B63" s="319">
        <f>MONTH([2]売上一覧表!$B$5)</f>
        <v>10</v>
      </c>
      <c r="C63" s="319">
        <f t="shared" si="1"/>
        <v>12</v>
      </c>
      <c r="E63" s="365">
        <f>[2]売上一覧表!M16</f>
        <v>0</v>
      </c>
      <c r="F63" s="319">
        <v>760</v>
      </c>
      <c r="H63" s="319">
        <v>32</v>
      </c>
      <c r="I63" s="319">
        <v>8</v>
      </c>
      <c r="O63" s="319">
        <v>100</v>
      </c>
      <c r="X63" s="365">
        <f t="shared" si="0"/>
        <v>0</v>
      </c>
      <c r="Y63" s="319" t="s">
        <v>425</v>
      </c>
    </row>
    <row r="64" spans="1:25" ht="13.5">
      <c r="A64" s="319">
        <f>YEAR([2]売上一覧表!$B$5)</f>
        <v>2022</v>
      </c>
      <c r="B64" s="319">
        <f>MONTH([2]売上一覧表!$B$5)</f>
        <v>10</v>
      </c>
      <c r="C64" s="319">
        <f t="shared" si="1"/>
        <v>13</v>
      </c>
      <c r="E64" s="365">
        <f>[2]売上一覧表!I17</f>
        <v>1100</v>
      </c>
      <c r="F64" s="319">
        <v>755</v>
      </c>
      <c r="H64" s="319">
        <v>32</v>
      </c>
      <c r="I64" s="319">
        <v>8</v>
      </c>
      <c r="O64" s="319">
        <v>100</v>
      </c>
      <c r="X64" s="365">
        <f t="shared" si="0"/>
        <v>1100</v>
      </c>
      <c r="Y64" s="319" t="s">
        <v>421</v>
      </c>
    </row>
    <row r="65" spans="1:25" ht="13.5">
      <c r="A65" s="319">
        <f>YEAR([2]売上一覧表!$B$5)</f>
        <v>2022</v>
      </c>
      <c r="B65" s="319">
        <f>MONTH([2]売上一覧表!$B$5)</f>
        <v>10</v>
      </c>
      <c r="C65" s="319">
        <f t="shared" si="1"/>
        <v>13</v>
      </c>
      <c r="E65" s="365">
        <f>[2]売上一覧表!J17</f>
        <v>0</v>
      </c>
      <c r="F65" s="319">
        <v>755</v>
      </c>
      <c r="H65" s="319">
        <v>32</v>
      </c>
      <c r="I65" s="319">
        <v>8</v>
      </c>
      <c r="O65" s="319">
        <v>100</v>
      </c>
      <c r="X65" s="365">
        <f t="shared" si="0"/>
        <v>0</v>
      </c>
      <c r="Y65" s="319" t="s">
        <v>422</v>
      </c>
    </row>
    <row r="66" spans="1:25" ht="13.5">
      <c r="A66" s="319">
        <f>YEAR([2]売上一覧表!$B$5)</f>
        <v>2022</v>
      </c>
      <c r="B66" s="319">
        <f>MONTH([2]売上一覧表!$B$5)</f>
        <v>10</v>
      </c>
      <c r="C66" s="319">
        <f t="shared" si="1"/>
        <v>13</v>
      </c>
      <c r="E66" s="365">
        <f>[2]売上一覧表!K17</f>
        <v>0</v>
      </c>
      <c r="F66" s="319">
        <v>757</v>
      </c>
      <c r="H66" s="319">
        <v>32</v>
      </c>
      <c r="I66" s="319">
        <v>8</v>
      </c>
      <c r="O66" s="319">
        <v>100</v>
      </c>
      <c r="X66" s="365">
        <f t="shared" si="0"/>
        <v>0</v>
      </c>
      <c r="Y66" s="319" t="s">
        <v>423</v>
      </c>
    </row>
    <row r="67" spans="1:25" ht="13.5">
      <c r="A67" s="319">
        <f>YEAR([2]売上一覧表!$B$5)</f>
        <v>2022</v>
      </c>
      <c r="B67" s="319">
        <f>MONTH([2]売上一覧表!$B$5)</f>
        <v>10</v>
      </c>
      <c r="C67" s="319">
        <f t="shared" si="1"/>
        <v>13</v>
      </c>
      <c r="E67" s="365">
        <f>[2]売上一覧表!L17</f>
        <v>0</v>
      </c>
      <c r="F67" s="319">
        <v>176</v>
      </c>
      <c r="H67" s="319">
        <v>32</v>
      </c>
      <c r="I67" s="319">
        <v>8</v>
      </c>
      <c r="O67" s="319">
        <v>100</v>
      </c>
      <c r="X67" s="365">
        <f t="shared" si="0"/>
        <v>0</v>
      </c>
      <c r="Y67" s="319" t="s">
        <v>424</v>
      </c>
    </row>
    <row r="68" spans="1:25" ht="13.5">
      <c r="A68" s="319">
        <f>YEAR([2]売上一覧表!$B$5)</f>
        <v>2022</v>
      </c>
      <c r="B68" s="319">
        <f>MONTH([2]売上一覧表!$B$5)</f>
        <v>10</v>
      </c>
      <c r="C68" s="319">
        <f t="shared" si="1"/>
        <v>13</v>
      </c>
      <c r="E68" s="365" t="str">
        <f>[2]売上一覧表!M17</f>
        <v>　</v>
      </c>
      <c r="F68" s="319">
        <v>760</v>
      </c>
      <c r="H68" s="319">
        <v>32</v>
      </c>
      <c r="I68" s="319">
        <v>8</v>
      </c>
      <c r="O68" s="319">
        <v>100</v>
      </c>
      <c r="X68" s="365" t="str">
        <f t="shared" si="0"/>
        <v>　</v>
      </c>
      <c r="Y68" s="319" t="s">
        <v>425</v>
      </c>
    </row>
    <row r="69" spans="1:25" ht="13.5">
      <c r="A69" s="319">
        <f>YEAR([2]売上一覧表!$B$5)</f>
        <v>2022</v>
      </c>
      <c r="B69" s="319">
        <f>MONTH([2]売上一覧表!$B$5)</f>
        <v>10</v>
      </c>
      <c r="C69" s="319">
        <f t="shared" si="1"/>
        <v>14</v>
      </c>
      <c r="E69" s="365">
        <f>[2]売上一覧表!I18</f>
        <v>720</v>
      </c>
      <c r="F69" s="319">
        <v>755</v>
      </c>
      <c r="H69" s="319">
        <v>32</v>
      </c>
      <c r="I69" s="319">
        <v>8</v>
      </c>
      <c r="O69" s="319">
        <v>100</v>
      </c>
      <c r="X69" s="365">
        <f t="shared" ref="X69:X132" si="2">E69</f>
        <v>720</v>
      </c>
      <c r="Y69" s="319" t="s">
        <v>421</v>
      </c>
    </row>
    <row r="70" spans="1:25" ht="13.5">
      <c r="A70" s="319">
        <f>YEAR([2]売上一覧表!$B$5)</f>
        <v>2022</v>
      </c>
      <c r="B70" s="319">
        <f>MONTH([2]売上一覧表!$B$5)</f>
        <v>10</v>
      </c>
      <c r="C70" s="319">
        <f t="shared" si="1"/>
        <v>14</v>
      </c>
      <c r="E70" s="365">
        <f>[2]売上一覧表!J18</f>
        <v>1900</v>
      </c>
      <c r="F70" s="319">
        <v>755</v>
      </c>
      <c r="H70" s="319">
        <v>32</v>
      </c>
      <c r="I70" s="319">
        <v>8</v>
      </c>
      <c r="O70" s="319">
        <v>100</v>
      </c>
      <c r="X70" s="365">
        <f t="shared" si="2"/>
        <v>1900</v>
      </c>
      <c r="Y70" s="319" t="s">
        <v>422</v>
      </c>
    </row>
    <row r="71" spans="1:25" ht="13.5">
      <c r="A71" s="319">
        <f>YEAR([2]売上一覧表!$B$5)</f>
        <v>2022</v>
      </c>
      <c r="B71" s="319">
        <f>MONTH([2]売上一覧表!$B$5)</f>
        <v>10</v>
      </c>
      <c r="C71" s="319">
        <f t="shared" si="1"/>
        <v>14</v>
      </c>
      <c r="E71" s="365">
        <f>[2]売上一覧表!K18</f>
        <v>5860</v>
      </c>
      <c r="F71" s="319">
        <v>757</v>
      </c>
      <c r="H71" s="319">
        <v>32</v>
      </c>
      <c r="I71" s="319">
        <v>8</v>
      </c>
      <c r="O71" s="319">
        <v>100</v>
      </c>
      <c r="X71" s="365">
        <f t="shared" si="2"/>
        <v>5860</v>
      </c>
      <c r="Y71" s="319" t="s">
        <v>423</v>
      </c>
    </row>
    <row r="72" spans="1:25" ht="13.5">
      <c r="A72" s="319">
        <f>YEAR([2]売上一覧表!$B$5)</f>
        <v>2022</v>
      </c>
      <c r="B72" s="319">
        <f>MONTH([2]売上一覧表!$B$5)</f>
        <v>10</v>
      </c>
      <c r="C72" s="319">
        <f t="shared" si="1"/>
        <v>14</v>
      </c>
      <c r="E72" s="365">
        <f>[2]売上一覧表!L18</f>
        <v>0</v>
      </c>
      <c r="F72" s="319">
        <v>176</v>
      </c>
      <c r="H72" s="319">
        <v>32</v>
      </c>
      <c r="I72" s="319">
        <v>8</v>
      </c>
      <c r="O72" s="319">
        <v>100</v>
      </c>
      <c r="X72" s="365">
        <f t="shared" si="2"/>
        <v>0</v>
      </c>
      <c r="Y72" s="319" t="s">
        <v>424</v>
      </c>
    </row>
    <row r="73" spans="1:25" ht="13.5">
      <c r="A73" s="319">
        <f>YEAR([2]売上一覧表!$B$5)</f>
        <v>2022</v>
      </c>
      <c r="B73" s="319">
        <f>MONTH([2]売上一覧表!$B$5)</f>
        <v>10</v>
      </c>
      <c r="C73" s="319">
        <f t="shared" si="1"/>
        <v>14</v>
      </c>
      <c r="E73" s="365">
        <f>[2]売上一覧表!M18</f>
        <v>0</v>
      </c>
      <c r="F73" s="319">
        <v>760</v>
      </c>
      <c r="H73" s="319">
        <v>32</v>
      </c>
      <c r="I73" s="319">
        <v>8</v>
      </c>
      <c r="O73" s="319">
        <v>100</v>
      </c>
      <c r="X73" s="365">
        <f t="shared" si="2"/>
        <v>0</v>
      </c>
      <c r="Y73" s="319" t="s">
        <v>425</v>
      </c>
    </row>
    <row r="74" spans="1:25" ht="13.5">
      <c r="A74" s="319">
        <f>YEAR([2]売上一覧表!$B$5)</f>
        <v>2022</v>
      </c>
      <c r="B74" s="319">
        <f>MONTH([2]売上一覧表!$B$5)</f>
        <v>10</v>
      </c>
      <c r="C74" s="319">
        <f t="shared" ref="C74:C137" si="3">C69+1</f>
        <v>15</v>
      </c>
      <c r="E74" s="365">
        <f>[2]売上一覧表!I19</f>
        <v>100</v>
      </c>
      <c r="F74" s="319">
        <v>755</v>
      </c>
      <c r="H74" s="319">
        <v>32</v>
      </c>
      <c r="I74" s="319">
        <v>8</v>
      </c>
      <c r="O74" s="319">
        <v>100</v>
      </c>
      <c r="X74" s="365">
        <f t="shared" si="2"/>
        <v>100</v>
      </c>
      <c r="Y74" s="319" t="s">
        <v>421</v>
      </c>
    </row>
    <row r="75" spans="1:25" ht="13.5">
      <c r="A75" s="319">
        <f>YEAR([2]売上一覧表!$B$5)</f>
        <v>2022</v>
      </c>
      <c r="B75" s="319">
        <f>MONTH([2]売上一覧表!$B$5)</f>
        <v>10</v>
      </c>
      <c r="C75" s="319">
        <f t="shared" si="3"/>
        <v>15</v>
      </c>
      <c r="E75" s="365">
        <f>[2]売上一覧表!J19</f>
        <v>1080</v>
      </c>
      <c r="F75" s="319">
        <v>755</v>
      </c>
      <c r="H75" s="319">
        <v>32</v>
      </c>
      <c r="I75" s="319">
        <v>8</v>
      </c>
      <c r="O75" s="319">
        <v>100</v>
      </c>
      <c r="X75" s="365">
        <f t="shared" si="2"/>
        <v>1080</v>
      </c>
      <c r="Y75" s="319" t="s">
        <v>422</v>
      </c>
    </row>
    <row r="76" spans="1:25" ht="13.5">
      <c r="A76" s="319">
        <f>YEAR([2]売上一覧表!$B$5)</f>
        <v>2022</v>
      </c>
      <c r="B76" s="319">
        <f>MONTH([2]売上一覧表!$B$5)</f>
        <v>10</v>
      </c>
      <c r="C76" s="319">
        <f t="shared" si="3"/>
        <v>15</v>
      </c>
      <c r="E76" s="365">
        <f>[2]売上一覧表!K19</f>
        <v>0</v>
      </c>
      <c r="F76" s="319">
        <v>757</v>
      </c>
      <c r="H76" s="319">
        <v>32</v>
      </c>
      <c r="I76" s="319">
        <v>8</v>
      </c>
      <c r="O76" s="319">
        <v>100</v>
      </c>
      <c r="X76" s="365">
        <f t="shared" si="2"/>
        <v>0</v>
      </c>
      <c r="Y76" s="319" t="s">
        <v>423</v>
      </c>
    </row>
    <row r="77" spans="1:25" ht="13.5">
      <c r="A77" s="319">
        <f>YEAR([2]売上一覧表!$B$5)</f>
        <v>2022</v>
      </c>
      <c r="B77" s="319">
        <f>MONTH([2]売上一覧表!$B$5)</f>
        <v>10</v>
      </c>
      <c r="C77" s="319">
        <f t="shared" si="3"/>
        <v>15</v>
      </c>
      <c r="E77" s="365">
        <f>[2]売上一覧表!L19</f>
        <v>0</v>
      </c>
      <c r="F77" s="319">
        <v>176</v>
      </c>
      <c r="H77" s="319">
        <v>32</v>
      </c>
      <c r="I77" s="319">
        <v>8</v>
      </c>
      <c r="O77" s="319">
        <v>100</v>
      </c>
      <c r="X77" s="365">
        <f t="shared" si="2"/>
        <v>0</v>
      </c>
      <c r="Y77" s="319" t="s">
        <v>424</v>
      </c>
    </row>
    <row r="78" spans="1:25" ht="13.5">
      <c r="A78" s="319">
        <f>YEAR([2]売上一覧表!$B$5)</f>
        <v>2022</v>
      </c>
      <c r="B78" s="319">
        <f>MONTH([2]売上一覧表!$B$5)</f>
        <v>10</v>
      </c>
      <c r="C78" s="319">
        <f t="shared" si="3"/>
        <v>15</v>
      </c>
      <c r="E78" s="365">
        <f>[2]売上一覧表!M19</f>
        <v>0</v>
      </c>
      <c r="F78" s="319">
        <v>760</v>
      </c>
      <c r="H78" s="319">
        <v>32</v>
      </c>
      <c r="I78" s="319">
        <v>8</v>
      </c>
      <c r="O78" s="319">
        <v>100</v>
      </c>
      <c r="X78" s="365">
        <f t="shared" si="2"/>
        <v>0</v>
      </c>
      <c r="Y78" s="319" t="s">
        <v>425</v>
      </c>
    </row>
    <row r="79" spans="1:25" ht="13.5">
      <c r="A79" s="319">
        <f>YEAR([2]売上一覧表!$B$5)</f>
        <v>2022</v>
      </c>
      <c r="B79" s="319">
        <f>MONTH([2]売上一覧表!$B$5)</f>
        <v>10</v>
      </c>
      <c r="C79" s="319">
        <f t="shared" si="3"/>
        <v>16</v>
      </c>
      <c r="E79" s="365">
        <f>[2]売上一覧表!I20</f>
        <v>0</v>
      </c>
      <c r="F79" s="319">
        <v>755</v>
      </c>
      <c r="H79" s="319">
        <v>32</v>
      </c>
      <c r="I79" s="319">
        <v>8</v>
      </c>
      <c r="O79" s="319">
        <v>100</v>
      </c>
      <c r="X79" s="365">
        <f t="shared" si="2"/>
        <v>0</v>
      </c>
      <c r="Y79" s="319" t="s">
        <v>421</v>
      </c>
    </row>
    <row r="80" spans="1:25" ht="13.5">
      <c r="A80" s="319">
        <f>YEAR([2]売上一覧表!$B$5)</f>
        <v>2022</v>
      </c>
      <c r="B80" s="319">
        <f>MONTH([2]売上一覧表!$B$5)</f>
        <v>10</v>
      </c>
      <c r="C80" s="319">
        <f t="shared" si="3"/>
        <v>16</v>
      </c>
      <c r="E80" s="365">
        <f>[2]売上一覧表!J20</f>
        <v>0</v>
      </c>
      <c r="F80" s="319">
        <v>755</v>
      </c>
      <c r="H80" s="319">
        <v>32</v>
      </c>
      <c r="I80" s="319">
        <v>8</v>
      </c>
      <c r="O80" s="319">
        <v>100</v>
      </c>
      <c r="X80" s="365">
        <f t="shared" si="2"/>
        <v>0</v>
      </c>
      <c r="Y80" s="319" t="s">
        <v>422</v>
      </c>
    </row>
    <row r="81" spans="1:25" ht="13.5">
      <c r="A81" s="319">
        <f>YEAR([2]売上一覧表!$B$5)</f>
        <v>2022</v>
      </c>
      <c r="B81" s="319">
        <f>MONTH([2]売上一覧表!$B$5)</f>
        <v>10</v>
      </c>
      <c r="C81" s="319">
        <f t="shared" si="3"/>
        <v>16</v>
      </c>
      <c r="E81" s="365">
        <f>[2]売上一覧表!K20</f>
        <v>0</v>
      </c>
      <c r="F81" s="319">
        <v>757</v>
      </c>
      <c r="H81" s="319">
        <v>32</v>
      </c>
      <c r="I81" s="319">
        <v>8</v>
      </c>
      <c r="O81" s="319">
        <v>100</v>
      </c>
      <c r="X81" s="365">
        <f t="shared" si="2"/>
        <v>0</v>
      </c>
      <c r="Y81" s="319" t="s">
        <v>423</v>
      </c>
    </row>
    <row r="82" spans="1:25" ht="13.5">
      <c r="A82" s="319">
        <f>YEAR([2]売上一覧表!$B$5)</f>
        <v>2022</v>
      </c>
      <c r="B82" s="319">
        <f>MONTH([2]売上一覧表!$B$5)</f>
        <v>10</v>
      </c>
      <c r="C82" s="319">
        <f t="shared" si="3"/>
        <v>16</v>
      </c>
      <c r="E82" s="365">
        <f>[2]売上一覧表!L20</f>
        <v>0</v>
      </c>
      <c r="F82" s="319">
        <v>176</v>
      </c>
      <c r="H82" s="319">
        <v>32</v>
      </c>
      <c r="I82" s="319">
        <v>8</v>
      </c>
      <c r="O82" s="319">
        <v>100</v>
      </c>
      <c r="X82" s="365">
        <f t="shared" si="2"/>
        <v>0</v>
      </c>
      <c r="Y82" s="319" t="s">
        <v>424</v>
      </c>
    </row>
    <row r="83" spans="1:25" ht="13.5">
      <c r="A83" s="319">
        <f>YEAR([2]売上一覧表!$B$5)</f>
        <v>2022</v>
      </c>
      <c r="B83" s="319">
        <f>MONTH([2]売上一覧表!$B$5)</f>
        <v>10</v>
      </c>
      <c r="C83" s="319">
        <f t="shared" si="3"/>
        <v>16</v>
      </c>
      <c r="E83" s="365">
        <f>[2]売上一覧表!M20</f>
        <v>0</v>
      </c>
      <c r="F83" s="319">
        <v>760</v>
      </c>
      <c r="H83" s="319">
        <v>32</v>
      </c>
      <c r="I83" s="319">
        <v>8</v>
      </c>
      <c r="O83" s="319">
        <v>100</v>
      </c>
      <c r="X83" s="365">
        <f t="shared" si="2"/>
        <v>0</v>
      </c>
      <c r="Y83" s="319" t="s">
        <v>425</v>
      </c>
    </row>
    <row r="84" spans="1:25" ht="13.5">
      <c r="A84" s="319">
        <f>YEAR([2]売上一覧表!$B$5)</f>
        <v>2022</v>
      </c>
      <c r="B84" s="319">
        <f>MONTH([2]売上一覧表!$B$5)</f>
        <v>10</v>
      </c>
      <c r="C84" s="319">
        <f t="shared" si="3"/>
        <v>17</v>
      </c>
      <c r="E84" s="365">
        <f>[2]売上一覧表!I21</f>
        <v>1090</v>
      </c>
      <c r="F84" s="319">
        <v>755</v>
      </c>
      <c r="H84" s="319">
        <v>32</v>
      </c>
      <c r="I84" s="319">
        <v>8</v>
      </c>
      <c r="O84" s="319">
        <v>100</v>
      </c>
      <c r="X84" s="365">
        <f t="shared" si="2"/>
        <v>1090</v>
      </c>
      <c r="Y84" s="319" t="s">
        <v>421</v>
      </c>
    </row>
    <row r="85" spans="1:25" ht="13.5">
      <c r="A85" s="319">
        <f>YEAR([2]売上一覧表!$B$5)</f>
        <v>2022</v>
      </c>
      <c r="B85" s="319">
        <f>MONTH([2]売上一覧表!$B$5)</f>
        <v>10</v>
      </c>
      <c r="C85" s="319">
        <f t="shared" si="3"/>
        <v>17</v>
      </c>
      <c r="E85" s="365">
        <f>[2]売上一覧表!J21</f>
        <v>1910</v>
      </c>
      <c r="F85" s="319">
        <v>755</v>
      </c>
      <c r="H85" s="319">
        <v>32</v>
      </c>
      <c r="I85" s="319">
        <v>8</v>
      </c>
      <c r="O85" s="319">
        <v>100</v>
      </c>
      <c r="X85" s="365">
        <f t="shared" si="2"/>
        <v>1910</v>
      </c>
      <c r="Y85" s="319" t="s">
        <v>422</v>
      </c>
    </row>
    <row r="86" spans="1:25" ht="13.5">
      <c r="A86" s="319">
        <f>YEAR([2]売上一覧表!$B$5)</f>
        <v>2022</v>
      </c>
      <c r="B86" s="319">
        <f>MONTH([2]売上一覧表!$B$5)</f>
        <v>10</v>
      </c>
      <c r="C86" s="319">
        <f t="shared" si="3"/>
        <v>17</v>
      </c>
      <c r="E86" s="365">
        <f>[2]売上一覧表!K21</f>
        <v>0</v>
      </c>
      <c r="F86" s="319">
        <v>757</v>
      </c>
      <c r="H86" s="319">
        <v>32</v>
      </c>
      <c r="I86" s="319">
        <v>8</v>
      </c>
      <c r="O86" s="319">
        <v>100</v>
      </c>
      <c r="X86" s="365">
        <f t="shared" si="2"/>
        <v>0</v>
      </c>
      <c r="Y86" s="319" t="s">
        <v>423</v>
      </c>
    </row>
    <row r="87" spans="1:25" ht="13.5">
      <c r="A87" s="319">
        <f>YEAR([2]売上一覧表!$B$5)</f>
        <v>2022</v>
      </c>
      <c r="B87" s="319">
        <f>MONTH([2]売上一覧表!$B$5)</f>
        <v>10</v>
      </c>
      <c r="C87" s="319">
        <f t="shared" si="3"/>
        <v>17</v>
      </c>
      <c r="E87" s="365">
        <f>[2]売上一覧表!L21</f>
        <v>0</v>
      </c>
      <c r="F87" s="319">
        <v>176</v>
      </c>
      <c r="H87" s="319">
        <v>32</v>
      </c>
      <c r="I87" s="319">
        <v>8</v>
      </c>
      <c r="O87" s="319">
        <v>100</v>
      </c>
      <c r="X87" s="365">
        <f t="shared" si="2"/>
        <v>0</v>
      </c>
      <c r="Y87" s="319" t="s">
        <v>424</v>
      </c>
    </row>
    <row r="88" spans="1:25" ht="13.5">
      <c r="A88" s="319">
        <f>YEAR([2]売上一覧表!$B$5)</f>
        <v>2022</v>
      </c>
      <c r="B88" s="319">
        <f>MONTH([2]売上一覧表!$B$5)</f>
        <v>10</v>
      </c>
      <c r="C88" s="319">
        <f t="shared" si="3"/>
        <v>17</v>
      </c>
      <c r="E88" s="365">
        <f>[2]売上一覧表!M21</f>
        <v>1650</v>
      </c>
      <c r="F88" s="319">
        <v>760</v>
      </c>
      <c r="H88" s="319">
        <v>32</v>
      </c>
      <c r="I88" s="319">
        <v>8</v>
      </c>
      <c r="O88" s="319">
        <v>100</v>
      </c>
      <c r="X88" s="365">
        <f t="shared" si="2"/>
        <v>1650</v>
      </c>
      <c r="Y88" s="319" t="s">
        <v>425</v>
      </c>
    </row>
    <row r="89" spans="1:25" ht="13.5">
      <c r="A89" s="319">
        <f>YEAR([2]売上一覧表!$B$5)</f>
        <v>2022</v>
      </c>
      <c r="B89" s="319">
        <f>MONTH([2]売上一覧表!$B$5)</f>
        <v>10</v>
      </c>
      <c r="C89" s="319">
        <f t="shared" si="3"/>
        <v>18</v>
      </c>
      <c r="E89" s="365">
        <f>[2]売上一覧表!I22</f>
        <v>3300</v>
      </c>
      <c r="F89" s="319">
        <v>755</v>
      </c>
      <c r="H89" s="319">
        <v>32</v>
      </c>
      <c r="I89" s="319">
        <v>8</v>
      </c>
      <c r="O89" s="319">
        <v>100</v>
      </c>
      <c r="X89" s="365">
        <f t="shared" si="2"/>
        <v>3300</v>
      </c>
      <c r="Y89" s="319" t="s">
        <v>421</v>
      </c>
    </row>
    <row r="90" spans="1:25" ht="13.5">
      <c r="A90" s="319">
        <f>YEAR([2]売上一覧表!$B$5)</f>
        <v>2022</v>
      </c>
      <c r="B90" s="319">
        <f>MONTH([2]売上一覧表!$B$5)</f>
        <v>10</v>
      </c>
      <c r="C90" s="319">
        <f t="shared" si="3"/>
        <v>18</v>
      </c>
      <c r="E90" s="365">
        <f>[2]売上一覧表!J22</f>
        <v>1580</v>
      </c>
      <c r="F90" s="319">
        <v>755</v>
      </c>
      <c r="H90" s="319">
        <v>32</v>
      </c>
      <c r="I90" s="319">
        <v>8</v>
      </c>
      <c r="O90" s="319">
        <v>100</v>
      </c>
      <c r="X90" s="365">
        <f t="shared" si="2"/>
        <v>1580</v>
      </c>
      <c r="Y90" s="319" t="s">
        <v>422</v>
      </c>
    </row>
    <row r="91" spans="1:25" ht="13.5">
      <c r="A91" s="319">
        <f>YEAR([2]売上一覧表!$B$5)</f>
        <v>2022</v>
      </c>
      <c r="B91" s="319">
        <f>MONTH([2]売上一覧表!$B$5)</f>
        <v>10</v>
      </c>
      <c r="C91" s="319">
        <f t="shared" si="3"/>
        <v>18</v>
      </c>
      <c r="E91" s="365">
        <f>[2]売上一覧表!K22</f>
        <v>0</v>
      </c>
      <c r="F91" s="319">
        <v>757</v>
      </c>
      <c r="H91" s="319">
        <v>32</v>
      </c>
      <c r="I91" s="319">
        <v>8</v>
      </c>
      <c r="O91" s="319">
        <v>100</v>
      </c>
      <c r="X91" s="365">
        <f t="shared" si="2"/>
        <v>0</v>
      </c>
      <c r="Y91" s="319" t="s">
        <v>423</v>
      </c>
    </row>
    <row r="92" spans="1:25" ht="13.5">
      <c r="A92" s="319">
        <f>YEAR([2]売上一覧表!$B$5)</f>
        <v>2022</v>
      </c>
      <c r="B92" s="319">
        <f>MONTH([2]売上一覧表!$B$5)</f>
        <v>10</v>
      </c>
      <c r="C92" s="319">
        <f t="shared" si="3"/>
        <v>18</v>
      </c>
      <c r="E92" s="365">
        <f>[2]売上一覧表!L22</f>
        <v>0</v>
      </c>
      <c r="F92" s="319">
        <v>176</v>
      </c>
      <c r="H92" s="319">
        <v>32</v>
      </c>
      <c r="I92" s="319">
        <v>8</v>
      </c>
      <c r="O92" s="319">
        <v>100</v>
      </c>
      <c r="X92" s="365">
        <f t="shared" si="2"/>
        <v>0</v>
      </c>
      <c r="Y92" s="319" t="s">
        <v>424</v>
      </c>
    </row>
    <row r="93" spans="1:25" ht="13.5">
      <c r="A93" s="319">
        <f>YEAR([2]売上一覧表!$B$5)</f>
        <v>2022</v>
      </c>
      <c r="B93" s="319">
        <f>MONTH([2]売上一覧表!$B$5)</f>
        <v>10</v>
      </c>
      <c r="C93" s="319">
        <f t="shared" si="3"/>
        <v>18</v>
      </c>
      <c r="E93" s="365">
        <f>[2]売上一覧表!M22</f>
        <v>0</v>
      </c>
      <c r="F93" s="319">
        <v>760</v>
      </c>
      <c r="H93" s="319">
        <v>32</v>
      </c>
      <c r="I93" s="319">
        <v>8</v>
      </c>
      <c r="O93" s="319">
        <v>100</v>
      </c>
      <c r="X93" s="365">
        <f t="shared" si="2"/>
        <v>0</v>
      </c>
      <c r="Y93" s="319" t="s">
        <v>425</v>
      </c>
    </row>
    <row r="94" spans="1:25" ht="13.5">
      <c r="A94" s="319">
        <f>YEAR([2]売上一覧表!$B$5)</f>
        <v>2022</v>
      </c>
      <c r="B94" s="319">
        <f>MONTH([2]売上一覧表!$B$5)</f>
        <v>10</v>
      </c>
      <c r="C94" s="319">
        <f t="shared" si="3"/>
        <v>19</v>
      </c>
      <c r="E94" s="365">
        <f>[2]売上一覧表!I23</f>
        <v>0</v>
      </c>
      <c r="F94" s="319">
        <v>755</v>
      </c>
      <c r="H94" s="319">
        <v>32</v>
      </c>
      <c r="I94" s="319">
        <v>8</v>
      </c>
      <c r="O94" s="319">
        <v>100</v>
      </c>
      <c r="X94" s="365">
        <f t="shared" si="2"/>
        <v>0</v>
      </c>
      <c r="Y94" s="319" t="s">
        <v>421</v>
      </c>
    </row>
    <row r="95" spans="1:25" ht="13.5">
      <c r="A95" s="319">
        <f>YEAR([2]売上一覧表!$B$5)</f>
        <v>2022</v>
      </c>
      <c r="B95" s="319">
        <f>MONTH([2]売上一覧表!$B$5)</f>
        <v>10</v>
      </c>
      <c r="C95" s="319">
        <f t="shared" si="3"/>
        <v>19</v>
      </c>
      <c r="E95" s="365">
        <f>[2]売上一覧表!J23</f>
        <v>0</v>
      </c>
      <c r="F95" s="319">
        <v>755</v>
      </c>
      <c r="H95" s="319">
        <v>32</v>
      </c>
      <c r="I95" s="319">
        <v>8</v>
      </c>
      <c r="O95" s="319">
        <v>100</v>
      </c>
      <c r="X95" s="365">
        <f t="shared" si="2"/>
        <v>0</v>
      </c>
      <c r="Y95" s="319" t="s">
        <v>422</v>
      </c>
    </row>
    <row r="96" spans="1:25" ht="13.5">
      <c r="A96" s="319">
        <f>YEAR([2]売上一覧表!$B$5)</f>
        <v>2022</v>
      </c>
      <c r="B96" s="319">
        <f>MONTH([2]売上一覧表!$B$5)</f>
        <v>10</v>
      </c>
      <c r="C96" s="319">
        <f t="shared" si="3"/>
        <v>19</v>
      </c>
      <c r="E96" s="365">
        <f>[2]売上一覧表!K23</f>
        <v>0</v>
      </c>
      <c r="F96" s="319">
        <v>757</v>
      </c>
      <c r="H96" s="319">
        <v>32</v>
      </c>
      <c r="I96" s="319">
        <v>8</v>
      </c>
      <c r="O96" s="319">
        <v>100</v>
      </c>
      <c r="X96" s="365">
        <f t="shared" si="2"/>
        <v>0</v>
      </c>
      <c r="Y96" s="319" t="s">
        <v>423</v>
      </c>
    </row>
    <row r="97" spans="1:25" ht="13.5">
      <c r="A97" s="319">
        <f>YEAR([2]売上一覧表!$B$5)</f>
        <v>2022</v>
      </c>
      <c r="B97" s="319">
        <f>MONTH([2]売上一覧表!$B$5)</f>
        <v>10</v>
      </c>
      <c r="C97" s="319">
        <f t="shared" si="3"/>
        <v>19</v>
      </c>
      <c r="E97" s="365">
        <f>[2]売上一覧表!L23</f>
        <v>0</v>
      </c>
      <c r="F97" s="319">
        <v>176</v>
      </c>
      <c r="H97" s="319">
        <v>32</v>
      </c>
      <c r="I97" s="319">
        <v>8</v>
      </c>
      <c r="O97" s="319">
        <v>100</v>
      </c>
      <c r="X97" s="365">
        <f t="shared" si="2"/>
        <v>0</v>
      </c>
      <c r="Y97" s="319" t="s">
        <v>424</v>
      </c>
    </row>
    <row r="98" spans="1:25" ht="13.5">
      <c r="A98" s="319">
        <f>YEAR([2]売上一覧表!$B$5)</f>
        <v>2022</v>
      </c>
      <c r="B98" s="319">
        <f>MONTH([2]売上一覧表!$B$5)</f>
        <v>10</v>
      </c>
      <c r="C98" s="319">
        <f t="shared" si="3"/>
        <v>19</v>
      </c>
      <c r="E98" s="365">
        <f>[2]売上一覧表!M23</f>
        <v>0</v>
      </c>
      <c r="F98" s="319">
        <v>760</v>
      </c>
      <c r="H98" s="319">
        <v>32</v>
      </c>
      <c r="I98" s="319">
        <v>8</v>
      </c>
      <c r="O98" s="319">
        <v>100</v>
      </c>
      <c r="X98" s="365">
        <f t="shared" si="2"/>
        <v>0</v>
      </c>
      <c r="Y98" s="319" t="s">
        <v>425</v>
      </c>
    </row>
    <row r="99" spans="1:25" ht="13.5">
      <c r="A99" s="319">
        <f>YEAR([2]売上一覧表!$B$5)</f>
        <v>2022</v>
      </c>
      <c r="B99" s="319">
        <f>MONTH([2]売上一覧表!$B$5)</f>
        <v>10</v>
      </c>
      <c r="C99" s="319">
        <f t="shared" si="3"/>
        <v>20</v>
      </c>
      <c r="E99" s="365">
        <f>[2]売上一覧表!I24</f>
        <v>800</v>
      </c>
      <c r="F99" s="319">
        <v>755</v>
      </c>
      <c r="H99" s="319">
        <v>32</v>
      </c>
      <c r="I99" s="319">
        <v>8</v>
      </c>
      <c r="O99" s="319">
        <v>100</v>
      </c>
      <c r="X99" s="365">
        <f t="shared" si="2"/>
        <v>800</v>
      </c>
      <c r="Y99" s="319" t="s">
        <v>421</v>
      </c>
    </row>
    <row r="100" spans="1:25" ht="13.5">
      <c r="A100" s="319">
        <f>YEAR([2]売上一覧表!$B$5)</f>
        <v>2022</v>
      </c>
      <c r="B100" s="319">
        <f>MONTH([2]売上一覧表!$B$5)</f>
        <v>10</v>
      </c>
      <c r="C100" s="319">
        <f t="shared" si="3"/>
        <v>20</v>
      </c>
      <c r="E100" s="365">
        <f>[2]売上一覧表!J24</f>
        <v>1630</v>
      </c>
      <c r="F100" s="319">
        <v>755</v>
      </c>
      <c r="H100" s="319">
        <v>32</v>
      </c>
      <c r="I100" s="319">
        <v>8</v>
      </c>
      <c r="O100" s="319">
        <v>100</v>
      </c>
      <c r="X100" s="365">
        <f t="shared" si="2"/>
        <v>1630</v>
      </c>
      <c r="Y100" s="319" t="s">
        <v>422</v>
      </c>
    </row>
    <row r="101" spans="1:25" ht="13.5">
      <c r="A101" s="319">
        <f>YEAR([2]売上一覧表!$B$5)</f>
        <v>2022</v>
      </c>
      <c r="B101" s="319">
        <f>MONTH([2]売上一覧表!$B$5)</f>
        <v>10</v>
      </c>
      <c r="C101" s="319">
        <f t="shared" si="3"/>
        <v>20</v>
      </c>
      <c r="E101" s="365">
        <f>[2]売上一覧表!K24</f>
        <v>0</v>
      </c>
      <c r="F101" s="319">
        <v>757</v>
      </c>
      <c r="H101" s="319">
        <v>32</v>
      </c>
      <c r="I101" s="319">
        <v>8</v>
      </c>
      <c r="O101" s="319">
        <v>100</v>
      </c>
      <c r="X101" s="365">
        <f t="shared" si="2"/>
        <v>0</v>
      </c>
      <c r="Y101" s="319" t="s">
        <v>423</v>
      </c>
    </row>
    <row r="102" spans="1:25" ht="13.5">
      <c r="A102" s="319">
        <f>YEAR([2]売上一覧表!$B$5)</f>
        <v>2022</v>
      </c>
      <c r="B102" s="319">
        <f>MONTH([2]売上一覧表!$B$5)</f>
        <v>10</v>
      </c>
      <c r="C102" s="319">
        <f t="shared" si="3"/>
        <v>20</v>
      </c>
      <c r="E102" s="365">
        <f>[2]売上一覧表!L24</f>
        <v>0</v>
      </c>
      <c r="F102" s="319">
        <v>176</v>
      </c>
      <c r="H102" s="319">
        <v>32</v>
      </c>
      <c r="I102" s="319">
        <v>8</v>
      </c>
      <c r="O102" s="319">
        <v>100</v>
      </c>
      <c r="X102" s="365">
        <f t="shared" si="2"/>
        <v>0</v>
      </c>
      <c r="Y102" s="319" t="s">
        <v>424</v>
      </c>
    </row>
    <row r="103" spans="1:25" ht="13.5">
      <c r="A103" s="319">
        <f>YEAR([2]売上一覧表!$B$5)</f>
        <v>2022</v>
      </c>
      <c r="B103" s="319">
        <f>MONTH([2]売上一覧表!$B$5)</f>
        <v>10</v>
      </c>
      <c r="C103" s="319">
        <f t="shared" si="3"/>
        <v>20</v>
      </c>
      <c r="E103" s="365">
        <f>[2]売上一覧表!M24</f>
        <v>0</v>
      </c>
      <c r="F103" s="319">
        <v>760</v>
      </c>
      <c r="H103" s="319">
        <v>32</v>
      </c>
      <c r="I103" s="319">
        <v>8</v>
      </c>
      <c r="O103" s="319">
        <v>100</v>
      </c>
      <c r="X103" s="365">
        <f t="shared" si="2"/>
        <v>0</v>
      </c>
      <c r="Y103" s="319" t="s">
        <v>425</v>
      </c>
    </row>
    <row r="104" spans="1:25" ht="13.5">
      <c r="A104" s="319">
        <f>YEAR([2]売上一覧表!$B$5)</f>
        <v>2022</v>
      </c>
      <c r="B104" s="319">
        <f>MONTH([2]売上一覧表!$B$5)</f>
        <v>10</v>
      </c>
      <c r="C104" s="319">
        <f t="shared" si="3"/>
        <v>21</v>
      </c>
      <c r="E104" s="365">
        <f>[2]売上一覧表!I25</f>
        <v>2600</v>
      </c>
      <c r="F104" s="319">
        <v>755</v>
      </c>
      <c r="H104" s="319">
        <v>32</v>
      </c>
      <c r="I104" s="319">
        <v>8</v>
      </c>
      <c r="O104" s="319">
        <v>100</v>
      </c>
      <c r="X104" s="365">
        <f t="shared" si="2"/>
        <v>2600</v>
      </c>
      <c r="Y104" s="319" t="s">
        <v>421</v>
      </c>
    </row>
    <row r="105" spans="1:25" ht="13.5">
      <c r="A105" s="319">
        <f>YEAR([2]売上一覧表!$B$5)</f>
        <v>2022</v>
      </c>
      <c r="B105" s="319">
        <f>MONTH([2]売上一覧表!$B$5)</f>
        <v>10</v>
      </c>
      <c r="C105" s="319">
        <f t="shared" si="3"/>
        <v>21</v>
      </c>
      <c r="E105" s="365">
        <f>[2]売上一覧表!J25</f>
        <v>0</v>
      </c>
      <c r="F105" s="319">
        <v>755</v>
      </c>
      <c r="H105" s="319">
        <v>32</v>
      </c>
      <c r="I105" s="319">
        <v>8</v>
      </c>
      <c r="O105" s="319">
        <v>100</v>
      </c>
      <c r="X105" s="365">
        <f t="shared" si="2"/>
        <v>0</v>
      </c>
      <c r="Y105" s="319" t="s">
        <v>422</v>
      </c>
    </row>
    <row r="106" spans="1:25" ht="13.5">
      <c r="A106" s="319">
        <f>YEAR([2]売上一覧表!$B$5)</f>
        <v>2022</v>
      </c>
      <c r="B106" s="319">
        <f>MONTH([2]売上一覧表!$B$5)</f>
        <v>10</v>
      </c>
      <c r="C106" s="319">
        <f t="shared" si="3"/>
        <v>21</v>
      </c>
      <c r="E106" s="365">
        <f>[2]売上一覧表!K25</f>
        <v>0</v>
      </c>
      <c r="F106" s="319">
        <v>757</v>
      </c>
      <c r="H106" s="319">
        <v>32</v>
      </c>
      <c r="I106" s="319">
        <v>8</v>
      </c>
      <c r="O106" s="319">
        <v>100</v>
      </c>
      <c r="X106" s="365">
        <f t="shared" si="2"/>
        <v>0</v>
      </c>
      <c r="Y106" s="319" t="s">
        <v>423</v>
      </c>
    </row>
    <row r="107" spans="1:25" ht="13.5">
      <c r="A107" s="319">
        <f>YEAR([2]売上一覧表!$B$5)</f>
        <v>2022</v>
      </c>
      <c r="B107" s="319">
        <f>MONTH([2]売上一覧表!$B$5)</f>
        <v>10</v>
      </c>
      <c r="C107" s="319">
        <f t="shared" si="3"/>
        <v>21</v>
      </c>
      <c r="E107" s="365">
        <f>[2]売上一覧表!L25</f>
        <v>0</v>
      </c>
      <c r="F107" s="319">
        <v>176</v>
      </c>
      <c r="H107" s="319">
        <v>32</v>
      </c>
      <c r="I107" s="319">
        <v>8</v>
      </c>
      <c r="O107" s="319">
        <v>100</v>
      </c>
      <c r="X107" s="365">
        <f t="shared" si="2"/>
        <v>0</v>
      </c>
      <c r="Y107" s="319" t="s">
        <v>424</v>
      </c>
    </row>
    <row r="108" spans="1:25" ht="13.5">
      <c r="A108" s="319">
        <f>YEAR([2]売上一覧表!$B$5)</f>
        <v>2022</v>
      </c>
      <c r="B108" s="319">
        <f>MONTH([2]売上一覧表!$B$5)</f>
        <v>10</v>
      </c>
      <c r="C108" s="319">
        <f t="shared" si="3"/>
        <v>21</v>
      </c>
      <c r="E108" s="365">
        <f>[2]売上一覧表!M25</f>
        <v>0</v>
      </c>
      <c r="F108" s="319">
        <v>760</v>
      </c>
      <c r="H108" s="319">
        <v>32</v>
      </c>
      <c r="I108" s="319">
        <v>8</v>
      </c>
      <c r="O108" s="319">
        <v>100</v>
      </c>
      <c r="X108" s="365">
        <f t="shared" si="2"/>
        <v>0</v>
      </c>
      <c r="Y108" s="319" t="s">
        <v>425</v>
      </c>
    </row>
    <row r="109" spans="1:25" ht="13.5">
      <c r="A109" s="319">
        <f>YEAR([2]売上一覧表!$B$5)</f>
        <v>2022</v>
      </c>
      <c r="B109" s="319">
        <f>MONTH([2]売上一覧表!$B$5)</f>
        <v>10</v>
      </c>
      <c r="C109" s="319">
        <f t="shared" si="3"/>
        <v>22</v>
      </c>
      <c r="E109" s="365">
        <f>[2]売上一覧表!I26</f>
        <v>500</v>
      </c>
      <c r="F109" s="319">
        <v>755</v>
      </c>
      <c r="H109" s="319">
        <v>32</v>
      </c>
      <c r="I109" s="319">
        <v>8</v>
      </c>
      <c r="O109" s="319">
        <v>100</v>
      </c>
      <c r="X109" s="365">
        <f t="shared" si="2"/>
        <v>500</v>
      </c>
      <c r="Y109" s="319" t="s">
        <v>421</v>
      </c>
    </row>
    <row r="110" spans="1:25" ht="13.5">
      <c r="A110" s="319">
        <f>YEAR([2]売上一覧表!$B$5)</f>
        <v>2022</v>
      </c>
      <c r="B110" s="319">
        <f>MONTH([2]売上一覧表!$B$5)</f>
        <v>10</v>
      </c>
      <c r="C110" s="319">
        <f t="shared" si="3"/>
        <v>22</v>
      </c>
      <c r="E110" s="365">
        <f>[2]売上一覧表!J26</f>
        <v>0</v>
      </c>
      <c r="F110" s="319">
        <v>755</v>
      </c>
      <c r="H110" s="319">
        <v>32</v>
      </c>
      <c r="I110" s="319">
        <v>8</v>
      </c>
      <c r="O110" s="319">
        <v>100</v>
      </c>
      <c r="X110" s="365">
        <f t="shared" si="2"/>
        <v>0</v>
      </c>
      <c r="Y110" s="319" t="s">
        <v>422</v>
      </c>
    </row>
    <row r="111" spans="1:25" ht="13.5">
      <c r="A111" s="319">
        <f>YEAR([2]売上一覧表!$B$5)</f>
        <v>2022</v>
      </c>
      <c r="B111" s="319">
        <f>MONTH([2]売上一覧表!$B$5)</f>
        <v>10</v>
      </c>
      <c r="C111" s="319">
        <f t="shared" si="3"/>
        <v>22</v>
      </c>
      <c r="E111" s="365">
        <f>[2]売上一覧表!K26</f>
        <v>0</v>
      </c>
      <c r="F111" s="319">
        <v>757</v>
      </c>
      <c r="H111" s="319">
        <v>32</v>
      </c>
      <c r="I111" s="319">
        <v>8</v>
      </c>
      <c r="O111" s="319">
        <v>100</v>
      </c>
      <c r="X111" s="365">
        <f t="shared" si="2"/>
        <v>0</v>
      </c>
      <c r="Y111" s="319" t="s">
        <v>423</v>
      </c>
    </row>
    <row r="112" spans="1:25" ht="13.5">
      <c r="A112" s="319">
        <f>YEAR([2]売上一覧表!$B$5)</f>
        <v>2022</v>
      </c>
      <c r="B112" s="319">
        <f>MONTH([2]売上一覧表!$B$5)</f>
        <v>10</v>
      </c>
      <c r="C112" s="319">
        <f t="shared" si="3"/>
        <v>22</v>
      </c>
      <c r="E112" s="365">
        <f>[2]売上一覧表!L26</f>
        <v>0</v>
      </c>
      <c r="F112" s="319">
        <v>176</v>
      </c>
      <c r="H112" s="319">
        <v>32</v>
      </c>
      <c r="I112" s="319">
        <v>8</v>
      </c>
      <c r="O112" s="319">
        <v>100</v>
      </c>
      <c r="X112" s="365">
        <f t="shared" si="2"/>
        <v>0</v>
      </c>
      <c r="Y112" s="319" t="s">
        <v>424</v>
      </c>
    </row>
    <row r="113" spans="1:25" ht="13.5">
      <c r="A113" s="319">
        <f>YEAR([2]売上一覧表!$B$5)</f>
        <v>2022</v>
      </c>
      <c r="B113" s="319">
        <f>MONTH([2]売上一覧表!$B$5)</f>
        <v>10</v>
      </c>
      <c r="C113" s="319">
        <f t="shared" si="3"/>
        <v>22</v>
      </c>
      <c r="E113" s="365">
        <f>[2]売上一覧表!M26</f>
        <v>0</v>
      </c>
      <c r="F113" s="319">
        <v>760</v>
      </c>
      <c r="H113" s="319">
        <v>32</v>
      </c>
      <c r="I113" s="319">
        <v>8</v>
      </c>
      <c r="O113" s="319">
        <v>100</v>
      </c>
      <c r="X113" s="365">
        <f t="shared" si="2"/>
        <v>0</v>
      </c>
      <c r="Y113" s="319" t="s">
        <v>425</v>
      </c>
    </row>
    <row r="114" spans="1:25" ht="13.5">
      <c r="A114" s="319">
        <f>YEAR([2]売上一覧表!$B$5)</f>
        <v>2022</v>
      </c>
      <c r="B114" s="319">
        <f>MONTH([2]売上一覧表!$B$5)</f>
        <v>10</v>
      </c>
      <c r="C114" s="319">
        <f t="shared" si="3"/>
        <v>23</v>
      </c>
      <c r="E114" s="365">
        <f>[2]売上一覧表!I27</f>
        <v>1130</v>
      </c>
      <c r="F114" s="319">
        <v>755</v>
      </c>
      <c r="H114" s="319">
        <v>32</v>
      </c>
      <c r="I114" s="319">
        <v>8</v>
      </c>
      <c r="O114" s="319">
        <v>100</v>
      </c>
      <c r="X114" s="365">
        <f t="shared" si="2"/>
        <v>1130</v>
      </c>
      <c r="Y114" s="319" t="s">
        <v>421</v>
      </c>
    </row>
    <row r="115" spans="1:25" ht="13.5">
      <c r="A115" s="319">
        <f>YEAR([2]売上一覧表!$B$5)</f>
        <v>2022</v>
      </c>
      <c r="B115" s="319">
        <f>MONTH([2]売上一覧表!$B$5)</f>
        <v>10</v>
      </c>
      <c r="C115" s="319">
        <f t="shared" si="3"/>
        <v>23</v>
      </c>
      <c r="E115" s="365">
        <f>[2]売上一覧表!J27</f>
        <v>0</v>
      </c>
      <c r="F115" s="319">
        <v>755</v>
      </c>
      <c r="H115" s="319">
        <v>32</v>
      </c>
      <c r="I115" s="319">
        <v>8</v>
      </c>
      <c r="O115" s="319">
        <v>100</v>
      </c>
      <c r="X115" s="365">
        <f t="shared" si="2"/>
        <v>0</v>
      </c>
      <c r="Y115" s="319" t="s">
        <v>422</v>
      </c>
    </row>
    <row r="116" spans="1:25" ht="13.5">
      <c r="A116" s="319">
        <f>YEAR([2]売上一覧表!$B$5)</f>
        <v>2022</v>
      </c>
      <c r="B116" s="319">
        <f>MONTH([2]売上一覧表!$B$5)</f>
        <v>10</v>
      </c>
      <c r="C116" s="319">
        <f t="shared" si="3"/>
        <v>23</v>
      </c>
      <c r="E116" s="365">
        <f>[2]売上一覧表!K27</f>
        <v>0</v>
      </c>
      <c r="F116" s="319">
        <v>757</v>
      </c>
      <c r="H116" s="319">
        <v>32</v>
      </c>
      <c r="I116" s="319">
        <v>8</v>
      </c>
      <c r="O116" s="319">
        <v>100</v>
      </c>
      <c r="X116" s="365">
        <f t="shared" si="2"/>
        <v>0</v>
      </c>
      <c r="Y116" s="319" t="s">
        <v>423</v>
      </c>
    </row>
    <row r="117" spans="1:25" ht="13.5">
      <c r="A117" s="319">
        <f>YEAR([2]売上一覧表!$B$5)</f>
        <v>2022</v>
      </c>
      <c r="B117" s="319">
        <f>MONTH([2]売上一覧表!$B$5)</f>
        <v>10</v>
      </c>
      <c r="C117" s="319">
        <f t="shared" si="3"/>
        <v>23</v>
      </c>
      <c r="E117" s="365">
        <f>[2]売上一覧表!L27</f>
        <v>0</v>
      </c>
      <c r="F117" s="319">
        <v>176</v>
      </c>
      <c r="H117" s="319">
        <v>32</v>
      </c>
      <c r="I117" s="319">
        <v>8</v>
      </c>
      <c r="O117" s="319">
        <v>100</v>
      </c>
      <c r="X117" s="365">
        <f t="shared" si="2"/>
        <v>0</v>
      </c>
      <c r="Y117" s="319" t="s">
        <v>424</v>
      </c>
    </row>
    <row r="118" spans="1:25" ht="13.5">
      <c r="A118" s="319">
        <f>YEAR([2]売上一覧表!$B$5)</f>
        <v>2022</v>
      </c>
      <c r="B118" s="319">
        <f>MONTH([2]売上一覧表!$B$5)</f>
        <v>10</v>
      </c>
      <c r="C118" s="319">
        <f t="shared" si="3"/>
        <v>23</v>
      </c>
      <c r="E118" s="365">
        <f>[2]売上一覧表!M27</f>
        <v>0</v>
      </c>
      <c r="F118" s="319">
        <v>760</v>
      </c>
      <c r="H118" s="319">
        <v>32</v>
      </c>
      <c r="I118" s="319">
        <v>8</v>
      </c>
      <c r="O118" s="319">
        <v>100</v>
      </c>
      <c r="X118" s="365">
        <f t="shared" si="2"/>
        <v>0</v>
      </c>
      <c r="Y118" s="319" t="s">
        <v>425</v>
      </c>
    </row>
    <row r="119" spans="1:25" ht="13.5">
      <c r="A119" s="319">
        <f>YEAR([2]売上一覧表!$B$5)</f>
        <v>2022</v>
      </c>
      <c r="B119" s="319">
        <f>MONTH([2]売上一覧表!$B$5)</f>
        <v>10</v>
      </c>
      <c r="C119" s="319">
        <f t="shared" si="3"/>
        <v>24</v>
      </c>
      <c r="E119" s="365">
        <f>[2]売上一覧表!I28</f>
        <v>300</v>
      </c>
      <c r="F119" s="319">
        <v>755</v>
      </c>
      <c r="H119" s="319">
        <v>32</v>
      </c>
      <c r="I119" s="319">
        <v>8</v>
      </c>
      <c r="O119" s="319">
        <v>100</v>
      </c>
      <c r="X119" s="365">
        <f t="shared" si="2"/>
        <v>300</v>
      </c>
      <c r="Y119" s="319" t="s">
        <v>421</v>
      </c>
    </row>
    <row r="120" spans="1:25" ht="13.5">
      <c r="A120" s="319">
        <f>YEAR([2]売上一覧表!$B$5)</f>
        <v>2022</v>
      </c>
      <c r="B120" s="319">
        <f>MONTH([2]売上一覧表!$B$5)</f>
        <v>10</v>
      </c>
      <c r="C120" s="319">
        <f t="shared" si="3"/>
        <v>24</v>
      </c>
      <c r="E120" s="365">
        <f>[2]売上一覧表!J28</f>
        <v>0</v>
      </c>
      <c r="F120" s="319">
        <v>755</v>
      </c>
      <c r="H120" s="319">
        <v>32</v>
      </c>
      <c r="I120" s="319">
        <v>8</v>
      </c>
      <c r="O120" s="319">
        <v>100</v>
      </c>
      <c r="X120" s="365">
        <f t="shared" si="2"/>
        <v>0</v>
      </c>
      <c r="Y120" s="319" t="s">
        <v>422</v>
      </c>
    </row>
    <row r="121" spans="1:25" ht="13.5">
      <c r="A121" s="319">
        <f>YEAR([2]売上一覧表!$B$5)</f>
        <v>2022</v>
      </c>
      <c r="B121" s="319">
        <f>MONTH([2]売上一覧表!$B$5)</f>
        <v>10</v>
      </c>
      <c r="C121" s="319">
        <f t="shared" si="3"/>
        <v>24</v>
      </c>
      <c r="E121" s="365">
        <f>[2]売上一覧表!K28</f>
        <v>0</v>
      </c>
      <c r="F121" s="319">
        <v>757</v>
      </c>
      <c r="H121" s="319">
        <v>32</v>
      </c>
      <c r="I121" s="319">
        <v>8</v>
      </c>
      <c r="O121" s="319">
        <v>100</v>
      </c>
      <c r="X121" s="365">
        <f t="shared" si="2"/>
        <v>0</v>
      </c>
      <c r="Y121" s="319" t="s">
        <v>423</v>
      </c>
    </row>
    <row r="122" spans="1:25" ht="13.5">
      <c r="A122" s="319">
        <f>YEAR([2]売上一覧表!$B$5)</f>
        <v>2022</v>
      </c>
      <c r="B122" s="319">
        <f>MONTH([2]売上一覧表!$B$5)</f>
        <v>10</v>
      </c>
      <c r="C122" s="319">
        <f t="shared" si="3"/>
        <v>24</v>
      </c>
      <c r="E122" s="365">
        <f>[2]売上一覧表!L28</f>
        <v>0</v>
      </c>
      <c r="F122" s="319">
        <v>176</v>
      </c>
      <c r="H122" s="319">
        <v>32</v>
      </c>
      <c r="I122" s="319">
        <v>8</v>
      </c>
      <c r="O122" s="319">
        <v>100</v>
      </c>
      <c r="X122" s="365">
        <f t="shared" si="2"/>
        <v>0</v>
      </c>
      <c r="Y122" s="319" t="s">
        <v>424</v>
      </c>
    </row>
    <row r="123" spans="1:25" ht="13.5">
      <c r="A123" s="319">
        <f>YEAR([2]売上一覧表!$B$5)</f>
        <v>2022</v>
      </c>
      <c r="B123" s="319">
        <f>MONTH([2]売上一覧表!$B$5)</f>
        <v>10</v>
      </c>
      <c r="C123" s="319">
        <f t="shared" si="3"/>
        <v>24</v>
      </c>
      <c r="E123" s="365">
        <f>[2]売上一覧表!M28</f>
        <v>0</v>
      </c>
      <c r="F123" s="319">
        <v>760</v>
      </c>
      <c r="H123" s="319">
        <v>32</v>
      </c>
      <c r="I123" s="319">
        <v>8</v>
      </c>
      <c r="O123" s="319">
        <v>100</v>
      </c>
      <c r="X123" s="365">
        <f t="shared" si="2"/>
        <v>0</v>
      </c>
      <c r="Y123" s="319" t="s">
        <v>425</v>
      </c>
    </row>
    <row r="124" spans="1:25" ht="13.5">
      <c r="A124" s="319">
        <f>YEAR([2]売上一覧表!$B$5)</f>
        <v>2022</v>
      </c>
      <c r="B124" s="319">
        <f>MONTH([2]売上一覧表!$B$5)</f>
        <v>10</v>
      </c>
      <c r="C124" s="319">
        <f t="shared" si="3"/>
        <v>25</v>
      </c>
      <c r="E124" s="365">
        <f>[2]売上一覧表!I29</f>
        <v>1500</v>
      </c>
      <c r="F124" s="319">
        <v>755</v>
      </c>
      <c r="H124" s="319">
        <v>32</v>
      </c>
      <c r="I124" s="319">
        <v>8</v>
      </c>
      <c r="O124" s="319">
        <v>100</v>
      </c>
      <c r="X124" s="365">
        <f t="shared" si="2"/>
        <v>1500</v>
      </c>
      <c r="Y124" s="319" t="s">
        <v>421</v>
      </c>
    </row>
    <row r="125" spans="1:25" ht="13.5">
      <c r="A125" s="319">
        <f>YEAR([2]売上一覧表!$B$5)</f>
        <v>2022</v>
      </c>
      <c r="B125" s="319">
        <f>MONTH([2]売上一覧表!$B$5)</f>
        <v>10</v>
      </c>
      <c r="C125" s="319">
        <f t="shared" si="3"/>
        <v>25</v>
      </c>
      <c r="E125" s="365">
        <f>[2]売上一覧表!J29</f>
        <v>5190</v>
      </c>
      <c r="F125" s="319">
        <v>755</v>
      </c>
      <c r="H125" s="319">
        <v>32</v>
      </c>
      <c r="I125" s="319">
        <v>8</v>
      </c>
      <c r="O125" s="319">
        <v>100</v>
      </c>
      <c r="X125" s="365">
        <f t="shared" si="2"/>
        <v>5190</v>
      </c>
      <c r="Y125" s="319" t="s">
        <v>422</v>
      </c>
    </row>
    <row r="126" spans="1:25" ht="13.5">
      <c r="A126" s="319">
        <f>YEAR([2]売上一覧表!$B$5)</f>
        <v>2022</v>
      </c>
      <c r="B126" s="319">
        <f>MONTH([2]売上一覧表!$B$5)</f>
        <v>10</v>
      </c>
      <c r="C126" s="319">
        <f t="shared" si="3"/>
        <v>25</v>
      </c>
      <c r="E126" s="365">
        <f>[2]売上一覧表!K29</f>
        <v>0</v>
      </c>
      <c r="F126" s="319">
        <v>757</v>
      </c>
      <c r="H126" s="319">
        <v>32</v>
      </c>
      <c r="I126" s="319">
        <v>8</v>
      </c>
      <c r="O126" s="319">
        <v>100</v>
      </c>
      <c r="X126" s="365">
        <f t="shared" si="2"/>
        <v>0</v>
      </c>
      <c r="Y126" s="319" t="s">
        <v>423</v>
      </c>
    </row>
    <row r="127" spans="1:25" ht="13.5">
      <c r="A127" s="319">
        <f>YEAR([2]売上一覧表!$B$5)</f>
        <v>2022</v>
      </c>
      <c r="B127" s="319">
        <f>MONTH([2]売上一覧表!$B$5)</f>
        <v>10</v>
      </c>
      <c r="C127" s="319">
        <f t="shared" si="3"/>
        <v>25</v>
      </c>
      <c r="E127" s="365">
        <f>[2]売上一覧表!L29</f>
        <v>0</v>
      </c>
      <c r="F127" s="319">
        <v>176</v>
      </c>
      <c r="H127" s="319">
        <v>32</v>
      </c>
      <c r="I127" s="319">
        <v>8</v>
      </c>
      <c r="O127" s="319">
        <v>100</v>
      </c>
      <c r="X127" s="365">
        <f t="shared" si="2"/>
        <v>0</v>
      </c>
      <c r="Y127" s="319" t="s">
        <v>424</v>
      </c>
    </row>
    <row r="128" spans="1:25" ht="13.5">
      <c r="A128" s="319">
        <f>YEAR([2]売上一覧表!$B$5)</f>
        <v>2022</v>
      </c>
      <c r="B128" s="319">
        <f>MONTH([2]売上一覧表!$B$5)</f>
        <v>10</v>
      </c>
      <c r="C128" s="319">
        <f t="shared" si="3"/>
        <v>25</v>
      </c>
      <c r="E128" s="365">
        <f>[2]売上一覧表!M29</f>
        <v>4400</v>
      </c>
      <c r="F128" s="319">
        <v>760</v>
      </c>
      <c r="H128" s="319">
        <v>32</v>
      </c>
      <c r="I128" s="319">
        <v>8</v>
      </c>
      <c r="O128" s="319">
        <v>100</v>
      </c>
      <c r="X128" s="365">
        <f t="shared" si="2"/>
        <v>4400</v>
      </c>
      <c r="Y128" s="319" t="s">
        <v>425</v>
      </c>
    </row>
    <row r="129" spans="1:25" ht="13.5">
      <c r="A129" s="319">
        <f>YEAR([2]売上一覧表!$B$5)</f>
        <v>2022</v>
      </c>
      <c r="B129" s="319">
        <f>MONTH([2]売上一覧表!$B$5)</f>
        <v>10</v>
      </c>
      <c r="C129" s="319">
        <f t="shared" si="3"/>
        <v>26</v>
      </c>
      <c r="E129" s="365">
        <f>[2]売上一覧表!I30</f>
        <v>500</v>
      </c>
      <c r="F129" s="319">
        <v>755</v>
      </c>
      <c r="H129" s="319">
        <v>32</v>
      </c>
      <c r="I129" s="319">
        <v>8</v>
      </c>
      <c r="O129" s="319">
        <v>100</v>
      </c>
      <c r="X129" s="365">
        <f t="shared" si="2"/>
        <v>500</v>
      </c>
      <c r="Y129" s="319" t="s">
        <v>421</v>
      </c>
    </row>
    <row r="130" spans="1:25" ht="13.5">
      <c r="A130" s="319">
        <f>YEAR([2]売上一覧表!$B$5)</f>
        <v>2022</v>
      </c>
      <c r="B130" s="319">
        <f>MONTH([2]売上一覧表!$B$5)</f>
        <v>10</v>
      </c>
      <c r="C130" s="319">
        <f t="shared" si="3"/>
        <v>26</v>
      </c>
      <c r="E130" s="365">
        <f>[2]売上一覧表!J30</f>
        <v>0</v>
      </c>
      <c r="F130" s="319">
        <v>755</v>
      </c>
      <c r="H130" s="319">
        <v>32</v>
      </c>
      <c r="I130" s="319">
        <v>8</v>
      </c>
      <c r="O130" s="319">
        <v>100</v>
      </c>
      <c r="X130" s="365">
        <f t="shared" si="2"/>
        <v>0</v>
      </c>
      <c r="Y130" s="319" t="s">
        <v>422</v>
      </c>
    </row>
    <row r="131" spans="1:25" ht="13.5">
      <c r="A131" s="319">
        <f>YEAR([2]売上一覧表!$B$5)</f>
        <v>2022</v>
      </c>
      <c r="B131" s="319">
        <f>MONTH([2]売上一覧表!$B$5)</f>
        <v>10</v>
      </c>
      <c r="C131" s="319">
        <f t="shared" si="3"/>
        <v>26</v>
      </c>
      <c r="E131" s="365">
        <f>[2]売上一覧表!K30</f>
        <v>0</v>
      </c>
      <c r="F131" s="319">
        <v>757</v>
      </c>
      <c r="H131" s="319">
        <v>32</v>
      </c>
      <c r="I131" s="319">
        <v>8</v>
      </c>
      <c r="O131" s="319">
        <v>100</v>
      </c>
      <c r="X131" s="365">
        <f t="shared" si="2"/>
        <v>0</v>
      </c>
      <c r="Y131" s="319" t="s">
        <v>423</v>
      </c>
    </row>
    <row r="132" spans="1:25" ht="13.5">
      <c r="A132" s="319">
        <f>YEAR([2]売上一覧表!$B$5)</f>
        <v>2022</v>
      </c>
      <c r="B132" s="319">
        <f>MONTH([2]売上一覧表!$B$5)</f>
        <v>10</v>
      </c>
      <c r="C132" s="319">
        <f t="shared" si="3"/>
        <v>26</v>
      </c>
      <c r="E132" s="365">
        <f>[2]売上一覧表!L30</f>
        <v>0</v>
      </c>
      <c r="F132" s="319">
        <v>176</v>
      </c>
      <c r="H132" s="319">
        <v>32</v>
      </c>
      <c r="I132" s="319">
        <v>8</v>
      </c>
      <c r="O132" s="319">
        <v>100</v>
      </c>
      <c r="X132" s="365">
        <f t="shared" si="2"/>
        <v>0</v>
      </c>
      <c r="Y132" s="319" t="s">
        <v>424</v>
      </c>
    </row>
    <row r="133" spans="1:25" ht="13.5">
      <c r="A133" s="319">
        <f>YEAR([2]売上一覧表!$B$5)</f>
        <v>2022</v>
      </c>
      <c r="B133" s="319">
        <f>MONTH([2]売上一覧表!$B$5)</f>
        <v>10</v>
      </c>
      <c r="C133" s="319">
        <f t="shared" si="3"/>
        <v>26</v>
      </c>
      <c r="E133" s="365">
        <f>[2]売上一覧表!M30</f>
        <v>0</v>
      </c>
      <c r="F133" s="319">
        <v>760</v>
      </c>
      <c r="H133" s="319">
        <v>32</v>
      </c>
      <c r="I133" s="319">
        <v>8</v>
      </c>
      <c r="O133" s="319">
        <v>100</v>
      </c>
      <c r="X133" s="365">
        <f t="shared" ref="X133:X158" si="4">E133</f>
        <v>0</v>
      </c>
      <c r="Y133" s="319" t="s">
        <v>425</v>
      </c>
    </row>
    <row r="134" spans="1:25" ht="13.5">
      <c r="A134" s="319">
        <f>YEAR([2]売上一覧表!$B$5)</f>
        <v>2022</v>
      </c>
      <c r="B134" s="319">
        <f>MONTH([2]売上一覧表!$B$5)</f>
        <v>10</v>
      </c>
      <c r="C134" s="319">
        <f t="shared" si="3"/>
        <v>27</v>
      </c>
      <c r="E134" s="365">
        <f>[2]売上一覧表!I31</f>
        <v>330</v>
      </c>
      <c r="F134" s="319">
        <v>755</v>
      </c>
      <c r="H134" s="319">
        <v>32</v>
      </c>
      <c r="I134" s="319">
        <v>8</v>
      </c>
      <c r="O134" s="319">
        <v>100</v>
      </c>
      <c r="X134" s="365">
        <f t="shared" si="4"/>
        <v>330</v>
      </c>
      <c r="Y134" s="319" t="s">
        <v>421</v>
      </c>
    </row>
    <row r="135" spans="1:25" ht="13.5">
      <c r="A135" s="319">
        <f>YEAR([2]売上一覧表!$B$5)</f>
        <v>2022</v>
      </c>
      <c r="B135" s="319">
        <f>MONTH([2]売上一覧表!$B$5)</f>
        <v>10</v>
      </c>
      <c r="C135" s="319">
        <f t="shared" si="3"/>
        <v>27</v>
      </c>
      <c r="E135" s="365">
        <f>[2]売上一覧表!J31</f>
        <v>0</v>
      </c>
      <c r="F135" s="319">
        <v>755</v>
      </c>
      <c r="H135" s="319">
        <v>32</v>
      </c>
      <c r="I135" s="319">
        <v>8</v>
      </c>
      <c r="O135" s="319">
        <v>100</v>
      </c>
      <c r="X135" s="365">
        <f t="shared" si="4"/>
        <v>0</v>
      </c>
      <c r="Y135" s="319" t="s">
        <v>422</v>
      </c>
    </row>
    <row r="136" spans="1:25" ht="13.5">
      <c r="A136" s="319">
        <f>YEAR([2]売上一覧表!$B$5)</f>
        <v>2022</v>
      </c>
      <c r="B136" s="319">
        <f>MONTH([2]売上一覧表!$B$5)</f>
        <v>10</v>
      </c>
      <c r="C136" s="319">
        <f t="shared" si="3"/>
        <v>27</v>
      </c>
      <c r="E136" s="365">
        <f>[2]売上一覧表!K31</f>
        <v>0</v>
      </c>
      <c r="F136" s="319">
        <v>757</v>
      </c>
      <c r="H136" s="319">
        <v>32</v>
      </c>
      <c r="I136" s="319">
        <v>8</v>
      </c>
      <c r="O136" s="319">
        <v>100</v>
      </c>
      <c r="X136" s="365">
        <f t="shared" si="4"/>
        <v>0</v>
      </c>
      <c r="Y136" s="319" t="s">
        <v>423</v>
      </c>
    </row>
    <row r="137" spans="1:25" ht="13.5">
      <c r="A137" s="319">
        <f>YEAR([2]売上一覧表!$B$5)</f>
        <v>2022</v>
      </c>
      <c r="B137" s="319">
        <f>MONTH([2]売上一覧表!$B$5)</f>
        <v>10</v>
      </c>
      <c r="C137" s="319">
        <f t="shared" si="3"/>
        <v>27</v>
      </c>
      <c r="E137" s="365">
        <f>[2]売上一覧表!L31</f>
        <v>0</v>
      </c>
      <c r="F137" s="319">
        <v>176</v>
      </c>
      <c r="H137" s="319">
        <v>32</v>
      </c>
      <c r="I137" s="319">
        <v>8</v>
      </c>
      <c r="O137" s="319">
        <v>100</v>
      </c>
      <c r="X137" s="365">
        <f t="shared" si="4"/>
        <v>0</v>
      </c>
      <c r="Y137" s="319" t="s">
        <v>424</v>
      </c>
    </row>
    <row r="138" spans="1:25" ht="13.5">
      <c r="A138" s="319">
        <f>YEAR([2]売上一覧表!$B$5)</f>
        <v>2022</v>
      </c>
      <c r="B138" s="319">
        <f>MONTH([2]売上一覧表!$B$5)</f>
        <v>10</v>
      </c>
      <c r="C138" s="319">
        <f t="shared" ref="C138:C158" si="5">C133+1</f>
        <v>27</v>
      </c>
      <c r="E138" s="365">
        <f>[2]売上一覧表!M31</f>
        <v>0</v>
      </c>
      <c r="F138" s="319">
        <v>760</v>
      </c>
      <c r="H138" s="319">
        <v>32</v>
      </c>
      <c r="I138" s="319">
        <v>8</v>
      </c>
      <c r="O138" s="319">
        <v>100</v>
      </c>
      <c r="X138" s="365">
        <f t="shared" si="4"/>
        <v>0</v>
      </c>
      <c r="Y138" s="319" t="s">
        <v>425</v>
      </c>
    </row>
    <row r="139" spans="1:25" ht="13.5">
      <c r="A139" s="319">
        <f>YEAR([2]売上一覧表!$B$5)</f>
        <v>2022</v>
      </c>
      <c r="B139" s="319">
        <f>MONTH([2]売上一覧表!$B$5)</f>
        <v>10</v>
      </c>
      <c r="C139" s="319">
        <f t="shared" si="5"/>
        <v>28</v>
      </c>
      <c r="E139" s="365">
        <f>[2]売上一覧表!I32</f>
        <v>2400</v>
      </c>
      <c r="F139" s="319">
        <v>755</v>
      </c>
      <c r="H139" s="319">
        <v>32</v>
      </c>
      <c r="I139" s="319">
        <v>8</v>
      </c>
      <c r="O139" s="319">
        <v>100</v>
      </c>
      <c r="X139" s="365">
        <f t="shared" si="4"/>
        <v>2400</v>
      </c>
      <c r="Y139" s="319" t="s">
        <v>421</v>
      </c>
    </row>
    <row r="140" spans="1:25" ht="13.5">
      <c r="A140" s="319">
        <f>YEAR([2]売上一覧表!$B$5)</f>
        <v>2022</v>
      </c>
      <c r="B140" s="319">
        <f>MONTH([2]売上一覧表!$B$5)</f>
        <v>10</v>
      </c>
      <c r="C140" s="319">
        <f t="shared" si="5"/>
        <v>28</v>
      </c>
      <c r="E140" s="365">
        <f>[2]売上一覧表!J32</f>
        <v>320</v>
      </c>
      <c r="F140" s="319">
        <v>755</v>
      </c>
      <c r="H140" s="319">
        <v>32</v>
      </c>
      <c r="I140" s="319">
        <v>8</v>
      </c>
      <c r="O140" s="319">
        <v>100</v>
      </c>
      <c r="X140" s="365">
        <f t="shared" si="4"/>
        <v>320</v>
      </c>
      <c r="Y140" s="319" t="s">
        <v>422</v>
      </c>
    </row>
    <row r="141" spans="1:25" ht="13.5">
      <c r="A141" s="319">
        <f>YEAR([2]売上一覧表!$B$5)</f>
        <v>2022</v>
      </c>
      <c r="B141" s="319">
        <f>MONTH([2]売上一覧表!$B$5)</f>
        <v>10</v>
      </c>
      <c r="C141" s="319">
        <f t="shared" si="5"/>
        <v>28</v>
      </c>
      <c r="E141" s="365">
        <f>[2]売上一覧表!K32</f>
        <v>0</v>
      </c>
      <c r="F141" s="319">
        <v>757</v>
      </c>
      <c r="H141" s="319">
        <v>32</v>
      </c>
      <c r="I141" s="319">
        <v>8</v>
      </c>
      <c r="O141" s="319">
        <v>100</v>
      </c>
      <c r="X141" s="365">
        <f t="shared" si="4"/>
        <v>0</v>
      </c>
      <c r="Y141" s="319" t="s">
        <v>423</v>
      </c>
    </row>
    <row r="142" spans="1:25" ht="13.5">
      <c r="A142" s="319">
        <f>YEAR([2]売上一覧表!$B$5)</f>
        <v>2022</v>
      </c>
      <c r="B142" s="319">
        <f>MONTH([2]売上一覧表!$B$5)</f>
        <v>10</v>
      </c>
      <c r="C142" s="319">
        <f t="shared" si="5"/>
        <v>28</v>
      </c>
      <c r="E142" s="365">
        <f>[2]売上一覧表!L32</f>
        <v>0</v>
      </c>
      <c r="F142" s="319">
        <v>176</v>
      </c>
      <c r="H142" s="319">
        <v>32</v>
      </c>
      <c r="I142" s="319">
        <v>8</v>
      </c>
      <c r="O142" s="319">
        <v>100</v>
      </c>
      <c r="X142" s="365">
        <f t="shared" si="4"/>
        <v>0</v>
      </c>
      <c r="Y142" s="319" t="s">
        <v>424</v>
      </c>
    </row>
    <row r="143" spans="1:25" ht="13.5">
      <c r="A143" s="319">
        <f>YEAR([2]売上一覧表!$B$5)</f>
        <v>2022</v>
      </c>
      <c r="B143" s="319">
        <f>MONTH([2]売上一覧表!$B$5)</f>
        <v>10</v>
      </c>
      <c r="C143" s="319">
        <f t="shared" si="5"/>
        <v>28</v>
      </c>
      <c r="E143" s="365">
        <f>[2]売上一覧表!M32</f>
        <v>0</v>
      </c>
      <c r="F143" s="319">
        <v>760</v>
      </c>
      <c r="H143" s="319">
        <v>32</v>
      </c>
      <c r="I143" s="319">
        <v>8</v>
      </c>
      <c r="O143" s="319">
        <v>100</v>
      </c>
      <c r="X143" s="365">
        <f t="shared" si="4"/>
        <v>0</v>
      </c>
      <c r="Y143" s="319" t="s">
        <v>425</v>
      </c>
    </row>
    <row r="144" spans="1:25" ht="13.5">
      <c r="A144" s="319">
        <f>YEAR([2]売上一覧表!$B$5)</f>
        <v>2022</v>
      </c>
      <c r="B144" s="319">
        <f>MONTH([2]売上一覧表!$B$5)</f>
        <v>10</v>
      </c>
      <c r="C144" s="319">
        <f t="shared" si="5"/>
        <v>29</v>
      </c>
      <c r="E144" s="365">
        <f>[2]売上一覧表!I33</f>
        <v>1170</v>
      </c>
      <c r="F144" s="319">
        <v>755</v>
      </c>
      <c r="H144" s="319">
        <v>32</v>
      </c>
      <c r="I144" s="319">
        <v>8</v>
      </c>
      <c r="O144" s="319">
        <v>100</v>
      </c>
      <c r="X144" s="365">
        <f t="shared" si="4"/>
        <v>1170</v>
      </c>
      <c r="Y144" s="319" t="s">
        <v>421</v>
      </c>
    </row>
    <row r="145" spans="1:25" ht="13.5">
      <c r="A145" s="319">
        <f>YEAR([2]売上一覧表!$B$5)</f>
        <v>2022</v>
      </c>
      <c r="B145" s="319">
        <f>MONTH([2]売上一覧表!$B$5)</f>
        <v>10</v>
      </c>
      <c r="C145" s="319">
        <f t="shared" si="5"/>
        <v>29</v>
      </c>
      <c r="E145" s="365">
        <f>[2]売上一覧表!J33</f>
        <v>0</v>
      </c>
      <c r="F145" s="319">
        <v>755</v>
      </c>
      <c r="H145" s="319">
        <v>32</v>
      </c>
      <c r="I145" s="319">
        <v>8</v>
      </c>
      <c r="O145" s="319">
        <v>100</v>
      </c>
      <c r="X145" s="365">
        <f t="shared" si="4"/>
        <v>0</v>
      </c>
      <c r="Y145" s="319" t="s">
        <v>422</v>
      </c>
    </row>
    <row r="146" spans="1:25" ht="13.5">
      <c r="A146" s="319">
        <f>YEAR([2]売上一覧表!$B$5)</f>
        <v>2022</v>
      </c>
      <c r="B146" s="319">
        <f>MONTH([2]売上一覧表!$B$5)</f>
        <v>10</v>
      </c>
      <c r="C146" s="319">
        <f t="shared" si="5"/>
        <v>29</v>
      </c>
      <c r="E146" s="365">
        <f>[2]売上一覧表!K33</f>
        <v>0</v>
      </c>
      <c r="F146" s="319">
        <v>757</v>
      </c>
      <c r="H146" s="319">
        <v>32</v>
      </c>
      <c r="I146" s="319">
        <v>8</v>
      </c>
      <c r="O146" s="319">
        <v>100</v>
      </c>
      <c r="X146" s="365">
        <f t="shared" si="4"/>
        <v>0</v>
      </c>
      <c r="Y146" s="319" t="s">
        <v>423</v>
      </c>
    </row>
    <row r="147" spans="1:25" ht="13.5">
      <c r="A147" s="319">
        <f>YEAR([2]売上一覧表!$B$5)</f>
        <v>2022</v>
      </c>
      <c r="B147" s="319">
        <f>MONTH([2]売上一覧表!$B$5)</f>
        <v>10</v>
      </c>
      <c r="C147" s="319">
        <f t="shared" si="5"/>
        <v>29</v>
      </c>
      <c r="E147" s="365">
        <f>[2]売上一覧表!L33</f>
        <v>0</v>
      </c>
      <c r="F147" s="319">
        <v>176</v>
      </c>
      <c r="H147" s="319">
        <v>32</v>
      </c>
      <c r="I147" s="319">
        <v>8</v>
      </c>
      <c r="O147" s="319">
        <v>100</v>
      </c>
      <c r="X147" s="365">
        <f t="shared" si="4"/>
        <v>0</v>
      </c>
      <c r="Y147" s="319" t="s">
        <v>424</v>
      </c>
    </row>
    <row r="148" spans="1:25" ht="13.5">
      <c r="A148" s="319">
        <f>YEAR([2]売上一覧表!$B$5)</f>
        <v>2022</v>
      </c>
      <c r="B148" s="319">
        <f>MONTH([2]売上一覧表!$B$5)</f>
        <v>10</v>
      </c>
      <c r="C148" s="319">
        <f t="shared" si="5"/>
        <v>29</v>
      </c>
      <c r="E148" s="365">
        <f>[2]売上一覧表!M33</f>
        <v>0</v>
      </c>
      <c r="F148" s="319">
        <v>760</v>
      </c>
      <c r="H148" s="319">
        <v>32</v>
      </c>
      <c r="I148" s="319">
        <v>8</v>
      </c>
      <c r="O148" s="319">
        <v>100</v>
      </c>
      <c r="X148" s="365">
        <f t="shared" si="4"/>
        <v>0</v>
      </c>
      <c r="Y148" s="319" t="s">
        <v>425</v>
      </c>
    </row>
    <row r="149" spans="1:25" ht="13.5">
      <c r="A149" s="319">
        <f>YEAR([2]売上一覧表!$B$5)</f>
        <v>2022</v>
      </c>
      <c r="B149" s="319">
        <f>MONTH([2]売上一覧表!$B$5)</f>
        <v>10</v>
      </c>
      <c r="C149" s="319">
        <f t="shared" si="5"/>
        <v>30</v>
      </c>
      <c r="E149" s="365">
        <f>[2]売上一覧表!I34</f>
        <v>200</v>
      </c>
      <c r="F149" s="319">
        <v>755</v>
      </c>
      <c r="H149" s="319">
        <v>32</v>
      </c>
      <c r="I149" s="319">
        <v>8</v>
      </c>
      <c r="O149" s="319">
        <v>100</v>
      </c>
      <c r="X149" s="365">
        <f t="shared" si="4"/>
        <v>200</v>
      </c>
      <c r="Y149" s="319" t="s">
        <v>421</v>
      </c>
    </row>
    <row r="150" spans="1:25" ht="13.5">
      <c r="A150" s="319">
        <f>YEAR([2]売上一覧表!$B$5)</f>
        <v>2022</v>
      </c>
      <c r="B150" s="319">
        <f>MONTH([2]売上一覧表!$B$5)</f>
        <v>10</v>
      </c>
      <c r="C150" s="319">
        <f t="shared" si="5"/>
        <v>30</v>
      </c>
      <c r="E150" s="365">
        <f>[2]売上一覧表!J34</f>
        <v>2020</v>
      </c>
      <c r="F150" s="319">
        <v>755</v>
      </c>
      <c r="H150" s="319">
        <v>32</v>
      </c>
      <c r="I150" s="319">
        <v>8</v>
      </c>
      <c r="O150" s="319">
        <v>100</v>
      </c>
      <c r="X150" s="365">
        <f t="shared" si="4"/>
        <v>2020</v>
      </c>
      <c r="Y150" s="319" t="s">
        <v>422</v>
      </c>
    </row>
    <row r="151" spans="1:25" ht="13.5">
      <c r="A151" s="319">
        <f>YEAR([2]売上一覧表!$B$5)</f>
        <v>2022</v>
      </c>
      <c r="B151" s="319">
        <f>MONTH([2]売上一覧表!$B$5)</f>
        <v>10</v>
      </c>
      <c r="C151" s="319">
        <f t="shared" si="5"/>
        <v>30</v>
      </c>
      <c r="E151" s="365">
        <f>[2]売上一覧表!K34</f>
        <v>0</v>
      </c>
      <c r="F151" s="319">
        <v>757</v>
      </c>
      <c r="H151" s="319">
        <v>32</v>
      </c>
      <c r="I151" s="319">
        <v>8</v>
      </c>
      <c r="O151" s="319">
        <v>100</v>
      </c>
      <c r="X151" s="365">
        <f t="shared" si="4"/>
        <v>0</v>
      </c>
      <c r="Y151" s="319" t="s">
        <v>423</v>
      </c>
    </row>
    <row r="152" spans="1:25" ht="13.5">
      <c r="A152" s="319">
        <f>YEAR([2]売上一覧表!$B$5)</f>
        <v>2022</v>
      </c>
      <c r="B152" s="319">
        <f>MONTH([2]売上一覧表!$B$5)</f>
        <v>10</v>
      </c>
      <c r="C152" s="319">
        <f t="shared" si="5"/>
        <v>30</v>
      </c>
      <c r="E152" s="365">
        <f>[2]売上一覧表!L34</f>
        <v>0</v>
      </c>
      <c r="F152" s="319">
        <v>176</v>
      </c>
      <c r="H152" s="319">
        <v>32</v>
      </c>
      <c r="I152" s="319">
        <v>8</v>
      </c>
      <c r="O152" s="319">
        <v>100</v>
      </c>
      <c r="X152" s="365">
        <f t="shared" si="4"/>
        <v>0</v>
      </c>
      <c r="Y152" s="319" t="s">
        <v>424</v>
      </c>
    </row>
    <row r="153" spans="1:25" ht="13.5">
      <c r="A153" s="319">
        <f>YEAR([2]売上一覧表!$B$5)</f>
        <v>2022</v>
      </c>
      <c r="B153" s="319">
        <f>MONTH([2]売上一覧表!$B$5)</f>
        <v>10</v>
      </c>
      <c r="C153" s="319">
        <f t="shared" si="5"/>
        <v>30</v>
      </c>
      <c r="E153" s="365">
        <f>[2]売上一覧表!M34</f>
        <v>0</v>
      </c>
      <c r="F153" s="319">
        <v>760</v>
      </c>
      <c r="H153" s="319">
        <v>32</v>
      </c>
      <c r="I153" s="319">
        <v>8</v>
      </c>
      <c r="O153" s="319">
        <v>100</v>
      </c>
      <c r="X153" s="365">
        <f t="shared" si="4"/>
        <v>0</v>
      </c>
      <c r="Y153" s="319" t="s">
        <v>425</v>
      </c>
    </row>
    <row r="154" spans="1:25" ht="13.5">
      <c r="A154" s="319">
        <f>YEAR([2]売上一覧表!$B$5)</f>
        <v>2022</v>
      </c>
      <c r="B154" s="319">
        <f>MONTH([2]売上一覧表!$B$5)</f>
        <v>10</v>
      </c>
      <c r="C154" s="319">
        <f t="shared" si="5"/>
        <v>31</v>
      </c>
      <c r="E154" s="365">
        <f>[2]売上一覧表!I35</f>
        <v>500</v>
      </c>
      <c r="F154" s="319">
        <v>755</v>
      </c>
      <c r="H154" s="319">
        <v>32</v>
      </c>
      <c r="I154" s="319">
        <v>8</v>
      </c>
      <c r="O154" s="319">
        <v>100</v>
      </c>
      <c r="X154" s="365">
        <f t="shared" si="4"/>
        <v>500</v>
      </c>
      <c r="Y154" s="319" t="s">
        <v>421</v>
      </c>
    </row>
    <row r="155" spans="1:25" ht="13.5">
      <c r="A155" s="319">
        <f>YEAR([2]売上一覧表!$B$5)</f>
        <v>2022</v>
      </c>
      <c r="B155" s="319">
        <f>MONTH([2]売上一覧表!$B$5)</f>
        <v>10</v>
      </c>
      <c r="C155" s="319">
        <f t="shared" si="5"/>
        <v>31</v>
      </c>
      <c r="E155" s="365">
        <f>[2]売上一覧表!J35</f>
        <v>2220</v>
      </c>
      <c r="F155" s="319">
        <v>755</v>
      </c>
      <c r="H155" s="319">
        <v>32</v>
      </c>
      <c r="I155" s="319">
        <v>8</v>
      </c>
      <c r="O155" s="319">
        <v>100</v>
      </c>
      <c r="X155" s="365">
        <f t="shared" si="4"/>
        <v>2220</v>
      </c>
      <c r="Y155" s="319" t="s">
        <v>422</v>
      </c>
    </row>
    <row r="156" spans="1:25" ht="13.5">
      <c r="A156" s="319">
        <f>YEAR([2]売上一覧表!$B$5)</f>
        <v>2022</v>
      </c>
      <c r="B156" s="319">
        <f>MONTH([2]売上一覧表!$B$5)</f>
        <v>10</v>
      </c>
      <c r="C156" s="319">
        <f t="shared" si="5"/>
        <v>31</v>
      </c>
      <c r="E156" s="365">
        <f>[2]売上一覧表!K35</f>
        <v>0</v>
      </c>
      <c r="F156" s="319">
        <v>757</v>
      </c>
      <c r="H156" s="319">
        <v>32</v>
      </c>
      <c r="I156" s="319">
        <v>8</v>
      </c>
      <c r="O156" s="319">
        <v>100</v>
      </c>
      <c r="X156" s="365">
        <f t="shared" si="4"/>
        <v>0</v>
      </c>
      <c r="Y156" s="319" t="s">
        <v>423</v>
      </c>
    </row>
    <row r="157" spans="1:25" ht="13.5">
      <c r="A157" s="319">
        <f>YEAR([2]売上一覧表!$B$5)</f>
        <v>2022</v>
      </c>
      <c r="B157" s="319">
        <f>MONTH([2]売上一覧表!$B$5)</f>
        <v>10</v>
      </c>
      <c r="C157" s="319">
        <f t="shared" si="5"/>
        <v>31</v>
      </c>
      <c r="E157" s="365">
        <f>[2]売上一覧表!L35</f>
        <v>0</v>
      </c>
      <c r="F157" s="319">
        <v>176</v>
      </c>
      <c r="H157" s="319">
        <v>32</v>
      </c>
      <c r="I157" s="319">
        <v>8</v>
      </c>
      <c r="O157" s="319">
        <v>100</v>
      </c>
      <c r="X157" s="365">
        <f t="shared" si="4"/>
        <v>0</v>
      </c>
      <c r="Y157" s="319" t="s">
        <v>424</v>
      </c>
    </row>
    <row r="158" spans="1:25" ht="13.5">
      <c r="A158" s="319">
        <f>YEAR([2]売上一覧表!$B$5)</f>
        <v>2022</v>
      </c>
      <c r="B158" s="319">
        <f>MONTH([2]売上一覧表!$B$5)</f>
        <v>10</v>
      </c>
      <c r="C158" s="319">
        <f t="shared" si="5"/>
        <v>31</v>
      </c>
      <c r="E158" s="365">
        <f>[2]売上一覧表!M35</f>
        <v>0</v>
      </c>
      <c r="F158" s="319">
        <v>760</v>
      </c>
      <c r="H158" s="319">
        <v>32</v>
      </c>
      <c r="I158" s="319">
        <v>8</v>
      </c>
      <c r="O158" s="319">
        <v>100</v>
      </c>
      <c r="X158" s="365">
        <f t="shared" si="4"/>
        <v>0</v>
      </c>
      <c r="Y158" s="319" t="s">
        <v>425</v>
      </c>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B2:F18"/>
  <sheetViews>
    <sheetView workbookViewId="0">
      <selection activeCell="D11" sqref="D11"/>
    </sheetView>
  </sheetViews>
  <sheetFormatPr defaultRowHeight="13.5"/>
  <cols>
    <col min="2" max="2" width="13.75" bestFit="1" customWidth="1"/>
    <col min="3" max="3" width="9.25" bestFit="1" customWidth="1"/>
    <col min="4" max="4" width="23.625" bestFit="1" customWidth="1"/>
    <col min="5" max="5" width="19.25" bestFit="1" customWidth="1"/>
    <col min="6" max="6" width="19.75" bestFit="1" customWidth="1"/>
  </cols>
  <sheetData>
    <row r="2" spans="2:6" ht="18" customHeight="1">
      <c r="B2" s="619" t="s">
        <v>434</v>
      </c>
      <c r="C2" s="619" t="s">
        <v>426</v>
      </c>
      <c r="D2" s="618" t="s">
        <v>427</v>
      </c>
      <c r="E2" s="618"/>
      <c r="F2" s="618"/>
    </row>
    <row r="3" spans="2:6" ht="18" customHeight="1" thickBot="1">
      <c r="B3" s="620"/>
      <c r="C3" s="620"/>
      <c r="D3" s="568" t="s">
        <v>428</v>
      </c>
      <c r="E3" s="568" t="s">
        <v>431</v>
      </c>
      <c r="F3" s="568" t="s">
        <v>432</v>
      </c>
    </row>
    <row r="4" spans="2:6" ht="18" customHeight="1" thickTop="1">
      <c r="B4" s="565" t="s">
        <v>429</v>
      </c>
      <c r="C4" s="187"/>
      <c r="D4" s="569">
        <f ca="1">売上集計表!$C4</f>
        <v>19250</v>
      </c>
      <c r="E4" s="569">
        <f ca="1">売上集計表!$C5</f>
        <v>0</v>
      </c>
      <c r="F4" s="569">
        <f>売上集計表!$C7</f>
        <v>0</v>
      </c>
    </row>
    <row r="5" spans="2:6" ht="18" customHeight="1">
      <c r="B5" s="564" t="s">
        <v>148</v>
      </c>
      <c r="C5" s="92"/>
      <c r="D5" s="569">
        <f>売上集計表!$D4</f>
        <v>761175</v>
      </c>
      <c r="E5" s="569">
        <f>売上集計表!$D5</f>
        <v>0</v>
      </c>
      <c r="F5" s="569">
        <f>売上集計表!$D7</f>
        <v>0</v>
      </c>
    </row>
    <row r="6" spans="2:6" ht="18" customHeight="1">
      <c r="B6" s="564" t="s">
        <v>149</v>
      </c>
      <c r="C6" s="92"/>
      <c r="D6" s="569">
        <f>売上集計表!$E4</f>
        <v>955400</v>
      </c>
      <c r="E6" s="569">
        <f>売上集計表!$E5</f>
        <v>0</v>
      </c>
      <c r="F6" s="569">
        <f>売上集計表!$E7</f>
        <v>0</v>
      </c>
    </row>
    <row r="7" spans="2:6" ht="18" customHeight="1">
      <c r="B7" s="564" t="s">
        <v>150</v>
      </c>
      <c r="C7" s="92"/>
      <c r="D7" s="569">
        <f>売上集計表!$F4</f>
        <v>959650</v>
      </c>
      <c r="E7" s="569">
        <f>売上集計表!$F5</f>
        <v>0</v>
      </c>
      <c r="F7" s="569">
        <f>売上集計表!$F7</f>
        <v>175050</v>
      </c>
    </row>
    <row r="8" spans="2:6" ht="18" customHeight="1">
      <c r="B8" s="564" t="s">
        <v>151</v>
      </c>
      <c r="C8" s="92"/>
      <c r="D8" s="569">
        <f>売上集計表!$G4</f>
        <v>1100325</v>
      </c>
      <c r="E8" s="569">
        <f>売上集計表!$G5</f>
        <v>129599.99999999999</v>
      </c>
      <c r="F8" s="569">
        <f>売上集計表!$G7</f>
        <v>601800</v>
      </c>
    </row>
    <row r="9" spans="2:6" ht="18" customHeight="1">
      <c r="B9" s="564" t="s">
        <v>152</v>
      </c>
      <c r="C9" s="92"/>
      <c r="D9" s="569">
        <f>売上集計表!$H4</f>
        <v>736100</v>
      </c>
      <c r="E9" s="569">
        <f>売上集計表!$H5</f>
        <v>0</v>
      </c>
      <c r="F9" s="569">
        <f>売上集計表!$H7</f>
        <v>1000950</v>
      </c>
    </row>
    <row r="10" spans="2:6" ht="18" customHeight="1">
      <c r="B10" s="564" t="s">
        <v>153</v>
      </c>
      <c r="C10" s="92"/>
      <c r="D10" s="569">
        <f>売上集計表!$I4</f>
        <v>818975</v>
      </c>
      <c r="E10" s="569">
        <f>売上集計表!$I5</f>
        <v>0</v>
      </c>
      <c r="F10" s="569">
        <f>売上集計表!$I7</f>
        <v>1097100</v>
      </c>
    </row>
    <row r="11" spans="2:6" ht="18" customHeight="1">
      <c r="B11" s="564" t="s">
        <v>154</v>
      </c>
      <c r="C11" s="571"/>
      <c r="D11" s="569">
        <f>売上集計表!$J4</f>
        <v>919275</v>
      </c>
      <c r="E11" s="569">
        <f>売上集計表!$J5</f>
        <v>48600</v>
      </c>
      <c r="F11" s="569">
        <f>売上集計表!$J7</f>
        <v>945000</v>
      </c>
    </row>
    <row r="12" spans="2:6" ht="18" customHeight="1">
      <c r="B12" s="564" t="s">
        <v>155</v>
      </c>
      <c r="C12" s="92"/>
      <c r="D12" s="569">
        <f>売上集計表!$K4</f>
        <v>778313</v>
      </c>
      <c r="E12" s="569">
        <f>売上集計表!$K5</f>
        <v>27000</v>
      </c>
      <c r="F12" s="569">
        <f>売上集計表!$K7</f>
        <v>904500</v>
      </c>
    </row>
    <row r="13" spans="2:6" ht="18" customHeight="1">
      <c r="B13" s="564" t="s">
        <v>156</v>
      </c>
      <c r="C13" s="571">
        <f>売上一覧表!F36</f>
        <v>263000</v>
      </c>
      <c r="D13" s="569">
        <f>売上集計表!$L4</f>
        <v>857938</v>
      </c>
      <c r="E13" s="569">
        <f>売上集計表!$L5</f>
        <v>36450</v>
      </c>
      <c r="F13" s="569">
        <f>売上集計表!$L7</f>
        <v>741150</v>
      </c>
    </row>
    <row r="14" spans="2:6" ht="18" customHeight="1">
      <c r="B14" s="564" t="s">
        <v>157</v>
      </c>
      <c r="C14" s="92"/>
      <c r="D14" s="569">
        <f>売上集計表!$M4</f>
        <v>0</v>
      </c>
      <c r="E14" s="569">
        <f>売上集計表!$M5</f>
        <v>0</v>
      </c>
      <c r="F14" s="569">
        <f>売上集計表!$M7</f>
        <v>0</v>
      </c>
    </row>
    <row r="15" spans="2:6" ht="18" customHeight="1" thickBot="1">
      <c r="B15" s="566" t="s">
        <v>158</v>
      </c>
      <c r="C15" s="567"/>
      <c r="D15" s="570">
        <f>売上集計表!$N4</f>
        <v>1368063</v>
      </c>
      <c r="E15" s="570">
        <f>売上集計表!$N5</f>
        <v>0</v>
      </c>
      <c r="F15" s="570">
        <f>売上集計表!$N7</f>
        <v>0</v>
      </c>
    </row>
    <row r="16" spans="2:6" ht="18" customHeight="1" thickTop="1">
      <c r="B16" s="565" t="s">
        <v>433</v>
      </c>
      <c r="C16" s="569" t="s">
        <v>435</v>
      </c>
      <c r="D16" s="569">
        <f ca="1">SUM(D4:D15)</f>
        <v>9274464</v>
      </c>
      <c r="E16" s="569">
        <f ca="1">SUM(E4:E15)</f>
        <v>241650</v>
      </c>
      <c r="F16" s="569">
        <f>SUM(F4:F15)</f>
        <v>5465550</v>
      </c>
    </row>
    <row r="17" spans="2:6" ht="18" customHeight="1">
      <c r="B17" s="564" t="s">
        <v>436</v>
      </c>
      <c r="C17" s="94">
        <f>SUM(C4:C15)</f>
        <v>263000</v>
      </c>
      <c r="D17" s="621">
        <f ca="1">SUM(D16:F16)</f>
        <v>14981664</v>
      </c>
      <c r="E17" s="621"/>
      <c r="F17" s="621"/>
    </row>
    <row r="18" spans="2:6" ht="18" customHeight="1">
      <c r="B18" s="564" t="s">
        <v>430</v>
      </c>
      <c r="C18" s="622">
        <f ca="1">SUM(C17:F17)</f>
        <v>15244664</v>
      </c>
      <c r="D18" s="622"/>
      <c r="E18" s="622"/>
      <c r="F18" s="622"/>
    </row>
  </sheetData>
  <mergeCells count="5">
    <mergeCell ref="D2:F2"/>
    <mergeCell ref="C2:C3"/>
    <mergeCell ref="B2:B3"/>
    <mergeCell ref="D17:F17"/>
    <mergeCell ref="C18:F18"/>
  </mergeCells>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Y167"/>
  <sheetViews>
    <sheetView workbookViewId="0">
      <selection activeCell="D45" sqref="D45"/>
    </sheetView>
  </sheetViews>
  <sheetFormatPr defaultColWidth="18.625" defaultRowHeight="12.95" customHeight="1"/>
  <cols>
    <col min="1" max="1" width="4.5" style="269" bestFit="1" customWidth="1"/>
    <col min="2" max="3" width="7.75" style="270" customWidth="1"/>
    <col min="4" max="4" width="9" style="270" customWidth="1"/>
    <col min="5" max="5" width="0" style="270" hidden="1" customWidth="1"/>
    <col min="6" max="6" width="9" style="270" customWidth="1"/>
    <col min="7" max="7" width="9" style="269" customWidth="1"/>
    <col min="8" max="8" width="4.5" style="269" bestFit="1" customWidth="1"/>
    <col min="9" max="9" width="7.75" style="270" customWidth="1"/>
    <col min="10" max="10" width="7.75" style="269" customWidth="1"/>
    <col min="11" max="13" width="9" style="269" customWidth="1"/>
    <col min="14" max="44" width="3.25" style="269" customWidth="1"/>
    <col min="45" max="45" width="9" style="269" customWidth="1"/>
    <col min="46" max="46" width="18.625" style="269" hidden="1" customWidth="1"/>
    <col min="47" max="77" width="4.25" style="269" hidden="1" customWidth="1"/>
    <col min="78" max="16384" width="18.625" style="269"/>
  </cols>
  <sheetData>
    <row r="1" spans="1:77" ht="13.5">
      <c r="N1" s="626" t="s">
        <v>216</v>
      </c>
      <c r="O1" s="626"/>
      <c r="P1" s="626"/>
      <c r="Q1" s="626"/>
      <c r="R1" s="626"/>
      <c r="S1" s="626"/>
      <c r="T1" s="626"/>
      <c r="U1" s="626"/>
      <c r="V1" s="626"/>
      <c r="W1" s="626"/>
      <c r="X1" s="626"/>
      <c r="Y1" s="626"/>
      <c r="Z1" s="626"/>
      <c r="AA1" s="626"/>
      <c r="AB1" s="626"/>
      <c r="AC1" s="626"/>
      <c r="AD1" s="626"/>
      <c r="AE1" s="626"/>
      <c r="AF1" s="626"/>
      <c r="AG1" s="626"/>
      <c r="AH1" s="626"/>
      <c r="AI1" s="626"/>
      <c r="AJ1" s="626"/>
      <c r="AK1" s="626"/>
      <c r="AL1" s="626"/>
      <c r="AM1" s="626"/>
      <c r="AN1" s="626"/>
      <c r="AO1" s="626"/>
      <c r="AP1" s="626"/>
      <c r="AQ1" s="626"/>
      <c r="AR1" s="626"/>
      <c r="AS1" s="626"/>
      <c r="AT1" s="271"/>
      <c r="AU1" s="271"/>
      <c r="AV1" s="271"/>
      <c r="AW1" s="271"/>
      <c r="AX1" s="271"/>
      <c r="AY1" s="271"/>
      <c r="AZ1" s="271"/>
      <c r="BA1" s="271"/>
      <c r="BB1" s="271"/>
      <c r="BC1" s="271"/>
      <c r="BD1" s="271"/>
      <c r="BE1" s="271"/>
      <c r="BF1" s="271"/>
      <c r="BG1" s="271"/>
      <c r="BH1" s="271"/>
      <c r="BI1" s="271"/>
      <c r="BJ1" s="271"/>
      <c r="BK1" s="271"/>
      <c r="BL1" s="271"/>
      <c r="BM1" s="271"/>
      <c r="BN1" s="271"/>
      <c r="BO1" s="271"/>
      <c r="BP1" s="271"/>
      <c r="BQ1" s="271"/>
      <c r="BR1" s="271"/>
      <c r="BS1" s="271"/>
      <c r="BT1" s="271"/>
      <c r="BU1" s="271"/>
      <c r="BV1" s="271"/>
      <c r="BW1" s="271"/>
      <c r="BX1" s="271"/>
      <c r="BY1" s="271"/>
    </row>
    <row r="2" spans="1:77" s="273" customFormat="1" ht="17.25">
      <c r="A2" s="627" t="s">
        <v>217</v>
      </c>
      <c r="B2" s="627"/>
      <c r="C2" s="627"/>
      <c r="D2" s="627"/>
      <c r="E2" s="272"/>
      <c r="F2" s="272"/>
      <c r="H2" s="627" t="s">
        <v>218</v>
      </c>
      <c r="I2" s="627"/>
      <c r="J2" s="627"/>
      <c r="K2" s="627"/>
      <c r="L2" s="627"/>
      <c r="M2" s="274"/>
      <c r="N2" s="275">
        <f>DATE(年,月,1)</f>
        <v>45200</v>
      </c>
      <c r="O2" s="276">
        <f>DATE(年,月,2)</f>
        <v>45201</v>
      </c>
      <c r="P2" s="276">
        <f>DATE(年,月,3)</f>
        <v>45202</v>
      </c>
      <c r="Q2" s="276">
        <f>DATE(年,月,4)</f>
        <v>45203</v>
      </c>
      <c r="R2" s="276">
        <f>DATE(年,月,5)</f>
        <v>45204</v>
      </c>
      <c r="S2" s="276">
        <f>DATE(年,月,6)</f>
        <v>45205</v>
      </c>
      <c r="T2" s="276">
        <f>DATE(年,月,7)</f>
        <v>45206</v>
      </c>
      <c r="U2" s="276">
        <f>DATE(年,月,8)</f>
        <v>45207</v>
      </c>
      <c r="V2" s="276">
        <f>DATE(年,月,9)</f>
        <v>45208</v>
      </c>
      <c r="W2" s="276">
        <f>DATE(年,月,10)</f>
        <v>45209</v>
      </c>
      <c r="X2" s="276">
        <f>DATE(年,月,11)</f>
        <v>45210</v>
      </c>
      <c r="Y2" s="276">
        <f>DATE(年,月,12)</f>
        <v>45211</v>
      </c>
      <c r="Z2" s="276">
        <f>DATE(年,月,13)</f>
        <v>45212</v>
      </c>
      <c r="AA2" s="276">
        <f>DATE(年,月,14)</f>
        <v>45213</v>
      </c>
      <c r="AB2" s="276">
        <f>DATE(年,月,15)</f>
        <v>45214</v>
      </c>
      <c r="AC2" s="276">
        <f>DATE(年,月,16)</f>
        <v>45215</v>
      </c>
      <c r="AD2" s="276">
        <f>DATE(年,月,17)</f>
        <v>45216</v>
      </c>
      <c r="AE2" s="276">
        <f>DATE(年,月,18)</f>
        <v>45217</v>
      </c>
      <c r="AF2" s="276">
        <f>DATE(年,月,19)</f>
        <v>45218</v>
      </c>
      <c r="AG2" s="276">
        <f>DATE(年,月,20)</f>
        <v>45219</v>
      </c>
      <c r="AH2" s="276">
        <f>DATE(年,月,21)</f>
        <v>45220</v>
      </c>
      <c r="AI2" s="276">
        <f>DATE(年,月,22)</f>
        <v>45221</v>
      </c>
      <c r="AJ2" s="276">
        <f>DATE(年,月,23)</f>
        <v>45222</v>
      </c>
      <c r="AK2" s="276">
        <f>DATE(年,月,24)</f>
        <v>45223</v>
      </c>
      <c r="AL2" s="276">
        <f>DATE(年,月,25)</f>
        <v>45224</v>
      </c>
      <c r="AM2" s="276">
        <f>DATE(年,月,26)</f>
        <v>45225</v>
      </c>
      <c r="AN2" s="276">
        <f>DATE(年,月,27)</f>
        <v>45226</v>
      </c>
      <c r="AO2" s="276">
        <f>DATE(年,月,28)</f>
        <v>45227</v>
      </c>
      <c r="AP2" s="276">
        <f>DATE(年,月,29)</f>
        <v>45228</v>
      </c>
      <c r="AQ2" s="276">
        <f>DATE(年,月,30)</f>
        <v>45229</v>
      </c>
      <c r="AR2" s="277">
        <f>DATE(年,月,31)</f>
        <v>45230</v>
      </c>
      <c r="AS2" s="628" t="s">
        <v>219</v>
      </c>
      <c r="AU2" s="273">
        <v>1</v>
      </c>
      <c r="AV2" s="273">
        <v>2</v>
      </c>
      <c r="AW2" s="273">
        <v>3</v>
      </c>
      <c r="AX2" s="273">
        <v>4</v>
      </c>
      <c r="AY2" s="273">
        <v>5</v>
      </c>
      <c r="AZ2" s="273">
        <v>6</v>
      </c>
      <c r="BA2" s="273">
        <v>7</v>
      </c>
      <c r="BB2" s="273">
        <v>8</v>
      </c>
      <c r="BC2" s="273">
        <v>9</v>
      </c>
      <c r="BD2" s="273">
        <v>10</v>
      </c>
      <c r="BE2" s="273">
        <v>11</v>
      </c>
      <c r="BF2" s="273">
        <v>12</v>
      </c>
      <c r="BG2" s="273">
        <v>13</v>
      </c>
      <c r="BH2" s="273">
        <v>14</v>
      </c>
      <c r="BI2" s="273">
        <v>15</v>
      </c>
      <c r="BJ2" s="273">
        <v>16</v>
      </c>
      <c r="BK2" s="273">
        <v>17</v>
      </c>
      <c r="BL2" s="273">
        <v>18</v>
      </c>
      <c r="BM2" s="273">
        <v>19</v>
      </c>
      <c r="BN2" s="273">
        <v>20</v>
      </c>
      <c r="BO2" s="273">
        <v>21</v>
      </c>
      <c r="BP2" s="273">
        <v>22</v>
      </c>
      <c r="BQ2" s="273">
        <v>23</v>
      </c>
      <c r="BR2" s="273">
        <v>24</v>
      </c>
      <c r="BS2" s="273">
        <v>25</v>
      </c>
      <c r="BT2" s="273">
        <v>26</v>
      </c>
      <c r="BU2" s="273">
        <v>27</v>
      </c>
      <c r="BV2" s="273">
        <v>28</v>
      </c>
      <c r="BW2" s="273">
        <v>29</v>
      </c>
      <c r="BX2" s="273">
        <v>30</v>
      </c>
      <c r="BY2" s="273">
        <v>31</v>
      </c>
    </row>
    <row r="3" spans="1:77" ht="18" customHeight="1">
      <c r="A3" s="278" t="s">
        <v>220</v>
      </c>
      <c r="B3" s="279" t="s">
        <v>221</v>
      </c>
      <c r="C3" s="280" t="s">
        <v>222</v>
      </c>
      <c r="D3" s="278" t="s">
        <v>223</v>
      </c>
      <c r="E3" s="281"/>
      <c r="F3" s="282"/>
      <c r="H3" s="278" t="s">
        <v>220</v>
      </c>
      <c r="I3" s="279" t="s">
        <v>221</v>
      </c>
      <c r="J3" s="280" t="s">
        <v>222</v>
      </c>
      <c r="K3" s="278" t="s">
        <v>223</v>
      </c>
      <c r="L3" s="283" t="s">
        <v>224</v>
      </c>
      <c r="M3" s="283" t="s">
        <v>48</v>
      </c>
      <c r="N3" s="284" t="str">
        <f>TEXT(N2,"aaa")</f>
        <v>日</v>
      </c>
      <c r="O3" s="285" t="str">
        <f t="shared" ref="O3:AR3" si="0">TEXT(O2,"aaa")</f>
        <v>月</v>
      </c>
      <c r="P3" s="285" t="str">
        <f t="shared" si="0"/>
        <v>火</v>
      </c>
      <c r="Q3" s="285" t="str">
        <f t="shared" si="0"/>
        <v>水</v>
      </c>
      <c r="R3" s="285" t="str">
        <f t="shared" si="0"/>
        <v>木</v>
      </c>
      <c r="S3" s="285" t="str">
        <f t="shared" si="0"/>
        <v>金</v>
      </c>
      <c r="T3" s="285" t="str">
        <f t="shared" si="0"/>
        <v>土</v>
      </c>
      <c r="U3" s="285" t="str">
        <f t="shared" si="0"/>
        <v>日</v>
      </c>
      <c r="V3" s="285" t="str">
        <f t="shared" si="0"/>
        <v>月</v>
      </c>
      <c r="W3" s="285" t="str">
        <f t="shared" si="0"/>
        <v>火</v>
      </c>
      <c r="X3" s="285" t="str">
        <f t="shared" si="0"/>
        <v>水</v>
      </c>
      <c r="Y3" s="285" t="str">
        <f t="shared" si="0"/>
        <v>木</v>
      </c>
      <c r="Z3" s="285" t="str">
        <f t="shared" si="0"/>
        <v>金</v>
      </c>
      <c r="AA3" s="285" t="str">
        <f t="shared" si="0"/>
        <v>土</v>
      </c>
      <c r="AB3" s="285" t="str">
        <f t="shared" si="0"/>
        <v>日</v>
      </c>
      <c r="AC3" s="285" t="str">
        <f t="shared" si="0"/>
        <v>月</v>
      </c>
      <c r="AD3" s="285" t="str">
        <f t="shared" si="0"/>
        <v>火</v>
      </c>
      <c r="AE3" s="285" t="str">
        <f t="shared" si="0"/>
        <v>水</v>
      </c>
      <c r="AF3" s="285" t="str">
        <f t="shared" si="0"/>
        <v>木</v>
      </c>
      <c r="AG3" s="285" t="str">
        <f t="shared" si="0"/>
        <v>金</v>
      </c>
      <c r="AH3" s="285" t="str">
        <f t="shared" si="0"/>
        <v>土</v>
      </c>
      <c r="AI3" s="285" t="str">
        <f t="shared" si="0"/>
        <v>日</v>
      </c>
      <c r="AJ3" s="285" t="str">
        <f t="shared" si="0"/>
        <v>月</v>
      </c>
      <c r="AK3" s="285" t="str">
        <f t="shared" si="0"/>
        <v>火</v>
      </c>
      <c r="AL3" s="285" t="str">
        <f t="shared" si="0"/>
        <v>水</v>
      </c>
      <c r="AM3" s="285" t="str">
        <f t="shared" si="0"/>
        <v>木</v>
      </c>
      <c r="AN3" s="285" t="str">
        <f t="shared" si="0"/>
        <v>金</v>
      </c>
      <c r="AO3" s="285" t="str">
        <f t="shared" si="0"/>
        <v>土</v>
      </c>
      <c r="AP3" s="285" t="str">
        <f t="shared" si="0"/>
        <v>日</v>
      </c>
      <c r="AQ3" s="285" t="str">
        <f t="shared" si="0"/>
        <v>月</v>
      </c>
      <c r="AR3" s="286" t="str">
        <f t="shared" si="0"/>
        <v>火</v>
      </c>
      <c r="AS3" s="628"/>
      <c r="AU3" s="269">
        <f>SUM(AU4:AU15)</f>
        <v>0</v>
      </c>
      <c r="AV3" s="269">
        <f t="shared" ref="AV3:BY3" si="1">SUM(AV4:AV15)</f>
        <v>0</v>
      </c>
      <c r="AW3" s="269">
        <f t="shared" si="1"/>
        <v>11904.761904761905</v>
      </c>
      <c r="AX3" s="269">
        <f t="shared" si="1"/>
        <v>11904.761904761905</v>
      </c>
      <c r="AY3" s="269">
        <f t="shared" si="1"/>
        <v>11904.761904761905</v>
      </c>
      <c r="AZ3" s="269">
        <f t="shared" si="1"/>
        <v>11904.761904761905</v>
      </c>
      <c r="BA3" s="269">
        <f t="shared" si="1"/>
        <v>11904.761904761905</v>
      </c>
      <c r="BB3" s="269">
        <f t="shared" si="1"/>
        <v>0</v>
      </c>
      <c r="BC3" s="269">
        <f t="shared" si="1"/>
        <v>0</v>
      </c>
      <c r="BD3" s="269">
        <f t="shared" si="1"/>
        <v>11904.761904761905</v>
      </c>
      <c r="BE3" s="269">
        <f t="shared" si="1"/>
        <v>11904.761904761905</v>
      </c>
      <c r="BF3" s="269">
        <f t="shared" si="1"/>
        <v>11904.761904761905</v>
      </c>
      <c r="BG3" s="269">
        <f t="shared" si="1"/>
        <v>11904.761904761905</v>
      </c>
      <c r="BH3" s="269">
        <f t="shared" si="1"/>
        <v>11904.761904761905</v>
      </c>
      <c r="BI3" s="269">
        <f t="shared" si="1"/>
        <v>0</v>
      </c>
      <c r="BJ3" s="269">
        <f t="shared" si="1"/>
        <v>0</v>
      </c>
      <c r="BK3" s="269">
        <f t="shared" si="1"/>
        <v>11904.761904761905</v>
      </c>
      <c r="BL3" s="269">
        <f t="shared" si="1"/>
        <v>11904.761904761905</v>
      </c>
      <c r="BM3" s="269">
        <f t="shared" si="1"/>
        <v>11904.761904761905</v>
      </c>
      <c r="BN3" s="269">
        <f t="shared" si="1"/>
        <v>11904.761904761905</v>
      </c>
      <c r="BO3" s="269">
        <f t="shared" si="1"/>
        <v>11904.761904761905</v>
      </c>
      <c r="BP3" s="269">
        <f t="shared" si="1"/>
        <v>0</v>
      </c>
      <c r="BQ3" s="269">
        <f t="shared" si="1"/>
        <v>0</v>
      </c>
      <c r="BR3" s="269">
        <f t="shared" si="1"/>
        <v>11904.761904761905</v>
      </c>
      <c r="BS3" s="269">
        <f t="shared" si="1"/>
        <v>11904.761904761905</v>
      </c>
      <c r="BT3" s="269">
        <f t="shared" si="1"/>
        <v>11904.761904761905</v>
      </c>
      <c r="BU3" s="269">
        <f t="shared" si="1"/>
        <v>11904.761904761905</v>
      </c>
      <c r="BV3" s="269">
        <f t="shared" si="1"/>
        <v>11904.761904761905</v>
      </c>
      <c r="BW3" s="269">
        <f t="shared" si="1"/>
        <v>0</v>
      </c>
      <c r="BX3" s="269">
        <f t="shared" si="1"/>
        <v>0</v>
      </c>
      <c r="BY3" s="269">
        <f t="shared" si="1"/>
        <v>11904.761904761905</v>
      </c>
    </row>
    <row r="4" spans="1:77" ht="13.5">
      <c r="A4" s="287">
        <v>7</v>
      </c>
      <c r="B4" s="288" t="s">
        <v>463</v>
      </c>
      <c r="C4" s="289"/>
      <c r="D4" s="290" t="str">
        <f>IF(COUNTIF($B$4:$B$50,B4)=1,B4,B4&amp;C4)</f>
        <v>鈴木麻</v>
      </c>
      <c r="E4" s="270">
        <f>A4</f>
        <v>7</v>
      </c>
      <c r="H4" s="291">
        <v>4</v>
      </c>
      <c r="I4" s="292" t="s">
        <v>225</v>
      </c>
      <c r="J4" s="293" t="s">
        <v>226</v>
      </c>
      <c r="K4" s="294" t="str">
        <f>IF(COUNTIF($I$4:$I$15,I4)=1,I4,I4&amp;J4)</f>
        <v>長尾</v>
      </c>
      <c r="L4" s="295">
        <v>250000</v>
      </c>
      <c r="M4" s="296">
        <f>L4/COUNTIF(N4:AR4,"○")</f>
        <v>11904.761904761905</v>
      </c>
      <c r="N4" s="297" t="s">
        <v>228</v>
      </c>
      <c r="O4" s="298" t="s">
        <v>228</v>
      </c>
      <c r="P4" s="298" t="s">
        <v>227</v>
      </c>
      <c r="Q4" s="298" t="s">
        <v>227</v>
      </c>
      <c r="R4" s="298" t="s">
        <v>227</v>
      </c>
      <c r="S4" s="298" t="s">
        <v>227</v>
      </c>
      <c r="T4" s="298" t="s">
        <v>227</v>
      </c>
      <c r="U4" s="298" t="s">
        <v>228</v>
      </c>
      <c r="V4" s="298" t="s">
        <v>228</v>
      </c>
      <c r="W4" s="298" t="s">
        <v>227</v>
      </c>
      <c r="X4" s="298" t="s">
        <v>227</v>
      </c>
      <c r="Y4" s="298" t="s">
        <v>227</v>
      </c>
      <c r="Z4" s="298" t="s">
        <v>227</v>
      </c>
      <c r="AA4" s="298" t="s">
        <v>227</v>
      </c>
      <c r="AB4" s="298" t="s">
        <v>228</v>
      </c>
      <c r="AC4" s="298" t="s">
        <v>228</v>
      </c>
      <c r="AD4" s="298" t="s">
        <v>227</v>
      </c>
      <c r="AE4" s="298" t="s">
        <v>227</v>
      </c>
      <c r="AF4" s="298" t="s">
        <v>227</v>
      </c>
      <c r="AG4" s="298" t="s">
        <v>227</v>
      </c>
      <c r="AH4" s="298" t="s">
        <v>227</v>
      </c>
      <c r="AI4" s="298" t="s">
        <v>228</v>
      </c>
      <c r="AJ4" s="298" t="s">
        <v>228</v>
      </c>
      <c r="AK4" s="298" t="s">
        <v>227</v>
      </c>
      <c r="AL4" s="298" t="s">
        <v>227</v>
      </c>
      <c r="AM4" s="298" t="s">
        <v>227</v>
      </c>
      <c r="AN4" s="298" t="s">
        <v>227</v>
      </c>
      <c r="AO4" s="298" t="s">
        <v>227</v>
      </c>
      <c r="AP4" s="298" t="s">
        <v>228</v>
      </c>
      <c r="AQ4" s="298" t="s">
        <v>228</v>
      </c>
      <c r="AR4" s="298" t="s">
        <v>227</v>
      </c>
      <c r="AS4" s="294">
        <f>COUNTIF(N4:AR4,"○")</f>
        <v>21</v>
      </c>
      <c r="AT4" s="269" t="str">
        <f>I4</f>
        <v>長尾</v>
      </c>
      <c r="AU4" s="269" t="str">
        <f>IF(N4="○",$M$4,"")</f>
        <v/>
      </c>
      <c r="AV4" s="269" t="str">
        <f t="shared" ref="AV4:BY4" si="2">IF(O4="○",$M$4,"")</f>
        <v/>
      </c>
      <c r="AW4" s="269">
        <f t="shared" si="2"/>
        <v>11904.761904761905</v>
      </c>
      <c r="AX4" s="269">
        <f t="shared" si="2"/>
        <v>11904.761904761905</v>
      </c>
      <c r="AY4" s="269">
        <f t="shared" si="2"/>
        <v>11904.761904761905</v>
      </c>
      <c r="AZ4" s="269">
        <f t="shared" si="2"/>
        <v>11904.761904761905</v>
      </c>
      <c r="BA4" s="269">
        <f t="shared" si="2"/>
        <v>11904.761904761905</v>
      </c>
      <c r="BB4" s="269" t="str">
        <f t="shared" si="2"/>
        <v/>
      </c>
      <c r="BC4" s="269" t="str">
        <f t="shared" si="2"/>
        <v/>
      </c>
      <c r="BD4" s="269">
        <f t="shared" si="2"/>
        <v>11904.761904761905</v>
      </c>
      <c r="BE4" s="269">
        <f t="shared" si="2"/>
        <v>11904.761904761905</v>
      </c>
      <c r="BF4" s="269">
        <f t="shared" si="2"/>
        <v>11904.761904761905</v>
      </c>
      <c r="BG4" s="269">
        <f t="shared" si="2"/>
        <v>11904.761904761905</v>
      </c>
      <c r="BH4" s="269">
        <f t="shared" si="2"/>
        <v>11904.761904761905</v>
      </c>
      <c r="BI4" s="269" t="str">
        <f t="shared" si="2"/>
        <v/>
      </c>
      <c r="BJ4" s="269" t="str">
        <f t="shared" si="2"/>
        <v/>
      </c>
      <c r="BK4" s="269">
        <f t="shared" si="2"/>
        <v>11904.761904761905</v>
      </c>
      <c r="BL4" s="269">
        <f t="shared" si="2"/>
        <v>11904.761904761905</v>
      </c>
      <c r="BM4" s="269">
        <f t="shared" si="2"/>
        <v>11904.761904761905</v>
      </c>
      <c r="BN4" s="269">
        <f t="shared" si="2"/>
        <v>11904.761904761905</v>
      </c>
      <c r="BO4" s="269">
        <f t="shared" si="2"/>
        <v>11904.761904761905</v>
      </c>
      <c r="BP4" s="269" t="str">
        <f t="shared" si="2"/>
        <v/>
      </c>
      <c r="BQ4" s="269" t="str">
        <f t="shared" si="2"/>
        <v/>
      </c>
      <c r="BR4" s="269">
        <f t="shared" si="2"/>
        <v>11904.761904761905</v>
      </c>
      <c r="BS4" s="269">
        <f t="shared" si="2"/>
        <v>11904.761904761905</v>
      </c>
      <c r="BT4" s="269">
        <f t="shared" si="2"/>
        <v>11904.761904761905</v>
      </c>
      <c r="BU4" s="269">
        <f t="shared" si="2"/>
        <v>11904.761904761905</v>
      </c>
      <c r="BV4" s="269">
        <f t="shared" si="2"/>
        <v>11904.761904761905</v>
      </c>
      <c r="BW4" s="269" t="str">
        <f t="shared" si="2"/>
        <v/>
      </c>
      <c r="BX4" s="269" t="str">
        <f t="shared" si="2"/>
        <v/>
      </c>
      <c r="BY4" s="269">
        <f t="shared" si="2"/>
        <v>11904.761904761905</v>
      </c>
    </row>
    <row r="5" spans="1:77" ht="13.5">
      <c r="A5" s="287">
        <v>5</v>
      </c>
      <c r="B5" s="288" t="s">
        <v>503</v>
      </c>
      <c r="C5" s="289" t="s">
        <v>504</v>
      </c>
      <c r="D5" s="290" t="str">
        <f t="shared" ref="D5:D50" si="3">IF(COUNTIF($B$4:$B$50,B5)=1,B5,B5&amp;C5)</f>
        <v>嶋中</v>
      </c>
      <c r="E5" s="270">
        <f t="shared" ref="E5:E50" si="4">A5</f>
        <v>5</v>
      </c>
      <c r="H5" s="299"/>
      <c r="I5" s="300"/>
      <c r="J5" s="301"/>
      <c r="K5" s="302"/>
      <c r="L5" s="303"/>
      <c r="M5" s="304" t="e">
        <f>L5/COUNTIF(N5:AR5,"○")</f>
        <v>#DIV/0!</v>
      </c>
      <c r="N5" s="297"/>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8"/>
      <c r="AN5" s="298"/>
      <c r="AO5" s="298"/>
      <c r="AP5" s="298"/>
      <c r="AQ5" s="298"/>
      <c r="AR5" s="305"/>
      <c r="AS5" s="302">
        <f>COUNTIF(N5:AR5,"○")</f>
        <v>0</v>
      </c>
      <c r="AT5" s="269">
        <f>I5</f>
        <v>0</v>
      </c>
      <c r="AU5" s="269" t="str">
        <f>IF(N5="○",$M$5,"")</f>
        <v/>
      </c>
      <c r="AV5" s="269" t="str">
        <f t="shared" ref="AV5:BY5" si="5">IF(O5="○",$M$5,"")</f>
        <v/>
      </c>
      <c r="AW5" s="269" t="str">
        <f t="shared" si="5"/>
        <v/>
      </c>
      <c r="AX5" s="269" t="str">
        <f t="shared" si="5"/>
        <v/>
      </c>
      <c r="AY5" s="269" t="str">
        <f t="shared" si="5"/>
        <v/>
      </c>
      <c r="AZ5" s="269" t="str">
        <f t="shared" si="5"/>
        <v/>
      </c>
      <c r="BA5" s="269" t="str">
        <f t="shared" si="5"/>
        <v/>
      </c>
      <c r="BB5" s="269" t="str">
        <f t="shared" si="5"/>
        <v/>
      </c>
      <c r="BC5" s="269" t="str">
        <f t="shared" si="5"/>
        <v/>
      </c>
      <c r="BD5" s="269" t="str">
        <f t="shared" si="5"/>
        <v/>
      </c>
      <c r="BE5" s="269" t="str">
        <f t="shared" si="5"/>
        <v/>
      </c>
      <c r="BF5" s="269" t="str">
        <f t="shared" si="5"/>
        <v/>
      </c>
      <c r="BG5" s="269" t="str">
        <f t="shared" si="5"/>
        <v/>
      </c>
      <c r="BH5" s="269" t="str">
        <f t="shared" si="5"/>
        <v/>
      </c>
      <c r="BI5" s="269" t="str">
        <f t="shared" si="5"/>
        <v/>
      </c>
      <c r="BJ5" s="269" t="str">
        <f t="shared" si="5"/>
        <v/>
      </c>
      <c r="BK5" s="269" t="str">
        <f t="shared" si="5"/>
        <v/>
      </c>
      <c r="BL5" s="269" t="str">
        <f t="shared" si="5"/>
        <v/>
      </c>
      <c r="BM5" s="269" t="str">
        <f t="shared" si="5"/>
        <v/>
      </c>
      <c r="BN5" s="269" t="str">
        <f t="shared" si="5"/>
        <v/>
      </c>
      <c r="BO5" s="269" t="str">
        <f t="shared" si="5"/>
        <v/>
      </c>
      <c r="BP5" s="269" t="str">
        <f t="shared" si="5"/>
        <v/>
      </c>
      <c r="BQ5" s="269" t="str">
        <f t="shared" si="5"/>
        <v/>
      </c>
      <c r="BR5" s="269" t="str">
        <f t="shared" si="5"/>
        <v/>
      </c>
      <c r="BS5" s="269" t="str">
        <f t="shared" si="5"/>
        <v/>
      </c>
      <c r="BT5" s="269" t="str">
        <f t="shared" si="5"/>
        <v/>
      </c>
      <c r="BU5" s="269" t="str">
        <f t="shared" si="5"/>
        <v/>
      </c>
      <c r="BV5" s="269" t="str">
        <f t="shared" si="5"/>
        <v/>
      </c>
      <c r="BW5" s="269" t="str">
        <f t="shared" si="5"/>
        <v/>
      </c>
      <c r="BX5" s="269" t="str">
        <f t="shared" si="5"/>
        <v/>
      </c>
      <c r="BY5" s="269" t="str">
        <f t="shared" si="5"/>
        <v/>
      </c>
    </row>
    <row r="6" spans="1:77" ht="13.5">
      <c r="A6" s="287">
        <v>20</v>
      </c>
      <c r="B6" s="288" t="s">
        <v>229</v>
      </c>
      <c r="C6" s="289" t="s">
        <v>230</v>
      </c>
      <c r="D6" s="290" t="str">
        <f t="shared" si="3"/>
        <v>及川</v>
      </c>
      <c r="E6" s="270">
        <f t="shared" si="4"/>
        <v>20</v>
      </c>
      <c r="H6" s="299"/>
      <c r="I6" s="300"/>
      <c r="J6" s="301"/>
      <c r="K6" s="302" t="str">
        <f t="shared" ref="K6:K15" si="6">IF(COUNTIF($I$4:$I$15,I6)=1,I6,I6&amp;J6)</f>
        <v/>
      </c>
      <c r="L6" s="303"/>
      <c r="M6" s="304" t="e">
        <f>L6/COUNTIF(N6:AR6,"○")</f>
        <v>#DIV/0!</v>
      </c>
      <c r="N6" s="306"/>
      <c r="O6" s="307"/>
      <c r="P6" s="307"/>
      <c r="Q6" s="307"/>
      <c r="R6" s="307"/>
      <c r="S6" s="307"/>
      <c r="T6" s="307"/>
      <c r="U6" s="307"/>
      <c r="V6" s="307"/>
      <c r="W6" s="307"/>
      <c r="X6" s="307"/>
      <c r="Y6" s="307"/>
      <c r="Z6" s="307"/>
      <c r="AA6" s="307"/>
      <c r="AB6" s="307"/>
      <c r="AC6" s="307"/>
      <c r="AD6" s="307"/>
      <c r="AE6" s="307"/>
      <c r="AF6" s="307"/>
      <c r="AG6" s="307"/>
      <c r="AH6" s="307"/>
      <c r="AI6" s="307"/>
      <c r="AJ6" s="307"/>
      <c r="AK6" s="307"/>
      <c r="AL6" s="307"/>
      <c r="AM6" s="307"/>
      <c r="AN6" s="307"/>
      <c r="AO6" s="307"/>
      <c r="AP6" s="307"/>
      <c r="AQ6" s="307"/>
      <c r="AR6" s="305"/>
      <c r="AS6" s="302">
        <f t="shared" ref="AS6:AS15" si="7">COUNTIF(N6:AR6,"○")</f>
        <v>0</v>
      </c>
      <c r="AU6" s="269" t="str">
        <f>IF(N6="○",$M$6,"")</f>
        <v/>
      </c>
      <c r="AV6" s="269" t="str">
        <f t="shared" ref="AV6:BY6" si="8">IF(O6="○",$M$6,"")</f>
        <v/>
      </c>
      <c r="AW6" s="269" t="str">
        <f t="shared" si="8"/>
        <v/>
      </c>
      <c r="AX6" s="269" t="str">
        <f t="shared" si="8"/>
        <v/>
      </c>
      <c r="AY6" s="269" t="str">
        <f t="shared" si="8"/>
        <v/>
      </c>
      <c r="AZ6" s="269" t="str">
        <f t="shared" si="8"/>
        <v/>
      </c>
      <c r="BA6" s="269" t="str">
        <f t="shared" si="8"/>
        <v/>
      </c>
      <c r="BB6" s="269" t="str">
        <f t="shared" si="8"/>
        <v/>
      </c>
      <c r="BC6" s="269" t="str">
        <f t="shared" si="8"/>
        <v/>
      </c>
      <c r="BD6" s="269" t="str">
        <f t="shared" si="8"/>
        <v/>
      </c>
      <c r="BE6" s="269" t="str">
        <f t="shared" si="8"/>
        <v/>
      </c>
      <c r="BF6" s="269" t="str">
        <f t="shared" si="8"/>
        <v/>
      </c>
      <c r="BG6" s="269" t="str">
        <f t="shared" si="8"/>
        <v/>
      </c>
      <c r="BH6" s="269" t="str">
        <f t="shared" si="8"/>
        <v/>
      </c>
      <c r="BI6" s="269" t="str">
        <f t="shared" si="8"/>
        <v/>
      </c>
      <c r="BJ6" s="269" t="str">
        <f t="shared" si="8"/>
        <v/>
      </c>
      <c r="BK6" s="269" t="str">
        <f t="shared" si="8"/>
        <v/>
      </c>
      <c r="BL6" s="269" t="str">
        <f t="shared" si="8"/>
        <v/>
      </c>
      <c r="BM6" s="269" t="str">
        <f t="shared" si="8"/>
        <v/>
      </c>
      <c r="BN6" s="269" t="str">
        <f t="shared" si="8"/>
        <v/>
      </c>
      <c r="BO6" s="269" t="str">
        <f t="shared" si="8"/>
        <v/>
      </c>
      <c r="BP6" s="269" t="str">
        <f t="shared" si="8"/>
        <v/>
      </c>
      <c r="BQ6" s="269" t="str">
        <f t="shared" si="8"/>
        <v/>
      </c>
      <c r="BR6" s="269" t="str">
        <f t="shared" si="8"/>
        <v/>
      </c>
      <c r="BS6" s="269" t="str">
        <f t="shared" si="8"/>
        <v/>
      </c>
      <c r="BT6" s="269" t="str">
        <f t="shared" si="8"/>
        <v/>
      </c>
      <c r="BU6" s="269" t="str">
        <f t="shared" si="8"/>
        <v/>
      </c>
      <c r="BV6" s="269" t="str">
        <f t="shared" si="8"/>
        <v/>
      </c>
      <c r="BW6" s="269" t="str">
        <f t="shared" si="8"/>
        <v/>
      </c>
      <c r="BX6" s="269" t="str">
        <f t="shared" si="8"/>
        <v/>
      </c>
      <c r="BY6" s="269" t="str">
        <f t="shared" si="8"/>
        <v/>
      </c>
    </row>
    <row r="7" spans="1:77" ht="13.5">
      <c r="A7" s="287">
        <v>22</v>
      </c>
      <c r="B7" s="288" t="s">
        <v>508</v>
      </c>
      <c r="C7" s="289"/>
      <c r="D7" s="290" t="str">
        <f t="shared" si="3"/>
        <v>姉歯</v>
      </c>
      <c r="E7" s="270">
        <f t="shared" si="4"/>
        <v>22</v>
      </c>
      <c r="H7" s="299"/>
      <c r="I7" s="300"/>
      <c r="J7" s="301"/>
      <c r="K7" s="302" t="str">
        <f t="shared" si="6"/>
        <v/>
      </c>
      <c r="L7" s="303"/>
      <c r="M7" s="304" t="e">
        <f t="shared" ref="M7:M15" si="9">L7/COUNTIF(N7:AR7,"○")</f>
        <v>#DIV/0!</v>
      </c>
      <c r="N7" s="306"/>
      <c r="O7" s="307"/>
      <c r="P7" s="307"/>
      <c r="Q7" s="307"/>
      <c r="R7" s="307"/>
      <c r="S7" s="307"/>
      <c r="T7" s="307"/>
      <c r="U7" s="307"/>
      <c r="V7" s="307"/>
      <c r="W7" s="307"/>
      <c r="X7" s="307"/>
      <c r="Y7" s="307"/>
      <c r="Z7" s="307"/>
      <c r="AA7" s="307"/>
      <c r="AB7" s="307"/>
      <c r="AC7" s="307"/>
      <c r="AD7" s="307"/>
      <c r="AE7" s="307"/>
      <c r="AF7" s="307"/>
      <c r="AG7" s="307"/>
      <c r="AH7" s="307"/>
      <c r="AI7" s="307"/>
      <c r="AJ7" s="307"/>
      <c r="AK7" s="307"/>
      <c r="AL7" s="307"/>
      <c r="AM7" s="307"/>
      <c r="AN7" s="307"/>
      <c r="AO7" s="307"/>
      <c r="AP7" s="307"/>
      <c r="AQ7" s="307"/>
      <c r="AR7" s="305"/>
      <c r="AS7" s="302">
        <f t="shared" si="7"/>
        <v>0</v>
      </c>
      <c r="AU7" s="269" t="str">
        <f>IF(N7="○",$M$7,"")</f>
        <v/>
      </c>
      <c r="AV7" s="269" t="str">
        <f t="shared" ref="AV7:BY7" si="10">IF(O7="○",$M$7,"")</f>
        <v/>
      </c>
      <c r="AW7" s="269" t="str">
        <f t="shared" si="10"/>
        <v/>
      </c>
      <c r="AX7" s="269" t="str">
        <f t="shared" si="10"/>
        <v/>
      </c>
      <c r="AY7" s="269" t="str">
        <f t="shared" si="10"/>
        <v/>
      </c>
      <c r="AZ7" s="269" t="str">
        <f t="shared" si="10"/>
        <v/>
      </c>
      <c r="BA7" s="269" t="str">
        <f t="shared" si="10"/>
        <v/>
      </c>
      <c r="BB7" s="269" t="str">
        <f t="shared" si="10"/>
        <v/>
      </c>
      <c r="BC7" s="269" t="str">
        <f t="shared" si="10"/>
        <v/>
      </c>
      <c r="BD7" s="269" t="str">
        <f t="shared" si="10"/>
        <v/>
      </c>
      <c r="BE7" s="269" t="str">
        <f t="shared" si="10"/>
        <v/>
      </c>
      <c r="BF7" s="269" t="str">
        <f t="shared" si="10"/>
        <v/>
      </c>
      <c r="BG7" s="269" t="str">
        <f t="shared" si="10"/>
        <v/>
      </c>
      <c r="BH7" s="269" t="str">
        <f t="shared" si="10"/>
        <v/>
      </c>
      <c r="BI7" s="269" t="str">
        <f t="shared" si="10"/>
        <v/>
      </c>
      <c r="BJ7" s="269" t="str">
        <f t="shared" si="10"/>
        <v/>
      </c>
      <c r="BK7" s="269" t="str">
        <f t="shared" si="10"/>
        <v/>
      </c>
      <c r="BL7" s="269" t="str">
        <f t="shared" si="10"/>
        <v/>
      </c>
      <c r="BM7" s="269" t="str">
        <f t="shared" si="10"/>
        <v/>
      </c>
      <c r="BN7" s="269" t="str">
        <f t="shared" si="10"/>
        <v/>
      </c>
      <c r="BO7" s="269" t="str">
        <f t="shared" si="10"/>
        <v/>
      </c>
      <c r="BP7" s="269" t="str">
        <f t="shared" si="10"/>
        <v/>
      </c>
      <c r="BQ7" s="269" t="str">
        <f t="shared" si="10"/>
        <v/>
      </c>
      <c r="BR7" s="269" t="str">
        <f t="shared" si="10"/>
        <v/>
      </c>
      <c r="BS7" s="269" t="str">
        <f t="shared" si="10"/>
        <v/>
      </c>
      <c r="BT7" s="269" t="str">
        <f t="shared" si="10"/>
        <v/>
      </c>
      <c r="BU7" s="269" t="str">
        <f t="shared" si="10"/>
        <v/>
      </c>
      <c r="BV7" s="269" t="str">
        <f t="shared" si="10"/>
        <v/>
      </c>
      <c r="BW7" s="269" t="str">
        <f t="shared" si="10"/>
        <v/>
      </c>
      <c r="BX7" s="269" t="str">
        <f t="shared" si="10"/>
        <v/>
      </c>
      <c r="BY7" s="269" t="str">
        <f t="shared" si="10"/>
        <v/>
      </c>
    </row>
    <row r="8" spans="1:77" ht="13.5">
      <c r="A8" s="287">
        <v>23</v>
      </c>
      <c r="B8" s="288" t="s">
        <v>231</v>
      </c>
      <c r="C8" s="289" t="s">
        <v>232</v>
      </c>
      <c r="D8" s="290" t="str">
        <f t="shared" si="3"/>
        <v>八重樫</v>
      </c>
      <c r="E8" s="270">
        <f t="shared" si="4"/>
        <v>23</v>
      </c>
      <c r="H8" s="299"/>
      <c r="I8" s="300"/>
      <c r="J8" s="301"/>
      <c r="K8" s="302" t="str">
        <f t="shared" si="6"/>
        <v/>
      </c>
      <c r="L8" s="303"/>
      <c r="M8" s="304" t="e">
        <f>L8/COUNTIF(N8:AR8,"○")</f>
        <v>#DIV/0!</v>
      </c>
      <c r="N8" s="306"/>
      <c r="O8" s="307"/>
      <c r="P8" s="307"/>
      <c r="Q8" s="307"/>
      <c r="R8" s="307"/>
      <c r="S8" s="307"/>
      <c r="T8" s="307"/>
      <c r="U8" s="307"/>
      <c r="V8" s="307"/>
      <c r="W8" s="307"/>
      <c r="X8" s="307"/>
      <c r="Y8" s="307"/>
      <c r="Z8" s="307"/>
      <c r="AA8" s="307"/>
      <c r="AB8" s="307"/>
      <c r="AC8" s="307"/>
      <c r="AD8" s="307"/>
      <c r="AE8" s="307"/>
      <c r="AF8" s="307"/>
      <c r="AG8" s="307"/>
      <c r="AH8" s="307"/>
      <c r="AI8" s="307"/>
      <c r="AJ8" s="307"/>
      <c r="AK8" s="307"/>
      <c r="AL8" s="307"/>
      <c r="AM8" s="307"/>
      <c r="AN8" s="307"/>
      <c r="AO8" s="307"/>
      <c r="AP8" s="307"/>
      <c r="AQ8" s="307"/>
      <c r="AR8" s="305"/>
      <c r="AS8" s="302">
        <f t="shared" si="7"/>
        <v>0</v>
      </c>
      <c r="AU8" s="269" t="str">
        <f>IF(N8="○",$M$8,"")</f>
        <v/>
      </c>
      <c r="AV8" s="269" t="str">
        <f t="shared" ref="AV8:BY8" si="11">IF(O8="○",$M$8,"")</f>
        <v/>
      </c>
      <c r="AW8" s="269" t="str">
        <f t="shared" si="11"/>
        <v/>
      </c>
      <c r="AX8" s="269" t="str">
        <f t="shared" si="11"/>
        <v/>
      </c>
      <c r="AY8" s="269" t="str">
        <f t="shared" si="11"/>
        <v/>
      </c>
      <c r="AZ8" s="269" t="str">
        <f t="shared" si="11"/>
        <v/>
      </c>
      <c r="BA8" s="269" t="str">
        <f t="shared" si="11"/>
        <v/>
      </c>
      <c r="BB8" s="269" t="str">
        <f t="shared" si="11"/>
        <v/>
      </c>
      <c r="BC8" s="269" t="str">
        <f t="shared" si="11"/>
        <v/>
      </c>
      <c r="BD8" s="269" t="str">
        <f t="shared" si="11"/>
        <v/>
      </c>
      <c r="BE8" s="269" t="str">
        <f t="shared" si="11"/>
        <v/>
      </c>
      <c r="BF8" s="269" t="str">
        <f t="shared" si="11"/>
        <v/>
      </c>
      <c r="BG8" s="269" t="str">
        <f t="shared" si="11"/>
        <v/>
      </c>
      <c r="BH8" s="269" t="str">
        <f t="shared" si="11"/>
        <v/>
      </c>
      <c r="BI8" s="269" t="str">
        <f t="shared" si="11"/>
        <v/>
      </c>
      <c r="BJ8" s="269" t="str">
        <f t="shared" si="11"/>
        <v/>
      </c>
      <c r="BK8" s="269" t="str">
        <f t="shared" si="11"/>
        <v/>
      </c>
      <c r="BL8" s="269" t="str">
        <f t="shared" si="11"/>
        <v/>
      </c>
      <c r="BM8" s="269" t="str">
        <f t="shared" si="11"/>
        <v/>
      </c>
      <c r="BN8" s="269" t="str">
        <f t="shared" si="11"/>
        <v/>
      </c>
      <c r="BO8" s="269" t="str">
        <f t="shared" si="11"/>
        <v/>
      </c>
      <c r="BP8" s="269" t="str">
        <f t="shared" si="11"/>
        <v/>
      </c>
      <c r="BQ8" s="269" t="str">
        <f t="shared" si="11"/>
        <v/>
      </c>
      <c r="BR8" s="269" t="str">
        <f t="shared" si="11"/>
        <v/>
      </c>
      <c r="BS8" s="269" t="str">
        <f t="shared" si="11"/>
        <v/>
      </c>
      <c r="BT8" s="269" t="str">
        <f t="shared" si="11"/>
        <v/>
      </c>
      <c r="BU8" s="269" t="str">
        <f t="shared" si="11"/>
        <v/>
      </c>
      <c r="BV8" s="269" t="str">
        <f t="shared" si="11"/>
        <v/>
      </c>
      <c r="BW8" s="269" t="str">
        <f t="shared" si="11"/>
        <v/>
      </c>
      <c r="BX8" s="269" t="str">
        <f t="shared" si="11"/>
        <v/>
      </c>
      <c r="BY8" s="269" t="str">
        <f t="shared" si="11"/>
        <v/>
      </c>
    </row>
    <row r="9" spans="1:77" ht="13.5">
      <c r="A9" s="287">
        <v>25</v>
      </c>
      <c r="B9" s="288" t="s">
        <v>233</v>
      </c>
      <c r="C9" s="289" t="s">
        <v>234</v>
      </c>
      <c r="D9" s="290" t="str">
        <f t="shared" si="3"/>
        <v>菊地</v>
      </c>
      <c r="E9" s="270">
        <f t="shared" si="4"/>
        <v>25</v>
      </c>
      <c r="H9" s="299"/>
      <c r="I9" s="300"/>
      <c r="J9" s="301"/>
      <c r="K9" s="302" t="str">
        <f t="shared" si="6"/>
        <v/>
      </c>
      <c r="L9" s="303"/>
      <c r="M9" s="304" t="e">
        <f t="shared" si="9"/>
        <v>#DIV/0!</v>
      </c>
      <c r="N9" s="306"/>
      <c r="O9" s="307"/>
      <c r="P9" s="307"/>
      <c r="Q9" s="307"/>
      <c r="R9" s="307"/>
      <c r="S9" s="307"/>
      <c r="T9" s="307"/>
      <c r="U9" s="307"/>
      <c r="V9" s="307"/>
      <c r="W9" s="307"/>
      <c r="X9" s="307"/>
      <c r="Y9" s="307"/>
      <c r="Z9" s="307"/>
      <c r="AA9" s="307"/>
      <c r="AB9" s="307"/>
      <c r="AC9" s="307"/>
      <c r="AD9" s="307"/>
      <c r="AE9" s="307"/>
      <c r="AF9" s="307"/>
      <c r="AG9" s="307"/>
      <c r="AH9" s="307"/>
      <c r="AI9" s="307"/>
      <c r="AJ9" s="307"/>
      <c r="AK9" s="307"/>
      <c r="AL9" s="307"/>
      <c r="AM9" s="307"/>
      <c r="AN9" s="307"/>
      <c r="AO9" s="307"/>
      <c r="AP9" s="307"/>
      <c r="AQ9" s="307"/>
      <c r="AR9" s="305"/>
      <c r="AS9" s="302">
        <f t="shared" si="7"/>
        <v>0</v>
      </c>
      <c r="AU9" s="269" t="str">
        <f>IF(N9="○",$M$9,"")</f>
        <v/>
      </c>
      <c r="AV9" s="269" t="str">
        <f t="shared" ref="AV9:BY9" si="12">IF(O9="○",$M$9,"")</f>
        <v/>
      </c>
      <c r="AW9" s="269" t="str">
        <f t="shared" si="12"/>
        <v/>
      </c>
      <c r="AX9" s="269" t="str">
        <f t="shared" si="12"/>
        <v/>
      </c>
      <c r="AY9" s="269" t="str">
        <f t="shared" si="12"/>
        <v/>
      </c>
      <c r="AZ9" s="269" t="str">
        <f t="shared" si="12"/>
        <v/>
      </c>
      <c r="BA9" s="269" t="str">
        <f t="shared" si="12"/>
        <v/>
      </c>
      <c r="BB9" s="269" t="str">
        <f t="shared" si="12"/>
        <v/>
      </c>
      <c r="BC9" s="269" t="str">
        <f t="shared" si="12"/>
        <v/>
      </c>
      <c r="BD9" s="269" t="str">
        <f t="shared" si="12"/>
        <v/>
      </c>
      <c r="BE9" s="269" t="str">
        <f t="shared" si="12"/>
        <v/>
      </c>
      <c r="BF9" s="269" t="str">
        <f t="shared" si="12"/>
        <v/>
      </c>
      <c r="BG9" s="269" t="str">
        <f t="shared" si="12"/>
        <v/>
      </c>
      <c r="BH9" s="269" t="str">
        <f t="shared" si="12"/>
        <v/>
      </c>
      <c r="BI9" s="269" t="str">
        <f t="shared" si="12"/>
        <v/>
      </c>
      <c r="BJ9" s="269" t="str">
        <f t="shared" si="12"/>
        <v/>
      </c>
      <c r="BK9" s="269" t="str">
        <f t="shared" si="12"/>
        <v/>
      </c>
      <c r="BL9" s="269" t="str">
        <f t="shared" si="12"/>
        <v/>
      </c>
      <c r="BM9" s="269" t="str">
        <f t="shared" si="12"/>
        <v/>
      </c>
      <c r="BN9" s="269" t="str">
        <f t="shared" si="12"/>
        <v/>
      </c>
      <c r="BO9" s="269" t="str">
        <f t="shared" si="12"/>
        <v/>
      </c>
      <c r="BP9" s="269" t="str">
        <f t="shared" si="12"/>
        <v/>
      </c>
      <c r="BQ9" s="269" t="str">
        <f t="shared" si="12"/>
        <v/>
      </c>
      <c r="BR9" s="269" t="str">
        <f t="shared" si="12"/>
        <v/>
      </c>
      <c r="BS9" s="269" t="str">
        <f t="shared" si="12"/>
        <v/>
      </c>
      <c r="BT9" s="269" t="str">
        <f t="shared" si="12"/>
        <v/>
      </c>
      <c r="BU9" s="269" t="str">
        <f t="shared" si="12"/>
        <v/>
      </c>
      <c r="BV9" s="269" t="str">
        <f t="shared" si="12"/>
        <v/>
      </c>
      <c r="BW9" s="269" t="str">
        <f t="shared" si="12"/>
        <v/>
      </c>
      <c r="BX9" s="269" t="str">
        <f t="shared" si="12"/>
        <v/>
      </c>
      <c r="BY9" s="269" t="str">
        <f t="shared" si="12"/>
        <v/>
      </c>
    </row>
    <row r="10" spans="1:77" ht="13.5">
      <c r="A10" s="287">
        <v>28</v>
      </c>
      <c r="B10" s="288" t="s">
        <v>235</v>
      </c>
      <c r="C10" s="289"/>
      <c r="D10" s="290" t="str">
        <f t="shared" si="3"/>
        <v>若濱</v>
      </c>
      <c r="E10" s="270">
        <f t="shared" si="4"/>
        <v>28</v>
      </c>
      <c r="H10" s="299"/>
      <c r="I10" s="300"/>
      <c r="J10" s="301"/>
      <c r="K10" s="302" t="str">
        <f t="shared" si="6"/>
        <v/>
      </c>
      <c r="L10" s="303"/>
      <c r="M10" s="304" t="e">
        <f t="shared" si="9"/>
        <v>#DIV/0!</v>
      </c>
      <c r="N10" s="306"/>
      <c r="O10" s="307"/>
      <c r="P10" s="307"/>
      <c r="Q10" s="307"/>
      <c r="R10" s="307"/>
      <c r="S10" s="307"/>
      <c r="T10" s="307"/>
      <c r="U10" s="307"/>
      <c r="V10" s="307"/>
      <c r="W10" s="307"/>
      <c r="X10" s="307"/>
      <c r="Y10" s="307"/>
      <c r="Z10" s="307"/>
      <c r="AA10" s="307"/>
      <c r="AB10" s="307"/>
      <c r="AC10" s="307"/>
      <c r="AD10" s="307"/>
      <c r="AE10" s="307"/>
      <c r="AF10" s="307"/>
      <c r="AG10" s="307"/>
      <c r="AH10" s="307"/>
      <c r="AI10" s="307"/>
      <c r="AJ10" s="307"/>
      <c r="AK10" s="307"/>
      <c r="AL10" s="307"/>
      <c r="AM10" s="307"/>
      <c r="AN10" s="307"/>
      <c r="AO10" s="307"/>
      <c r="AP10" s="307"/>
      <c r="AQ10" s="307"/>
      <c r="AR10" s="305"/>
      <c r="AS10" s="302">
        <f t="shared" si="7"/>
        <v>0</v>
      </c>
      <c r="AU10" s="269" t="str">
        <f>IF(N10="○",$M$10,"")</f>
        <v/>
      </c>
      <c r="AV10" s="269" t="str">
        <f t="shared" ref="AV10:BY10" si="13">IF(O10="○",$M$10,"")</f>
        <v/>
      </c>
      <c r="AW10" s="269" t="str">
        <f t="shared" si="13"/>
        <v/>
      </c>
      <c r="AX10" s="269" t="str">
        <f t="shared" si="13"/>
        <v/>
      </c>
      <c r="AY10" s="269" t="str">
        <f t="shared" si="13"/>
        <v/>
      </c>
      <c r="AZ10" s="269" t="str">
        <f t="shared" si="13"/>
        <v/>
      </c>
      <c r="BA10" s="269" t="str">
        <f t="shared" si="13"/>
        <v/>
      </c>
      <c r="BB10" s="269" t="str">
        <f t="shared" si="13"/>
        <v/>
      </c>
      <c r="BC10" s="269" t="str">
        <f t="shared" si="13"/>
        <v/>
      </c>
      <c r="BD10" s="269" t="str">
        <f t="shared" si="13"/>
        <v/>
      </c>
      <c r="BE10" s="269" t="str">
        <f t="shared" si="13"/>
        <v/>
      </c>
      <c r="BF10" s="269" t="str">
        <f t="shared" si="13"/>
        <v/>
      </c>
      <c r="BG10" s="269" t="str">
        <f t="shared" si="13"/>
        <v/>
      </c>
      <c r="BH10" s="269" t="str">
        <f t="shared" si="13"/>
        <v/>
      </c>
      <c r="BI10" s="269" t="str">
        <f t="shared" si="13"/>
        <v/>
      </c>
      <c r="BJ10" s="269" t="str">
        <f t="shared" si="13"/>
        <v/>
      </c>
      <c r="BK10" s="269" t="str">
        <f t="shared" si="13"/>
        <v/>
      </c>
      <c r="BL10" s="269" t="str">
        <f t="shared" si="13"/>
        <v/>
      </c>
      <c r="BM10" s="269" t="str">
        <f t="shared" si="13"/>
        <v/>
      </c>
      <c r="BN10" s="269" t="str">
        <f t="shared" si="13"/>
        <v/>
      </c>
      <c r="BO10" s="269" t="str">
        <f t="shared" si="13"/>
        <v/>
      </c>
      <c r="BP10" s="269" t="str">
        <f t="shared" si="13"/>
        <v/>
      </c>
      <c r="BQ10" s="269" t="str">
        <f t="shared" si="13"/>
        <v/>
      </c>
      <c r="BR10" s="269" t="str">
        <f t="shared" si="13"/>
        <v/>
      </c>
      <c r="BS10" s="269" t="str">
        <f t="shared" si="13"/>
        <v/>
      </c>
      <c r="BT10" s="269" t="str">
        <f t="shared" si="13"/>
        <v/>
      </c>
      <c r="BU10" s="269" t="str">
        <f t="shared" si="13"/>
        <v/>
      </c>
      <c r="BV10" s="269" t="str">
        <f t="shared" si="13"/>
        <v/>
      </c>
      <c r="BW10" s="269" t="str">
        <f t="shared" si="13"/>
        <v/>
      </c>
      <c r="BX10" s="269" t="str">
        <f t="shared" si="13"/>
        <v/>
      </c>
      <c r="BY10" s="269" t="str">
        <f t="shared" si="13"/>
        <v/>
      </c>
    </row>
    <row r="11" spans="1:77" ht="13.5">
      <c r="A11" s="287">
        <v>29</v>
      </c>
      <c r="B11" s="288" t="s">
        <v>65</v>
      </c>
      <c r="C11" s="289" t="s">
        <v>236</v>
      </c>
      <c r="D11" s="290" t="str">
        <f t="shared" si="3"/>
        <v>浦辻</v>
      </c>
      <c r="E11" s="270">
        <f t="shared" si="4"/>
        <v>29</v>
      </c>
      <c r="H11" s="299"/>
      <c r="I11" s="300"/>
      <c r="J11" s="301"/>
      <c r="K11" s="302" t="str">
        <f t="shared" si="6"/>
        <v/>
      </c>
      <c r="L11" s="303"/>
      <c r="M11" s="304" t="e">
        <f t="shared" si="9"/>
        <v>#DIV/0!</v>
      </c>
      <c r="N11" s="306"/>
      <c r="O11" s="307"/>
      <c r="P11" s="307"/>
      <c r="Q11" s="307"/>
      <c r="R11" s="307"/>
      <c r="S11" s="307"/>
      <c r="T11" s="307"/>
      <c r="U11" s="307"/>
      <c r="V11" s="307"/>
      <c r="W11" s="307"/>
      <c r="X11" s="307"/>
      <c r="Y11" s="307"/>
      <c r="Z11" s="307"/>
      <c r="AA11" s="307"/>
      <c r="AB11" s="307"/>
      <c r="AC11" s="307"/>
      <c r="AD11" s="307"/>
      <c r="AE11" s="307"/>
      <c r="AF11" s="307"/>
      <c r="AG11" s="307"/>
      <c r="AH11" s="307"/>
      <c r="AI11" s="307"/>
      <c r="AJ11" s="307"/>
      <c r="AK11" s="307"/>
      <c r="AL11" s="307"/>
      <c r="AM11" s="307"/>
      <c r="AN11" s="307"/>
      <c r="AO11" s="307"/>
      <c r="AP11" s="307"/>
      <c r="AQ11" s="307"/>
      <c r="AR11" s="305"/>
      <c r="AS11" s="302">
        <f t="shared" si="7"/>
        <v>0</v>
      </c>
      <c r="AU11" s="269" t="str">
        <f>IF(N11="○",$M$11,"")</f>
        <v/>
      </c>
      <c r="AV11" s="269" t="str">
        <f t="shared" ref="AV11:BY11" si="14">IF(O11="○",$M$11,"")</f>
        <v/>
      </c>
      <c r="AW11" s="269" t="str">
        <f t="shared" si="14"/>
        <v/>
      </c>
      <c r="AX11" s="269" t="str">
        <f t="shared" si="14"/>
        <v/>
      </c>
      <c r="AY11" s="269" t="str">
        <f t="shared" si="14"/>
        <v/>
      </c>
      <c r="AZ11" s="269" t="str">
        <f t="shared" si="14"/>
        <v/>
      </c>
      <c r="BA11" s="269" t="str">
        <f t="shared" si="14"/>
        <v/>
      </c>
      <c r="BB11" s="269" t="str">
        <f t="shared" si="14"/>
        <v/>
      </c>
      <c r="BC11" s="269" t="str">
        <f t="shared" si="14"/>
        <v/>
      </c>
      <c r="BD11" s="269" t="str">
        <f t="shared" si="14"/>
        <v/>
      </c>
      <c r="BE11" s="269" t="str">
        <f t="shared" si="14"/>
        <v/>
      </c>
      <c r="BF11" s="269" t="str">
        <f t="shared" si="14"/>
        <v/>
      </c>
      <c r="BG11" s="269" t="str">
        <f t="shared" si="14"/>
        <v/>
      </c>
      <c r="BH11" s="269" t="str">
        <f t="shared" si="14"/>
        <v/>
      </c>
      <c r="BI11" s="269" t="str">
        <f t="shared" si="14"/>
        <v/>
      </c>
      <c r="BJ11" s="269" t="str">
        <f t="shared" si="14"/>
        <v/>
      </c>
      <c r="BK11" s="269" t="str">
        <f t="shared" si="14"/>
        <v/>
      </c>
      <c r="BL11" s="269" t="str">
        <f t="shared" si="14"/>
        <v/>
      </c>
      <c r="BM11" s="269" t="str">
        <f t="shared" si="14"/>
        <v/>
      </c>
      <c r="BN11" s="269" t="str">
        <f t="shared" si="14"/>
        <v/>
      </c>
      <c r="BO11" s="269" t="str">
        <f t="shared" si="14"/>
        <v/>
      </c>
      <c r="BP11" s="269" t="str">
        <f t="shared" si="14"/>
        <v/>
      </c>
      <c r="BQ11" s="269" t="str">
        <f t="shared" si="14"/>
        <v/>
      </c>
      <c r="BR11" s="269" t="str">
        <f t="shared" si="14"/>
        <v/>
      </c>
      <c r="BS11" s="269" t="str">
        <f t="shared" si="14"/>
        <v/>
      </c>
      <c r="BT11" s="269" t="str">
        <f t="shared" si="14"/>
        <v/>
      </c>
      <c r="BU11" s="269" t="str">
        <f t="shared" si="14"/>
        <v/>
      </c>
      <c r="BV11" s="269" t="str">
        <f t="shared" si="14"/>
        <v/>
      </c>
      <c r="BW11" s="269" t="str">
        <f t="shared" si="14"/>
        <v/>
      </c>
      <c r="BX11" s="269" t="str">
        <f t="shared" si="14"/>
        <v/>
      </c>
      <c r="BY11" s="269" t="str">
        <f t="shared" si="14"/>
        <v/>
      </c>
    </row>
    <row r="12" spans="1:77" ht="13.5">
      <c r="A12" s="287">
        <v>31</v>
      </c>
      <c r="B12" s="288" t="s">
        <v>517</v>
      </c>
      <c r="C12" s="289"/>
      <c r="D12" s="290" t="str">
        <f t="shared" si="3"/>
        <v>森池</v>
      </c>
      <c r="E12" s="270">
        <f t="shared" si="4"/>
        <v>31</v>
      </c>
      <c r="H12" s="299"/>
      <c r="I12" s="300"/>
      <c r="J12" s="301"/>
      <c r="K12" s="302" t="str">
        <f t="shared" si="6"/>
        <v/>
      </c>
      <c r="L12" s="303"/>
      <c r="M12" s="304" t="e">
        <f t="shared" si="9"/>
        <v>#DIV/0!</v>
      </c>
      <c r="N12" s="306"/>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5"/>
      <c r="AS12" s="302">
        <f t="shared" si="7"/>
        <v>0</v>
      </c>
      <c r="AU12" s="269" t="str">
        <f>IF(N12="○",$M$12,"")</f>
        <v/>
      </c>
      <c r="AV12" s="269" t="str">
        <f t="shared" ref="AV12:BY12" si="15">IF(O12="○",$M$12,"")</f>
        <v/>
      </c>
      <c r="AW12" s="269" t="str">
        <f t="shared" si="15"/>
        <v/>
      </c>
      <c r="AX12" s="269" t="str">
        <f t="shared" si="15"/>
        <v/>
      </c>
      <c r="AY12" s="269" t="str">
        <f t="shared" si="15"/>
        <v/>
      </c>
      <c r="AZ12" s="269" t="str">
        <f t="shared" si="15"/>
        <v/>
      </c>
      <c r="BA12" s="269" t="str">
        <f t="shared" si="15"/>
        <v/>
      </c>
      <c r="BB12" s="269" t="str">
        <f t="shared" si="15"/>
        <v/>
      </c>
      <c r="BC12" s="269" t="str">
        <f t="shared" si="15"/>
        <v/>
      </c>
      <c r="BD12" s="269" t="str">
        <f t="shared" si="15"/>
        <v/>
      </c>
      <c r="BE12" s="269" t="str">
        <f t="shared" si="15"/>
        <v/>
      </c>
      <c r="BF12" s="269" t="str">
        <f t="shared" si="15"/>
        <v/>
      </c>
      <c r="BG12" s="269" t="str">
        <f t="shared" si="15"/>
        <v/>
      </c>
      <c r="BH12" s="269" t="str">
        <f t="shared" si="15"/>
        <v/>
      </c>
      <c r="BI12" s="269" t="str">
        <f t="shared" si="15"/>
        <v/>
      </c>
      <c r="BJ12" s="269" t="str">
        <f t="shared" si="15"/>
        <v/>
      </c>
      <c r="BK12" s="269" t="str">
        <f t="shared" si="15"/>
        <v/>
      </c>
      <c r="BL12" s="269" t="str">
        <f t="shared" si="15"/>
        <v/>
      </c>
      <c r="BM12" s="269" t="str">
        <f t="shared" si="15"/>
        <v/>
      </c>
      <c r="BN12" s="269" t="str">
        <f t="shared" si="15"/>
        <v/>
      </c>
      <c r="BO12" s="269" t="str">
        <f t="shared" si="15"/>
        <v/>
      </c>
      <c r="BP12" s="269" t="str">
        <f t="shared" si="15"/>
        <v/>
      </c>
      <c r="BQ12" s="269" t="str">
        <f t="shared" si="15"/>
        <v/>
      </c>
      <c r="BR12" s="269" t="str">
        <f t="shared" si="15"/>
        <v/>
      </c>
      <c r="BS12" s="269" t="str">
        <f t="shared" si="15"/>
        <v/>
      </c>
      <c r="BT12" s="269" t="str">
        <f t="shared" si="15"/>
        <v/>
      </c>
      <c r="BU12" s="269" t="str">
        <f t="shared" si="15"/>
        <v/>
      </c>
      <c r="BV12" s="269" t="str">
        <f t="shared" si="15"/>
        <v/>
      </c>
      <c r="BW12" s="269" t="str">
        <f t="shared" si="15"/>
        <v/>
      </c>
      <c r="BX12" s="269" t="str">
        <f t="shared" si="15"/>
        <v/>
      </c>
      <c r="BY12" s="269" t="str">
        <f t="shared" si="15"/>
        <v/>
      </c>
    </row>
    <row r="13" spans="1:77" ht="13.5">
      <c r="A13" s="287">
        <v>36</v>
      </c>
      <c r="B13" s="288" t="s">
        <v>237</v>
      </c>
      <c r="C13" s="289" t="s">
        <v>505</v>
      </c>
      <c r="D13" s="290" t="str">
        <f t="shared" si="3"/>
        <v>武茂</v>
      </c>
      <c r="E13" s="270">
        <f t="shared" si="4"/>
        <v>36</v>
      </c>
      <c r="H13" s="299"/>
      <c r="I13" s="300"/>
      <c r="J13" s="301"/>
      <c r="K13" s="302" t="str">
        <f t="shared" si="6"/>
        <v/>
      </c>
      <c r="L13" s="303"/>
      <c r="M13" s="304" t="e">
        <f t="shared" si="9"/>
        <v>#DIV/0!</v>
      </c>
      <c r="N13" s="306"/>
      <c r="O13" s="307"/>
      <c r="P13" s="307"/>
      <c r="Q13" s="307"/>
      <c r="R13" s="307"/>
      <c r="S13" s="307"/>
      <c r="T13" s="307"/>
      <c r="U13" s="307"/>
      <c r="V13" s="307"/>
      <c r="W13" s="307"/>
      <c r="X13" s="307"/>
      <c r="Y13" s="307"/>
      <c r="Z13" s="307"/>
      <c r="AA13" s="307"/>
      <c r="AB13" s="307"/>
      <c r="AC13" s="307"/>
      <c r="AD13" s="307"/>
      <c r="AE13" s="307"/>
      <c r="AF13" s="307"/>
      <c r="AG13" s="307"/>
      <c r="AH13" s="307"/>
      <c r="AI13" s="307"/>
      <c r="AJ13" s="307"/>
      <c r="AK13" s="307"/>
      <c r="AL13" s="307"/>
      <c r="AM13" s="307"/>
      <c r="AN13" s="307"/>
      <c r="AO13" s="307"/>
      <c r="AP13" s="307"/>
      <c r="AQ13" s="307"/>
      <c r="AR13" s="305"/>
      <c r="AS13" s="302">
        <f t="shared" si="7"/>
        <v>0</v>
      </c>
      <c r="AU13" s="269" t="str">
        <f>IF(N13="○",$M$13,"")</f>
        <v/>
      </c>
      <c r="AV13" s="269" t="str">
        <f t="shared" ref="AV13:BY13" si="16">IF(O13="○",$M$13,"")</f>
        <v/>
      </c>
      <c r="AW13" s="269" t="str">
        <f t="shared" si="16"/>
        <v/>
      </c>
      <c r="AX13" s="269" t="str">
        <f t="shared" si="16"/>
        <v/>
      </c>
      <c r="AY13" s="269" t="str">
        <f t="shared" si="16"/>
        <v/>
      </c>
      <c r="AZ13" s="269" t="str">
        <f t="shared" si="16"/>
        <v/>
      </c>
      <c r="BA13" s="269" t="str">
        <f t="shared" si="16"/>
        <v/>
      </c>
      <c r="BB13" s="269" t="str">
        <f t="shared" si="16"/>
        <v/>
      </c>
      <c r="BC13" s="269" t="str">
        <f t="shared" si="16"/>
        <v/>
      </c>
      <c r="BD13" s="269" t="str">
        <f t="shared" si="16"/>
        <v/>
      </c>
      <c r="BE13" s="269" t="str">
        <f t="shared" si="16"/>
        <v/>
      </c>
      <c r="BF13" s="269" t="str">
        <f t="shared" si="16"/>
        <v/>
      </c>
      <c r="BG13" s="269" t="str">
        <f t="shared" si="16"/>
        <v/>
      </c>
      <c r="BH13" s="269" t="str">
        <f t="shared" si="16"/>
        <v/>
      </c>
      <c r="BI13" s="269" t="str">
        <f t="shared" si="16"/>
        <v/>
      </c>
      <c r="BJ13" s="269" t="str">
        <f t="shared" si="16"/>
        <v/>
      </c>
      <c r="BK13" s="269" t="str">
        <f t="shared" si="16"/>
        <v/>
      </c>
      <c r="BL13" s="269" t="str">
        <f t="shared" si="16"/>
        <v/>
      </c>
      <c r="BM13" s="269" t="str">
        <f t="shared" si="16"/>
        <v/>
      </c>
      <c r="BN13" s="269" t="str">
        <f t="shared" si="16"/>
        <v/>
      </c>
      <c r="BO13" s="269" t="str">
        <f t="shared" si="16"/>
        <v/>
      </c>
      <c r="BP13" s="269" t="str">
        <f t="shared" si="16"/>
        <v/>
      </c>
      <c r="BQ13" s="269" t="str">
        <f t="shared" si="16"/>
        <v/>
      </c>
      <c r="BR13" s="269" t="str">
        <f t="shared" si="16"/>
        <v/>
      </c>
      <c r="BS13" s="269" t="str">
        <f t="shared" si="16"/>
        <v/>
      </c>
      <c r="BT13" s="269" t="str">
        <f t="shared" si="16"/>
        <v/>
      </c>
      <c r="BU13" s="269" t="str">
        <f t="shared" si="16"/>
        <v/>
      </c>
      <c r="BV13" s="269" t="str">
        <f t="shared" si="16"/>
        <v/>
      </c>
      <c r="BW13" s="269" t="str">
        <f t="shared" si="16"/>
        <v/>
      </c>
      <c r="BX13" s="269" t="str">
        <f t="shared" si="16"/>
        <v/>
      </c>
      <c r="BY13" s="269" t="str">
        <f t="shared" si="16"/>
        <v/>
      </c>
    </row>
    <row r="14" spans="1:77" ht="13.5">
      <c r="A14" s="287">
        <v>40</v>
      </c>
      <c r="B14" s="288" t="s">
        <v>238</v>
      </c>
      <c r="C14" s="289"/>
      <c r="D14" s="290" t="str">
        <f t="shared" si="3"/>
        <v>深田</v>
      </c>
      <c r="E14" s="270">
        <f t="shared" si="4"/>
        <v>40</v>
      </c>
      <c r="H14" s="299"/>
      <c r="I14" s="300"/>
      <c r="J14" s="301"/>
      <c r="K14" s="302" t="str">
        <f t="shared" si="6"/>
        <v/>
      </c>
      <c r="L14" s="303"/>
      <c r="M14" s="304" t="e">
        <f t="shared" si="9"/>
        <v>#DIV/0!</v>
      </c>
      <c r="N14" s="306"/>
      <c r="O14" s="307"/>
      <c r="P14" s="307"/>
      <c r="Q14" s="307"/>
      <c r="R14" s="307"/>
      <c r="S14" s="307"/>
      <c r="T14" s="307"/>
      <c r="U14" s="307"/>
      <c r="V14" s="307"/>
      <c r="W14" s="307"/>
      <c r="X14" s="307"/>
      <c r="Y14" s="307"/>
      <c r="Z14" s="307"/>
      <c r="AA14" s="307"/>
      <c r="AB14" s="307"/>
      <c r="AC14" s="307"/>
      <c r="AD14" s="307"/>
      <c r="AE14" s="307"/>
      <c r="AF14" s="307"/>
      <c r="AG14" s="307"/>
      <c r="AH14" s="307"/>
      <c r="AI14" s="307"/>
      <c r="AJ14" s="307"/>
      <c r="AK14" s="307"/>
      <c r="AL14" s="307"/>
      <c r="AM14" s="307"/>
      <c r="AN14" s="307"/>
      <c r="AO14" s="307"/>
      <c r="AP14" s="307"/>
      <c r="AQ14" s="307"/>
      <c r="AR14" s="305"/>
      <c r="AS14" s="302">
        <f t="shared" si="7"/>
        <v>0</v>
      </c>
      <c r="AU14" s="269" t="str">
        <f>IF(N14="○",$M$14,"")</f>
        <v/>
      </c>
      <c r="AV14" s="269" t="str">
        <f t="shared" ref="AV14:BY14" si="17">IF(O14="○",$M$14,"")</f>
        <v/>
      </c>
      <c r="AW14" s="269" t="str">
        <f t="shared" si="17"/>
        <v/>
      </c>
      <c r="AX14" s="269" t="str">
        <f t="shared" si="17"/>
        <v/>
      </c>
      <c r="AY14" s="269" t="str">
        <f t="shared" si="17"/>
        <v/>
      </c>
      <c r="AZ14" s="269" t="str">
        <f t="shared" si="17"/>
        <v/>
      </c>
      <c r="BA14" s="269" t="str">
        <f t="shared" si="17"/>
        <v/>
      </c>
      <c r="BB14" s="269" t="str">
        <f t="shared" si="17"/>
        <v/>
      </c>
      <c r="BC14" s="269" t="str">
        <f t="shared" si="17"/>
        <v/>
      </c>
      <c r="BD14" s="269" t="str">
        <f t="shared" si="17"/>
        <v/>
      </c>
      <c r="BE14" s="269" t="str">
        <f t="shared" si="17"/>
        <v/>
      </c>
      <c r="BF14" s="269" t="str">
        <f t="shared" si="17"/>
        <v/>
      </c>
      <c r="BG14" s="269" t="str">
        <f t="shared" si="17"/>
        <v/>
      </c>
      <c r="BH14" s="269" t="str">
        <f t="shared" si="17"/>
        <v/>
      </c>
      <c r="BI14" s="269" t="str">
        <f t="shared" si="17"/>
        <v/>
      </c>
      <c r="BJ14" s="269" t="str">
        <f t="shared" si="17"/>
        <v/>
      </c>
      <c r="BK14" s="269" t="str">
        <f t="shared" si="17"/>
        <v/>
      </c>
      <c r="BL14" s="269" t="str">
        <f t="shared" si="17"/>
        <v/>
      </c>
      <c r="BM14" s="269" t="str">
        <f t="shared" si="17"/>
        <v/>
      </c>
      <c r="BN14" s="269" t="str">
        <f t="shared" si="17"/>
        <v/>
      </c>
      <c r="BO14" s="269" t="str">
        <f t="shared" si="17"/>
        <v/>
      </c>
      <c r="BP14" s="269" t="str">
        <f t="shared" si="17"/>
        <v/>
      </c>
      <c r="BQ14" s="269" t="str">
        <f t="shared" si="17"/>
        <v/>
      </c>
      <c r="BR14" s="269" t="str">
        <f t="shared" si="17"/>
        <v/>
      </c>
      <c r="BS14" s="269" t="str">
        <f t="shared" si="17"/>
        <v/>
      </c>
      <c r="BT14" s="269" t="str">
        <f t="shared" si="17"/>
        <v/>
      </c>
      <c r="BU14" s="269" t="str">
        <f t="shared" si="17"/>
        <v/>
      </c>
      <c r="BV14" s="269" t="str">
        <f t="shared" si="17"/>
        <v/>
      </c>
      <c r="BW14" s="269" t="str">
        <f t="shared" si="17"/>
        <v/>
      </c>
      <c r="BX14" s="269" t="str">
        <f t="shared" si="17"/>
        <v/>
      </c>
      <c r="BY14" s="269" t="str">
        <f t="shared" si="17"/>
        <v/>
      </c>
    </row>
    <row r="15" spans="1:77" ht="13.5">
      <c r="A15" s="287">
        <v>41</v>
      </c>
      <c r="B15" s="288" t="s">
        <v>239</v>
      </c>
      <c r="C15" s="289" t="s">
        <v>240</v>
      </c>
      <c r="D15" s="290" t="str">
        <f t="shared" si="3"/>
        <v>小沼</v>
      </c>
      <c r="E15" s="270">
        <f t="shared" si="4"/>
        <v>41</v>
      </c>
      <c r="H15" s="308"/>
      <c r="I15" s="309"/>
      <c r="J15" s="310"/>
      <c r="K15" s="311" t="str">
        <f t="shared" si="6"/>
        <v/>
      </c>
      <c r="L15" s="312"/>
      <c r="M15" s="313" t="e">
        <f t="shared" si="9"/>
        <v>#DIV/0!</v>
      </c>
      <c r="N15" s="314"/>
      <c r="O15" s="315"/>
      <c r="P15" s="315"/>
      <c r="Q15" s="315"/>
      <c r="R15" s="315"/>
      <c r="S15" s="315"/>
      <c r="T15" s="315"/>
      <c r="U15" s="315"/>
      <c r="V15" s="315"/>
      <c r="W15" s="315"/>
      <c r="X15" s="315"/>
      <c r="Y15" s="315"/>
      <c r="Z15" s="315"/>
      <c r="AA15" s="315"/>
      <c r="AB15" s="315"/>
      <c r="AC15" s="315"/>
      <c r="AD15" s="315"/>
      <c r="AE15" s="315"/>
      <c r="AF15" s="315"/>
      <c r="AG15" s="315"/>
      <c r="AH15" s="315"/>
      <c r="AI15" s="315"/>
      <c r="AJ15" s="315"/>
      <c r="AK15" s="315"/>
      <c r="AL15" s="315"/>
      <c r="AM15" s="315"/>
      <c r="AN15" s="315"/>
      <c r="AO15" s="315"/>
      <c r="AP15" s="315"/>
      <c r="AQ15" s="315"/>
      <c r="AR15" s="316"/>
      <c r="AS15" s="311">
        <f t="shared" si="7"/>
        <v>0</v>
      </c>
      <c r="AU15" s="269" t="str">
        <f>IF(N15="○",$M$15,"")</f>
        <v/>
      </c>
      <c r="AV15" s="269" t="str">
        <f t="shared" ref="AV15:BY15" si="18">IF(O15="○",$M$15,"")</f>
        <v/>
      </c>
      <c r="AW15" s="269" t="str">
        <f t="shared" si="18"/>
        <v/>
      </c>
      <c r="AX15" s="269" t="str">
        <f t="shared" si="18"/>
        <v/>
      </c>
      <c r="AY15" s="269" t="str">
        <f t="shared" si="18"/>
        <v/>
      </c>
      <c r="AZ15" s="269" t="str">
        <f t="shared" si="18"/>
        <v/>
      </c>
      <c r="BA15" s="269" t="str">
        <f t="shared" si="18"/>
        <v/>
      </c>
      <c r="BB15" s="269" t="str">
        <f t="shared" si="18"/>
        <v/>
      </c>
      <c r="BC15" s="269" t="str">
        <f t="shared" si="18"/>
        <v/>
      </c>
      <c r="BD15" s="269" t="str">
        <f t="shared" si="18"/>
        <v/>
      </c>
      <c r="BE15" s="269" t="str">
        <f t="shared" si="18"/>
        <v/>
      </c>
      <c r="BF15" s="269" t="str">
        <f t="shared" si="18"/>
        <v/>
      </c>
      <c r="BG15" s="269" t="str">
        <f t="shared" si="18"/>
        <v/>
      </c>
      <c r="BH15" s="269" t="str">
        <f t="shared" si="18"/>
        <v/>
      </c>
      <c r="BI15" s="269" t="str">
        <f t="shared" si="18"/>
        <v/>
      </c>
      <c r="BJ15" s="269" t="str">
        <f t="shared" si="18"/>
        <v/>
      </c>
      <c r="BK15" s="269" t="str">
        <f t="shared" si="18"/>
        <v/>
      </c>
      <c r="BL15" s="269" t="str">
        <f t="shared" si="18"/>
        <v/>
      </c>
      <c r="BM15" s="269" t="str">
        <f t="shared" si="18"/>
        <v/>
      </c>
      <c r="BN15" s="269" t="str">
        <f t="shared" si="18"/>
        <v/>
      </c>
      <c r="BO15" s="269" t="str">
        <f t="shared" si="18"/>
        <v/>
      </c>
      <c r="BP15" s="269" t="str">
        <f t="shared" si="18"/>
        <v/>
      </c>
      <c r="BQ15" s="269" t="str">
        <f t="shared" si="18"/>
        <v/>
      </c>
      <c r="BR15" s="269" t="str">
        <f t="shared" si="18"/>
        <v/>
      </c>
      <c r="BS15" s="269" t="str">
        <f t="shared" si="18"/>
        <v/>
      </c>
      <c r="BT15" s="269" t="str">
        <f t="shared" si="18"/>
        <v/>
      </c>
      <c r="BU15" s="269" t="str">
        <f t="shared" si="18"/>
        <v/>
      </c>
      <c r="BV15" s="269" t="str">
        <f t="shared" si="18"/>
        <v/>
      </c>
      <c r="BW15" s="269" t="str">
        <f t="shared" si="18"/>
        <v/>
      </c>
      <c r="BX15" s="269" t="str">
        <f t="shared" si="18"/>
        <v/>
      </c>
      <c r="BY15" s="269" t="str">
        <f t="shared" si="18"/>
        <v/>
      </c>
    </row>
    <row r="16" spans="1:77" ht="13.5">
      <c r="A16" s="287">
        <v>42</v>
      </c>
      <c r="B16" s="288" t="s">
        <v>540</v>
      </c>
      <c r="C16" s="289"/>
      <c r="D16" s="290" t="str">
        <f t="shared" si="3"/>
        <v>小野</v>
      </c>
      <c r="E16" s="270">
        <f t="shared" si="4"/>
        <v>42</v>
      </c>
    </row>
    <row r="17" spans="1:13" ht="13.5">
      <c r="A17" s="287">
        <v>44</v>
      </c>
      <c r="B17" s="288" t="s">
        <v>241</v>
      </c>
      <c r="C17" s="289" t="s">
        <v>242</v>
      </c>
      <c r="D17" s="290" t="str">
        <f t="shared" si="3"/>
        <v>石巻</v>
      </c>
      <c r="E17" s="270">
        <f t="shared" si="4"/>
        <v>44</v>
      </c>
    </row>
    <row r="18" spans="1:13" ht="13.5" customHeight="1">
      <c r="A18" s="287">
        <v>47</v>
      </c>
      <c r="B18" s="288" t="s">
        <v>243</v>
      </c>
      <c r="C18" s="289"/>
      <c r="D18" s="290" t="str">
        <f t="shared" si="3"/>
        <v>清水英</v>
      </c>
      <c r="E18" s="270">
        <f t="shared" si="4"/>
        <v>47</v>
      </c>
      <c r="H18" s="629" t="s">
        <v>244</v>
      </c>
      <c r="I18" s="629"/>
      <c r="J18" s="629"/>
      <c r="K18" s="629"/>
      <c r="L18" s="629"/>
      <c r="M18" s="272"/>
    </row>
    <row r="19" spans="1:13" ht="13.5" customHeight="1">
      <c r="A19" s="287">
        <v>48</v>
      </c>
      <c r="B19" s="288" t="s">
        <v>245</v>
      </c>
      <c r="C19" s="289" t="s">
        <v>506</v>
      </c>
      <c r="D19" s="290" t="str">
        <f t="shared" si="3"/>
        <v>木村</v>
      </c>
      <c r="E19" s="270">
        <f t="shared" si="4"/>
        <v>48</v>
      </c>
      <c r="H19" s="629"/>
      <c r="I19" s="629"/>
      <c r="J19" s="629"/>
      <c r="K19" s="629"/>
      <c r="L19" s="629"/>
      <c r="M19" s="272"/>
    </row>
    <row r="20" spans="1:13" ht="13.5" customHeight="1">
      <c r="A20" s="287">
        <v>50</v>
      </c>
      <c r="B20" s="288" t="s">
        <v>246</v>
      </c>
      <c r="C20" s="289"/>
      <c r="D20" s="290" t="str">
        <f t="shared" si="3"/>
        <v>鈴木裕</v>
      </c>
      <c r="E20" s="270">
        <f t="shared" si="4"/>
        <v>50</v>
      </c>
      <c r="H20" s="623" t="s">
        <v>247</v>
      </c>
      <c r="I20" s="623"/>
      <c r="J20" s="623"/>
      <c r="K20" s="624">
        <v>2023</v>
      </c>
      <c r="L20" s="625" t="s">
        <v>248</v>
      </c>
      <c r="M20" s="272"/>
    </row>
    <row r="21" spans="1:13" ht="13.5" customHeight="1">
      <c r="A21" s="287">
        <v>53</v>
      </c>
      <c r="B21" s="288" t="s">
        <v>475</v>
      </c>
      <c r="C21" s="289" t="s">
        <v>476</v>
      </c>
      <c r="D21" s="290" t="str">
        <f t="shared" si="3"/>
        <v>松田</v>
      </c>
      <c r="E21" s="270">
        <f t="shared" si="4"/>
        <v>53</v>
      </c>
      <c r="H21" s="623"/>
      <c r="I21" s="623"/>
      <c r="J21" s="623"/>
      <c r="K21" s="624"/>
      <c r="L21" s="625"/>
      <c r="M21" s="272"/>
    </row>
    <row r="22" spans="1:13" ht="13.5" customHeight="1">
      <c r="A22" s="287">
        <v>54</v>
      </c>
      <c r="B22" s="288" t="s">
        <v>249</v>
      </c>
      <c r="C22" s="289" t="s">
        <v>250</v>
      </c>
      <c r="D22" s="290" t="str">
        <f t="shared" si="3"/>
        <v>堤</v>
      </c>
      <c r="E22" s="270">
        <f t="shared" si="4"/>
        <v>54</v>
      </c>
      <c r="H22" s="623" t="s">
        <v>251</v>
      </c>
      <c r="I22" s="623"/>
      <c r="J22" s="623"/>
      <c r="K22" s="624">
        <v>10</v>
      </c>
      <c r="L22" s="625" t="s">
        <v>252</v>
      </c>
      <c r="M22" s="272"/>
    </row>
    <row r="23" spans="1:13" ht="13.5" customHeight="1">
      <c r="A23" s="287">
        <v>55</v>
      </c>
      <c r="B23" s="288" t="s">
        <v>523</v>
      </c>
      <c r="C23" s="289"/>
      <c r="D23" s="290" t="str">
        <f t="shared" si="3"/>
        <v>森</v>
      </c>
      <c r="E23" s="270">
        <f t="shared" si="4"/>
        <v>55</v>
      </c>
      <c r="H23" s="623"/>
      <c r="I23" s="623"/>
      <c r="J23" s="623"/>
      <c r="K23" s="624"/>
      <c r="L23" s="625"/>
      <c r="M23" s="272"/>
    </row>
    <row r="24" spans="1:13" ht="13.5" customHeight="1">
      <c r="A24" s="287">
        <v>56</v>
      </c>
      <c r="B24" s="288" t="s">
        <v>253</v>
      </c>
      <c r="C24" s="289" t="s">
        <v>254</v>
      </c>
      <c r="D24" s="290" t="str">
        <f t="shared" si="3"/>
        <v>清水</v>
      </c>
      <c r="E24" s="270">
        <f t="shared" si="4"/>
        <v>56</v>
      </c>
    </row>
    <row r="25" spans="1:13" ht="13.5" customHeight="1">
      <c r="A25" s="287">
        <v>101</v>
      </c>
      <c r="B25" s="288" t="s">
        <v>255</v>
      </c>
      <c r="C25" s="289" t="s">
        <v>256</v>
      </c>
      <c r="D25" s="290" t="str">
        <f t="shared" si="3"/>
        <v>杉山</v>
      </c>
      <c r="E25" s="270">
        <f t="shared" si="4"/>
        <v>101</v>
      </c>
    </row>
    <row r="26" spans="1:13" ht="13.5" customHeight="1">
      <c r="A26" s="287">
        <v>102</v>
      </c>
      <c r="B26" s="288" t="s">
        <v>539</v>
      </c>
      <c r="C26" s="289"/>
      <c r="D26" s="290" t="str">
        <f t="shared" si="3"/>
        <v>中村</v>
      </c>
      <c r="E26" s="270">
        <f t="shared" si="4"/>
        <v>102</v>
      </c>
      <c r="H26" s="317"/>
    </row>
    <row r="27" spans="1:13" ht="13.5" customHeight="1">
      <c r="A27" s="287">
        <v>103</v>
      </c>
      <c r="B27" s="288" t="s">
        <v>509</v>
      </c>
      <c r="C27" s="289"/>
      <c r="D27" s="290" t="str">
        <f t="shared" si="3"/>
        <v>山崎</v>
      </c>
      <c r="E27" s="270">
        <f t="shared" si="4"/>
        <v>103</v>
      </c>
      <c r="H27" s="317" t="s">
        <v>257</v>
      </c>
      <c r="I27" s="318"/>
    </row>
    <row r="28" spans="1:13" ht="13.5" customHeight="1">
      <c r="A28" s="287">
        <v>104</v>
      </c>
      <c r="B28" s="288" t="s">
        <v>258</v>
      </c>
      <c r="C28" s="289" t="s">
        <v>259</v>
      </c>
      <c r="D28" s="290" t="str">
        <f>IF(COUNTIF($B$4:$B$50,B28)=1,B28,B28&amp;C28)</f>
        <v>相田</v>
      </c>
      <c r="E28" s="270">
        <f t="shared" si="4"/>
        <v>104</v>
      </c>
      <c r="H28" s="317"/>
    </row>
    <row r="29" spans="1:13" ht="13.5" customHeight="1">
      <c r="A29" s="287">
        <v>105</v>
      </c>
      <c r="B29" s="288" t="s">
        <v>474</v>
      </c>
      <c r="C29" s="289"/>
      <c r="D29" s="290" t="str">
        <f t="shared" si="3"/>
        <v>山本智</v>
      </c>
      <c r="E29" s="270">
        <f t="shared" si="4"/>
        <v>105</v>
      </c>
      <c r="H29" s="317" t="s">
        <v>260</v>
      </c>
    </row>
    <row r="30" spans="1:13" ht="13.5" customHeight="1">
      <c r="A30" s="287">
        <v>106</v>
      </c>
      <c r="B30" s="288" t="s">
        <v>261</v>
      </c>
      <c r="C30" s="289" t="s">
        <v>262</v>
      </c>
      <c r="D30" s="290" t="str">
        <f t="shared" si="3"/>
        <v>片山</v>
      </c>
      <c r="E30" s="270">
        <f t="shared" si="4"/>
        <v>106</v>
      </c>
      <c r="H30" s="317" t="s">
        <v>263</v>
      </c>
    </row>
    <row r="31" spans="1:13" ht="13.5" customHeight="1">
      <c r="A31" s="287">
        <v>4</v>
      </c>
      <c r="B31" s="288" t="s">
        <v>60</v>
      </c>
      <c r="C31" s="289" t="s">
        <v>264</v>
      </c>
      <c r="D31" s="290" t="str">
        <f t="shared" si="3"/>
        <v>長尾</v>
      </c>
      <c r="E31" s="270">
        <f t="shared" si="4"/>
        <v>4</v>
      </c>
      <c r="H31" s="317"/>
    </row>
    <row r="32" spans="1:13" ht="13.5" customHeight="1">
      <c r="A32" s="287">
        <v>107</v>
      </c>
      <c r="B32" s="288" t="s">
        <v>265</v>
      </c>
      <c r="C32" s="289" t="s">
        <v>266</v>
      </c>
      <c r="D32" s="290" t="str">
        <f t="shared" si="3"/>
        <v>廣田</v>
      </c>
      <c r="E32" s="270">
        <f t="shared" si="4"/>
        <v>107</v>
      </c>
      <c r="H32" s="317" t="s">
        <v>267</v>
      </c>
    </row>
    <row r="33" spans="1:8" ht="13.5" customHeight="1">
      <c r="A33" s="287">
        <v>108</v>
      </c>
      <c r="B33" s="288" t="s">
        <v>268</v>
      </c>
      <c r="C33" s="289" t="s">
        <v>507</v>
      </c>
      <c r="D33" s="290" t="str">
        <f t="shared" si="3"/>
        <v>庵</v>
      </c>
      <c r="E33" s="270">
        <f t="shared" si="4"/>
        <v>108</v>
      </c>
      <c r="H33" s="317"/>
    </row>
    <row r="34" spans="1:8" ht="13.5" customHeight="1">
      <c r="A34" s="287">
        <v>109</v>
      </c>
      <c r="B34" s="288" t="s">
        <v>174</v>
      </c>
      <c r="C34" s="289" t="s">
        <v>269</v>
      </c>
      <c r="D34" s="290" t="str">
        <f t="shared" si="3"/>
        <v>鈴木</v>
      </c>
      <c r="E34" s="270">
        <f t="shared" si="4"/>
        <v>109</v>
      </c>
      <c r="H34" s="317"/>
    </row>
    <row r="35" spans="1:8" ht="13.5" customHeight="1">
      <c r="A35" s="287">
        <v>110</v>
      </c>
      <c r="B35" s="288"/>
      <c r="C35" s="289"/>
      <c r="D35" s="290" t="str">
        <f t="shared" si="3"/>
        <v/>
      </c>
      <c r="E35" s="270">
        <f t="shared" si="4"/>
        <v>110</v>
      </c>
      <c r="H35" s="317"/>
    </row>
    <row r="36" spans="1:8" ht="13.5" customHeight="1">
      <c r="A36" s="287">
        <v>111</v>
      </c>
      <c r="B36" s="288" t="s">
        <v>270</v>
      </c>
      <c r="C36" s="289" t="s">
        <v>271</v>
      </c>
      <c r="D36" s="290" t="str">
        <f t="shared" si="3"/>
        <v>井越</v>
      </c>
      <c r="E36" s="270">
        <f t="shared" si="4"/>
        <v>111</v>
      </c>
      <c r="H36" s="317"/>
    </row>
    <row r="37" spans="1:8" ht="13.5" customHeight="1">
      <c r="A37" s="287">
        <v>112</v>
      </c>
      <c r="B37" s="288"/>
      <c r="C37" s="289"/>
      <c r="D37" s="290" t="str">
        <f t="shared" si="3"/>
        <v/>
      </c>
      <c r="E37" s="270">
        <f t="shared" si="4"/>
        <v>112</v>
      </c>
      <c r="H37" s="317"/>
    </row>
    <row r="38" spans="1:8" ht="13.5" customHeight="1">
      <c r="A38" s="287">
        <v>113</v>
      </c>
      <c r="B38" s="288" t="s">
        <v>272</v>
      </c>
      <c r="C38" s="289"/>
      <c r="D38" s="290" t="str">
        <f t="shared" si="3"/>
        <v>片山紗</v>
      </c>
      <c r="E38" s="270">
        <f t="shared" si="4"/>
        <v>113</v>
      </c>
      <c r="H38" s="317"/>
    </row>
    <row r="39" spans="1:8" ht="13.5" customHeight="1">
      <c r="A39" s="287">
        <v>114</v>
      </c>
      <c r="B39" s="288" t="s">
        <v>273</v>
      </c>
      <c r="C39" s="289" t="s">
        <v>274</v>
      </c>
      <c r="D39" s="290" t="str">
        <f t="shared" si="3"/>
        <v>中條</v>
      </c>
      <c r="E39" s="270">
        <f t="shared" si="4"/>
        <v>114</v>
      </c>
      <c r="H39" s="317"/>
    </row>
    <row r="40" spans="1:8" ht="13.5" customHeight="1">
      <c r="A40" s="287">
        <v>115</v>
      </c>
      <c r="B40" s="288" t="s">
        <v>275</v>
      </c>
      <c r="C40" s="289" t="s">
        <v>276</v>
      </c>
      <c r="D40" s="290" t="str">
        <f t="shared" si="3"/>
        <v>山本</v>
      </c>
      <c r="E40" s="270">
        <f t="shared" si="4"/>
        <v>115</v>
      </c>
      <c r="H40" s="317"/>
    </row>
    <row r="41" spans="1:8" ht="13.5" customHeight="1">
      <c r="A41" s="287">
        <v>116</v>
      </c>
      <c r="B41" s="288" t="s">
        <v>526</v>
      </c>
      <c r="C41" s="289"/>
      <c r="D41" s="290" t="str">
        <f t="shared" si="3"/>
        <v>藤本</v>
      </c>
      <c r="E41" s="270">
        <f t="shared" si="4"/>
        <v>116</v>
      </c>
      <c r="H41" s="317"/>
    </row>
    <row r="42" spans="1:8" ht="13.5" customHeight="1">
      <c r="A42" s="287">
        <v>117</v>
      </c>
      <c r="B42" s="288"/>
      <c r="C42" s="289"/>
      <c r="D42" s="290" t="str">
        <f t="shared" si="3"/>
        <v/>
      </c>
      <c r="E42" s="270">
        <f t="shared" si="4"/>
        <v>117</v>
      </c>
      <c r="H42" s="317"/>
    </row>
    <row r="43" spans="1:8" ht="13.5" customHeight="1">
      <c r="A43" s="287"/>
      <c r="B43" s="288"/>
      <c r="C43" s="289"/>
      <c r="D43" s="290" t="str">
        <f t="shared" si="3"/>
        <v/>
      </c>
      <c r="E43" s="270">
        <f t="shared" si="4"/>
        <v>0</v>
      </c>
      <c r="H43" s="317"/>
    </row>
    <row r="44" spans="1:8" ht="13.5" customHeight="1">
      <c r="A44" s="287"/>
      <c r="B44" s="288"/>
      <c r="C44" s="289"/>
      <c r="D44" s="290" t="str">
        <f t="shared" si="3"/>
        <v/>
      </c>
      <c r="E44" s="270">
        <f t="shared" si="4"/>
        <v>0</v>
      </c>
    </row>
    <row r="45" spans="1:8" ht="13.5" customHeight="1">
      <c r="A45" s="287"/>
      <c r="B45" s="288"/>
      <c r="C45" s="289"/>
      <c r="D45" s="290" t="str">
        <f t="shared" si="3"/>
        <v/>
      </c>
      <c r="E45" s="270">
        <f t="shared" si="4"/>
        <v>0</v>
      </c>
    </row>
    <row r="46" spans="1:8" ht="13.5" customHeight="1">
      <c r="A46" s="287"/>
      <c r="B46" s="288"/>
      <c r="C46" s="289"/>
      <c r="D46" s="290" t="str">
        <f t="shared" si="3"/>
        <v/>
      </c>
      <c r="E46" s="270">
        <f t="shared" si="4"/>
        <v>0</v>
      </c>
    </row>
    <row r="47" spans="1:8" ht="13.5" customHeight="1">
      <c r="A47" s="287"/>
      <c r="B47" s="288"/>
      <c r="C47" s="289"/>
      <c r="D47" s="290" t="str">
        <f t="shared" si="3"/>
        <v/>
      </c>
      <c r="E47" s="270">
        <f t="shared" si="4"/>
        <v>0</v>
      </c>
    </row>
    <row r="48" spans="1:8" ht="13.5" customHeight="1">
      <c r="A48" s="287"/>
      <c r="B48" s="288"/>
      <c r="C48" s="289"/>
      <c r="D48" s="290" t="str">
        <f t="shared" si="3"/>
        <v/>
      </c>
      <c r="E48" s="270">
        <f t="shared" si="4"/>
        <v>0</v>
      </c>
    </row>
    <row r="49" spans="1:5" ht="13.5" customHeight="1">
      <c r="A49" s="287"/>
      <c r="B49" s="288"/>
      <c r="C49" s="289"/>
      <c r="D49" s="290" t="str">
        <f t="shared" si="3"/>
        <v/>
      </c>
      <c r="E49" s="270">
        <f t="shared" si="4"/>
        <v>0</v>
      </c>
    </row>
    <row r="50" spans="1:5" ht="13.5" customHeight="1">
      <c r="A50" s="287">
        <v>999</v>
      </c>
      <c r="B50" s="288"/>
      <c r="C50" s="289"/>
      <c r="D50" s="290" t="str">
        <f t="shared" si="3"/>
        <v/>
      </c>
      <c r="E50" s="270">
        <f t="shared" si="4"/>
        <v>999</v>
      </c>
    </row>
    <row r="157" spans="9:35" ht="12.95" customHeight="1">
      <c r="K157" s="269">
        <v>17000</v>
      </c>
      <c r="L157" s="269">
        <v>4</v>
      </c>
      <c r="M157" s="269">
        <v>49.1</v>
      </c>
      <c r="AB157" s="613">
        <v>0.83333333333333337</v>
      </c>
      <c r="AD157" s="611">
        <v>1.0833333333333333</v>
      </c>
      <c r="AI157" s="269">
        <v>6400</v>
      </c>
    </row>
    <row r="158" spans="9:35" ht="12.95" customHeight="1">
      <c r="I158" s="270" t="s">
        <v>541</v>
      </c>
      <c r="K158" s="269">
        <v>20500</v>
      </c>
      <c r="L158" s="269">
        <v>7</v>
      </c>
      <c r="M158" s="269">
        <v>42.5</v>
      </c>
      <c r="N158" s="269">
        <v>600</v>
      </c>
      <c r="AB158" s="613">
        <v>0.83333333333333337</v>
      </c>
      <c r="AD158" s="611">
        <v>1.03125</v>
      </c>
      <c r="AI158" s="269">
        <v>5000</v>
      </c>
    </row>
    <row r="159" spans="9:35" ht="12.95" customHeight="1">
      <c r="I159" s="270" t="s">
        <v>542</v>
      </c>
      <c r="K159" s="269">
        <v>14900</v>
      </c>
      <c r="L159" s="269">
        <v>4</v>
      </c>
      <c r="M159" s="269">
        <v>38.6</v>
      </c>
      <c r="AB159" s="613">
        <v>0.83333333333333337</v>
      </c>
      <c r="AD159" s="611">
        <v>1.0416666666666667</v>
      </c>
      <c r="AI159" s="269">
        <v>5300</v>
      </c>
    </row>
    <row r="160" spans="9:35" ht="12.95" customHeight="1">
      <c r="I160" s="270" t="s">
        <v>543</v>
      </c>
      <c r="K160" s="269">
        <v>16700</v>
      </c>
      <c r="L160" s="269">
        <v>4</v>
      </c>
      <c r="M160" s="269">
        <v>50.6</v>
      </c>
      <c r="N160" s="269">
        <v>3700</v>
      </c>
      <c r="P160" s="269">
        <v>600</v>
      </c>
      <c r="AB160" s="613">
        <v>0.83333333333333337</v>
      </c>
      <c r="AC160" s="615"/>
      <c r="AD160" s="611">
        <v>1.1041666666666667</v>
      </c>
      <c r="AI160" s="269">
        <v>7100</v>
      </c>
    </row>
    <row r="161" spans="9:37" ht="12.95" customHeight="1">
      <c r="I161" s="270" t="s">
        <v>544</v>
      </c>
      <c r="K161" s="269">
        <v>10900</v>
      </c>
      <c r="L161" s="269">
        <v>2</v>
      </c>
      <c r="M161" s="269">
        <v>34</v>
      </c>
      <c r="AB161" s="613">
        <v>0.91666666666666663</v>
      </c>
      <c r="AD161" s="611">
        <v>1.0833333333333333</v>
      </c>
      <c r="AI161" s="269">
        <v>4500</v>
      </c>
    </row>
    <row r="162" spans="9:37" ht="12.95" customHeight="1">
      <c r="I162" s="270" t="s">
        <v>545</v>
      </c>
      <c r="K162" s="269">
        <v>11600</v>
      </c>
      <c r="L162" s="269">
        <v>3</v>
      </c>
      <c r="M162" s="269">
        <v>33.5</v>
      </c>
      <c r="V162" s="269">
        <v>500</v>
      </c>
      <c r="AB162" s="613">
        <v>0.85416666666666663</v>
      </c>
      <c r="AD162" s="611">
        <v>1.09375</v>
      </c>
      <c r="AI162" s="269">
        <v>6200</v>
      </c>
    </row>
    <row r="163" spans="9:37" ht="12.95" customHeight="1">
      <c r="I163" s="270" t="s">
        <v>546</v>
      </c>
      <c r="K163" s="269">
        <v>19000</v>
      </c>
      <c r="L163" s="269">
        <v>5</v>
      </c>
      <c r="M163" s="269">
        <v>47.6</v>
      </c>
      <c r="AB163" s="613">
        <v>0.83333333333333337</v>
      </c>
      <c r="AD163" s="611">
        <v>1.0833333333333333</v>
      </c>
      <c r="AI163" s="269">
        <v>6400</v>
      </c>
    </row>
    <row r="164" spans="9:37" ht="12.95" customHeight="1">
      <c r="I164" s="270" t="s">
        <v>547</v>
      </c>
      <c r="K164" s="269">
        <v>16500</v>
      </c>
      <c r="L164" s="269">
        <v>5</v>
      </c>
      <c r="M164" s="269">
        <v>41.7</v>
      </c>
      <c r="N164" s="269">
        <v>3100</v>
      </c>
      <c r="AB164" s="613">
        <v>0.85416666666666663</v>
      </c>
      <c r="AD164" s="611">
        <v>1.1041666666666667</v>
      </c>
      <c r="AI164" s="269">
        <v>6600</v>
      </c>
    </row>
    <row r="165" spans="9:37" ht="12.95" customHeight="1">
      <c r="I165" s="270" t="s">
        <v>550</v>
      </c>
      <c r="K165" s="269">
        <v>8000</v>
      </c>
      <c r="L165" s="269">
        <v>2</v>
      </c>
      <c r="M165" s="269">
        <v>18.5</v>
      </c>
      <c r="AB165" s="613">
        <v>0.86458333333333337</v>
      </c>
      <c r="AD165" s="611">
        <v>1.0625</v>
      </c>
      <c r="AI165" s="269">
        <v>5100</v>
      </c>
      <c r="AJ165" s="269" t="s">
        <v>551</v>
      </c>
    </row>
    <row r="166" spans="9:37" ht="12.95" customHeight="1">
      <c r="I166" s="270" t="s">
        <v>548</v>
      </c>
      <c r="AB166" s="613">
        <v>0.83333333333333337</v>
      </c>
      <c r="AD166" s="611">
        <v>1.09375</v>
      </c>
      <c r="AI166" s="269">
        <v>5700</v>
      </c>
      <c r="AK166" s="269">
        <v>920</v>
      </c>
    </row>
    <row r="167" spans="9:37" ht="12.95" customHeight="1">
      <c r="I167" s="270" t="s">
        <v>549</v>
      </c>
      <c r="AB167" s="613">
        <v>0.875</v>
      </c>
      <c r="AD167" s="611">
        <v>1.0381944444444444</v>
      </c>
      <c r="AI167" s="269">
        <v>4200</v>
      </c>
    </row>
  </sheetData>
  <sheetProtection selectLockedCells="1"/>
  <mergeCells count="11">
    <mergeCell ref="H22:J23"/>
    <mergeCell ref="K22:K23"/>
    <mergeCell ref="L22:L23"/>
    <mergeCell ref="N1:AS1"/>
    <mergeCell ref="A2:D2"/>
    <mergeCell ref="H2:L2"/>
    <mergeCell ref="AS2:AS3"/>
    <mergeCell ref="H18:L19"/>
    <mergeCell ref="H20:J21"/>
    <mergeCell ref="K20:K21"/>
    <mergeCell ref="L20:L21"/>
  </mergeCells>
  <phoneticPr fontId="1"/>
  <conditionalFormatting sqref="N3:AR3">
    <cfRule type="cellIs" dxfId="256" priority="3" stopIfTrue="1" operator="equal">
      <formula>"日"</formula>
    </cfRule>
  </conditionalFormatting>
  <conditionalFormatting sqref="N4:AR15">
    <cfRule type="cellIs" dxfId="255" priority="2" stopIfTrue="1" operator="equal">
      <formula>"欠"</formula>
    </cfRule>
  </conditionalFormatting>
  <conditionalFormatting sqref="AP2:AR2">
    <cfRule type="expression" dxfId="254" priority="1" stopIfTrue="1">
      <formula>DAY(AP$2)&lt;4</formula>
    </cfRule>
  </conditionalFormatting>
  <dataValidations count="1">
    <dataValidation type="list" allowBlank="1" showInputMessage="1" showErrorMessage="1" sqref="N4:AR15">
      <formula1>"○,休,欠"</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6" tint="-0.249977111117893"/>
    <pageSetUpPr fitToPage="1"/>
  </sheetPr>
  <dimension ref="A1:BB1500"/>
  <sheetViews>
    <sheetView topLeftCell="F1" zoomScaleNormal="100" workbookViewId="0">
      <pane xSplit="3" ySplit="18" topLeftCell="M19" activePane="bottomRight" state="frozen"/>
      <selection activeCell="I42" sqref="I42"/>
      <selection pane="topRight" activeCell="I42" sqref="I42"/>
      <selection pane="bottomLeft" activeCell="I42" sqref="I42"/>
      <selection pane="bottomRight" activeCell="AI39" sqref="AI39"/>
    </sheetView>
  </sheetViews>
  <sheetFormatPr defaultColWidth="5.5" defaultRowHeight="12.95" customHeight="1" zeroHeight="1"/>
  <cols>
    <col min="1" max="3" width="8.125" style="319" customWidth="1"/>
    <col min="4" max="4" width="8.5" style="320" bestFit="1" customWidth="1"/>
    <col min="5" max="5" width="8" style="319" customWidth="1"/>
    <col min="6" max="6" width="5.5" style="319" bestFit="1" customWidth="1"/>
    <col min="7" max="7" width="3.75" style="319" customWidth="1"/>
    <col min="8" max="8" width="3.75" style="282" customWidth="1"/>
    <col min="9" max="9" width="9" style="282" customWidth="1"/>
    <col min="10" max="10" width="9" style="366" customWidth="1"/>
    <col min="11" max="13" width="9" style="319" customWidth="1"/>
    <col min="14" max="14" width="9" style="367" customWidth="1"/>
    <col min="15" max="15" width="10.75" style="319" customWidth="1"/>
    <col min="16" max="16" width="9" style="367" customWidth="1"/>
    <col min="17" max="17" width="10" style="319" customWidth="1"/>
    <col min="18" max="18" width="9" style="367" customWidth="1"/>
    <col min="19" max="19" width="10" style="319" customWidth="1"/>
    <col min="20" max="20" width="9" style="367" customWidth="1"/>
    <col min="21" max="21" width="10" style="368" customWidth="1"/>
    <col min="22" max="26" width="11.125" style="369" customWidth="1"/>
    <col min="27" max="27" width="11.125" style="349" customWidth="1"/>
    <col min="28" max="28" width="6.5" style="349" customWidth="1"/>
    <col min="29" max="29" width="3.25" style="362" customWidth="1"/>
    <col min="30" max="33" width="6.5" style="349" customWidth="1"/>
    <col min="34" max="34" width="8.375" style="370" customWidth="1"/>
    <col min="35" max="35" width="8.375" style="319" customWidth="1"/>
    <col min="36" max="36" width="9" style="319" customWidth="1"/>
    <col min="37" max="37" width="9" style="319" bestFit="1" customWidth="1"/>
    <col min="38" max="56" width="5.5" style="319" customWidth="1"/>
    <col min="57" max="57" width="8.375" style="319" customWidth="1"/>
    <col min="58" max="16384" width="5.5" style="319"/>
  </cols>
  <sheetData>
    <row r="1" spans="4:54" ht="13.5" customHeight="1">
      <c r="D1" s="319"/>
      <c r="E1" s="320"/>
      <c r="F1" s="269"/>
      <c r="G1" s="269"/>
      <c r="H1" s="269"/>
      <c r="I1" s="270" t="str">
        <f>[2]基本登録!D4</f>
        <v>鈴木ま</v>
      </c>
      <c r="J1" s="270" t="s">
        <v>277</v>
      </c>
      <c r="K1" s="321"/>
      <c r="L1" s="269"/>
      <c r="M1" s="644" t="s">
        <v>278</v>
      </c>
      <c r="N1" s="322">
        <v>1</v>
      </c>
      <c r="O1" s="323" t="s">
        <v>279</v>
      </c>
      <c r="P1" s="324"/>
      <c r="Q1" s="325"/>
      <c r="R1" s="324"/>
      <c r="S1" s="325"/>
      <c r="T1" s="326"/>
      <c r="U1" s="325"/>
      <c r="V1" s="327" t="s">
        <v>280</v>
      </c>
      <c r="W1" s="328"/>
      <c r="X1" s="328"/>
      <c r="Y1" s="328"/>
      <c r="Z1" s="328"/>
      <c r="AA1" s="329"/>
      <c r="AB1" s="329"/>
      <c r="AC1" s="329"/>
      <c r="AD1" s="330"/>
      <c r="AE1" s="329"/>
      <c r="AF1" s="329"/>
      <c r="AG1" s="329"/>
      <c r="AH1" s="329"/>
      <c r="AI1" s="331"/>
      <c r="AJ1" s="269"/>
      <c r="AK1" s="269"/>
      <c r="BB1" s="269"/>
    </row>
    <row r="2" spans="4:54" ht="13.5">
      <c r="D2" s="319"/>
      <c r="E2" s="320"/>
      <c r="F2" s="269"/>
      <c r="G2" s="269"/>
      <c r="H2" s="269"/>
      <c r="I2" s="270" t="str">
        <f>[2]基本登録!D5</f>
        <v>稲毛田</v>
      </c>
      <c r="J2" s="270" t="s">
        <v>281</v>
      </c>
      <c r="K2" s="321"/>
      <c r="L2" s="269"/>
      <c r="M2" s="645"/>
      <c r="N2" s="332">
        <v>2</v>
      </c>
      <c r="O2" s="333" t="s">
        <v>282</v>
      </c>
      <c r="P2" s="324"/>
      <c r="Q2" s="325"/>
      <c r="R2" s="324"/>
      <c r="S2" s="325"/>
      <c r="T2" s="326"/>
      <c r="U2" s="325"/>
      <c r="V2" s="327" t="s">
        <v>283</v>
      </c>
      <c r="W2" s="328"/>
      <c r="X2" s="328"/>
      <c r="Y2" s="328"/>
      <c r="Z2" s="328"/>
      <c r="AA2" s="329"/>
      <c r="AB2" s="329"/>
      <c r="AC2" s="329"/>
      <c r="AD2" s="330"/>
      <c r="AE2" s="329"/>
      <c r="AF2" s="329"/>
      <c r="AG2" s="329"/>
      <c r="AH2" s="329"/>
      <c r="AI2" s="331"/>
      <c r="AJ2" s="269"/>
      <c r="AK2" s="269"/>
      <c r="BB2" s="269"/>
    </row>
    <row r="3" spans="4:54" ht="13.5">
      <c r="D3" s="319"/>
      <c r="E3" s="320"/>
      <c r="F3" s="269"/>
      <c r="G3" s="269"/>
      <c r="H3" s="269"/>
      <c r="I3" s="270" t="str">
        <f>[2]基本登録!D6</f>
        <v>及川</v>
      </c>
      <c r="J3" s="270"/>
      <c r="K3" s="321"/>
      <c r="L3" s="269"/>
      <c r="M3" s="645"/>
      <c r="N3" s="322">
        <v>3</v>
      </c>
      <c r="O3" s="323" t="s">
        <v>284</v>
      </c>
      <c r="P3" s="324"/>
      <c r="Q3" s="325"/>
      <c r="R3" s="324"/>
      <c r="S3" s="325"/>
      <c r="T3" s="326"/>
      <c r="U3" s="325"/>
      <c r="V3" s="327" t="s">
        <v>285</v>
      </c>
      <c r="W3" s="328"/>
      <c r="X3" s="328"/>
      <c r="Y3" s="328"/>
      <c r="Z3" s="328"/>
      <c r="AA3" s="329"/>
      <c r="AB3" s="329"/>
      <c r="AC3" s="329"/>
      <c r="AD3" s="330"/>
      <c r="AE3" s="329"/>
      <c r="AF3" s="329"/>
      <c r="AG3" s="329"/>
      <c r="AH3" s="329"/>
      <c r="AI3" s="331"/>
      <c r="AJ3" s="269"/>
      <c r="AK3" s="269"/>
      <c r="BB3" s="269"/>
    </row>
    <row r="4" spans="4:54" ht="13.5">
      <c r="D4" s="319"/>
      <c r="E4" s="320"/>
      <c r="F4" s="269"/>
      <c r="G4" s="269"/>
      <c r="H4" s="269"/>
      <c r="I4" s="270" t="str">
        <f>[2]基本登録!D7</f>
        <v>渡邉</v>
      </c>
      <c r="J4" s="270"/>
      <c r="K4" s="321"/>
      <c r="L4" s="616">
        <v>45180</v>
      </c>
      <c r="M4" s="645"/>
      <c r="N4" s="332">
        <v>4</v>
      </c>
      <c r="O4" s="333" t="s">
        <v>286</v>
      </c>
      <c r="P4" s="324"/>
      <c r="Q4" s="325"/>
      <c r="R4" s="324"/>
      <c r="S4" s="325"/>
      <c r="T4" s="326"/>
      <c r="U4" s="325"/>
      <c r="V4" s="327" t="s">
        <v>287</v>
      </c>
      <c r="W4" s="328"/>
      <c r="X4" s="328"/>
      <c r="Y4" s="328"/>
      <c r="Z4" s="328"/>
      <c r="AA4" s="329"/>
      <c r="AB4" s="329"/>
      <c r="AC4" s="329"/>
      <c r="AD4" s="330"/>
      <c r="AE4" s="329"/>
      <c r="AF4" s="329"/>
      <c r="AG4" s="329"/>
      <c r="AH4" s="329"/>
      <c r="AI4" s="331"/>
      <c r="AJ4" s="269"/>
      <c r="AK4" s="269"/>
      <c r="BB4" s="269"/>
    </row>
    <row r="5" spans="4:54" ht="13.5">
      <c r="D5" s="319"/>
      <c r="E5" s="320"/>
      <c r="F5" s="269"/>
      <c r="G5" s="269"/>
      <c r="H5" s="269"/>
      <c r="I5" s="270" t="str">
        <f>[2]基本登録!D8</f>
        <v>八重樫</v>
      </c>
      <c r="J5" s="270"/>
      <c r="K5" s="321"/>
      <c r="L5" s="269"/>
      <c r="M5" s="645"/>
      <c r="N5" s="322">
        <v>5</v>
      </c>
      <c r="O5" s="323" t="s">
        <v>461</v>
      </c>
      <c r="P5" s="324"/>
      <c r="Q5" s="325"/>
      <c r="R5" s="324"/>
      <c r="S5" s="325"/>
      <c r="T5" s="326"/>
      <c r="U5" s="325"/>
      <c r="V5" s="334"/>
      <c r="W5" s="328"/>
      <c r="X5" s="328"/>
      <c r="Y5" s="328"/>
      <c r="Z5" s="328"/>
      <c r="AA5" s="329"/>
      <c r="AB5" s="329"/>
      <c r="AC5" s="329"/>
      <c r="AD5" s="330"/>
      <c r="AE5" s="329"/>
      <c r="AF5" s="329"/>
      <c r="AG5" s="329"/>
      <c r="AH5" s="329"/>
      <c r="AI5" s="331"/>
      <c r="AJ5" s="269"/>
      <c r="AK5" s="269"/>
      <c r="BB5" s="269"/>
    </row>
    <row r="6" spans="4:54" ht="13.5">
      <c r="D6" s="319"/>
      <c r="E6" s="320"/>
      <c r="F6" s="269"/>
      <c r="G6" s="269"/>
      <c r="H6" s="269"/>
      <c r="I6" s="270" t="str">
        <f>[2]基本登録!D9</f>
        <v>菊地</v>
      </c>
      <c r="J6" s="270"/>
      <c r="K6" s="321"/>
      <c r="L6" s="269"/>
      <c r="M6" s="645"/>
      <c r="N6" s="332">
        <v>6</v>
      </c>
      <c r="O6" s="333" t="s">
        <v>288</v>
      </c>
      <c r="P6" s="324"/>
      <c r="Q6" s="325"/>
      <c r="R6" s="324"/>
      <c r="S6" s="325"/>
      <c r="T6" s="326"/>
      <c r="U6" s="325"/>
      <c r="V6" s="334"/>
      <c r="W6" s="328"/>
      <c r="X6" s="328"/>
      <c r="Y6" s="328"/>
      <c r="Z6" s="328"/>
      <c r="AA6" s="329"/>
      <c r="AB6" s="329"/>
      <c r="AC6" s="329"/>
      <c r="AD6" s="330"/>
      <c r="AE6" s="329"/>
      <c r="AF6" s="329"/>
      <c r="AG6" s="329"/>
      <c r="AH6" s="329"/>
      <c r="AI6" s="331"/>
      <c r="AJ6" s="269"/>
      <c r="AK6" s="269"/>
      <c r="BB6" s="269"/>
    </row>
    <row r="7" spans="4:54" ht="13.5">
      <c r="D7" s="319"/>
      <c r="E7" s="320"/>
      <c r="F7" s="269"/>
      <c r="G7" s="269"/>
      <c r="H7" s="269"/>
      <c r="I7" s="270" t="str">
        <f>[2]基本登録!D10</f>
        <v>若濱</v>
      </c>
      <c r="J7" s="270"/>
      <c r="K7" s="321"/>
      <c r="L7" s="269"/>
      <c r="M7" s="645"/>
      <c r="N7" s="322">
        <v>7</v>
      </c>
      <c r="O7" s="323" t="s">
        <v>473</v>
      </c>
      <c r="P7" s="324"/>
      <c r="Q7" s="325"/>
      <c r="R7" s="324"/>
      <c r="S7" s="325"/>
      <c r="T7" s="326"/>
      <c r="U7" s="325"/>
      <c r="V7" s="334"/>
      <c r="W7" s="328"/>
      <c r="X7" s="328"/>
      <c r="Y7" s="328"/>
      <c r="Z7" s="328"/>
      <c r="AA7" s="329"/>
      <c r="AB7" s="329"/>
      <c r="AC7" s="329"/>
      <c r="AD7" s="330"/>
      <c r="AE7" s="329"/>
      <c r="AF7" s="329"/>
      <c r="AG7" s="329"/>
      <c r="AH7" s="329"/>
      <c r="AI7" s="331"/>
      <c r="AJ7" s="269"/>
      <c r="AK7" s="269"/>
      <c r="BB7" s="269"/>
    </row>
    <row r="8" spans="4:54" ht="13.5">
      <c r="D8" s="319"/>
      <c r="E8" s="320"/>
      <c r="F8" s="269"/>
      <c r="G8" s="269"/>
      <c r="H8" s="269"/>
      <c r="I8" s="270" t="str">
        <f>[2]基本登録!D11</f>
        <v>浦辻</v>
      </c>
      <c r="J8" s="270"/>
      <c r="K8" s="321"/>
      <c r="L8" s="269"/>
      <c r="M8" s="645"/>
      <c r="N8" s="332">
        <v>8</v>
      </c>
      <c r="O8" s="333" t="s">
        <v>289</v>
      </c>
      <c r="P8" s="324"/>
      <c r="Q8" s="325"/>
      <c r="R8" s="324"/>
      <c r="S8" s="325"/>
      <c r="T8" s="326"/>
      <c r="U8" s="325"/>
      <c r="V8" s="334"/>
      <c r="W8" s="328"/>
      <c r="X8" s="328"/>
      <c r="Y8" s="328"/>
      <c r="Z8" s="328"/>
      <c r="AA8" s="329"/>
      <c r="AB8" s="329"/>
      <c r="AC8" s="329"/>
      <c r="AD8" s="330"/>
      <c r="AE8" s="329"/>
      <c r="AF8" s="329"/>
      <c r="AG8" s="329"/>
      <c r="AH8" s="329"/>
      <c r="AI8" s="331"/>
      <c r="AJ8" s="269"/>
      <c r="AK8" s="269"/>
      <c r="BB8" s="269"/>
    </row>
    <row r="9" spans="4:54" ht="13.5">
      <c r="D9" s="319"/>
      <c r="E9" s="320"/>
      <c r="F9" s="269"/>
      <c r="G9" s="269"/>
      <c r="H9" s="269"/>
      <c r="I9" s="270" t="str">
        <f>[2]基本登録!D12</f>
        <v>相馬</v>
      </c>
      <c r="J9" s="270"/>
      <c r="K9" s="321"/>
      <c r="L9" s="269"/>
      <c r="M9" s="645"/>
      <c r="N9" s="322">
        <v>9</v>
      </c>
      <c r="O9" s="323" t="s">
        <v>290</v>
      </c>
      <c r="P9" s="324"/>
      <c r="Q9" s="325"/>
      <c r="R9" s="324"/>
      <c r="S9" s="325"/>
      <c r="T9" s="326"/>
      <c r="U9" s="325"/>
      <c r="V9" s="334"/>
      <c r="W9" s="328"/>
      <c r="X9" s="328"/>
      <c r="Y9" s="328"/>
      <c r="Z9" s="328"/>
      <c r="AA9" s="329"/>
      <c r="AB9" s="329"/>
      <c r="AC9" s="329"/>
      <c r="AD9" s="330"/>
      <c r="AE9" s="329"/>
      <c r="AF9" s="329"/>
      <c r="AG9" s="329"/>
      <c r="AH9" s="329"/>
      <c r="AI9" s="331"/>
      <c r="AJ9" s="269"/>
      <c r="AK9" s="269"/>
      <c r="BB9" s="269"/>
    </row>
    <row r="10" spans="4:54" ht="13.5">
      <c r="D10" s="319"/>
      <c r="E10" s="320"/>
      <c r="F10" s="269"/>
      <c r="G10" s="269"/>
      <c r="H10" s="269"/>
      <c r="I10" s="270" t="str">
        <f>[2]基本登録!D13</f>
        <v>武茂</v>
      </c>
      <c r="J10" s="270"/>
      <c r="K10" s="321"/>
      <c r="L10" s="269"/>
      <c r="M10" s="645"/>
      <c r="N10" s="332">
        <v>10</v>
      </c>
      <c r="O10" s="333" t="s">
        <v>291</v>
      </c>
      <c r="P10" s="324"/>
      <c r="Q10" s="325"/>
      <c r="R10" s="324"/>
      <c r="S10" s="325"/>
      <c r="T10" s="326"/>
      <c r="U10" s="325"/>
      <c r="V10" s="334"/>
      <c r="W10" s="328"/>
      <c r="X10" s="328"/>
      <c r="Y10" s="328"/>
      <c r="Z10" s="328"/>
      <c r="AA10" s="329"/>
      <c r="AB10" s="329"/>
      <c r="AC10" s="329"/>
      <c r="AD10" s="330"/>
      <c r="AE10" s="329"/>
      <c r="AF10" s="329"/>
      <c r="AG10" s="329"/>
      <c r="AH10" s="329"/>
      <c r="AI10" s="331"/>
      <c r="AJ10" s="269"/>
      <c r="AK10" s="269"/>
      <c r="BB10" s="269"/>
    </row>
    <row r="11" spans="4:54" ht="13.5">
      <c r="D11" s="319"/>
      <c r="E11" s="320"/>
      <c r="F11" s="269"/>
      <c r="G11" s="269"/>
      <c r="H11" s="269"/>
      <c r="I11" s="270" t="str">
        <f>[2]基本登録!D14</f>
        <v>深田</v>
      </c>
      <c r="J11" s="270"/>
      <c r="K11" s="321"/>
      <c r="L11" s="269"/>
      <c r="M11" s="645"/>
      <c r="N11" s="322">
        <v>11</v>
      </c>
      <c r="O11" s="323" t="s">
        <v>292</v>
      </c>
      <c r="P11" s="324"/>
      <c r="Q11" s="325"/>
      <c r="R11" s="324"/>
      <c r="S11" s="325"/>
      <c r="T11" s="326"/>
      <c r="U11" s="325"/>
      <c r="V11" s="334"/>
      <c r="W11" s="328"/>
      <c r="X11" s="328"/>
      <c r="Y11" s="328"/>
      <c r="Z11" s="328"/>
      <c r="AA11" s="329"/>
      <c r="AB11" s="329"/>
      <c r="AC11" s="329"/>
      <c r="AD11" s="330"/>
      <c r="AE11" s="329"/>
      <c r="AF11" s="329"/>
      <c r="AG11" s="329"/>
      <c r="AH11" s="329"/>
      <c r="AI11" s="331"/>
      <c r="AJ11" s="269"/>
      <c r="AK11" s="269"/>
      <c r="BB11" s="269"/>
    </row>
    <row r="12" spans="4:54" ht="13.5">
      <c r="D12" s="319"/>
      <c r="E12" s="320"/>
      <c r="F12" s="269"/>
      <c r="G12" s="269"/>
      <c r="H12" s="269"/>
      <c r="I12" s="270" t="str">
        <f>[2]基本登録!D15</f>
        <v>小沼</v>
      </c>
      <c r="J12" s="270"/>
      <c r="K12" s="321"/>
      <c r="L12" s="269"/>
      <c r="M12" s="645"/>
      <c r="N12" s="332">
        <v>12</v>
      </c>
      <c r="O12" s="333" t="s">
        <v>293</v>
      </c>
      <c r="P12" s="324"/>
      <c r="Q12" s="325"/>
      <c r="R12" s="324"/>
      <c r="S12" s="325"/>
      <c r="T12" s="326"/>
      <c r="U12" s="325"/>
      <c r="V12" s="334"/>
      <c r="W12" s="328"/>
      <c r="X12" s="328"/>
      <c r="Y12" s="328"/>
      <c r="Z12" s="328"/>
      <c r="AA12" s="329"/>
      <c r="AB12" s="329"/>
      <c r="AC12" s="329"/>
      <c r="AD12" s="330"/>
      <c r="AE12" s="329"/>
      <c r="AF12" s="329"/>
      <c r="AG12" s="329"/>
      <c r="AH12" s="329"/>
      <c r="AI12" s="331"/>
      <c r="AJ12" s="269"/>
      <c r="AK12" s="269"/>
      <c r="BB12" s="269"/>
    </row>
    <row r="13" spans="4:54" ht="13.5">
      <c r="D13" s="319"/>
      <c r="E13" s="320"/>
      <c r="F13" s="335"/>
      <c r="G13" s="335"/>
      <c r="H13" s="335"/>
      <c r="I13" s="270" t="str">
        <f>[2]基本登録!D16</f>
        <v>高橋</v>
      </c>
      <c r="J13" s="270"/>
      <c r="K13" s="321"/>
      <c r="L13" s="269"/>
      <c r="M13" s="645"/>
      <c r="N13" s="322">
        <v>13</v>
      </c>
      <c r="O13" s="323" t="s">
        <v>294</v>
      </c>
      <c r="P13" s="324"/>
      <c r="Q13" s="325"/>
      <c r="R13" s="324"/>
      <c r="S13" s="325"/>
      <c r="T13" s="326"/>
      <c r="U13" s="325"/>
      <c r="V13" s="334"/>
      <c r="W13" s="328"/>
      <c r="X13" s="328"/>
      <c r="Y13" s="328"/>
      <c r="Z13" s="328"/>
      <c r="AA13" s="329"/>
      <c r="AB13" s="329"/>
      <c r="AC13" s="329"/>
      <c r="AD13" s="330"/>
      <c r="AE13" s="329"/>
      <c r="AF13" s="329"/>
      <c r="AG13" s="329"/>
      <c r="AH13" s="329"/>
      <c r="AI13" s="331"/>
      <c r="AJ13" s="269"/>
      <c r="AK13" s="269"/>
      <c r="BB13" s="269"/>
    </row>
    <row r="14" spans="4:54" ht="13.5" customHeight="1">
      <c r="D14" s="319"/>
      <c r="E14" s="320"/>
      <c r="F14" s="336"/>
      <c r="G14" s="336"/>
      <c r="H14" s="336"/>
      <c r="I14" s="270" t="str">
        <f>[2]基本登録!D17</f>
        <v>石巻</v>
      </c>
      <c r="J14" s="270"/>
      <c r="K14" s="321"/>
      <c r="L14" s="269"/>
      <c r="M14" s="645"/>
      <c r="N14" s="332">
        <v>14</v>
      </c>
      <c r="O14" s="333" t="s">
        <v>295</v>
      </c>
      <c r="P14" s="324"/>
      <c r="Q14" s="325"/>
      <c r="R14" s="324"/>
      <c r="S14" s="325"/>
      <c r="T14" s="326"/>
      <c r="U14" s="325"/>
      <c r="V14" s="334"/>
      <c r="W14" s="328"/>
      <c r="X14" s="328"/>
      <c r="Y14" s="328"/>
      <c r="Z14" s="328"/>
      <c r="AA14" s="329"/>
      <c r="AB14" s="329"/>
      <c r="AC14" s="329"/>
      <c r="AD14" s="330"/>
      <c r="AE14" s="329"/>
      <c r="AF14" s="329"/>
      <c r="AG14" s="329"/>
      <c r="AH14" s="329"/>
      <c r="AI14" s="331"/>
      <c r="AJ14" s="269"/>
      <c r="AK14" s="269"/>
      <c r="BB14" s="269"/>
    </row>
    <row r="15" spans="4:54" ht="13.5" customHeight="1">
      <c r="D15" s="319"/>
      <c r="E15" s="337"/>
      <c r="F15" s="336"/>
      <c r="G15" s="336"/>
      <c r="H15" s="336"/>
      <c r="I15" s="270" t="str">
        <f>[2]基本登録!D18</f>
        <v>清水英</v>
      </c>
      <c r="J15" s="270"/>
      <c r="K15" s="321"/>
      <c r="L15" s="269"/>
      <c r="M15" s="645"/>
      <c r="N15" s="338">
        <v>15</v>
      </c>
      <c r="O15" s="339" t="s">
        <v>296</v>
      </c>
      <c r="P15" s="324"/>
      <c r="Q15" s="325"/>
      <c r="R15" s="324"/>
      <c r="S15" s="325"/>
      <c r="T15" s="326"/>
      <c r="U15" s="325"/>
      <c r="V15" s="334"/>
      <c r="W15" s="328"/>
      <c r="X15" s="328"/>
      <c r="Y15" s="328"/>
      <c r="Z15" s="328"/>
      <c r="AA15" s="329"/>
      <c r="AB15" s="329"/>
      <c r="AC15" s="329"/>
      <c r="AD15" s="330"/>
      <c r="AE15" s="329"/>
      <c r="AF15" s="329"/>
      <c r="AG15" s="329"/>
      <c r="AH15" s="329"/>
      <c r="AI15" s="331"/>
      <c r="AJ15" s="269"/>
      <c r="AK15" s="269"/>
      <c r="BB15" s="269"/>
    </row>
    <row r="16" spans="4:54" ht="13.5">
      <c r="D16" s="319"/>
      <c r="E16" s="320"/>
      <c r="F16" s="269"/>
      <c r="G16" s="269"/>
      <c r="H16" s="269"/>
      <c r="I16" s="270" t="s">
        <v>297</v>
      </c>
      <c r="J16" s="270"/>
      <c r="K16" s="321"/>
      <c r="L16" s="269"/>
      <c r="M16" s="340"/>
      <c r="N16" s="341"/>
      <c r="O16" s="342"/>
      <c r="P16" s="324"/>
      <c r="Q16" s="325"/>
      <c r="R16" s="324"/>
      <c r="S16" s="325"/>
      <c r="T16" s="324"/>
      <c r="U16" s="325"/>
      <c r="V16" s="334"/>
      <c r="W16" s="328"/>
      <c r="X16" s="328"/>
      <c r="Y16" s="328"/>
      <c r="Z16" s="328"/>
      <c r="AA16" s="329"/>
      <c r="AB16" s="329"/>
      <c r="AC16" s="329"/>
      <c r="AD16" s="330"/>
      <c r="AE16" s="329"/>
      <c r="AF16" s="329"/>
      <c r="AG16" s="329"/>
      <c r="AH16" s="329"/>
      <c r="AI16" s="331"/>
      <c r="AJ16" s="269"/>
      <c r="AK16" s="269"/>
      <c r="BB16" s="269"/>
    </row>
    <row r="17" spans="1:54" ht="13.5">
      <c r="D17" s="319"/>
      <c r="E17" s="320"/>
      <c r="F17" s="643" t="s">
        <v>298</v>
      </c>
      <c r="G17" s="643"/>
      <c r="H17" s="643"/>
      <c r="I17" s="643" t="s">
        <v>299</v>
      </c>
      <c r="J17" s="646" t="s">
        <v>300</v>
      </c>
      <c r="K17" s="648" t="s">
        <v>301</v>
      </c>
      <c r="L17" s="643" t="s">
        <v>302</v>
      </c>
      <c r="M17" s="646" t="s">
        <v>303</v>
      </c>
      <c r="N17" s="649" t="s">
        <v>304</v>
      </c>
      <c r="O17" s="650"/>
      <c r="P17" s="649" t="s">
        <v>305</v>
      </c>
      <c r="Q17" s="650"/>
      <c r="R17" s="649"/>
      <c r="S17" s="650"/>
      <c r="T17" s="649" t="s">
        <v>306</v>
      </c>
      <c r="U17" s="650"/>
      <c r="V17" s="632" t="s">
        <v>307</v>
      </c>
      <c r="W17" s="632" t="s">
        <v>308</v>
      </c>
      <c r="X17" s="632" t="s">
        <v>309</v>
      </c>
      <c r="Y17" s="632" t="s">
        <v>310</v>
      </c>
      <c r="Z17" s="632" t="s">
        <v>311</v>
      </c>
      <c r="AA17" s="634" t="s">
        <v>312</v>
      </c>
      <c r="AB17" s="636" t="s">
        <v>313</v>
      </c>
      <c r="AC17" s="637"/>
      <c r="AD17" s="638"/>
      <c r="AE17" s="639" t="s">
        <v>314</v>
      </c>
      <c r="AF17" s="634" t="s">
        <v>315</v>
      </c>
      <c r="AG17" s="639" t="s">
        <v>316</v>
      </c>
      <c r="AH17" s="634" t="s">
        <v>317</v>
      </c>
      <c r="AI17" s="641" t="s">
        <v>318</v>
      </c>
      <c r="AJ17" s="643" t="s">
        <v>319</v>
      </c>
      <c r="AK17" s="630" t="s">
        <v>320</v>
      </c>
    </row>
    <row r="18" spans="1:54" s="282" customFormat="1" ht="13.5">
      <c r="E18" s="343"/>
      <c r="F18" s="643"/>
      <c r="G18" s="643"/>
      <c r="H18" s="643"/>
      <c r="I18" s="643"/>
      <c r="J18" s="647"/>
      <c r="K18" s="648"/>
      <c r="L18" s="643"/>
      <c r="M18" s="647"/>
      <c r="N18" s="344" t="s">
        <v>321</v>
      </c>
      <c r="O18" s="345" t="s">
        <v>322</v>
      </c>
      <c r="P18" s="344" t="s">
        <v>321</v>
      </c>
      <c r="Q18" s="345" t="s">
        <v>322</v>
      </c>
      <c r="R18" s="344" t="s">
        <v>321</v>
      </c>
      <c r="S18" s="345" t="s">
        <v>322</v>
      </c>
      <c r="T18" s="344" t="s">
        <v>321</v>
      </c>
      <c r="U18" s="345" t="s">
        <v>322</v>
      </c>
      <c r="V18" s="633"/>
      <c r="W18" s="633"/>
      <c r="X18" s="633"/>
      <c r="Y18" s="633"/>
      <c r="Z18" s="633"/>
      <c r="AA18" s="635"/>
      <c r="AB18" s="346" t="s">
        <v>323</v>
      </c>
      <c r="AC18" s="347"/>
      <c r="AD18" s="348" t="s">
        <v>324</v>
      </c>
      <c r="AE18" s="640"/>
      <c r="AF18" s="635"/>
      <c r="AG18" s="640"/>
      <c r="AH18" s="635"/>
      <c r="AI18" s="642"/>
      <c r="AJ18" s="643"/>
      <c r="AK18" s="631"/>
      <c r="AL18" s="320"/>
      <c r="AM18" s="349" t="str">
        <f>O1</f>
        <v>栄町つぼ八</v>
      </c>
      <c r="AN18" s="349" t="str">
        <f>O2</f>
        <v>元町GAJA</v>
      </c>
      <c r="AO18" s="349" t="str">
        <f>O3</f>
        <v>デマン</v>
      </c>
      <c r="AP18" s="349" t="str">
        <f>O4</f>
        <v>リーベンホーム</v>
      </c>
      <c r="AQ18" s="282" t="str">
        <f>O5</f>
        <v>山中</v>
      </c>
      <c r="AR18" s="282" t="str">
        <f>O6</f>
        <v>ＰａｙＰａｙ</v>
      </c>
      <c r="AS18" s="282" t="str">
        <f>O7</f>
        <v>シオンテクノス</v>
      </c>
      <c r="AT18" s="282" t="str">
        <f>O8</f>
        <v>道央テック</v>
      </c>
      <c r="AU18" s="282" t="str">
        <f>O9</f>
        <v>斉藤工業</v>
      </c>
      <c r="AV18" s="282" t="str">
        <f>O10</f>
        <v>リューツー</v>
      </c>
      <c r="AW18" s="282" t="str">
        <f>O11</f>
        <v>建築舎</v>
      </c>
      <c r="AX18" s="282" t="str">
        <f>O12</f>
        <v>熊谷工業</v>
      </c>
      <c r="AY18" s="282" t="str">
        <f>O13</f>
        <v>建匠</v>
      </c>
      <c r="AZ18" s="282" t="str">
        <f>O14</f>
        <v>イーエムテクノ</v>
      </c>
      <c r="BA18" s="282" t="str">
        <f>O15</f>
        <v>その他</v>
      </c>
    </row>
    <row r="19" spans="1:54" ht="13.5">
      <c r="A19" s="319" t="str">
        <f t="shared" ref="A19:A73" si="0">I19&amp;H19</f>
        <v>若濱1</v>
      </c>
      <c r="B19" s="350" t="str">
        <f>DATE(F19,G19,H19)&amp;"-"&amp;COUNTIF($C$19:C19,H19)</f>
        <v>45200-1</v>
      </c>
      <c r="C19" s="319">
        <f t="shared" ref="C19:C73" si="1">IF(OR(AA19=0,AA19=""),0,H19)</f>
        <v>1</v>
      </c>
      <c r="D19" s="350" t="str">
        <f>DATE(F19,G19,H19)&amp;"-"&amp;COUNTIF($E$19:E19,H19)</f>
        <v>45200-1</v>
      </c>
      <c r="E19" s="319">
        <f t="shared" ref="E19:E73" si="2">IF(OR(H19=0,H19=""),0,H19)</f>
        <v>1</v>
      </c>
      <c r="F19" s="596">
        <v>2023</v>
      </c>
      <c r="G19" s="596">
        <v>10</v>
      </c>
      <c r="H19" s="596">
        <v>1</v>
      </c>
      <c r="I19" s="597" t="s">
        <v>556</v>
      </c>
      <c r="J19" s="597" t="s">
        <v>277</v>
      </c>
      <c r="K19" s="353">
        <v>10600</v>
      </c>
      <c r="L19" s="596">
        <v>3</v>
      </c>
      <c r="M19" s="598">
        <v>20.399999999999999</v>
      </c>
      <c r="N19" s="355"/>
      <c r="O19" s="599"/>
      <c r="P19" s="355"/>
      <c r="Q19" s="599"/>
      <c r="R19" s="355"/>
      <c r="S19" s="599"/>
      <c r="T19" s="355"/>
      <c r="U19" s="599"/>
      <c r="V19" s="357"/>
      <c r="W19" s="358"/>
      <c r="X19" s="358"/>
      <c r="Y19" s="358"/>
      <c r="Z19" s="358"/>
      <c r="AA19" s="600">
        <v>960</v>
      </c>
      <c r="AB19" s="601">
        <v>0.75</v>
      </c>
      <c r="AC19" s="602"/>
      <c r="AD19" s="603">
        <v>0.94791666666666663</v>
      </c>
      <c r="AE19" s="362">
        <f t="shared" ref="AE19:AE81" si="3">AD19-AB19</f>
        <v>0.19791666666666663</v>
      </c>
      <c r="AF19" s="362">
        <f t="shared" ref="AF19:AF73" si="4">IF(AE19-"8:00"&lt;0,0,AE19-"8:00")</f>
        <v>0</v>
      </c>
      <c r="AG19" s="362">
        <f t="shared" ref="AG19:AG73" si="5">IF(AB19&gt;22/24,AE19,5/24-MIN(AB19,5/24)+MAX(AD19,22/24)-22/24)</f>
        <v>3.125E-2</v>
      </c>
      <c r="AH19" s="363">
        <f t="shared" ref="AH19:AH73" si="6">IF(AK19&lt;&gt;"",(AE19-AG19)*AA19*24+AG19*AK19*24+AF19*AA19*24,AE19*AA19*24+AG19*ROUND(AA19*0.25,0)*24+AF19*AA19*24)</f>
        <v>4739.9999999999991</v>
      </c>
      <c r="AI19" s="364">
        <v>4900</v>
      </c>
      <c r="AJ19" s="365">
        <f t="shared" ref="AJ19:AJ73" si="7">K19-N19-P19-R19-T19-V19-W19-Y19-X19-Z19-IF(J19=$J$1,AI19,0)</f>
        <v>5700</v>
      </c>
      <c r="AK19" s="596"/>
      <c r="AM19" s="349">
        <f t="shared" ref="AM19:BA19" si="8">IF($O19=AM$18,$N19,0)+IF($Q19=AM$18,$P19,0)+IF($S19=AM$18,$R19,0)+IF($U19=AM$18,$T19,0)</f>
        <v>0</v>
      </c>
      <c r="AN19" s="349">
        <f t="shared" si="8"/>
        <v>0</v>
      </c>
      <c r="AO19" s="349">
        <f t="shared" si="8"/>
        <v>0</v>
      </c>
      <c r="AP19" s="349">
        <f t="shared" si="8"/>
        <v>0</v>
      </c>
      <c r="AQ19" s="349">
        <f t="shared" si="8"/>
        <v>0</v>
      </c>
      <c r="AR19" s="349">
        <f t="shared" si="8"/>
        <v>0</v>
      </c>
      <c r="AS19" s="349">
        <f t="shared" si="8"/>
        <v>0</v>
      </c>
      <c r="AT19" s="349">
        <f t="shared" si="8"/>
        <v>0</v>
      </c>
      <c r="AU19" s="349">
        <f t="shared" si="8"/>
        <v>0</v>
      </c>
      <c r="AV19" s="349">
        <f t="shared" si="8"/>
        <v>0</v>
      </c>
      <c r="AW19" s="349">
        <f t="shared" si="8"/>
        <v>0</v>
      </c>
      <c r="AX19" s="349">
        <f t="shared" si="8"/>
        <v>0</v>
      </c>
      <c r="AY19" s="349">
        <f t="shared" si="8"/>
        <v>0</v>
      </c>
      <c r="AZ19" s="349">
        <f t="shared" si="8"/>
        <v>0</v>
      </c>
      <c r="BA19" s="349">
        <f t="shared" si="8"/>
        <v>0</v>
      </c>
      <c r="BB19" s="349">
        <f t="shared" ref="BB19:BB73" si="9">SUM(AM19:BA19)</f>
        <v>0</v>
      </c>
    </row>
    <row r="20" spans="1:54" ht="13.5">
      <c r="A20" s="319" t="str">
        <f t="shared" si="0"/>
        <v>清水英1</v>
      </c>
      <c r="B20" s="350" t="str">
        <f>DATE(F20,G20,H20)&amp;"-"&amp;COUNTIF($C$19:C20,H20)</f>
        <v>45200-2</v>
      </c>
      <c r="C20" s="319">
        <f t="shared" si="1"/>
        <v>1</v>
      </c>
      <c r="D20" s="350" t="str">
        <f>DATE(F20,G20,H20)&amp;"-"&amp;COUNTIF($E$19:E20,H20)</f>
        <v>45200-2</v>
      </c>
      <c r="E20" s="319">
        <f t="shared" si="2"/>
        <v>1</v>
      </c>
      <c r="F20" s="596">
        <v>2023</v>
      </c>
      <c r="G20" s="596">
        <v>10</v>
      </c>
      <c r="H20" s="596">
        <v>1</v>
      </c>
      <c r="I20" s="597" t="s">
        <v>557</v>
      </c>
      <c r="J20" s="597" t="s">
        <v>277</v>
      </c>
      <c r="K20" s="353">
        <v>28300</v>
      </c>
      <c r="L20" s="596">
        <v>6</v>
      </c>
      <c r="M20" s="598">
        <v>64.099999999999994</v>
      </c>
      <c r="N20" s="355"/>
      <c r="O20" s="599"/>
      <c r="P20" s="355"/>
      <c r="Q20" s="599"/>
      <c r="R20" s="355"/>
      <c r="S20" s="599"/>
      <c r="T20" s="355"/>
      <c r="U20" s="599"/>
      <c r="V20" s="357"/>
      <c r="W20" s="358"/>
      <c r="X20" s="358"/>
      <c r="Y20" s="358"/>
      <c r="Z20" s="358"/>
      <c r="AA20" s="600">
        <v>960</v>
      </c>
      <c r="AB20" s="601">
        <v>0.77083333333333337</v>
      </c>
      <c r="AC20" s="602"/>
      <c r="AD20" s="603">
        <v>1.0208333333333333</v>
      </c>
      <c r="AE20" s="362">
        <f t="shared" si="3"/>
        <v>0.24999999999999989</v>
      </c>
      <c r="AF20" s="362">
        <f t="shared" si="4"/>
        <v>0</v>
      </c>
      <c r="AG20" s="362">
        <f t="shared" si="5"/>
        <v>0.10416666666666663</v>
      </c>
      <c r="AH20" s="363">
        <f t="shared" si="6"/>
        <v>6359.9999999999973</v>
      </c>
      <c r="AI20" s="364">
        <v>6600</v>
      </c>
      <c r="AJ20" s="365">
        <f t="shared" si="7"/>
        <v>21700</v>
      </c>
      <c r="AK20" s="596"/>
      <c r="AM20" s="349">
        <f t="shared" ref="AM20:AM34" si="10">IF($O20=AM$18,$N20,0)+IF($Q20=AM$18,$P20,0)+IF($S20=AM$18,$R20,0)+IF($U20=AM$18,$T20,0)</f>
        <v>0</v>
      </c>
      <c r="AN20" s="349">
        <f t="shared" ref="AN20:BA38" si="11">IF($O20=AN$18,$N20,0)+IF($Q20=AN$18,$P20,0)+IF($S20=AN$18,$R20,0)+IF($U20=AN$18,$T20,0)</f>
        <v>0</v>
      </c>
      <c r="AO20" s="349">
        <f t="shared" si="11"/>
        <v>0</v>
      </c>
      <c r="AP20" s="349">
        <f t="shared" si="11"/>
        <v>0</v>
      </c>
      <c r="AQ20" s="349">
        <f t="shared" si="11"/>
        <v>0</v>
      </c>
      <c r="AR20" s="349">
        <f t="shared" si="11"/>
        <v>0</v>
      </c>
      <c r="AS20" s="349">
        <f t="shared" si="11"/>
        <v>0</v>
      </c>
      <c r="AT20" s="349">
        <f t="shared" si="11"/>
        <v>0</v>
      </c>
      <c r="AU20" s="349">
        <f t="shared" si="11"/>
        <v>0</v>
      </c>
      <c r="AV20" s="349">
        <f t="shared" si="11"/>
        <v>0</v>
      </c>
      <c r="AW20" s="349">
        <f t="shared" si="11"/>
        <v>0</v>
      </c>
      <c r="AX20" s="349">
        <f t="shared" si="11"/>
        <v>0</v>
      </c>
      <c r="AY20" s="349">
        <f t="shared" si="11"/>
        <v>0</v>
      </c>
      <c r="AZ20" s="349">
        <f t="shared" si="11"/>
        <v>0</v>
      </c>
      <c r="BA20" s="349">
        <f t="shared" si="11"/>
        <v>0</v>
      </c>
      <c r="BB20" s="349">
        <f t="shared" si="9"/>
        <v>0</v>
      </c>
    </row>
    <row r="21" spans="1:54" ht="13.5">
      <c r="A21" s="319" t="str">
        <f t="shared" si="0"/>
        <v>庵1</v>
      </c>
      <c r="B21" s="350" t="str">
        <f>DATE(F21,G21,H21)&amp;"-"&amp;COUNTIF($C$19:C21,H21)</f>
        <v>45200-3</v>
      </c>
      <c r="C21" s="319">
        <f t="shared" si="1"/>
        <v>1</v>
      </c>
      <c r="D21" s="350" t="str">
        <f>DATE(F21,G21,H21)&amp;"-"&amp;COUNTIF($E$19:E21,H21)</f>
        <v>45200-3</v>
      </c>
      <c r="E21" s="319">
        <f t="shared" si="2"/>
        <v>1</v>
      </c>
      <c r="F21" s="596">
        <v>2023</v>
      </c>
      <c r="G21" s="596">
        <v>10</v>
      </c>
      <c r="H21" s="596">
        <v>1</v>
      </c>
      <c r="I21" s="597" t="s">
        <v>558</v>
      </c>
      <c r="J21" s="597" t="s">
        <v>277</v>
      </c>
      <c r="K21" s="353">
        <v>16200</v>
      </c>
      <c r="L21" s="596">
        <v>4</v>
      </c>
      <c r="M21" s="598">
        <v>34</v>
      </c>
      <c r="N21" s="355"/>
      <c r="O21" s="599"/>
      <c r="P21" s="355"/>
      <c r="Q21" s="599"/>
      <c r="R21" s="355"/>
      <c r="S21" s="599"/>
      <c r="T21" s="355"/>
      <c r="U21" s="599"/>
      <c r="V21" s="357">
        <v>220</v>
      </c>
      <c r="W21" s="358"/>
      <c r="X21" s="358"/>
      <c r="Y21" s="358"/>
      <c r="Z21" s="358"/>
      <c r="AA21" s="600">
        <v>960</v>
      </c>
      <c r="AB21" s="601">
        <v>0.75</v>
      </c>
      <c r="AC21" s="602"/>
      <c r="AD21" s="603">
        <v>1.0208333333333333</v>
      </c>
      <c r="AE21" s="362">
        <f t="shared" si="3"/>
        <v>0.27083333333333326</v>
      </c>
      <c r="AF21" s="362">
        <f t="shared" si="4"/>
        <v>0</v>
      </c>
      <c r="AG21" s="362">
        <f t="shared" si="5"/>
        <v>0.10416666666666663</v>
      </c>
      <c r="AH21" s="363">
        <f t="shared" si="6"/>
        <v>6839.9999999999982</v>
      </c>
      <c r="AI21" s="364">
        <v>7100</v>
      </c>
      <c r="AJ21" s="365">
        <f t="shared" si="7"/>
        <v>8880</v>
      </c>
      <c r="AK21" s="596"/>
      <c r="AM21" s="349">
        <f t="shared" si="10"/>
        <v>0</v>
      </c>
      <c r="AN21" s="349">
        <f t="shared" si="11"/>
        <v>0</v>
      </c>
      <c r="AO21" s="349">
        <f t="shared" si="11"/>
        <v>0</v>
      </c>
      <c r="AP21" s="349">
        <f t="shared" si="11"/>
        <v>0</v>
      </c>
      <c r="AQ21" s="349">
        <f t="shared" si="11"/>
        <v>0</v>
      </c>
      <c r="AR21" s="349">
        <f t="shared" si="11"/>
        <v>0</v>
      </c>
      <c r="AS21" s="349">
        <f t="shared" si="11"/>
        <v>0</v>
      </c>
      <c r="AT21" s="349">
        <f t="shared" si="11"/>
        <v>0</v>
      </c>
      <c r="AU21" s="349">
        <f t="shared" si="11"/>
        <v>0</v>
      </c>
      <c r="AV21" s="349">
        <f t="shared" si="11"/>
        <v>0</v>
      </c>
      <c r="AW21" s="349">
        <f t="shared" si="11"/>
        <v>0</v>
      </c>
      <c r="AX21" s="349">
        <f t="shared" si="11"/>
        <v>0</v>
      </c>
      <c r="AY21" s="349">
        <f t="shared" si="11"/>
        <v>0</v>
      </c>
      <c r="AZ21" s="349">
        <f t="shared" si="11"/>
        <v>0</v>
      </c>
      <c r="BA21" s="349">
        <f t="shared" si="11"/>
        <v>0</v>
      </c>
      <c r="BB21" s="349">
        <f t="shared" si="9"/>
        <v>0</v>
      </c>
    </row>
    <row r="22" spans="1:54" ht="13.5">
      <c r="A22" s="319" t="str">
        <f t="shared" si="0"/>
        <v>小沼1</v>
      </c>
      <c r="B22" s="350" t="str">
        <f>DATE(F22,G22,H22)&amp;"-"&amp;COUNTIF($C$19:C22,H22)</f>
        <v>45200-4</v>
      </c>
      <c r="C22" s="319">
        <f t="shared" si="1"/>
        <v>1</v>
      </c>
      <c r="D22" s="350" t="str">
        <f>DATE(F22,G22,H22)&amp;"-"&amp;COUNTIF($E$19:E22,H22)</f>
        <v>45200-4</v>
      </c>
      <c r="E22" s="319">
        <f t="shared" si="2"/>
        <v>1</v>
      </c>
      <c r="F22" s="596">
        <v>2023</v>
      </c>
      <c r="G22" s="596">
        <v>10</v>
      </c>
      <c r="H22" s="596">
        <v>1</v>
      </c>
      <c r="I22" s="597" t="s">
        <v>559</v>
      </c>
      <c r="J22" s="597" t="s">
        <v>277</v>
      </c>
      <c r="K22" s="353">
        <v>10500</v>
      </c>
      <c r="L22" s="596">
        <v>3</v>
      </c>
      <c r="M22" s="598">
        <v>19.600000000000001</v>
      </c>
      <c r="N22" s="355"/>
      <c r="O22" s="599"/>
      <c r="P22" s="355"/>
      <c r="Q22" s="599"/>
      <c r="R22" s="355"/>
      <c r="S22" s="599"/>
      <c r="T22" s="355"/>
      <c r="U22" s="599"/>
      <c r="V22" s="357">
        <v>300</v>
      </c>
      <c r="W22" s="358"/>
      <c r="X22" s="358"/>
      <c r="Y22" s="358"/>
      <c r="Z22" s="358"/>
      <c r="AA22" s="600">
        <v>960</v>
      </c>
      <c r="AB22" s="601">
        <v>0.79166666666666663</v>
      </c>
      <c r="AC22" s="602"/>
      <c r="AD22" s="603">
        <v>1.03125</v>
      </c>
      <c r="AE22" s="362">
        <f t="shared" si="3"/>
        <v>0.23958333333333337</v>
      </c>
      <c r="AF22" s="362">
        <f t="shared" si="4"/>
        <v>0</v>
      </c>
      <c r="AG22" s="362">
        <f t="shared" si="5"/>
        <v>0.11458333333333337</v>
      </c>
      <c r="AH22" s="363">
        <f t="shared" si="6"/>
        <v>6180.0000000000009</v>
      </c>
      <c r="AI22" s="364">
        <v>6500</v>
      </c>
      <c r="AJ22" s="365">
        <f t="shared" si="7"/>
        <v>3700</v>
      </c>
      <c r="AK22" s="596"/>
      <c r="AM22" s="349">
        <f t="shared" si="10"/>
        <v>0</v>
      </c>
      <c r="AN22" s="349">
        <f t="shared" si="11"/>
        <v>0</v>
      </c>
      <c r="AO22" s="349">
        <f t="shared" si="11"/>
        <v>0</v>
      </c>
      <c r="AP22" s="349">
        <f t="shared" si="11"/>
        <v>0</v>
      </c>
      <c r="AQ22" s="349">
        <f t="shared" si="11"/>
        <v>0</v>
      </c>
      <c r="AR22" s="349">
        <f t="shared" si="11"/>
        <v>0</v>
      </c>
      <c r="AS22" s="349">
        <f t="shared" si="11"/>
        <v>0</v>
      </c>
      <c r="AT22" s="349">
        <f t="shared" si="11"/>
        <v>0</v>
      </c>
      <c r="AU22" s="349">
        <f t="shared" si="11"/>
        <v>0</v>
      </c>
      <c r="AV22" s="349">
        <f t="shared" si="11"/>
        <v>0</v>
      </c>
      <c r="AW22" s="349">
        <f t="shared" si="11"/>
        <v>0</v>
      </c>
      <c r="AX22" s="349">
        <f t="shared" si="11"/>
        <v>0</v>
      </c>
      <c r="AY22" s="349">
        <f t="shared" si="11"/>
        <v>0</v>
      </c>
      <c r="AZ22" s="349">
        <f t="shared" si="11"/>
        <v>0</v>
      </c>
      <c r="BA22" s="349">
        <f t="shared" si="11"/>
        <v>0</v>
      </c>
      <c r="BB22" s="349">
        <f t="shared" si="9"/>
        <v>0</v>
      </c>
    </row>
    <row r="23" spans="1:54" ht="13.5">
      <c r="A23" s="319" t="str">
        <f t="shared" si="0"/>
        <v>片山1</v>
      </c>
      <c r="B23" s="350" t="str">
        <f>DATE(F23,G23,H23)&amp;"-"&amp;COUNTIF($C$19:C23,H23)</f>
        <v>45200-5</v>
      </c>
      <c r="C23" s="319">
        <f t="shared" si="1"/>
        <v>1</v>
      </c>
      <c r="D23" s="350" t="str">
        <f>DATE(F23,G23,H23)&amp;"-"&amp;COUNTIF($E$19:E23,H23)</f>
        <v>45200-5</v>
      </c>
      <c r="E23" s="319">
        <f t="shared" si="2"/>
        <v>1</v>
      </c>
      <c r="F23" s="596">
        <v>2023</v>
      </c>
      <c r="G23" s="596">
        <v>10</v>
      </c>
      <c r="H23" s="596">
        <v>1</v>
      </c>
      <c r="I23" s="597" t="s">
        <v>560</v>
      </c>
      <c r="J23" s="597" t="s">
        <v>277</v>
      </c>
      <c r="K23" s="353">
        <v>16200</v>
      </c>
      <c r="L23" s="596">
        <v>3</v>
      </c>
      <c r="M23" s="598">
        <v>42.4</v>
      </c>
      <c r="N23" s="355"/>
      <c r="O23" s="599"/>
      <c r="P23" s="355"/>
      <c r="Q23" s="599"/>
      <c r="R23" s="355"/>
      <c r="S23" s="599"/>
      <c r="T23" s="355"/>
      <c r="U23" s="599"/>
      <c r="V23" s="357"/>
      <c r="W23" s="358"/>
      <c r="X23" s="358"/>
      <c r="Y23" s="358"/>
      <c r="Z23" s="358"/>
      <c r="AA23" s="600">
        <v>960</v>
      </c>
      <c r="AB23" s="601">
        <v>0.84375</v>
      </c>
      <c r="AC23" s="602"/>
      <c r="AD23" s="603">
        <v>1.03125</v>
      </c>
      <c r="AE23" s="362">
        <f t="shared" si="3"/>
        <v>0.1875</v>
      </c>
      <c r="AF23" s="362">
        <f t="shared" si="4"/>
        <v>0</v>
      </c>
      <c r="AG23" s="362">
        <f t="shared" si="5"/>
        <v>0.11458333333333337</v>
      </c>
      <c r="AH23" s="363">
        <f t="shared" si="6"/>
        <v>4980</v>
      </c>
      <c r="AI23" s="364">
        <v>5300</v>
      </c>
      <c r="AJ23" s="365">
        <f t="shared" si="7"/>
        <v>10900</v>
      </c>
      <c r="AK23" s="596"/>
      <c r="AM23" s="349">
        <f t="shared" si="10"/>
        <v>0</v>
      </c>
      <c r="AN23" s="349">
        <f t="shared" si="11"/>
        <v>0</v>
      </c>
      <c r="AO23" s="349">
        <f t="shared" si="11"/>
        <v>0</v>
      </c>
      <c r="AP23" s="349">
        <f t="shared" si="11"/>
        <v>0</v>
      </c>
      <c r="AQ23" s="349">
        <f t="shared" si="11"/>
        <v>0</v>
      </c>
      <c r="AR23" s="349">
        <f t="shared" si="11"/>
        <v>0</v>
      </c>
      <c r="AS23" s="349">
        <f t="shared" si="11"/>
        <v>0</v>
      </c>
      <c r="AT23" s="349">
        <f t="shared" si="11"/>
        <v>0</v>
      </c>
      <c r="AU23" s="349">
        <f t="shared" si="11"/>
        <v>0</v>
      </c>
      <c r="AV23" s="349">
        <f t="shared" si="11"/>
        <v>0</v>
      </c>
      <c r="AW23" s="349">
        <f t="shared" si="11"/>
        <v>0</v>
      </c>
      <c r="AX23" s="349">
        <f t="shared" si="11"/>
        <v>0</v>
      </c>
      <c r="AY23" s="349">
        <f t="shared" si="11"/>
        <v>0</v>
      </c>
      <c r="AZ23" s="349">
        <f t="shared" si="11"/>
        <v>0</v>
      </c>
      <c r="BA23" s="349">
        <f t="shared" si="11"/>
        <v>0</v>
      </c>
      <c r="BB23" s="349">
        <f t="shared" si="9"/>
        <v>0</v>
      </c>
    </row>
    <row r="24" spans="1:54" ht="13.5">
      <c r="A24" s="319" t="str">
        <f t="shared" si="0"/>
        <v>深田1</v>
      </c>
      <c r="B24" s="350" t="str">
        <f>DATE(F24,G24,H24)&amp;"-"&amp;COUNTIF($C$19:C24,H24)</f>
        <v>45200-6</v>
      </c>
      <c r="C24" s="319">
        <f t="shared" si="1"/>
        <v>1</v>
      </c>
      <c r="D24" s="350" t="str">
        <f>DATE(F24,G24,H24)&amp;"-"&amp;COUNTIF($E$19:E24,H24)</f>
        <v>45200-6</v>
      </c>
      <c r="E24" s="319">
        <f t="shared" si="2"/>
        <v>1</v>
      </c>
      <c r="F24" s="596">
        <v>2023</v>
      </c>
      <c r="G24" s="596">
        <v>10</v>
      </c>
      <c r="H24" s="596">
        <v>1</v>
      </c>
      <c r="I24" s="597" t="s">
        <v>561</v>
      </c>
      <c r="J24" s="597" t="s">
        <v>277</v>
      </c>
      <c r="K24" s="353">
        <v>13600</v>
      </c>
      <c r="L24" s="596">
        <v>4</v>
      </c>
      <c r="M24" s="598">
        <v>22.9</v>
      </c>
      <c r="N24" s="355"/>
      <c r="O24" s="599"/>
      <c r="P24" s="355"/>
      <c r="Q24" s="599"/>
      <c r="R24" s="355"/>
      <c r="S24" s="599"/>
      <c r="T24" s="355"/>
      <c r="U24" s="599"/>
      <c r="V24" s="357"/>
      <c r="W24" s="358"/>
      <c r="X24" s="358"/>
      <c r="Y24" s="358"/>
      <c r="Z24" s="358"/>
      <c r="AA24" s="600">
        <v>960</v>
      </c>
      <c r="AB24" s="601">
        <v>0.83333333333333337</v>
      </c>
      <c r="AC24" s="602"/>
      <c r="AD24" s="603">
        <v>1.0208333333333333</v>
      </c>
      <c r="AE24" s="362">
        <f t="shared" si="3"/>
        <v>0.18749999999999989</v>
      </c>
      <c r="AF24" s="362">
        <f t="shared" si="4"/>
        <v>0</v>
      </c>
      <c r="AG24" s="362">
        <f t="shared" si="5"/>
        <v>0.10416666666666663</v>
      </c>
      <c r="AH24" s="363">
        <f t="shared" si="6"/>
        <v>4919.9999999999973</v>
      </c>
      <c r="AI24" s="364">
        <v>5200</v>
      </c>
      <c r="AJ24" s="365">
        <f t="shared" si="7"/>
        <v>8400</v>
      </c>
      <c r="AK24" s="596"/>
      <c r="AM24" s="349">
        <f t="shared" si="10"/>
        <v>0</v>
      </c>
      <c r="AN24" s="349">
        <f t="shared" si="11"/>
        <v>0</v>
      </c>
      <c r="AO24" s="349">
        <f t="shared" si="11"/>
        <v>0</v>
      </c>
      <c r="AP24" s="349">
        <f t="shared" si="11"/>
        <v>0</v>
      </c>
      <c r="AQ24" s="349">
        <f t="shared" si="11"/>
        <v>0</v>
      </c>
      <c r="AR24" s="349">
        <f t="shared" si="11"/>
        <v>0</v>
      </c>
      <c r="AS24" s="349">
        <f t="shared" si="11"/>
        <v>0</v>
      </c>
      <c r="AT24" s="349">
        <f t="shared" si="11"/>
        <v>0</v>
      </c>
      <c r="AU24" s="349">
        <f t="shared" si="11"/>
        <v>0</v>
      </c>
      <c r="AV24" s="349">
        <f t="shared" si="11"/>
        <v>0</v>
      </c>
      <c r="AW24" s="349">
        <f t="shared" si="11"/>
        <v>0</v>
      </c>
      <c r="AX24" s="349">
        <f t="shared" si="11"/>
        <v>0</v>
      </c>
      <c r="AY24" s="349">
        <f t="shared" si="11"/>
        <v>0</v>
      </c>
      <c r="AZ24" s="349">
        <f t="shared" si="11"/>
        <v>0</v>
      </c>
      <c r="BA24" s="349">
        <f t="shared" si="11"/>
        <v>0</v>
      </c>
      <c r="BB24" s="349">
        <f t="shared" si="9"/>
        <v>0</v>
      </c>
    </row>
    <row r="25" spans="1:54" ht="13.5">
      <c r="A25" s="319" t="str">
        <f t="shared" si="0"/>
        <v>藤本1</v>
      </c>
      <c r="B25" s="350" t="str">
        <f>DATE(F25,G25,H25)&amp;"-"&amp;COUNTIF($C$19:C25,H25)</f>
        <v>45200-7</v>
      </c>
      <c r="C25" s="319">
        <f t="shared" si="1"/>
        <v>1</v>
      </c>
      <c r="D25" s="350" t="str">
        <f>DATE(F25,G25,H25)&amp;"-"&amp;COUNTIF($E$19:E25,H25)</f>
        <v>45200-7</v>
      </c>
      <c r="E25" s="319">
        <f t="shared" si="2"/>
        <v>1</v>
      </c>
      <c r="F25" s="596">
        <v>2023</v>
      </c>
      <c r="G25" s="596">
        <v>10</v>
      </c>
      <c r="H25" s="596">
        <v>1</v>
      </c>
      <c r="I25" s="597" t="s">
        <v>562</v>
      </c>
      <c r="J25" s="597" t="s">
        <v>277</v>
      </c>
      <c r="K25" s="353"/>
      <c r="L25" s="596"/>
      <c r="M25" s="598"/>
      <c r="N25" s="355"/>
      <c r="O25" s="599"/>
      <c r="P25" s="355"/>
      <c r="Q25" s="599"/>
      <c r="R25" s="355"/>
      <c r="S25" s="599"/>
      <c r="T25" s="355"/>
      <c r="U25" s="599"/>
      <c r="V25" s="357"/>
      <c r="W25" s="358"/>
      <c r="X25" s="358"/>
      <c r="Y25" s="358"/>
      <c r="Z25" s="358"/>
      <c r="AA25" s="600">
        <v>960</v>
      </c>
      <c r="AB25" s="601">
        <v>0.77083333333333337</v>
      </c>
      <c r="AC25" s="602"/>
      <c r="AD25" s="603">
        <v>1.0208333333333333</v>
      </c>
      <c r="AE25" s="362">
        <f t="shared" si="3"/>
        <v>0.24999999999999989</v>
      </c>
      <c r="AF25" s="362">
        <f t="shared" si="4"/>
        <v>0</v>
      </c>
      <c r="AG25" s="362">
        <f t="shared" si="5"/>
        <v>0.10416666666666663</v>
      </c>
      <c r="AH25" s="363">
        <f t="shared" si="6"/>
        <v>5759.9999999999982</v>
      </c>
      <c r="AI25" s="364">
        <v>5700</v>
      </c>
      <c r="AJ25" s="365">
        <f t="shared" si="7"/>
        <v>-5700</v>
      </c>
      <c r="AK25" s="596">
        <v>960</v>
      </c>
      <c r="AM25" s="349">
        <f t="shared" si="10"/>
        <v>0</v>
      </c>
      <c r="AN25" s="349">
        <f t="shared" si="11"/>
        <v>0</v>
      </c>
      <c r="AO25" s="349">
        <f t="shared" si="11"/>
        <v>0</v>
      </c>
      <c r="AP25" s="349">
        <f t="shared" si="11"/>
        <v>0</v>
      </c>
      <c r="AQ25" s="349">
        <f t="shared" si="11"/>
        <v>0</v>
      </c>
      <c r="AR25" s="349">
        <f t="shared" si="11"/>
        <v>0</v>
      </c>
      <c r="AS25" s="349">
        <f t="shared" si="11"/>
        <v>0</v>
      </c>
      <c r="AT25" s="349">
        <f t="shared" si="11"/>
        <v>0</v>
      </c>
      <c r="AU25" s="349">
        <f t="shared" si="11"/>
        <v>0</v>
      </c>
      <c r="AV25" s="349">
        <f t="shared" si="11"/>
        <v>0</v>
      </c>
      <c r="AW25" s="349">
        <f t="shared" si="11"/>
        <v>0</v>
      </c>
      <c r="AX25" s="349">
        <f t="shared" si="11"/>
        <v>0</v>
      </c>
      <c r="AY25" s="349">
        <f t="shared" si="11"/>
        <v>0</v>
      </c>
      <c r="AZ25" s="349">
        <f t="shared" si="11"/>
        <v>0</v>
      </c>
      <c r="BA25" s="349">
        <f t="shared" si="11"/>
        <v>0</v>
      </c>
      <c r="BB25" s="349">
        <f t="shared" si="9"/>
        <v>0</v>
      </c>
    </row>
    <row r="26" spans="1:54" ht="13.5">
      <c r="A26" s="319" t="str">
        <f t="shared" si="0"/>
        <v>木村2</v>
      </c>
      <c r="B26" s="350" t="str">
        <f>DATE(F26,G26,H26)&amp;"-"&amp;COUNTIF($C$19:C26,H26)</f>
        <v>45201-1</v>
      </c>
      <c r="C26" s="319">
        <f t="shared" si="1"/>
        <v>2</v>
      </c>
      <c r="D26" s="350" t="str">
        <f>DATE(F26,G26,H26)&amp;"-"&amp;COUNTIF($E$19:E26,H26)</f>
        <v>45201-1</v>
      </c>
      <c r="E26" s="319">
        <f t="shared" si="2"/>
        <v>2</v>
      </c>
      <c r="F26" s="596">
        <v>2023</v>
      </c>
      <c r="G26" s="596">
        <v>10</v>
      </c>
      <c r="H26" s="596">
        <v>2</v>
      </c>
      <c r="I26" s="597" t="s">
        <v>563</v>
      </c>
      <c r="J26" s="597" t="s">
        <v>277</v>
      </c>
      <c r="K26" s="353">
        <v>12800</v>
      </c>
      <c r="L26" s="596">
        <v>3</v>
      </c>
      <c r="M26" s="598">
        <v>29</v>
      </c>
      <c r="N26" s="355">
        <v>4500</v>
      </c>
      <c r="O26" s="599" t="s">
        <v>564</v>
      </c>
      <c r="P26" s="355"/>
      <c r="Q26" s="599"/>
      <c r="R26" s="355"/>
      <c r="S26" s="599"/>
      <c r="T26" s="355"/>
      <c r="U26" s="599"/>
      <c r="V26" s="357"/>
      <c r="W26" s="358"/>
      <c r="X26" s="358"/>
      <c r="Y26" s="358"/>
      <c r="Z26" s="358"/>
      <c r="AA26" s="600">
        <v>960</v>
      </c>
      <c r="AB26" s="601">
        <v>0.91666666666666663</v>
      </c>
      <c r="AC26" s="602"/>
      <c r="AD26" s="603">
        <v>1.1041666666666667</v>
      </c>
      <c r="AE26" s="362">
        <f t="shared" si="3"/>
        <v>0.18750000000000011</v>
      </c>
      <c r="AF26" s="362">
        <f t="shared" si="4"/>
        <v>0</v>
      </c>
      <c r="AG26" s="362">
        <f t="shared" si="5"/>
        <v>0.18750000000000011</v>
      </c>
      <c r="AH26" s="363">
        <f t="shared" si="6"/>
        <v>5400.0000000000036</v>
      </c>
      <c r="AI26" s="364">
        <v>5500</v>
      </c>
      <c r="AJ26" s="365">
        <f t="shared" si="7"/>
        <v>2800</v>
      </c>
      <c r="AK26" s="596"/>
      <c r="AM26" s="349">
        <f t="shared" si="10"/>
        <v>0</v>
      </c>
      <c r="AN26" s="349">
        <f t="shared" si="11"/>
        <v>0</v>
      </c>
      <c r="AO26" s="349">
        <f t="shared" si="11"/>
        <v>0</v>
      </c>
      <c r="AP26" s="349">
        <f t="shared" si="11"/>
        <v>0</v>
      </c>
      <c r="AQ26" s="349">
        <f t="shared" si="11"/>
        <v>0</v>
      </c>
      <c r="AR26" s="349">
        <f t="shared" si="11"/>
        <v>0</v>
      </c>
      <c r="AS26" s="349">
        <f t="shared" si="11"/>
        <v>4500</v>
      </c>
      <c r="AT26" s="349">
        <f t="shared" si="11"/>
        <v>0</v>
      </c>
      <c r="AU26" s="349">
        <f t="shared" si="11"/>
        <v>0</v>
      </c>
      <c r="AV26" s="349">
        <f t="shared" si="11"/>
        <v>0</v>
      </c>
      <c r="AW26" s="349">
        <f t="shared" si="11"/>
        <v>0</v>
      </c>
      <c r="AX26" s="349">
        <f t="shared" si="11"/>
        <v>0</v>
      </c>
      <c r="AY26" s="349">
        <f t="shared" si="11"/>
        <v>0</v>
      </c>
      <c r="AZ26" s="349">
        <f t="shared" si="11"/>
        <v>0</v>
      </c>
      <c r="BA26" s="349">
        <f t="shared" si="11"/>
        <v>0</v>
      </c>
      <c r="BB26" s="349">
        <f t="shared" si="9"/>
        <v>4500</v>
      </c>
    </row>
    <row r="27" spans="1:54" ht="13.5">
      <c r="A27" s="319" t="str">
        <f t="shared" si="0"/>
        <v>石巻2</v>
      </c>
      <c r="B27" s="350" t="str">
        <f>DATE(F27,G27,H27)&amp;"-"&amp;COUNTIF($C$19:C27,H27)</f>
        <v>45201-2</v>
      </c>
      <c r="C27" s="319">
        <f t="shared" si="1"/>
        <v>2</v>
      </c>
      <c r="D27" s="350" t="str">
        <f>DATE(F27,G27,H27)&amp;"-"&amp;COUNTIF($E$19:E27,H27)</f>
        <v>45201-2</v>
      </c>
      <c r="E27" s="319">
        <f t="shared" si="2"/>
        <v>2</v>
      </c>
      <c r="F27" s="596">
        <v>2023</v>
      </c>
      <c r="G27" s="596">
        <v>10</v>
      </c>
      <c r="H27" s="596">
        <v>2</v>
      </c>
      <c r="I27" s="597" t="s">
        <v>565</v>
      </c>
      <c r="J27" s="597" t="s">
        <v>277</v>
      </c>
      <c r="K27" s="353">
        <v>18200</v>
      </c>
      <c r="L27" s="596">
        <v>5</v>
      </c>
      <c r="M27" s="598">
        <v>37.200000000000003</v>
      </c>
      <c r="N27" s="355">
        <v>2800</v>
      </c>
      <c r="O27" s="599" t="s">
        <v>566</v>
      </c>
      <c r="P27" s="355">
        <v>3700</v>
      </c>
      <c r="Q27" s="599" t="s">
        <v>566</v>
      </c>
      <c r="R27" s="355"/>
      <c r="S27" s="599"/>
      <c r="T27" s="355"/>
      <c r="U27" s="599"/>
      <c r="V27" s="357"/>
      <c r="W27" s="358"/>
      <c r="X27" s="358"/>
      <c r="Y27" s="358"/>
      <c r="Z27" s="358"/>
      <c r="AA27" s="600">
        <v>960</v>
      </c>
      <c r="AB27" s="601">
        <v>0.83333333333333337</v>
      </c>
      <c r="AC27" s="602"/>
      <c r="AD27" s="603">
        <v>1.09375</v>
      </c>
      <c r="AE27" s="362">
        <f t="shared" si="3"/>
        <v>0.26041666666666663</v>
      </c>
      <c r="AF27" s="362">
        <f t="shared" si="4"/>
        <v>0</v>
      </c>
      <c r="AG27" s="362">
        <f t="shared" si="5"/>
        <v>0.17708333333333337</v>
      </c>
      <c r="AH27" s="363">
        <f t="shared" si="6"/>
        <v>7019.9999999999991</v>
      </c>
      <c r="AI27" s="364">
        <v>7000</v>
      </c>
      <c r="AJ27" s="365">
        <f t="shared" si="7"/>
        <v>4700</v>
      </c>
      <c r="AK27" s="596"/>
      <c r="AM27" s="349">
        <f t="shared" si="10"/>
        <v>0</v>
      </c>
      <c r="AN27" s="349">
        <f t="shared" si="11"/>
        <v>0</v>
      </c>
      <c r="AO27" s="349">
        <f t="shared" si="11"/>
        <v>0</v>
      </c>
      <c r="AP27" s="349">
        <f t="shared" si="11"/>
        <v>0</v>
      </c>
      <c r="AQ27" s="349">
        <f t="shared" si="11"/>
        <v>0</v>
      </c>
      <c r="AR27" s="349">
        <f t="shared" si="11"/>
        <v>6500</v>
      </c>
      <c r="AS27" s="349">
        <f t="shared" si="11"/>
        <v>0</v>
      </c>
      <c r="AT27" s="349">
        <f t="shared" si="11"/>
        <v>0</v>
      </c>
      <c r="AU27" s="349">
        <f t="shared" si="11"/>
        <v>0</v>
      </c>
      <c r="AV27" s="349">
        <f t="shared" si="11"/>
        <v>0</v>
      </c>
      <c r="AW27" s="349">
        <f t="shared" si="11"/>
        <v>0</v>
      </c>
      <c r="AX27" s="349">
        <f t="shared" si="11"/>
        <v>0</v>
      </c>
      <c r="AY27" s="349">
        <f t="shared" si="11"/>
        <v>0</v>
      </c>
      <c r="AZ27" s="349">
        <f t="shared" si="11"/>
        <v>0</v>
      </c>
      <c r="BA27" s="349">
        <f t="shared" si="11"/>
        <v>0</v>
      </c>
      <c r="BB27" s="349">
        <f t="shared" si="9"/>
        <v>6500</v>
      </c>
    </row>
    <row r="28" spans="1:54" ht="13.5">
      <c r="A28" s="319" t="str">
        <f t="shared" si="0"/>
        <v>若濱2</v>
      </c>
      <c r="B28" s="350" t="str">
        <f>DATE(F28,G28,H28)&amp;"-"&amp;COUNTIF($C$19:C28,H28)</f>
        <v>45201-3</v>
      </c>
      <c r="C28" s="319">
        <f t="shared" si="1"/>
        <v>2</v>
      </c>
      <c r="D28" s="350" t="str">
        <f>DATE(F28,G28,H28)&amp;"-"&amp;COUNTIF($E$19:E28,H28)</f>
        <v>45201-3</v>
      </c>
      <c r="E28" s="319">
        <f t="shared" si="2"/>
        <v>2</v>
      </c>
      <c r="F28" s="596">
        <v>2023</v>
      </c>
      <c r="G28" s="596">
        <v>10</v>
      </c>
      <c r="H28" s="596">
        <v>2</v>
      </c>
      <c r="I28" s="597" t="s">
        <v>567</v>
      </c>
      <c r="J28" s="597" t="s">
        <v>277</v>
      </c>
      <c r="K28" s="353">
        <v>27300</v>
      </c>
      <c r="L28" s="596">
        <v>7</v>
      </c>
      <c r="M28" s="598">
        <v>57.7</v>
      </c>
      <c r="N28" s="355">
        <v>600</v>
      </c>
      <c r="O28" s="599" t="s">
        <v>282</v>
      </c>
      <c r="P28" s="355"/>
      <c r="Q28" s="599"/>
      <c r="R28" s="355"/>
      <c r="S28" s="599"/>
      <c r="T28" s="355"/>
      <c r="U28" s="599"/>
      <c r="V28" s="357"/>
      <c r="W28" s="358"/>
      <c r="X28" s="358"/>
      <c r="Y28" s="358"/>
      <c r="Z28" s="358"/>
      <c r="AA28" s="600">
        <v>960</v>
      </c>
      <c r="AB28" s="601">
        <v>0.83333333333333337</v>
      </c>
      <c r="AC28" s="602"/>
      <c r="AD28" s="603">
        <v>1.09375</v>
      </c>
      <c r="AE28" s="362">
        <f t="shared" si="3"/>
        <v>0.26041666666666663</v>
      </c>
      <c r="AF28" s="362">
        <f t="shared" si="4"/>
        <v>0</v>
      </c>
      <c r="AG28" s="362">
        <f t="shared" si="5"/>
        <v>0.17708333333333337</v>
      </c>
      <c r="AH28" s="363">
        <f t="shared" si="6"/>
        <v>7019.9999999999991</v>
      </c>
      <c r="AI28" s="364">
        <v>7000</v>
      </c>
      <c r="AJ28" s="365">
        <f t="shared" si="7"/>
        <v>19700</v>
      </c>
      <c r="AK28" s="596"/>
      <c r="AM28" s="349">
        <f t="shared" si="10"/>
        <v>0</v>
      </c>
      <c r="AN28" s="349">
        <f t="shared" si="11"/>
        <v>600</v>
      </c>
      <c r="AO28" s="349">
        <f t="shared" si="11"/>
        <v>0</v>
      </c>
      <c r="AP28" s="349">
        <f t="shared" si="11"/>
        <v>0</v>
      </c>
      <c r="AQ28" s="349">
        <f t="shared" si="11"/>
        <v>0</v>
      </c>
      <c r="AR28" s="349">
        <f t="shared" si="11"/>
        <v>0</v>
      </c>
      <c r="AS28" s="349">
        <f t="shared" si="11"/>
        <v>0</v>
      </c>
      <c r="AT28" s="349">
        <f t="shared" si="11"/>
        <v>0</v>
      </c>
      <c r="AU28" s="349">
        <f t="shared" si="11"/>
        <v>0</v>
      </c>
      <c r="AV28" s="349">
        <f t="shared" si="11"/>
        <v>0</v>
      </c>
      <c r="AW28" s="349">
        <f t="shared" si="11"/>
        <v>0</v>
      </c>
      <c r="AX28" s="349">
        <f t="shared" si="11"/>
        <v>0</v>
      </c>
      <c r="AY28" s="349">
        <f t="shared" si="11"/>
        <v>0</v>
      </c>
      <c r="AZ28" s="349">
        <f t="shared" si="11"/>
        <v>0</v>
      </c>
      <c r="BA28" s="349">
        <f t="shared" si="11"/>
        <v>0</v>
      </c>
      <c r="BB28" s="349">
        <f t="shared" si="9"/>
        <v>600</v>
      </c>
    </row>
    <row r="29" spans="1:54" ht="13.5">
      <c r="A29" s="319" t="str">
        <f>I29&amp;H29</f>
        <v>井越2</v>
      </c>
      <c r="B29" s="350" t="str">
        <f>DATE(F29,G29,H29)&amp;"-"&amp;COUNTIF($C$19:C29,H29)</f>
        <v>45201-4</v>
      </c>
      <c r="C29" s="319">
        <f>IF(OR(AA29=0,AA29=""),0,H29)</f>
        <v>2</v>
      </c>
      <c r="D29" s="350" t="str">
        <f>DATE(F29,G29,H29)&amp;"-"&amp;COUNTIF($E$19:E29,H29)</f>
        <v>45201-4</v>
      </c>
      <c r="E29" s="319">
        <f>IF(OR(H29=0,H29=""),0,H29)</f>
        <v>2</v>
      </c>
      <c r="F29" s="596">
        <v>2023</v>
      </c>
      <c r="G29" s="596">
        <v>10</v>
      </c>
      <c r="H29" s="596">
        <v>2</v>
      </c>
      <c r="I29" s="597" t="s">
        <v>568</v>
      </c>
      <c r="J29" s="597" t="s">
        <v>277</v>
      </c>
      <c r="K29" s="353">
        <v>12500</v>
      </c>
      <c r="L29" s="596">
        <v>3</v>
      </c>
      <c r="M29" s="598">
        <v>20.9</v>
      </c>
      <c r="N29" s="355"/>
      <c r="O29" s="599"/>
      <c r="P29" s="355"/>
      <c r="Q29" s="599"/>
      <c r="R29" s="355"/>
      <c r="S29" s="599"/>
      <c r="T29" s="355"/>
      <c r="U29" s="599"/>
      <c r="V29" s="357"/>
      <c r="W29" s="358"/>
      <c r="X29" s="358"/>
      <c r="Y29" s="358"/>
      <c r="Z29" s="358"/>
      <c r="AA29" s="600">
        <v>960</v>
      </c>
      <c r="AB29" s="601">
        <v>0.875</v>
      </c>
      <c r="AC29" s="602"/>
      <c r="AD29" s="603">
        <v>1.09375</v>
      </c>
      <c r="AE29" s="362">
        <f t="shared" si="3"/>
        <v>0.21875</v>
      </c>
      <c r="AF29" s="362">
        <f t="shared" si="4"/>
        <v>0</v>
      </c>
      <c r="AG29" s="362">
        <f t="shared" si="5"/>
        <v>0.17708333333333337</v>
      </c>
      <c r="AH29" s="363">
        <f t="shared" si="6"/>
        <v>6060</v>
      </c>
      <c r="AI29" s="364">
        <v>6000</v>
      </c>
      <c r="AJ29" s="365">
        <f t="shared" si="7"/>
        <v>6500</v>
      </c>
      <c r="AK29" s="596"/>
      <c r="AM29" s="349">
        <f t="shared" si="10"/>
        <v>0</v>
      </c>
      <c r="AN29" s="349">
        <f t="shared" si="11"/>
        <v>0</v>
      </c>
      <c r="AO29" s="349">
        <f t="shared" si="11"/>
        <v>0</v>
      </c>
      <c r="AP29" s="349">
        <f t="shared" si="11"/>
        <v>0</v>
      </c>
      <c r="AQ29" s="349">
        <f t="shared" si="11"/>
        <v>0</v>
      </c>
      <c r="AR29" s="349">
        <f t="shared" si="11"/>
        <v>0</v>
      </c>
      <c r="AS29" s="349">
        <f t="shared" si="11"/>
        <v>0</v>
      </c>
      <c r="AT29" s="349">
        <f t="shared" si="11"/>
        <v>0</v>
      </c>
      <c r="AU29" s="349">
        <f t="shared" si="11"/>
        <v>0</v>
      </c>
      <c r="AV29" s="349">
        <f t="shared" si="11"/>
        <v>0</v>
      </c>
      <c r="AW29" s="349">
        <f t="shared" si="11"/>
        <v>0</v>
      </c>
      <c r="AX29" s="349">
        <f t="shared" si="11"/>
        <v>0</v>
      </c>
      <c r="AY29" s="349">
        <f t="shared" si="11"/>
        <v>0</v>
      </c>
      <c r="AZ29" s="349">
        <f t="shared" si="11"/>
        <v>0</v>
      </c>
      <c r="BA29" s="349">
        <f t="shared" si="11"/>
        <v>0</v>
      </c>
      <c r="BB29" s="349">
        <f t="shared" si="9"/>
        <v>0</v>
      </c>
    </row>
    <row r="30" spans="1:54" ht="13.5">
      <c r="A30" s="319" t="str">
        <f t="shared" si="0"/>
        <v>菊地2</v>
      </c>
      <c r="B30" s="350" t="str">
        <f>DATE(F30,G30,H30)&amp;"-"&amp;COUNTIF($C$19:C30,H30)</f>
        <v>45201-5</v>
      </c>
      <c r="C30" s="319">
        <f t="shared" si="1"/>
        <v>2</v>
      </c>
      <c r="D30" s="350" t="str">
        <f>DATE(F30,G30,H30)&amp;"-"&amp;COUNTIF($E$19:E30,H30)</f>
        <v>45201-5</v>
      </c>
      <c r="E30" s="319">
        <f t="shared" si="2"/>
        <v>2</v>
      </c>
      <c r="F30" s="596">
        <v>2023</v>
      </c>
      <c r="G30" s="596">
        <v>10</v>
      </c>
      <c r="H30" s="596">
        <v>2</v>
      </c>
      <c r="I30" s="597" t="s">
        <v>569</v>
      </c>
      <c r="J30" s="597" t="s">
        <v>277</v>
      </c>
      <c r="K30" s="353">
        <v>26400</v>
      </c>
      <c r="L30" s="596">
        <v>7</v>
      </c>
      <c r="M30" s="598">
        <v>51.7</v>
      </c>
      <c r="N30" s="355"/>
      <c r="O30" s="599"/>
      <c r="P30" s="355"/>
      <c r="Q30" s="599"/>
      <c r="R30" s="355"/>
      <c r="S30" s="599"/>
      <c r="T30" s="355"/>
      <c r="U30" s="599"/>
      <c r="V30" s="357"/>
      <c r="W30" s="358"/>
      <c r="X30" s="358"/>
      <c r="Y30" s="358"/>
      <c r="Z30" s="358"/>
      <c r="AA30" s="600">
        <v>960</v>
      </c>
      <c r="AB30" s="601">
        <v>0.85416666666666663</v>
      </c>
      <c r="AC30" s="602"/>
      <c r="AD30" s="603">
        <v>1.1041666666666667</v>
      </c>
      <c r="AE30" s="362">
        <f t="shared" si="3"/>
        <v>0.25000000000000011</v>
      </c>
      <c r="AF30" s="362">
        <f t="shared" si="4"/>
        <v>0</v>
      </c>
      <c r="AG30" s="362">
        <f t="shared" si="5"/>
        <v>0.18750000000000011</v>
      </c>
      <c r="AH30" s="363">
        <f t="shared" si="6"/>
        <v>6840.0000000000036</v>
      </c>
      <c r="AI30" s="364">
        <v>6900</v>
      </c>
      <c r="AJ30" s="365">
        <f t="shared" si="7"/>
        <v>19500</v>
      </c>
      <c r="AK30" s="596"/>
      <c r="AM30" s="349">
        <f t="shared" si="10"/>
        <v>0</v>
      </c>
      <c r="AN30" s="349">
        <f t="shared" si="11"/>
        <v>0</v>
      </c>
      <c r="AO30" s="349">
        <f t="shared" si="11"/>
        <v>0</v>
      </c>
      <c r="AP30" s="349">
        <f t="shared" si="11"/>
        <v>0</v>
      </c>
      <c r="AQ30" s="349">
        <f t="shared" si="11"/>
        <v>0</v>
      </c>
      <c r="AR30" s="349">
        <f t="shared" si="11"/>
        <v>0</v>
      </c>
      <c r="AS30" s="349">
        <f t="shared" si="11"/>
        <v>0</v>
      </c>
      <c r="AT30" s="349">
        <f t="shared" si="11"/>
        <v>0</v>
      </c>
      <c r="AU30" s="349">
        <f t="shared" si="11"/>
        <v>0</v>
      </c>
      <c r="AV30" s="349">
        <f t="shared" si="11"/>
        <v>0</v>
      </c>
      <c r="AW30" s="349">
        <f t="shared" si="11"/>
        <v>0</v>
      </c>
      <c r="AX30" s="349">
        <f t="shared" si="11"/>
        <v>0</v>
      </c>
      <c r="AY30" s="349">
        <f t="shared" si="11"/>
        <v>0</v>
      </c>
      <c r="AZ30" s="349">
        <f t="shared" si="11"/>
        <v>0</v>
      </c>
      <c r="BA30" s="349">
        <f t="shared" si="11"/>
        <v>0</v>
      </c>
      <c r="BB30" s="349">
        <f t="shared" si="9"/>
        <v>0</v>
      </c>
    </row>
    <row r="31" spans="1:54" ht="13.5">
      <c r="A31" s="319" t="str">
        <f t="shared" si="0"/>
        <v>相田2</v>
      </c>
      <c r="B31" s="350" t="str">
        <f>DATE(F31,G31,H31)&amp;"-"&amp;COUNTIF($C$19:C31,H31)</f>
        <v>45201-6</v>
      </c>
      <c r="C31" s="319">
        <f t="shared" si="1"/>
        <v>2</v>
      </c>
      <c r="D31" s="350" t="str">
        <f>DATE(F31,G31,H31)&amp;"-"&amp;COUNTIF($E$19:E31,H31)</f>
        <v>45201-6</v>
      </c>
      <c r="E31" s="319">
        <f t="shared" si="2"/>
        <v>2</v>
      </c>
      <c r="F31" s="596">
        <v>2023</v>
      </c>
      <c r="G31" s="596">
        <v>10</v>
      </c>
      <c r="H31" s="596">
        <v>2</v>
      </c>
      <c r="I31" s="597" t="s">
        <v>570</v>
      </c>
      <c r="J31" s="597" t="s">
        <v>277</v>
      </c>
      <c r="K31" s="353">
        <v>6500</v>
      </c>
      <c r="L31" s="596">
        <v>2</v>
      </c>
      <c r="M31" s="598">
        <v>12.5</v>
      </c>
      <c r="N31" s="355"/>
      <c r="O31" s="599"/>
      <c r="P31" s="355"/>
      <c r="Q31" s="599"/>
      <c r="R31" s="355"/>
      <c r="S31" s="599"/>
      <c r="T31" s="355"/>
      <c r="U31" s="599"/>
      <c r="V31" s="357"/>
      <c r="W31" s="358"/>
      <c r="X31" s="358"/>
      <c r="Y31" s="358"/>
      <c r="Z31" s="358"/>
      <c r="AA31" s="600">
        <v>960</v>
      </c>
      <c r="AB31" s="601">
        <v>0.875</v>
      </c>
      <c r="AC31" s="602"/>
      <c r="AD31" s="603">
        <v>1.0208333333333333</v>
      </c>
      <c r="AE31" s="362">
        <f t="shared" si="3"/>
        <v>0.14583333333333326</v>
      </c>
      <c r="AF31" s="362">
        <f t="shared" si="4"/>
        <v>0</v>
      </c>
      <c r="AG31" s="362">
        <f t="shared" si="5"/>
        <v>0.10416666666666663</v>
      </c>
      <c r="AH31" s="363">
        <f t="shared" si="6"/>
        <v>3959.9999999999982</v>
      </c>
      <c r="AI31" s="364">
        <v>4000</v>
      </c>
      <c r="AJ31" s="365">
        <f t="shared" si="7"/>
        <v>2500</v>
      </c>
      <c r="AK31" s="596"/>
      <c r="AM31" s="349">
        <f t="shared" si="10"/>
        <v>0</v>
      </c>
      <c r="AN31" s="349">
        <f t="shared" si="11"/>
        <v>0</v>
      </c>
      <c r="AO31" s="349">
        <f t="shared" si="11"/>
        <v>0</v>
      </c>
      <c r="AP31" s="349">
        <f t="shared" si="11"/>
        <v>0</v>
      </c>
      <c r="AQ31" s="349">
        <f t="shared" si="11"/>
        <v>0</v>
      </c>
      <c r="AR31" s="349">
        <f t="shared" si="11"/>
        <v>0</v>
      </c>
      <c r="AS31" s="349">
        <f t="shared" si="11"/>
        <v>0</v>
      </c>
      <c r="AT31" s="349">
        <f t="shared" si="11"/>
        <v>0</v>
      </c>
      <c r="AU31" s="349">
        <f t="shared" si="11"/>
        <v>0</v>
      </c>
      <c r="AV31" s="349">
        <f t="shared" si="11"/>
        <v>0</v>
      </c>
      <c r="AW31" s="349">
        <f t="shared" si="11"/>
        <v>0</v>
      </c>
      <c r="AX31" s="349">
        <f t="shared" si="11"/>
        <v>0</v>
      </c>
      <c r="AY31" s="349">
        <f t="shared" si="11"/>
        <v>0</v>
      </c>
      <c r="AZ31" s="349">
        <f t="shared" si="11"/>
        <v>0</v>
      </c>
      <c r="BA31" s="349">
        <f t="shared" si="11"/>
        <v>0</v>
      </c>
      <c r="BB31" s="349">
        <f t="shared" si="9"/>
        <v>0</v>
      </c>
    </row>
    <row r="32" spans="1:54" ht="13.5">
      <c r="A32" s="319" t="str">
        <f t="shared" si="0"/>
        <v>鈴木2</v>
      </c>
      <c r="B32" s="350" t="str">
        <f>DATE(F32,G32,H32)&amp;"-"&amp;COUNTIF($C$19:C32,H32)</f>
        <v>45201-7</v>
      </c>
      <c r="C32" s="319">
        <f t="shared" si="1"/>
        <v>2</v>
      </c>
      <c r="D32" s="350" t="str">
        <f>DATE(F32,G32,H32)&amp;"-"&amp;COUNTIF($E$19:E32,H32)</f>
        <v>45201-7</v>
      </c>
      <c r="E32" s="319">
        <f t="shared" si="2"/>
        <v>2</v>
      </c>
      <c r="F32" s="596">
        <v>2023</v>
      </c>
      <c r="G32" s="596">
        <v>10</v>
      </c>
      <c r="H32" s="596">
        <v>2</v>
      </c>
      <c r="I32" s="597" t="s">
        <v>572</v>
      </c>
      <c r="J32" s="597" t="s">
        <v>277</v>
      </c>
      <c r="K32" s="353">
        <v>28700</v>
      </c>
      <c r="L32" s="596">
        <v>7</v>
      </c>
      <c r="M32" s="598">
        <v>63.6</v>
      </c>
      <c r="N32" s="355"/>
      <c r="O32" s="599"/>
      <c r="P32" s="355"/>
      <c r="Q32" s="599"/>
      <c r="R32" s="355"/>
      <c r="S32" s="599"/>
      <c r="T32" s="355"/>
      <c r="U32" s="599"/>
      <c r="V32" s="357"/>
      <c r="W32" s="358"/>
      <c r="X32" s="358"/>
      <c r="Y32" s="358"/>
      <c r="Z32" s="358"/>
      <c r="AA32" s="600">
        <v>960</v>
      </c>
      <c r="AB32" s="601">
        <v>0.83333333333333337</v>
      </c>
      <c r="AC32" s="602"/>
      <c r="AD32" s="603">
        <v>1.1041666666666667</v>
      </c>
      <c r="AE32" s="362">
        <f t="shared" si="3"/>
        <v>0.27083333333333337</v>
      </c>
      <c r="AF32" s="362">
        <f t="shared" si="4"/>
        <v>0</v>
      </c>
      <c r="AG32" s="362">
        <f t="shared" si="5"/>
        <v>0.18750000000000011</v>
      </c>
      <c r="AH32" s="363">
        <f t="shared" si="6"/>
        <v>7320.0000000000027</v>
      </c>
      <c r="AI32" s="364">
        <v>7300</v>
      </c>
      <c r="AJ32" s="365">
        <f t="shared" si="7"/>
        <v>21400</v>
      </c>
      <c r="AK32" s="596"/>
      <c r="AM32" s="349">
        <f t="shared" si="10"/>
        <v>0</v>
      </c>
      <c r="AN32" s="349">
        <f t="shared" si="11"/>
        <v>0</v>
      </c>
      <c r="AO32" s="349">
        <f t="shared" si="11"/>
        <v>0</v>
      </c>
      <c r="AP32" s="349">
        <f t="shared" si="11"/>
        <v>0</v>
      </c>
      <c r="AQ32" s="349">
        <f t="shared" si="11"/>
        <v>0</v>
      </c>
      <c r="AR32" s="349">
        <f t="shared" si="11"/>
        <v>0</v>
      </c>
      <c r="AS32" s="349">
        <f t="shared" si="11"/>
        <v>0</v>
      </c>
      <c r="AT32" s="349">
        <f t="shared" si="11"/>
        <v>0</v>
      </c>
      <c r="AU32" s="349">
        <f t="shared" si="11"/>
        <v>0</v>
      </c>
      <c r="AV32" s="349">
        <f t="shared" si="11"/>
        <v>0</v>
      </c>
      <c r="AW32" s="349">
        <f t="shared" si="11"/>
        <v>0</v>
      </c>
      <c r="AX32" s="349">
        <f t="shared" si="11"/>
        <v>0</v>
      </c>
      <c r="AY32" s="349">
        <f t="shared" si="11"/>
        <v>0</v>
      </c>
      <c r="AZ32" s="349">
        <f t="shared" si="11"/>
        <v>0</v>
      </c>
      <c r="BA32" s="349">
        <f t="shared" si="11"/>
        <v>0</v>
      </c>
      <c r="BB32" s="349">
        <f t="shared" si="9"/>
        <v>0</v>
      </c>
    </row>
    <row r="33" spans="1:54" ht="13.5">
      <c r="A33" s="319" t="str">
        <f t="shared" si="0"/>
        <v>小沼2</v>
      </c>
      <c r="B33" s="350" t="str">
        <f>DATE(F33,G33,H33)&amp;"-"&amp;COUNTIF($C$19:C33,H33)</f>
        <v>45201-8</v>
      </c>
      <c r="C33" s="319">
        <f t="shared" si="1"/>
        <v>2</v>
      </c>
      <c r="D33" s="350" t="str">
        <f>DATE(F33,G33,H33)&amp;"-"&amp;COUNTIF($E$19:E33,H33)</f>
        <v>45201-8</v>
      </c>
      <c r="E33" s="319">
        <f t="shared" si="2"/>
        <v>2</v>
      </c>
      <c r="F33" s="596">
        <v>2023</v>
      </c>
      <c r="G33" s="596">
        <v>10</v>
      </c>
      <c r="H33" s="596">
        <v>2</v>
      </c>
      <c r="I33" s="597" t="s">
        <v>573</v>
      </c>
      <c r="J33" s="597" t="s">
        <v>277</v>
      </c>
      <c r="K33" s="353">
        <v>12500</v>
      </c>
      <c r="L33" s="596">
        <v>3</v>
      </c>
      <c r="M33" s="598">
        <v>27.9</v>
      </c>
      <c r="N33" s="355"/>
      <c r="O33" s="599"/>
      <c r="P33" s="355"/>
      <c r="Q33" s="599"/>
      <c r="R33" s="355"/>
      <c r="S33" s="599"/>
      <c r="T33" s="355"/>
      <c r="U33" s="599"/>
      <c r="V33" s="357"/>
      <c r="W33" s="358"/>
      <c r="X33" s="358"/>
      <c r="Y33" s="358"/>
      <c r="Z33" s="358"/>
      <c r="AA33" s="600">
        <v>960</v>
      </c>
      <c r="AB33" s="601">
        <v>0.85416666666666663</v>
      </c>
      <c r="AC33" s="602"/>
      <c r="AD33" s="603">
        <v>1.1354166666666667</v>
      </c>
      <c r="AE33" s="362">
        <f t="shared" si="3"/>
        <v>0.28125000000000011</v>
      </c>
      <c r="AF33" s="362">
        <f t="shared" si="4"/>
        <v>0</v>
      </c>
      <c r="AG33" s="362">
        <f t="shared" si="5"/>
        <v>0.21875000000000011</v>
      </c>
      <c r="AH33" s="363">
        <f t="shared" si="6"/>
        <v>7740.0000000000036</v>
      </c>
      <c r="AI33" s="364">
        <v>7800</v>
      </c>
      <c r="AJ33" s="365">
        <f t="shared" si="7"/>
        <v>4700</v>
      </c>
      <c r="AK33" s="596"/>
      <c r="AM33" s="349">
        <f t="shared" si="10"/>
        <v>0</v>
      </c>
      <c r="AN33" s="349">
        <f t="shared" si="11"/>
        <v>0</v>
      </c>
      <c r="AO33" s="349">
        <f t="shared" si="11"/>
        <v>0</v>
      </c>
      <c r="AP33" s="349">
        <f t="shared" si="11"/>
        <v>0</v>
      </c>
      <c r="AQ33" s="349">
        <f t="shared" si="11"/>
        <v>0</v>
      </c>
      <c r="AR33" s="349">
        <f t="shared" si="11"/>
        <v>0</v>
      </c>
      <c r="AS33" s="349">
        <f t="shared" si="11"/>
        <v>0</v>
      </c>
      <c r="AT33" s="349">
        <f t="shared" si="11"/>
        <v>0</v>
      </c>
      <c r="AU33" s="349">
        <f t="shared" si="11"/>
        <v>0</v>
      </c>
      <c r="AV33" s="349">
        <f t="shared" si="11"/>
        <v>0</v>
      </c>
      <c r="AW33" s="349">
        <f t="shared" si="11"/>
        <v>0</v>
      </c>
      <c r="AX33" s="349">
        <f t="shared" si="11"/>
        <v>0</v>
      </c>
      <c r="AY33" s="349">
        <f t="shared" si="11"/>
        <v>0</v>
      </c>
      <c r="AZ33" s="349">
        <f t="shared" si="11"/>
        <v>0</v>
      </c>
      <c r="BA33" s="349">
        <f t="shared" si="11"/>
        <v>0</v>
      </c>
      <c r="BB33" s="349">
        <f t="shared" si="9"/>
        <v>0</v>
      </c>
    </row>
    <row r="34" spans="1:54" ht="13.5">
      <c r="A34" s="319" t="str">
        <f t="shared" si="0"/>
        <v>小野2</v>
      </c>
      <c r="B34" s="350" t="str">
        <f>DATE(F34,G34,H34)&amp;"-"&amp;COUNTIF($C$19:C34,H34)</f>
        <v>45201-9</v>
      </c>
      <c r="C34" s="319">
        <f t="shared" si="1"/>
        <v>2</v>
      </c>
      <c r="D34" s="350" t="str">
        <f>DATE(F34,G34,H34)&amp;"-"&amp;COUNTIF($E$19:E34,H34)</f>
        <v>45201-9</v>
      </c>
      <c r="E34" s="319">
        <f t="shared" si="2"/>
        <v>2</v>
      </c>
      <c r="F34" s="596">
        <v>2023</v>
      </c>
      <c r="G34" s="596">
        <v>10</v>
      </c>
      <c r="H34" s="596">
        <v>2</v>
      </c>
      <c r="I34" s="597" t="s">
        <v>574</v>
      </c>
      <c r="J34" s="597" t="s">
        <v>277</v>
      </c>
      <c r="K34" s="353">
        <v>22700</v>
      </c>
      <c r="L34" s="596">
        <v>6</v>
      </c>
      <c r="M34" s="598">
        <v>44.4</v>
      </c>
      <c r="N34" s="355"/>
      <c r="O34" s="599"/>
      <c r="P34" s="355"/>
      <c r="Q34" s="599"/>
      <c r="R34" s="355"/>
      <c r="S34" s="599"/>
      <c r="T34" s="355"/>
      <c r="U34" s="599"/>
      <c r="V34" s="357"/>
      <c r="W34" s="358"/>
      <c r="X34" s="358"/>
      <c r="Y34" s="358"/>
      <c r="Z34" s="358"/>
      <c r="AA34" s="600">
        <v>960</v>
      </c>
      <c r="AB34" s="601">
        <v>0.91666666666666663</v>
      </c>
      <c r="AC34" s="602"/>
      <c r="AD34" s="603">
        <v>1.1354166666666667</v>
      </c>
      <c r="AE34" s="362">
        <f t="shared" si="3"/>
        <v>0.21875000000000011</v>
      </c>
      <c r="AF34" s="362">
        <f t="shared" si="4"/>
        <v>0</v>
      </c>
      <c r="AG34" s="362">
        <f t="shared" si="5"/>
        <v>0.21875000000000011</v>
      </c>
      <c r="AH34" s="363">
        <f t="shared" si="6"/>
        <v>6300.0000000000036</v>
      </c>
      <c r="AI34" s="364">
        <v>6400</v>
      </c>
      <c r="AJ34" s="365">
        <f t="shared" si="7"/>
        <v>16300</v>
      </c>
      <c r="AK34" s="596"/>
      <c r="AM34" s="349">
        <f t="shared" si="10"/>
        <v>0</v>
      </c>
      <c r="AN34" s="349">
        <f t="shared" si="11"/>
        <v>0</v>
      </c>
      <c r="AO34" s="349">
        <f t="shared" si="11"/>
        <v>0</v>
      </c>
      <c r="AP34" s="349">
        <f t="shared" si="11"/>
        <v>0</v>
      </c>
      <c r="AQ34" s="349">
        <f t="shared" si="11"/>
        <v>0</v>
      </c>
      <c r="AR34" s="349">
        <f t="shared" si="11"/>
        <v>0</v>
      </c>
      <c r="AS34" s="349">
        <f t="shared" si="11"/>
        <v>0</v>
      </c>
      <c r="AT34" s="349">
        <f t="shared" si="11"/>
        <v>0</v>
      </c>
      <c r="AU34" s="349">
        <f t="shared" si="11"/>
        <v>0</v>
      </c>
      <c r="AV34" s="349">
        <f t="shared" si="11"/>
        <v>0</v>
      </c>
      <c r="AW34" s="349">
        <f t="shared" si="11"/>
        <v>0</v>
      </c>
      <c r="AX34" s="349">
        <f t="shared" si="11"/>
        <v>0</v>
      </c>
      <c r="AY34" s="349">
        <f t="shared" si="11"/>
        <v>0</v>
      </c>
      <c r="AZ34" s="349">
        <f t="shared" si="11"/>
        <v>0</v>
      </c>
      <c r="BA34" s="349">
        <f t="shared" si="11"/>
        <v>0</v>
      </c>
      <c r="BB34" s="349">
        <f t="shared" si="9"/>
        <v>0</v>
      </c>
    </row>
    <row r="35" spans="1:54" ht="13.5">
      <c r="A35" s="319" t="str">
        <f t="shared" si="0"/>
        <v>及川2</v>
      </c>
      <c r="B35" s="350" t="str">
        <f>DATE(F35,G35,H35)&amp;"-"&amp;COUNTIF($C$19:C35,H35)</f>
        <v>45201-10</v>
      </c>
      <c r="C35" s="319">
        <f t="shared" si="1"/>
        <v>2</v>
      </c>
      <c r="D35" s="350" t="str">
        <f>DATE(F35,G35,H35)&amp;"-"&amp;COUNTIF($E$19:E35,H35)</f>
        <v>45201-10</v>
      </c>
      <c r="E35" s="319">
        <f t="shared" si="2"/>
        <v>2</v>
      </c>
      <c r="F35" s="596">
        <v>2023</v>
      </c>
      <c r="G35" s="596">
        <v>10</v>
      </c>
      <c r="H35" s="596">
        <v>2</v>
      </c>
      <c r="I35" s="597" t="s">
        <v>575</v>
      </c>
      <c r="J35" s="597" t="s">
        <v>277</v>
      </c>
      <c r="K35" s="353"/>
      <c r="L35" s="596"/>
      <c r="M35" s="598"/>
      <c r="N35" s="355"/>
      <c r="O35" s="599"/>
      <c r="P35" s="355"/>
      <c r="Q35" s="599"/>
      <c r="R35" s="355"/>
      <c r="S35" s="599"/>
      <c r="T35" s="355"/>
      <c r="U35" s="599"/>
      <c r="V35" s="357"/>
      <c r="W35" s="358"/>
      <c r="X35" s="358"/>
      <c r="Y35" s="358"/>
      <c r="Z35" s="358"/>
      <c r="AA35" s="600">
        <v>960</v>
      </c>
      <c r="AB35" s="601">
        <v>0.83333333333333337</v>
      </c>
      <c r="AC35" s="602"/>
      <c r="AD35" s="603">
        <v>1.1006944444444444</v>
      </c>
      <c r="AE35" s="362">
        <f t="shared" si="3"/>
        <v>0.26736111111111105</v>
      </c>
      <c r="AF35" s="362">
        <f t="shared" si="4"/>
        <v>0</v>
      </c>
      <c r="AG35" s="362">
        <f t="shared" si="5"/>
        <v>0.18402777777777779</v>
      </c>
      <c r="AH35" s="363">
        <f t="shared" si="6"/>
        <v>6159.9999999999982</v>
      </c>
      <c r="AI35" s="364">
        <v>6200</v>
      </c>
      <c r="AJ35" s="365">
        <f>K35-N35-P35-R35-T35-V35-W35-Y35-X35-Z35-IF(J35=$J$1,AI35,0)</f>
        <v>-6200</v>
      </c>
      <c r="AK35" s="596">
        <v>960</v>
      </c>
      <c r="AM35" s="349">
        <f t="shared" ref="AM35:AM89" si="12">IF($O35=AM$18,$N35,0)+IF($Q35=AM$18,$P35,0)+IF($S35=AM$18,$R35,0)+IF($U35=AM$18,$T35,0)</f>
        <v>0</v>
      </c>
      <c r="AN35" s="349">
        <f t="shared" si="11"/>
        <v>0</v>
      </c>
      <c r="AO35" s="349">
        <f t="shared" si="11"/>
        <v>0</v>
      </c>
      <c r="AP35" s="349">
        <f t="shared" si="11"/>
        <v>0</v>
      </c>
      <c r="AQ35" s="349">
        <f t="shared" si="11"/>
        <v>0</v>
      </c>
      <c r="AR35" s="349">
        <f t="shared" si="11"/>
        <v>0</v>
      </c>
      <c r="AS35" s="349">
        <f t="shared" si="11"/>
        <v>0</v>
      </c>
      <c r="AT35" s="349">
        <f t="shared" si="11"/>
        <v>0</v>
      </c>
      <c r="AU35" s="349">
        <f t="shared" si="11"/>
        <v>0</v>
      </c>
      <c r="AV35" s="349">
        <f t="shared" si="11"/>
        <v>0</v>
      </c>
      <c r="AW35" s="349">
        <f t="shared" si="11"/>
        <v>0</v>
      </c>
      <c r="AX35" s="349">
        <f t="shared" si="11"/>
        <v>0</v>
      </c>
      <c r="AY35" s="349">
        <f t="shared" si="11"/>
        <v>0</v>
      </c>
      <c r="AZ35" s="349">
        <f t="shared" si="11"/>
        <v>0</v>
      </c>
      <c r="BA35" s="349">
        <f t="shared" si="11"/>
        <v>0</v>
      </c>
      <c r="BB35" s="349">
        <f t="shared" si="9"/>
        <v>0</v>
      </c>
    </row>
    <row r="36" spans="1:54" ht="13.5">
      <c r="A36" s="319" t="str">
        <f t="shared" si="0"/>
        <v>山本2</v>
      </c>
      <c r="B36" s="350" t="str">
        <f>DATE(F36,G36,H36)&amp;"-"&amp;COUNTIF($C$19:C36,H36)</f>
        <v>45201-11</v>
      </c>
      <c r="C36" s="319">
        <f t="shared" si="1"/>
        <v>2</v>
      </c>
      <c r="D36" s="350" t="str">
        <f>DATE(F36,G36,H36)&amp;"-"&amp;COUNTIF($E$19:E36,H36)</f>
        <v>45201-11</v>
      </c>
      <c r="E36" s="319">
        <f t="shared" si="2"/>
        <v>2</v>
      </c>
      <c r="F36" s="596">
        <v>2023</v>
      </c>
      <c r="G36" s="596">
        <v>10</v>
      </c>
      <c r="H36" s="596">
        <v>2</v>
      </c>
      <c r="I36" s="597" t="s">
        <v>576</v>
      </c>
      <c r="J36" s="597" t="s">
        <v>277</v>
      </c>
      <c r="K36" s="353"/>
      <c r="L36" s="596"/>
      <c r="M36" s="598"/>
      <c r="N36" s="355"/>
      <c r="O36" s="599"/>
      <c r="P36" s="355"/>
      <c r="Q36" s="599"/>
      <c r="R36" s="355"/>
      <c r="S36" s="599"/>
      <c r="T36" s="355"/>
      <c r="U36" s="599"/>
      <c r="V36" s="357"/>
      <c r="W36" s="358"/>
      <c r="X36" s="358"/>
      <c r="Y36" s="358"/>
      <c r="Z36" s="358"/>
      <c r="AA36" s="600">
        <v>960</v>
      </c>
      <c r="AB36" s="601">
        <v>0.85416666666666663</v>
      </c>
      <c r="AC36" s="602"/>
      <c r="AD36" s="603">
        <v>1.1076388888888888</v>
      </c>
      <c r="AE36" s="362">
        <f t="shared" si="3"/>
        <v>0.25347222222222221</v>
      </c>
      <c r="AF36" s="362">
        <f t="shared" si="4"/>
        <v>0</v>
      </c>
      <c r="AG36" s="362">
        <f t="shared" si="5"/>
        <v>0.19097222222222221</v>
      </c>
      <c r="AH36" s="363">
        <f t="shared" si="6"/>
        <v>5840</v>
      </c>
      <c r="AI36" s="364">
        <v>5900</v>
      </c>
      <c r="AJ36" s="365">
        <f>K36-N36-P36-R36-T36-V36-W36-Y36-X36-Z36-IF(J36=$J$1,AI36,0)</f>
        <v>-5900</v>
      </c>
      <c r="AK36" s="596">
        <v>960</v>
      </c>
      <c r="AM36" s="349">
        <f t="shared" si="12"/>
        <v>0</v>
      </c>
      <c r="AN36" s="349">
        <f t="shared" si="11"/>
        <v>0</v>
      </c>
      <c r="AO36" s="349">
        <f t="shared" si="11"/>
        <v>0</v>
      </c>
      <c r="AP36" s="349">
        <f t="shared" si="11"/>
        <v>0</v>
      </c>
      <c r="AQ36" s="349">
        <f t="shared" si="11"/>
        <v>0</v>
      </c>
      <c r="AR36" s="349">
        <f t="shared" si="11"/>
        <v>0</v>
      </c>
      <c r="AS36" s="349">
        <f t="shared" si="11"/>
        <v>0</v>
      </c>
      <c r="AT36" s="349">
        <f t="shared" si="11"/>
        <v>0</v>
      </c>
      <c r="AU36" s="349">
        <f t="shared" si="11"/>
        <v>0</v>
      </c>
      <c r="AV36" s="349">
        <f t="shared" si="11"/>
        <v>0</v>
      </c>
      <c r="AW36" s="349">
        <f t="shared" si="11"/>
        <v>0</v>
      </c>
      <c r="AX36" s="349">
        <f t="shared" si="11"/>
        <v>0</v>
      </c>
      <c r="AY36" s="349">
        <f t="shared" si="11"/>
        <v>0</v>
      </c>
      <c r="AZ36" s="349">
        <f t="shared" si="11"/>
        <v>0</v>
      </c>
      <c r="BA36" s="349">
        <f t="shared" si="11"/>
        <v>0</v>
      </c>
      <c r="BB36" s="349">
        <f t="shared" si="9"/>
        <v>0</v>
      </c>
    </row>
    <row r="37" spans="1:54" ht="13.5">
      <c r="A37" s="319" t="str">
        <f t="shared" si="0"/>
        <v>鈴木麻2</v>
      </c>
      <c r="B37" s="350" t="str">
        <f>DATE(F37,G37,H37)&amp;"-"&amp;COUNTIF($C$19:C37,H37)</f>
        <v>45201-12</v>
      </c>
      <c r="C37" s="319">
        <f t="shared" si="1"/>
        <v>2</v>
      </c>
      <c r="D37" s="350" t="str">
        <f>DATE(F37,G37,H37)&amp;"-"&amp;COUNTIF($E$19:E37,H37)</f>
        <v>45201-12</v>
      </c>
      <c r="E37" s="319">
        <f t="shared" si="2"/>
        <v>2</v>
      </c>
      <c r="F37" s="596">
        <v>2023</v>
      </c>
      <c r="G37" s="596">
        <v>10</v>
      </c>
      <c r="H37" s="596">
        <v>2</v>
      </c>
      <c r="I37" s="597" t="s">
        <v>577</v>
      </c>
      <c r="J37" s="597" t="s">
        <v>277</v>
      </c>
      <c r="K37" s="353"/>
      <c r="L37" s="596"/>
      <c r="M37" s="598"/>
      <c r="N37" s="355"/>
      <c r="O37" s="599"/>
      <c r="P37" s="355"/>
      <c r="Q37" s="599"/>
      <c r="R37" s="355"/>
      <c r="S37" s="599"/>
      <c r="T37" s="355"/>
      <c r="U37" s="599"/>
      <c r="V37" s="357"/>
      <c r="W37" s="358"/>
      <c r="X37" s="358"/>
      <c r="Y37" s="358"/>
      <c r="Z37" s="358"/>
      <c r="AA37" s="600">
        <v>960</v>
      </c>
      <c r="AB37" s="601">
        <v>0.84375</v>
      </c>
      <c r="AC37" s="602"/>
      <c r="AD37" s="603">
        <v>1.09375</v>
      </c>
      <c r="AE37" s="362">
        <f t="shared" si="3"/>
        <v>0.25</v>
      </c>
      <c r="AF37" s="362">
        <f t="shared" si="4"/>
        <v>0</v>
      </c>
      <c r="AG37" s="362">
        <f t="shared" si="5"/>
        <v>0.17708333333333337</v>
      </c>
      <c r="AH37" s="363">
        <f t="shared" si="6"/>
        <v>5760</v>
      </c>
      <c r="AI37" s="364">
        <v>5700</v>
      </c>
      <c r="AJ37" s="365">
        <f t="shared" si="7"/>
        <v>-5700</v>
      </c>
      <c r="AK37" s="596">
        <v>960</v>
      </c>
      <c r="AM37" s="349">
        <f t="shared" si="12"/>
        <v>0</v>
      </c>
      <c r="AN37" s="349">
        <f t="shared" si="11"/>
        <v>0</v>
      </c>
      <c r="AO37" s="349">
        <f t="shared" si="11"/>
        <v>0</v>
      </c>
      <c r="AP37" s="349">
        <f t="shared" si="11"/>
        <v>0</v>
      </c>
      <c r="AQ37" s="349">
        <f t="shared" si="11"/>
        <v>0</v>
      </c>
      <c r="AR37" s="349">
        <f t="shared" si="11"/>
        <v>0</v>
      </c>
      <c r="AS37" s="349">
        <f t="shared" si="11"/>
        <v>0</v>
      </c>
      <c r="AT37" s="349">
        <f t="shared" si="11"/>
        <v>0</v>
      </c>
      <c r="AU37" s="349">
        <f t="shared" si="11"/>
        <v>0</v>
      </c>
      <c r="AV37" s="349">
        <f t="shared" si="11"/>
        <v>0</v>
      </c>
      <c r="AW37" s="349">
        <f t="shared" si="11"/>
        <v>0</v>
      </c>
      <c r="AX37" s="349">
        <f t="shared" si="11"/>
        <v>0</v>
      </c>
      <c r="AY37" s="349">
        <f t="shared" si="11"/>
        <v>0</v>
      </c>
      <c r="AZ37" s="349">
        <f t="shared" si="11"/>
        <v>0</v>
      </c>
      <c r="BA37" s="349">
        <f t="shared" si="11"/>
        <v>0</v>
      </c>
      <c r="BB37" s="349">
        <f t="shared" si="9"/>
        <v>0</v>
      </c>
    </row>
    <row r="38" spans="1:54" ht="13.5">
      <c r="A38" s="319" t="str">
        <f t="shared" si="0"/>
        <v>森2</v>
      </c>
      <c r="B38" s="350" t="str">
        <f>DATE(F38,G38,H38)&amp;"-"&amp;COUNTIF($C$19:C38,H38)</f>
        <v>45201-13</v>
      </c>
      <c r="C38" s="319">
        <f t="shared" si="1"/>
        <v>2</v>
      </c>
      <c r="D38" s="350" t="str">
        <f>DATE(F38,G38,H38)&amp;"-"&amp;COUNTIF($E$19:E38,H38)</f>
        <v>45201-13</v>
      </c>
      <c r="E38" s="319">
        <f t="shared" si="2"/>
        <v>2</v>
      </c>
      <c r="F38" s="596">
        <v>2023</v>
      </c>
      <c r="G38" s="596">
        <v>10</v>
      </c>
      <c r="H38" s="596">
        <v>2</v>
      </c>
      <c r="I38" s="597" t="s">
        <v>571</v>
      </c>
      <c r="J38" s="597" t="s">
        <v>277</v>
      </c>
      <c r="K38" s="353"/>
      <c r="L38" s="596"/>
      <c r="M38" s="598"/>
      <c r="N38" s="355"/>
      <c r="O38" s="599"/>
      <c r="P38" s="355"/>
      <c r="Q38" s="599"/>
      <c r="R38" s="355"/>
      <c r="S38" s="599"/>
      <c r="T38" s="355"/>
      <c r="U38" s="599"/>
      <c r="V38" s="357"/>
      <c r="W38" s="358"/>
      <c r="X38" s="358"/>
      <c r="Y38" s="358"/>
      <c r="Z38" s="358"/>
      <c r="AA38" s="600">
        <v>960</v>
      </c>
      <c r="AB38" s="601">
        <v>0.84375</v>
      </c>
      <c r="AC38" s="602"/>
      <c r="AD38" s="603">
        <v>1.1041666666666667</v>
      </c>
      <c r="AE38" s="362">
        <f t="shared" si="3"/>
        <v>0.26041666666666674</v>
      </c>
      <c r="AF38" s="362">
        <f t="shared" si="4"/>
        <v>0</v>
      </c>
      <c r="AG38" s="362">
        <f t="shared" si="5"/>
        <v>0.18750000000000011</v>
      </c>
      <c r="AH38" s="363">
        <f t="shared" si="6"/>
        <v>6000.0000000000018</v>
      </c>
      <c r="AI38" s="364">
        <v>6000</v>
      </c>
      <c r="AJ38" s="365">
        <f t="shared" si="7"/>
        <v>-6000</v>
      </c>
      <c r="AK38" s="596">
        <v>960</v>
      </c>
      <c r="AM38" s="349">
        <f t="shared" si="12"/>
        <v>0</v>
      </c>
      <c r="AN38" s="349">
        <f t="shared" si="11"/>
        <v>0</v>
      </c>
      <c r="AO38" s="349">
        <f t="shared" si="11"/>
        <v>0</v>
      </c>
      <c r="AP38" s="349">
        <f t="shared" si="11"/>
        <v>0</v>
      </c>
      <c r="AQ38" s="349">
        <f t="shared" ref="AN38:BA47" si="13">IF($O38=AQ$18,$N38,0)+IF($Q38=AQ$18,$P38,0)+IF($S38=AQ$18,$R38,0)+IF($U38=AQ$18,$T38,0)</f>
        <v>0</v>
      </c>
      <c r="AR38" s="349">
        <f t="shared" si="13"/>
        <v>0</v>
      </c>
      <c r="AS38" s="349">
        <f t="shared" si="13"/>
        <v>0</v>
      </c>
      <c r="AT38" s="349">
        <f t="shared" si="13"/>
        <v>0</v>
      </c>
      <c r="AU38" s="349">
        <f t="shared" si="13"/>
        <v>0</v>
      </c>
      <c r="AV38" s="349">
        <f t="shared" si="13"/>
        <v>0</v>
      </c>
      <c r="AW38" s="349">
        <f t="shared" si="13"/>
        <v>0</v>
      </c>
      <c r="AX38" s="349">
        <f t="shared" si="13"/>
        <v>0</v>
      </c>
      <c r="AY38" s="349">
        <f t="shared" si="13"/>
        <v>0</v>
      </c>
      <c r="AZ38" s="349">
        <f t="shared" si="13"/>
        <v>0</v>
      </c>
      <c r="BA38" s="349">
        <f t="shared" si="13"/>
        <v>0</v>
      </c>
      <c r="BB38" s="349">
        <f t="shared" si="9"/>
        <v>0</v>
      </c>
    </row>
    <row r="39" spans="1:54" ht="13.5">
      <c r="A39" s="319" t="str">
        <f t="shared" si="0"/>
        <v/>
      </c>
      <c r="B39" s="350" t="e">
        <f>DATE(F39,G39,H39)&amp;"-"&amp;COUNTIF($C$19:C39,H39)</f>
        <v>#NUM!</v>
      </c>
      <c r="C39" s="319">
        <f t="shared" si="1"/>
        <v>0</v>
      </c>
      <c r="D39" s="350" t="e">
        <f>DATE(F39,G39,H39)&amp;"-"&amp;COUNTIF($E$19:E39,H39)</f>
        <v>#NUM!</v>
      </c>
      <c r="E39" s="319">
        <f t="shared" si="2"/>
        <v>0</v>
      </c>
      <c r="F39" s="596"/>
      <c r="G39" s="596"/>
      <c r="H39" s="596"/>
      <c r="I39" s="597"/>
      <c r="J39" s="597"/>
      <c r="K39" s="353"/>
      <c r="L39" s="596"/>
      <c r="M39" s="598"/>
      <c r="N39" s="355"/>
      <c r="O39" s="599"/>
      <c r="P39" s="355"/>
      <c r="Q39" s="599"/>
      <c r="R39" s="355"/>
      <c r="S39" s="599"/>
      <c r="T39" s="355"/>
      <c r="U39" s="599"/>
      <c r="V39" s="357"/>
      <c r="W39" s="358"/>
      <c r="X39" s="358"/>
      <c r="Y39" s="358"/>
      <c r="Z39" s="358"/>
      <c r="AA39" s="600">
        <v>960</v>
      </c>
      <c r="AB39" s="601"/>
      <c r="AC39" s="602"/>
      <c r="AD39" s="603"/>
      <c r="AE39" s="362">
        <f t="shared" si="3"/>
        <v>0</v>
      </c>
      <c r="AF39" s="362">
        <f t="shared" si="4"/>
        <v>0</v>
      </c>
      <c r="AG39" s="362">
        <f t="shared" si="5"/>
        <v>0</v>
      </c>
      <c r="AH39" s="363">
        <f t="shared" si="6"/>
        <v>0</v>
      </c>
      <c r="AI39" s="364"/>
      <c r="AJ39" s="365">
        <f t="shared" si="7"/>
        <v>0</v>
      </c>
      <c r="AK39" s="596"/>
      <c r="AM39" s="349">
        <f t="shared" si="12"/>
        <v>0</v>
      </c>
      <c r="AN39" s="349">
        <f t="shared" si="13"/>
        <v>0</v>
      </c>
      <c r="AO39" s="349">
        <f t="shared" si="13"/>
        <v>0</v>
      </c>
      <c r="AP39" s="349">
        <f t="shared" si="13"/>
        <v>0</v>
      </c>
      <c r="AQ39" s="349">
        <f t="shared" si="13"/>
        <v>0</v>
      </c>
      <c r="AR39" s="349">
        <f t="shared" si="13"/>
        <v>0</v>
      </c>
      <c r="AS39" s="349">
        <f t="shared" si="13"/>
        <v>0</v>
      </c>
      <c r="AT39" s="349">
        <f t="shared" si="13"/>
        <v>0</v>
      </c>
      <c r="AU39" s="349">
        <f t="shared" si="13"/>
        <v>0</v>
      </c>
      <c r="AV39" s="349">
        <f t="shared" si="13"/>
        <v>0</v>
      </c>
      <c r="AW39" s="349">
        <f t="shared" si="13"/>
        <v>0</v>
      </c>
      <c r="AX39" s="349">
        <f t="shared" si="13"/>
        <v>0</v>
      </c>
      <c r="AY39" s="349">
        <f t="shared" si="13"/>
        <v>0</v>
      </c>
      <c r="AZ39" s="349">
        <f t="shared" si="13"/>
        <v>0</v>
      </c>
      <c r="BA39" s="349">
        <f t="shared" si="13"/>
        <v>0</v>
      </c>
      <c r="BB39" s="349">
        <f t="shared" si="9"/>
        <v>0</v>
      </c>
    </row>
    <row r="40" spans="1:54" ht="13.5">
      <c r="A40" s="319" t="str">
        <f t="shared" si="0"/>
        <v/>
      </c>
      <c r="B40" s="350" t="e">
        <f>DATE(F40,G40,H40)&amp;"-"&amp;COUNTIF($C$19:C40,H40)</f>
        <v>#NUM!</v>
      </c>
      <c r="C40" s="319">
        <f t="shared" si="1"/>
        <v>0</v>
      </c>
      <c r="D40" s="350" t="e">
        <f>DATE(F40,G40,H40)&amp;"-"&amp;COUNTIF($E$19:E40,H40)</f>
        <v>#NUM!</v>
      </c>
      <c r="E40" s="319">
        <f t="shared" si="2"/>
        <v>0</v>
      </c>
      <c r="F40" s="596"/>
      <c r="G40" s="596"/>
      <c r="H40" s="596"/>
      <c r="I40" s="597"/>
      <c r="J40" s="597"/>
      <c r="K40" s="353"/>
      <c r="L40" s="596"/>
      <c r="M40" s="598"/>
      <c r="N40" s="355"/>
      <c r="O40" s="599"/>
      <c r="P40" s="355"/>
      <c r="Q40" s="599"/>
      <c r="R40" s="355"/>
      <c r="S40" s="599"/>
      <c r="T40" s="355"/>
      <c r="U40" s="599"/>
      <c r="V40" s="357"/>
      <c r="W40" s="358"/>
      <c r="X40" s="358"/>
      <c r="Y40" s="358"/>
      <c r="Z40" s="358"/>
      <c r="AA40" s="600">
        <v>960</v>
      </c>
      <c r="AB40" s="601"/>
      <c r="AC40" s="602"/>
      <c r="AD40" s="603"/>
      <c r="AE40" s="362">
        <f t="shared" si="3"/>
        <v>0</v>
      </c>
      <c r="AF40" s="362">
        <f t="shared" si="4"/>
        <v>0</v>
      </c>
      <c r="AG40" s="362">
        <f t="shared" si="5"/>
        <v>0</v>
      </c>
      <c r="AH40" s="363">
        <f t="shared" si="6"/>
        <v>0</v>
      </c>
      <c r="AI40" s="364"/>
      <c r="AJ40" s="365">
        <f t="shared" si="7"/>
        <v>0</v>
      </c>
      <c r="AK40" s="596"/>
      <c r="AM40" s="349">
        <f t="shared" si="12"/>
        <v>0</v>
      </c>
      <c r="AN40" s="349">
        <f t="shared" si="13"/>
        <v>0</v>
      </c>
      <c r="AO40" s="349">
        <f t="shared" si="13"/>
        <v>0</v>
      </c>
      <c r="AP40" s="349">
        <f t="shared" si="13"/>
        <v>0</v>
      </c>
      <c r="AQ40" s="349">
        <f t="shared" si="13"/>
        <v>0</v>
      </c>
      <c r="AR40" s="349">
        <f t="shared" si="13"/>
        <v>0</v>
      </c>
      <c r="AS40" s="349">
        <f t="shared" si="13"/>
        <v>0</v>
      </c>
      <c r="AT40" s="349">
        <f t="shared" si="13"/>
        <v>0</v>
      </c>
      <c r="AU40" s="349">
        <f t="shared" si="13"/>
        <v>0</v>
      </c>
      <c r="AV40" s="349">
        <f t="shared" si="13"/>
        <v>0</v>
      </c>
      <c r="AW40" s="349">
        <f t="shared" si="13"/>
        <v>0</v>
      </c>
      <c r="AX40" s="349">
        <f t="shared" si="13"/>
        <v>0</v>
      </c>
      <c r="AY40" s="349">
        <f t="shared" si="13"/>
        <v>0</v>
      </c>
      <c r="AZ40" s="349">
        <f t="shared" si="13"/>
        <v>0</v>
      </c>
      <c r="BA40" s="349">
        <f t="shared" si="13"/>
        <v>0</v>
      </c>
      <c r="BB40" s="349">
        <f t="shared" si="9"/>
        <v>0</v>
      </c>
    </row>
    <row r="41" spans="1:54" ht="13.5">
      <c r="A41" s="319" t="str">
        <f t="shared" si="0"/>
        <v/>
      </c>
      <c r="B41" s="350" t="e">
        <f>DATE(F41,G41,H41)&amp;"-"&amp;COUNTIF($C$19:C41,H41)</f>
        <v>#NUM!</v>
      </c>
      <c r="C41" s="319">
        <f t="shared" si="1"/>
        <v>0</v>
      </c>
      <c r="D41" s="350" t="e">
        <f>DATE(F41,G41,H41)&amp;"-"&amp;COUNTIF($E$19:E41,H41)</f>
        <v>#NUM!</v>
      </c>
      <c r="E41" s="319">
        <f t="shared" si="2"/>
        <v>0</v>
      </c>
      <c r="F41" s="596"/>
      <c r="G41" s="596"/>
      <c r="H41" s="596"/>
      <c r="I41" s="597"/>
      <c r="J41" s="597"/>
      <c r="K41" s="353"/>
      <c r="L41" s="596"/>
      <c r="M41" s="598"/>
      <c r="N41" s="355"/>
      <c r="O41" s="599"/>
      <c r="P41" s="355"/>
      <c r="Q41" s="599"/>
      <c r="R41" s="355"/>
      <c r="S41" s="599"/>
      <c r="T41" s="355"/>
      <c r="U41" s="599"/>
      <c r="V41" s="357"/>
      <c r="W41" s="358"/>
      <c r="X41" s="358"/>
      <c r="Y41" s="358"/>
      <c r="Z41" s="358"/>
      <c r="AA41" s="600">
        <v>960</v>
      </c>
      <c r="AB41" s="601"/>
      <c r="AC41" s="602"/>
      <c r="AD41" s="603"/>
      <c r="AE41" s="362">
        <f t="shared" si="3"/>
        <v>0</v>
      </c>
      <c r="AF41" s="362">
        <f t="shared" si="4"/>
        <v>0</v>
      </c>
      <c r="AG41" s="362">
        <f t="shared" si="5"/>
        <v>0</v>
      </c>
      <c r="AH41" s="363">
        <f t="shared" si="6"/>
        <v>0</v>
      </c>
      <c r="AI41" s="364"/>
      <c r="AJ41" s="365">
        <f t="shared" si="7"/>
        <v>0</v>
      </c>
      <c r="AK41" s="596"/>
      <c r="AM41" s="349">
        <f t="shared" si="12"/>
        <v>0</v>
      </c>
      <c r="AN41" s="349">
        <f t="shared" si="13"/>
        <v>0</v>
      </c>
      <c r="AO41" s="349">
        <f t="shared" si="13"/>
        <v>0</v>
      </c>
      <c r="AP41" s="349">
        <f t="shared" si="13"/>
        <v>0</v>
      </c>
      <c r="AQ41" s="349">
        <f t="shared" si="13"/>
        <v>0</v>
      </c>
      <c r="AR41" s="349">
        <f t="shared" si="13"/>
        <v>0</v>
      </c>
      <c r="AS41" s="349">
        <f t="shared" si="13"/>
        <v>0</v>
      </c>
      <c r="AT41" s="349">
        <f t="shared" si="13"/>
        <v>0</v>
      </c>
      <c r="AU41" s="349">
        <f t="shared" si="13"/>
        <v>0</v>
      </c>
      <c r="AV41" s="349">
        <f t="shared" si="13"/>
        <v>0</v>
      </c>
      <c r="AW41" s="349">
        <f t="shared" si="13"/>
        <v>0</v>
      </c>
      <c r="AX41" s="349">
        <f t="shared" si="13"/>
        <v>0</v>
      </c>
      <c r="AY41" s="349">
        <f t="shared" si="13"/>
        <v>0</v>
      </c>
      <c r="AZ41" s="349">
        <f t="shared" si="13"/>
        <v>0</v>
      </c>
      <c r="BA41" s="349">
        <f t="shared" si="13"/>
        <v>0</v>
      </c>
      <c r="BB41" s="349">
        <f t="shared" si="9"/>
        <v>0</v>
      </c>
    </row>
    <row r="42" spans="1:54" ht="13.5">
      <c r="A42" s="319" t="str">
        <f>I42&amp;H42</f>
        <v/>
      </c>
      <c r="B42" s="350" t="e">
        <f>DATE(F42,G42,H42)&amp;"-"&amp;COUNTIF($C$19:C42,H42)</f>
        <v>#NUM!</v>
      </c>
      <c r="C42" s="319">
        <f>IF(OR(AA42=0,AA42=""),0,H42)</f>
        <v>0</v>
      </c>
      <c r="D42" s="350" t="e">
        <f>DATE(F42,G42,H42)&amp;"-"&amp;COUNTIF($E$19:E42,H42)</f>
        <v>#NUM!</v>
      </c>
      <c r="E42" s="319">
        <f>IF(OR(H42=0,H42=""),0,H42)</f>
        <v>0</v>
      </c>
      <c r="F42" s="596"/>
      <c r="G42" s="596"/>
      <c r="H42" s="596"/>
      <c r="I42" s="597"/>
      <c r="J42" s="597"/>
      <c r="K42" s="353"/>
      <c r="L42" s="596"/>
      <c r="M42" s="598"/>
      <c r="N42" s="355"/>
      <c r="O42" s="599"/>
      <c r="P42" s="355"/>
      <c r="Q42" s="599"/>
      <c r="R42" s="355"/>
      <c r="S42" s="599"/>
      <c r="T42" s="355"/>
      <c r="U42" s="599"/>
      <c r="V42" s="357"/>
      <c r="W42" s="358"/>
      <c r="X42" s="358"/>
      <c r="Y42" s="358"/>
      <c r="Z42" s="358"/>
      <c r="AA42" s="600">
        <v>960</v>
      </c>
      <c r="AB42" s="601"/>
      <c r="AC42" s="602"/>
      <c r="AD42" s="603"/>
      <c r="AE42" s="362">
        <f t="shared" si="3"/>
        <v>0</v>
      </c>
      <c r="AF42" s="362">
        <f t="shared" si="4"/>
        <v>0</v>
      </c>
      <c r="AG42" s="362">
        <f t="shared" si="5"/>
        <v>0</v>
      </c>
      <c r="AH42" s="363">
        <f t="shared" si="6"/>
        <v>0</v>
      </c>
      <c r="AI42" s="364"/>
      <c r="AJ42" s="365">
        <f t="shared" si="7"/>
        <v>0</v>
      </c>
      <c r="AK42" s="596"/>
      <c r="AM42" s="349">
        <f t="shared" si="12"/>
        <v>0</v>
      </c>
      <c r="AN42" s="349">
        <f t="shared" si="13"/>
        <v>0</v>
      </c>
      <c r="AO42" s="349">
        <f t="shared" si="13"/>
        <v>0</v>
      </c>
      <c r="AP42" s="349">
        <f t="shared" si="13"/>
        <v>0</v>
      </c>
      <c r="AQ42" s="349">
        <f t="shared" si="13"/>
        <v>0</v>
      </c>
      <c r="AR42" s="349">
        <f t="shared" si="13"/>
        <v>0</v>
      </c>
      <c r="AS42" s="349">
        <f t="shared" si="13"/>
        <v>0</v>
      </c>
      <c r="AT42" s="349">
        <f t="shared" si="13"/>
        <v>0</v>
      </c>
      <c r="AU42" s="349">
        <f t="shared" si="13"/>
        <v>0</v>
      </c>
      <c r="AV42" s="349">
        <f t="shared" si="13"/>
        <v>0</v>
      </c>
      <c r="AW42" s="349">
        <f t="shared" si="13"/>
        <v>0</v>
      </c>
      <c r="AX42" s="349">
        <f t="shared" si="13"/>
        <v>0</v>
      </c>
      <c r="AY42" s="349">
        <f t="shared" si="13"/>
        <v>0</v>
      </c>
      <c r="AZ42" s="349">
        <f t="shared" si="13"/>
        <v>0</v>
      </c>
      <c r="BA42" s="349">
        <f t="shared" si="13"/>
        <v>0</v>
      </c>
      <c r="BB42" s="349">
        <f t="shared" si="9"/>
        <v>0</v>
      </c>
    </row>
    <row r="43" spans="1:54" ht="13.5">
      <c r="A43" s="319" t="str">
        <f t="shared" si="0"/>
        <v/>
      </c>
      <c r="B43" s="350" t="e">
        <f>DATE(F43,G43,H43)&amp;"-"&amp;COUNTIF($C$19:C43,H43)</f>
        <v>#NUM!</v>
      </c>
      <c r="C43" s="319">
        <f t="shared" si="1"/>
        <v>0</v>
      </c>
      <c r="D43" s="350" t="e">
        <f>DATE(F43,G43,H43)&amp;"-"&amp;COUNTIF($E$19:E43,H43)</f>
        <v>#NUM!</v>
      </c>
      <c r="E43" s="319">
        <f t="shared" si="2"/>
        <v>0</v>
      </c>
      <c r="F43" s="596"/>
      <c r="G43" s="596"/>
      <c r="H43" s="596"/>
      <c r="I43" s="597"/>
      <c r="J43" s="597"/>
      <c r="K43" s="353"/>
      <c r="L43" s="596"/>
      <c r="M43" s="598"/>
      <c r="N43" s="355"/>
      <c r="O43" s="599"/>
      <c r="P43" s="355"/>
      <c r="Q43" s="599"/>
      <c r="R43" s="355"/>
      <c r="S43" s="599"/>
      <c r="T43" s="355"/>
      <c r="U43" s="599"/>
      <c r="V43" s="357"/>
      <c r="W43" s="358"/>
      <c r="X43" s="358"/>
      <c r="Y43" s="358"/>
      <c r="Z43" s="358"/>
      <c r="AA43" s="600">
        <v>960</v>
      </c>
      <c r="AB43" s="601"/>
      <c r="AC43" s="602"/>
      <c r="AD43" s="603"/>
      <c r="AE43" s="362">
        <f t="shared" si="3"/>
        <v>0</v>
      </c>
      <c r="AF43" s="362">
        <f t="shared" si="4"/>
        <v>0</v>
      </c>
      <c r="AG43" s="362">
        <f t="shared" si="5"/>
        <v>0</v>
      </c>
      <c r="AH43" s="363">
        <f t="shared" si="6"/>
        <v>0</v>
      </c>
      <c r="AI43" s="364"/>
      <c r="AJ43" s="365">
        <f t="shared" si="7"/>
        <v>0</v>
      </c>
      <c r="AK43" s="596"/>
      <c r="AM43" s="349">
        <f t="shared" si="12"/>
        <v>0</v>
      </c>
      <c r="AN43" s="349">
        <f t="shared" si="13"/>
        <v>0</v>
      </c>
      <c r="AO43" s="349">
        <f t="shared" si="13"/>
        <v>0</v>
      </c>
      <c r="AP43" s="349">
        <f t="shared" si="13"/>
        <v>0</v>
      </c>
      <c r="AQ43" s="349">
        <f t="shared" si="13"/>
        <v>0</v>
      </c>
      <c r="AR43" s="349">
        <f t="shared" si="13"/>
        <v>0</v>
      </c>
      <c r="AS43" s="349">
        <f t="shared" si="13"/>
        <v>0</v>
      </c>
      <c r="AT43" s="349">
        <f t="shared" si="13"/>
        <v>0</v>
      </c>
      <c r="AU43" s="349">
        <f t="shared" si="13"/>
        <v>0</v>
      </c>
      <c r="AV43" s="349">
        <f t="shared" si="13"/>
        <v>0</v>
      </c>
      <c r="AW43" s="349">
        <f t="shared" si="13"/>
        <v>0</v>
      </c>
      <c r="AX43" s="349">
        <f t="shared" si="13"/>
        <v>0</v>
      </c>
      <c r="AY43" s="349">
        <f t="shared" si="13"/>
        <v>0</v>
      </c>
      <c r="AZ43" s="349">
        <f t="shared" si="13"/>
        <v>0</v>
      </c>
      <c r="BA43" s="349">
        <f t="shared" si="13"/>
        <v>0</v>
      </c>
      <c r="BB43" s="349">
        <f t="shared" si="9"/>
        <v>0</v>
      </c>
    </row>
    <row r="44" spans="1:54" ht="13.5">
      <c r="A44" s="319" t="str">
        <f t="shared" si="0"/>
        <v/>
      </c>
      <c r="B44" s="350" t="e">
        <f>DATE(F44,G44,H44)&amp;"-"&amp;COUNTIF($C$19:C44,H44)</f>
        <v>#NUM!</v>
      </c>
      <c r="C44" s="319">
        <f t="shared" si="1"/>
        <v>0</v>
      </c>
      <c r="D44" s="350" t="e">
        <f>DATE(F44,G44,H44)&amp;"-"&amp;COUNTIF($E$19:E44,H44)</f>
        <v>#NUM!</v>
      </c>
      <c r="E44" s="319">
        <f t="shared" si="2"/>
        <v>0</v>
      </c>
      <c r="F44" s="596"/>
      <c r="G44" s="596"/>
      <c r="H44" s="596"/>
      <c r="I44" s="597"/>
      <c r="J44" s="597"/>
      <c r="K44" s="353"/>
      <c r="L44" s="596"/>
      <c r="M44" s="598"/>
      <c r="N44" s="355"/>
      <c r="O44" s="599"/>
      <c r="P44" s="355"/>
      <c r="Q44" s="599"/>
      <c r="R44" s="355"/>
      <c r="S44" s="599"/>
      <c r="T44" s="355"/>
      <c r="U44" s="599"/>
      <c r="V44" s="357"/>
      <c r="W44" s="358"/>
      <c r="X44" s="358"/>
      <c r="Y44" s="358"/>
      <c r="Z44" s="358"/>
      <c r="AA44" s="600">
        <v>960</v>
      </c>
      <c r="AB44" s="601"/>
      <c r="AC44" s="602"/>
      <c r="AD44" s="603"/>
      <c r="AE44" s="362">
        <f t="shared" si="3"/>
        <v>0</v>
      </c>
      <c r="AF44" s="362">
        <f t="shared" si="4"/>
        <v>0</v>
      </c>
      <c r="AG44" s="362">
        <f t="shared" si="5"/>
        <v>0</v>
      </c>
      <c r="AH44" s="363">
        <f t="shared" si="6"/>
        <v>0</v>
      </c>
      <c r="AI44" s="364"/>
      <c r="AJ44" s="365">
        <f t="shared" si="7"/>
        <v>0</v>
      </c>
      <c r="AK44" s="596"/>
      <c r="AM44" s="349">
        <f t="shared" si="12"/>
        <v>0</v>
      </c>
      <c r="AN44" s="349">
        <f t="shared" si="13"/>
        <v>0</v>
      </c>
      <c r="AO44" s="349">
        <f t="shared" si="13"/>
        <v>0</v>
      </c>
      <c r="AP44" s="349">
        <f t="shared" si="13"/>
        <v>0</v>
      </c>
      <c r="AQ44" s="349">
        <f t="shared" si="13"/>
        <v>0</v>
      </c>
      <c r="AR44" s="349">
        <f t="shared" si="13"/>
        <v>0</v>
      </c>
      <c r="AS44" s="349">
        <f t="shared" si="13"/>
        <v>0</v>
      </c>
      <c r="AT44" s="349">
        <f t="shared" si="13"/>
        <v>0</v>
      </c>
      <c r="AU44" s="349">
        <f t="shared" si="13"/>
        <v>0</v>
      </c>
      <c r="AV44" s="349">
        <f t="shared" si="13"/>
        <v>0</v>
      </c>
      <c r="AW44" s="349">
        <f t="shared" si="13"/>
        <v>0</v>
      </c>
      <c r="AX44" s="349">
        <f t="shared" si="13"/>
        <v>0</v>
      </c>
      <c r="AY44" s="349">
        <f t="shared" si="13"/>
        <v>0</v>
      </c>
      <c r="AZ44" s="349">
        <f t="shared" si="13"/>
        <v>0</v>
      </c>
      <c r="BA44" s="349">
        <f t="shared" si="13"/>
        <v>0</v>
      </c>
      <c r="BB44" s="349">
        <f t="shared" si="9"/>
        <v>0</v>
      </c>
    </row>
    <row r="45" spans="1:54" ht="13.5">
      <c r="A45" s="319" t="str">
        <f t="shared" si="0"/>
        <v/>
      </c>
      <c r="B45" s="350" t="e">
        <f>DATE(F45,G45,H45)&amp;"-"&amp;COUNTIF($C$19:C45,H45)</f>
        <v>#NUM!</v>
      </c>
      <c r="C45" s="319">
        <f t="shared" si="1"/>
        <v>0</v>
      </c>
      <c r="D45" s="350" t="e">
        <f>DATE(F45,G45,H45)&amp;"-"&amp;COUNTIF($E$19:E45,H45)</f>
        <v>#NUM!</v>
      </c>
      <c r="E45" s="319">
        <f t="shared" si="2"/>
        <v>0</v>
      </c>
      <c r="F45" s="596"/>
      <c r="G45" s="596"/>
      <c r="H45" s="596"/>
      <c r="I45" s="597"/>
      <c r="J45" s="597"/>
      <c r="K45" s="353"/>
      <c r="L45" s="596"/>
      <c r="M45" s="598"/>
      <c r="N45" s="355"/>
      <c r="O45" s="599"/>
      <c r="P45" s="355"/>
      <c r="Q45" s="599"/>
      <c r="R45" s="355"/>
      <c r="S45" s="599"/>
      <c r="T45" s="355"/>
      <c r="U45" s="599"/>
      <c r="V45" s="357"/>
      <c r="W45" s="358"/>
      <c r="X45" s="358"/>
      <c r="Y45" s="358"/>
      <c r="Z45" s="358"/>
      <c r="AA45" s="600">
        <v>960</v>
      </c>
      <c r="AB45" s="601"/>
      <c r="AC45" s="602"/>
      <c r="AD45" s="603"/>
      <c r="AE45" s="362">
        <f t="shared" si="3"/>
        <v>0</v>
      </c>
      <c r="AF45" s="362">
        <f t="shared" si="4"/>
        <v>0</v>
      </c>
      <c r="AG45" s="362">
        <f t="shared" si="5"/>
        <v>0</v>
      </c>
      <c r="AH45" s="363">
        <f t="shared" si="6"/>
        <v>0</v>
      </c>
      <c r="AI45" s="364"/>
      <c r="AJ45" s="365">
        <f t="shared" si="7"/>
        <v>0</v>
      </c>
      <c r="AK45" s="596"/>
      <c r="AM45" s="349">
        <f t="shared" si="12"/>
        <v>0</v>
      </c>
      <c r="AN45" s="349">
        <f t="shared" si="13"/>
        <v>0</v>
      </c>
      <c r="AO45" s="349">
        <f t="shared" si="13"/>
        <v>0</v>
      </c>
      <c r="AP45" s="349">
        <f t="shared" si="13"/>
        <v>0</v>
      </c>
      <c r="AQ45" s="349">
        <f t="shared" si="13"/>
        <v>0</v>
      </c>
      <c r="AR45" s="349">
        <f t="shared" si="13"/>
        <v>0</v>
      </c>
      <c r="AS45" s="349">
        <f t="shared" si="13"/>
        <v>0</v>
      </c>
      <c r="AT45" s="349">
        <f t="shared" si="13"/>
        <v>0</v>
      </c>
      <c r="AU45" s="349">
        <f t="shared" si="13"/>
        <v>0</v>
      </c>
      <c r="AV45" s="349">
        <f t="shared" si="13"/>
        <v>0</v>
      </c>
      <c r="AW45" s="349">
        <f t="shared" si="13"/>
        <v>0</v>
      </c>
      <c r="AX45" s="349">
        <f t="shared" si="13"/>
        <v>0</v>
      </c>
      <c r="AY45" s="349">
        <f t="shared" si="13"/>
        <v>0</v>
      </c>
      <c r="AZ45" s="349">
        <f t="shared" si="13"/>
        <v>0</v>
      </c>
      <c r="BA45" s="349">
        <f t="shared" si="13"/>
        <v>0</v>
      </c>
      <c r="BB45" s="349">
        <f t="shared" si="9"/>
        <v>0</v>
      </c>
    </row>
    <row r="46" spans="1:54" ht="13.5">
      <c r="A46" s="319" t="str">
        <f t="shared" si="0"/>
        <v/>
      </c>
      <c r="B46" s="350" t="e">
        <f>DATE(F46,G46,H46)&amp;"-"&amp;COUNTIF($C$19:C46,H46)</f>
        <v>#NUM!</v>
      </c>
      <c r="C46" s="319">
        <f t="shared" si="1"/>
        <v>0</v>
      </c>
      <c r="D46" s="350" t="e">
        <f>DATE(F46,G46,H46)&amp;"-"&amp;COUNTIF($E$19:E46,H46)</f>
        <v>#NUM!</v>
      </c>
      <c r="E46" s="319">
        <f t="shared" si="2"/>
        <v>0</v>
      </c>
      <c r="F46" s="596"/>
      <c r="G46" s="596"/>
      <c r="H46" s="596"/>
      <c r="I46" s="597"/>
      <c r="J46" s="597"/>
      <c r="K46" s="353"/>
      <c r="L46" s="596"/>
      <c r="M46" s="598"/>
      <c r="N46" s="355"/>
      <c r="O46" s="599"/>
      <c r="P46" s="355"/>
      <c r="Q46" s="599"/>
      <c r="R46" s="355"/>
      <c r="S46" s="599"/>
      <c r="T46" s="355"/>
      <c r="U46" s="599"/>
      <c r="V46" s="357"/>
      <c r="W46" s="358"/>
      <c r="X46" s="358"/>
      <c r="Y46" s="358"/>
      <c r="Z46" s="358"/>
      <c r="AA46" s="600">
        <v>960</v>
      </c>
      <c r="AB46" s="601"/>
      <c r="AC46" s="602"/>
      <c r="AD46" s="603"/>
      <c r="AE46" s="362">
        <f t="shared" si="3"/>
        <v>0</v>
      </c>
      <c r="AF46" s="362">
        <f t="shared" si="4"/>
        <v>0</v>
      </c>
      <c r="AG46" s="362">
        <f t="shared" si="5"/>
        <v>0</v>
      </c>
      <c r="AH46" s="363">
        <f t="shared" si="6"/>
        <v>0</v>
      </c>
      <c r="AI46" s="364"/>
      <c r="AJ46" s="365">
        <f t="shared" si="7"/>
        <v>0</v>
      </c>
      <c r="AK46" s="596"/>
      <c r="AM46" s="349">
        <f t="shared" si="12"/>
        <v>0</v>
      </c>
      <c r="AN46" s="349">
        <f t="shared" si="13"/>
        <v>0</v>
      </c>
      <c r="AO46" s="349">
        <f t="shared" si="13"/>
        <v>0</v>
      </c>
      <c r="AP46" s="349">
        <f t="shared" si="13"/>
        <v>0</v>
      </c>
      <c r="AQ46" s="349">
        <f t="shared" si="13"/>
        <v>0</v>
      </c>
      <c r="AR46" s="349">
        <f t="shared" si="13"/>
        <v>0</v>
      </c>
      <c r="AS46" s="349">
        <f t="shared" si="13"/>
        <v>0</v>
      </c>
      <c r="AT46" s="349">
        <f t="shared" si="13"/>
        <v>0</v>
      </c>
      <c r="AU46" s="349">
        <f t="shared" si="13"/>
        <v>0</v>
      </c>
      <c r="AV46" s="349">
        <f t="shared" si="13"/>
        <v>0</v>
      </c>
      <c r="AW46" s="349">
        <f t="shared" si="13"/>
        <v>0</v>
      </c>
      <c r="AX46" s="349">
        <f t="shared" si="13"/>
        <v>0</v>
      </c>
      <c r="AY46" s="349">
        <f t="shared" si="13"/>
        <v>0</v>
      </c>
      <c r="AZ46" s="349">
        <f t="shared" si="13"/>
        <v>0</v>
      </c>
      <c r="BA46" s="349">
        <f t="shared" si="13"/>
        <v>0</v>
      </c>
      <c r="BB46" s="349">
        <f t="shared" si="9"/>
        <v>0</v>
      </c>
    </row>
    <row r="47" spans="1:54" ht="13.5">
      <c r="A47" s="319" t="str">
        <f t="shared" si="0"/>
        <v/>
      </c>
      <c r="B47" s="350" t="e">
        <f>DATE(F47,G47,H47)&amp;"-"&amp;COUNTIF($C$19:C47,H47)</f>
        <v>#NUM!</v>
      </c>
      <c r="C47" s="319">
        <f t="shared" si="1"/>
        <v>0</v>
      </c>
      <c r="D47" s="350" t="e">
        <f>DATE(F47,G47,H47)&amp;"-"&amp;COUNTIF($E$19:E47,H47)</f>
        <v>#NUM!</v>
      </c>
      <c r="E47" s="319">
        <f t="shared" si="2"/>
        <v>0</v>
      </c>
      <c r="F47" s="596"/>
      <c r="G47" s="596"/>
      <c r="H47" s="596"/>
      <c r="I47" s="597"/>
      <c r="J47" s="597"/>
      <c r="K47" s="353"/>
      <c r="L47" s="596"/>
      <c r="M47" s="598"/>
      <c r="N47" s="355"/>
      <c r="O47" s="599"/>
      <c r="P47" s="355"/>
      <c r="Q47" s="599"/>
      <c r="R47" s="355"/>
      <c r="S47" s="599"/>
      <c r="T47" s="355"/>
      <c r="U47" s="599"/>
      <c r="V47" s="357"/>
      <c r="W47" s="358"/>
      <c r="X47" s="358"/>
      <c r="Y47" s="358"/>
      <c r="Z47" s="358"/>
      <c r="AA47" s="600">
        <v>960</v>
      </c>
      <c r="AB47" s="601"/>
      <c r="AC47" s="602"/>
      <c r="AD47" s="603"/>
      <c r="AE47" s="362">
        <f t="shared" si="3"/>
        <v>0</v>
      </c>
      <c r="AF47" s="362">
        <f t="shared" si="4"/>
        <v>0</v>
      </c>
      <c r="AG47" s="362">
        <f t="shared" si="5"/>
        <v>0</v>
      </c>
      <c r="AH47" s="363">
        <f t="shared" si="6"/>
        <v>0</v>
      </c>
      <c r="AI47" s="364"/>
      <c r="AJ47" s="365">
        <f t="shared" si="7"/>
        <v>0</v>
      </c>
      <c r="AK47" s="596"/>
      <c r="AM47" s="349">
        <f t="shared" si="12"/>
        <v>0</v>
      </c>
      <c r="AN47" s="349">
        <f t="shared" si="13"/>
        <v>0</v>
      </c>
      <c r="AO47" s="349">
        <f t="shared" si="13"/>
        <v>0</v>
      </c>
      <c r="AP47" s="349">
        <f t="shared" si="13"/>
        <v>0</v>
      </c>
      <c r="AQ47" s="349">
        <f t="shared" si="13"/>
        <v>0</v>
      </c>
      <c r="AR47" s="349">
        <f t="shared" si="13"/>
        <v>0</v>
      </c>
      <c r="AS47" s="349">
        <f t="shared" si="13"/>
        <v>0</v>
      </c>
      <c r="AT47" s="349">
        <f t="shared" ref="AN47:BA65" si="14">IF($O47=AT$18,$N47,0)+IF($Q47=AT$18,$P47,0)+IF($S47=AT$18,$R47,0)+IF($U47=AT$18,$T47,0)</f>
        <v>0</v>
      </c>
      <c r="AU47" s="349">
        <f t="shared" si="14"/>
        <v>0</v>
      </c>
      <c r="AV47" s="349">
        <f t="shared" si="14"/>
        <v>0</v>
      </c>
      <c r="AW47" s="349">
        <f t="shared" si="14"/>
        <v>0</v>
      </c>
      <c r="AX47" s="349">
        <f t="shared" si="14"/>
        <v>0</v>
      </c>
      <c r="AY47" s="349">
        <f t="shared" si="14"/>
        <v>0</v>
      </c>
      <c r="AZ47" s="349">
        <f t="shared" si="14"/>
        <v>0</v>
      </c>
      <c r="BA47" s="349">
        <f t="shared" si="14"/>
        <v>0</v>
      </c>
      <c r="BB47" s="349">
        <f t="shared" si="9"/>
        <v>0</v>
      </c>
    </row>
    <row r="48" spans="1:54" ht="13.5">
      <c r="A48" s="319" t="str">
        <f t="shared" si="0"/>
        <v/>
      </c>
      <c r="B48" s="350" t="e">
        <f>DATE(F48,G48,H48)&amp;"-"&amp;COUNTIF($C$19:C48,H48)</f>
        <v>#NUM!</v>
      </c>
      <c r="C48" s="319">
        <f t="shared" si="1"/>
        <v>0</v>
      </c>
      <c r="D48" s="350" t="e">
        <f>DATE(F48,G48,H48)&amp;"-"&amp;COUNTIF($E$19:E48,H48)</f>
        <v>#NUM!</v>
      </c>
      <c r="E48" s="319">
        <f t="shared" si="2"/>
        <v>0</v>
      </c>
      <c r="F48" s="596"/>
      <c r="G48" s="596"/>
      <c r="H48" s="596"/>
      <c r="I48" s="597"/>
      <c r="J48" s="597"/>
      <c r="K48" s="353"/>
      <c r="L48" s="596"/>
      <c r="M48" s="598"/>
      <c r="N48" s="355"/>
      <c r="O48" s="599"/>
      <c r="P48" s="355"/>
      <c r="Q48" s="599"/>
      <c r="R48" s="355"/>
      <c r="S48" s="599"/>
      <c r="T48" s="355"/>
      <c r="U48" s="599"/>
      <c r="V48" s="357"/>
      <c r="W48" s="358"/>
      <c r="X48" s="358"/>
      <c r="Y48" s="358"/>
      <c r="Z48" s="358"/>
      <c r="AA48" s="600">
        <v>960</v>
      </c>
      <c r="AB48" s="601"/>
      <c r="AC48" s="602"/>
      <c r="AD48" s="603"/>
      <c r="AE48" s="362">
        <f t="shared" si="3"/>
        <v>0</v>
      </c>
      <c r="AF48" s="362">
        <f t="shared" si="4"/>
        <v>0</v>
      </c>
      <c r="AG48" s="362">
        <f t="shared" si="5"/>
        <v>0</v>
      </c>
      <c r="AH48" s="363">
        <f t="shared" si="6"/>
        <v>0</v>
      </c>
      <c r="AI48" s="364"/>
      <c r="AJ48" s="365">
        <f t="shared" si="7"/>
        <v>0</v>
      </c>
      <c r="AK48" s="596"/>
      <c r="AM48" s="349">
        <f t="shared" si="12"/>
        <v>0</v>
      </c>
      <c r="AN48" s="349">
        <f t="shared" si="14"/>
        <v>0</v>
      </c>
      <c r="AO48" s="349">
        <f t="shared" si="14"/>
        <v>0</v>
      </c>
      <c r="AP48" s="349">
        <f t="shared" si="14"/>
        <v>0</v>
      </c>
      <c r="AQ48" s="349">
        <f t="shared" si="14"/>
        <v>0</v>
      </c>
      <c r="AR48" s="349">
        <f t="shared" si="14"/>
        <v>0</v>
      </c>
      <c r="AS48" s="349">
        <f t="shared" si="14"/>
        <v>0</v>
      </c>
      <c r="AT48" s="349">
        <f t="shared" si="14"/>
        <v>0</v>
      </c>
      <c r="AU48" s="349">
        <f t="shared" si="14"/>
        <v>0</v>
      </c>
      <c r="AV48" s="349">
        <f t="shared" si="14"/>
        <v>0</v>
      </c>
      <c r="AW48" s="349">
        <f t="shared" si="14"/>
        <v>0</v>
      </c>
      <c r="AX48" s="349">
        <f t="shared" si="14"/>
        <v>0</v>
      </c>
      <c r="AY48" s="349">
        <f t="shared" si="14"/>
        <v>0</v>
      </c>
      <c r="AZ48" s="349">
        <f t="shared" si="14"/>
        <v>0</v>
      </c>
      <c r="BA48" s="349">
        <f t="shared" si="14"/>
        <v>0</v>
      </c>
      <c r="BB48" s="349">
        <f t="shared" si="9"/>
        <v>0</v>
      </c>
    </row>
    <row r="49" spans="1:54" ht="13.5">
      <c r="A49" s="319" t="str">
        <f t="shared" si="0"/>
        <v/>
      </c>
      <c r="B49" s="350" t="e">
        <f>DATE(F49,G49,H49)&amp;"-"&amp;COUNTIF($C$19:C49,H49)</f>
        <v>#NUM!</v>
      </c>
      <c r="C49" s="319">
        <f t="shared" si="1"/>
        <v>0</v>
      </c>
      <c r="D49" s="350" t="e">
        <f>DATE(F49,G49,H49)&amp;"-"&amp;COUNTIF($E$19:E49,H49)</f>
        <v>#NUM!</v>
      </c>
      <c r="E49" s="319">
        <f t="shared" si="2"/>
        <v>0</v>
      </c>
      <c r="F49" s="596"/>
      <c r="G49" s="596"/>
      <c r="H49" s="596"/>
      <c r="I49" s="597"/>
      <c r="J49" s="597"/>
      <c r="K49" s="353"/>
      <c r="L49" s="596"/>
      <c r="M49" s="598"/>
      <c r="N49" s="355"/>
      <c r="O49" s="599"/>
      <c r="P49" s="355"/>
      <c r="Q49" s="599"/>
      <c r="R49" s="355"/>
      <c r="S49" s="599"/>
      <c r="T49" s="355"/>
      <c r="U49" s="599"/>
      <c r="V49" s="357"/>
      <c r="W49" s="358"/>
      <c r="X49" s="358"/>
      <c r="Y49" s="358"/>
      <c r="Z49" s="358"/>
      <c r="AA49" s="600">
        <v>960</v>
      </c>
      <c r="AB49" s="601"/>
      <c r="AC49" s="602"/>
      <c r="AD49" s="603"/>
      <c r="AE49" s="362">
        <f t="shared" si="3"/>
        <v>0</v>
      </c>
      <c r="AF49" s="362">
        <f t="shared" si="4"/>
        <v>0</v>
      </c>
      <c r="AG49" s="362">
        <f t="shared" si="5"/>
        <v>0</v>
      </c>
      <c r="AH49" s="363">
        <f t="shared" si="6"/>
        <v>0</v>
      </c>
      <c r="AI49" s="364"/>
      <c r="AJ49" s="365">
        <f t="shared" si="7"/>
        <v>0</v>
      </c>
      <c r="AK49" s="596"/>
      <c r="AM49" s="349">
        <f t="shared" si="12"/>
        <v>0</v>
      </c>
      <c r="AN49" s="349">
        <f t="shared" si="14"/>
        <v>0</v>
      </c>
      <c r="AO49" s="349">
        <f t="shared" si="14"/>
        <v>0</v>
      </c>
      <c r="AP49" s="349">
        <f t="shared" si="14"/>
        <v>0</v>
      </c>
      <c r="AQ49" s="349">
        <f t="shared" si="14"/>
        <v>0</v>
      </c>
      <c r="AR49" s="349">
        <f t="shared" si="14"/>
        <v>0</v>
      </c>
      <c r="AS49" s="349">
        <f t="shared" si="14"/>
        <v>0</v>
      </c>
      <c r="AT49" s="349">
        <f t="shared" si="14"/>
        <v>0</v>
      </c>
      <c r="AU49" s="349">
        <f t="shared" si="14"/>
        <v>0</v>
      </c>
      <c r="AV49" s="349">
        <f t="shared" si="14"/>
        <v>0</v>
      </c>
      <c r="AW49" s="349">
        <f t="shared" si="14"/>
        <v>0</v>
      </c>
      <c r="AX49" s="349">
        <f t="shared" si="14"/>
        <v>0</v>
      </c>
      <c r="AY49" s="349">
        <f t="shared" si="14"/>
        <v>0</v>
      </c>
      <c r="AZ49" s="349">
        <f t="shared" si="14"/>
        <v>0</v>
      </c>
      <c r="BA49" s="349">
        <f t="shared" si="14"/>
        <v>0</v>
      </c>
      <c r="BB49" s="349">
        <f t="shared" si="9"/>
        <v>0</v>
      </c>
    </row>
    <row r="50" spans="1:54" ht="13.5">
      <c r="A50" s="319" t="str">
        <f t="shared" si="0"/>
        <v/>
      </c>
      <c r="B50" s="350" t="e">
        <f>DATE(F50,G50,H50)&amp;"-"&amp;COUNTIF($C$19:C50,H50)</f>
        <v>#NUM!</v>
      </c>
      <c r="C50" s="319">
        <f t="shared" si="1"/>
        <v>0</v>
      </c>
      <c r="D50" s="350" t="e">
        <f>DATE(F50,G50,H50)&amp;"-"&amp;COUNTIF($E$19:E50,H50)</f>
        <v>#NUM!</v>
      </c>
      <c r="E50" s="319">
        <f t="shared" si="2"/>
        <v>0</v>
      </c>
      <c r="F50" s="596"/>
      <c r="G50" s="596"/>
      <c r="H50" s="596"/>
      <c r="I50" s="597"/>
      <c r="J50" s="597"/>
      <c r="K50" s="353"/>
      <c r="L50" s="596"/>
      <c r="M50" s="598"/>
      <c r="N50" s="355"/>
      <c r="O50" s="599"/>
      <c r="P50" s="355"/>
      <c r="Q50" s="599"/>
      <c r="R50" s="355"/>
      <c r="S50" s="599"/>
      <c r="T50" s="355"/>
      <c r="U50" s="599"/>
      <c r="V50" s="357"/>
      <c r="W50" s="358"/>
      <c r="X50" s="358"/>
      <c r="Y50" s="358"/>
      <c r="Z50" s="358"/>
      <c r="AA50" s="600">
        <v>960</v>
      </c>
      <c r="AB50" s="601"/>
      <c r="AC50" s="602"/>
      <c r="AD50" s="603"/>
      <c r="AE50" s="362">
        <f t="shared" si="3"/>
        <v>0</v>
      </c>
      <c r="AF50" s="362">
        <f t="shared" si="4"/>
        <v>0</v>
      </c>
      <c r="AG50" s="362">
        <f t="shared" si="5"/>
        <v>0</v>
      </c>
      <c r="AH50" s="363">
        <f t="shared" si="6"/>
        <v>0</v>
      </c>
      <c r="AI50" s="364"/>
      <c r="AJ50" s="365">
        <f t="shared" si="7"/>
        <v>0</v>
      </c>
      <c r="AK50" s="596"/>
      <c r="AM50" s="349">
        <f t="shared" si="12"/>
        <v>0</v>
      </c>
      <c r="AN50" s="349">
        <f t="shared" si="14"/>
        <v>0</v>
      </c>
      <c r="AO50" s="349">
        <f t="shared" si="14"/>
        <v>0</v>
      </c>
      <c r="AP50" s="349">
        <f t="shared" si="14"/>
        <v>0</v>
      </c>
      <c r="AQ50" s="349">
        <f t="shared" si="14"/>
        <v>0</v>
      </c>
      <c r="AR50" s="349">
        <f t="shared" si="14"/>
        <v>0</v>
      </c>
      <c r="AS50" s="349">
        <f t="shared" si="14"/>
        <v>0</v>
      </c>
      <c r="AT50" s="349">
        <f t="shared" si="14"/>
        <v>0</v>
      </c>
      <c r="AU50" s="349">
        <f t="shared" si="14"/>
        <v>0</v>
      </c>
      <c r="AV50" s="349">
        <f t="shared" si="14"/>
        <v>0</v>
      </c>
      <c r="AW50" s="349">
        <f t="shared" si="14"/>
        <v>0</v>
      </c>
      <c r="AX50" s="349">
        <f t="shared" si="14"/>
        <v>0</v>
      </c>
      <c r="AY50" s="349">
        <f t="shared" si="14"/>
        <v>0</v>
      </c>
      <c r="AZ50" s="349">
        <f t="shared" si="14"/>
        <v>0</v>
      </c>
      <c r="BA50" s="349">
        <f t="shared" si="14"/>
        <v>0</v>
      </c>
      <c r="BB50" s="349">
        <f t="shared" si="9"/>
        <v>0</v>
      </c>
    </row>
    <row r="51" spans="1:54" ht="13.5">
      <c r="A51" s="319" t="str">
        <f t="shared" si="0"/>
        <v/>
      </c>
      <c r="B51" s="350" t="e">
        <f>DATE(F51,G51,H51)&amp;"-"&amp;COUNTIF($C$19:C51,H51)</f>
        <v>#NUM!</v>
      </c>
      <c r="C51" s="319">
        <f t="shared" si="1"/>
        <v>0</v>
      </c>
      <c r="D51" s="350" t="e">
        <f>DATE(F51,G51,H51)&amp;"-"&amp;COUNTIF($E$19:E51,H51)</f>
        <v>#NUM!</v>
      </c>
      <c r="E51" s="319">
        <f t="shared" si="2"/>
        <v>0</v>
      </c>
      <c r="F51" s="596"/>
      <c r="G51" s="596"/>
      <c r="H51" s="596"/>
      <c r="I51" s="597"/>
      <c r="J51" s="597"/>
      <c r="K51" s="353"/>
      <c r="L51" s="596"/>
      <c r="M51" s="598"/>
      <c r="N51" s="355"/>
      <c r="O51" s="599"/>
      <c r="P51" s="355"/>
      <c r="Q51" s="599"/>
      <c r="R51" s="355"/>
      <c r="S51" s="599"/>
      <c r="T51" s="355"/>
      <c r="U51" s="599"/>
      <c r="V51" s="357"/>
      <c r="W51" s="358"/>
      <c r="X51" s="358"/>
      <c r="Y51" s="358"/>
      <c r="Z51" s="358"/>
      <c r="AA51" s="600">
        <v>960</v>
      </c>
      <c r="AB51" s="601"/>
      <c r="AC51" s="602"/>
      <c r="AD51" s="603"/>
      <c r="AE51" s="362">
        <f t="shared" si="3"/>
        <v>0</v>
      </c>
      <c r="AF51" s="362">
        <f t="shared" si="4"/>
        <v>0</v>
      </c>
      <c r="AG51" s="362">
        <f t="shared" si="5"/>
        <v>0</v>
      </c>
      <c r="AH51" s="363">
        <f t="shared" si="6"/>
        <v>0</v>
      </c>
      <c r="AI51" s="364"/>
      <c r="AJ51" s="365">
        <f t="shared" si="7"/>
        <v>0</v>
      </c>
      <c r="AK51" s="596"/>
      <c r="AM51" s="349">
        <f t="shared" si="12"/>
        <v>0</v>
      </c>
      <c r="AN51" s="349">
        <f t="shared" si="14"/>
        <v>0</v>
      </c>
      <c r="AO51" s="349">
        <f t="shared" si="14"/>
        <v>0</v>
      </c>
      <c r="AP51" s="349">
        <f t="shared" si="14"/>
        <v>0</v>
      </c>
      <c r="AQ51" s="349">
        <f t="shared" si="14"/>
        <v>0</v>
      </c>
      <c r="AR51" s="349">
        <f t="shared" si="14"/>
        <v>0</v>
      </c>
      <c r="AS51" s="349">
        <f t="shared" si="14"/>
        <v>0</v>
      </c>
      <c r="AT51" s="349">
        <f t="shared" si="14"/>
        <v>0</v>
      </c>
      <c r="AU51" s="349">
        <f t="shared" si="14"/>
        <v>0</v>
      </c>
      <c r="AV51" s="349">
        <f t="shared" si="14"/>
        <v>0</v>
      </c>
      <c r="AW51" s="349">
        <f t="shared" si="14"/>
        <v>0</v>
      </c>
      <c r="AX51" s="349">
        <f t="shared" si="14"/>
        <v>0</v>
      </c>
      <c r="AY51" s="349">
        <f t="shared" si="14"/>
        <v>0</v>
      </c>
      <c r="AZ51" s="349">
        <f t="shared" si="14"/>
        <v>0</v>
      </c>
      <c r="BA51" s="349">
        <f t="shared" si="14"/>
        <v>0</v>
      </c>
      <c r="BB51" s="349">
        <f t="shared" si="9"/>
        <v>0</v>
      </c>
    </row>
    <row r="52" spans="1:54" ht="13.5">
      <c r="A52" s="319" t="str">
        <f t="shared" si="0"/>
        <v/>
      </c>
      <c r="B52" s="350" t="e">
        <f>DATE(F52,G52,H52)&amp;"-"&amp;COUNTIF($C$19:C52,H52)</f>
        <v>#NUM!</v>
      </c>
      <c r="C52" s="319">
        <f t="shared" si="1"/>
        <v>0</v>
      </c>
      <c r="D52" s="350" t="e">
        <f>DATE(F52,G52,H52)&amp;"-"&amp;COUNTIF($E$19:E52,H52)</f>
        <v>#NUM!</v>
      </c>
      <c r="E52" s="319">
        <f t="shared" si="2"/>
        <v>0</v>
      </c>
      <c r="F52" s="596"/>
      <c r="G52" s="596"/>
      <c r="H52" s="596"/>
      <c r="I52" s="597"/>
      <c r="J52" s="597"/>
      <c r="K52" s="353"/>
      <c r="L52" s="596"/>
      <c r="M52" s="598"/>
      <c r="N52" s="355"/>
      <c r="O52" s="599"/>
      <c r="P52" s="355"/>
      <c r="Q52" s="599"/>
      <c r="R52" s="355"/>
      <c r="S52" s="599"/>
      <c r="T52" s="355"/>
      <c r="U52" s="599"/>
      <c r="V52" s="357"/>
      <c r="W52" s="358"/>
      <c r="X52" s="358"/>
      <c r="Y52" s="358"/>
      <c r="Z52" s="358"/>
      <c r="AA52" s="600">
        <v>960</v>
      </c>
      <c r="AB52" s="601"/>
      <c r="AC52" s="602"/>
      <c r="AD52" s="603"/>
      <c r="AE52" s="362">
        <f t="shared" si="3"/>
        <v>0</v>
      </c>
      <c r="AF52" s="362">
        <f t="shared" si="4"/>
        <v>0</v>
      </c>
      <c r="AG52" s="362">
        <f t="shared" si="5"/>
        <v>0</v>
      </c>
      <c r="AH52" s="363">
        <f t="shared" si="6"/>
        <v>0</v>
      </c>
      <c r="AI52" s="364"/>
      <c r="AJ52" s="365">
        <f t="shared" si="7"/>
        <v>0</v>
      </c>
      <c r="AK52" s="596"/>
      <c r="AM52" s="349">
        <f t="shared" si="12"/>
        <v>0</v>
      </c>
      <c r="AN52" s="349">
        <f t="shared" si="14"/>
        <v>0</v>
      </c>
      <c r="AO52" s="349">
        <f t="shared" si="14"/>
        <v>0</v>
      </c>
      <c r="AP52" s="349">
        <f t="shared" si="14"/>
        <v>0</v>
      </c>
      <c r="AQ52" s="349">
        <f t="shared" si="14"/>
        <v>0</v>
      </c>
      <c r="AR52" s="349">
        <f t="shared" si="14"/>
        <v>0</v>
      </c>
      <c r="AS52" s="349">
        <f t="shared" si="14"/>
        <v>0</v>
      </c>
      <c r="AT52" s="349">
        <f t="shared" si="14"/>
        <v>0</v>
      </c>
      <c r="AU52" s="349">
        <f t="shared" si="14"/>
        <v>0</v>
      </c>
      <c r="AV52" s="349">
        <f t="shared" si="14"/>
        <v>0</v>
      </c>
      <c r="AW52" s="349">
        <f t="shared" si="14"/>
        <v>0</v>
      </c>
      <c r="AX52" s="349">
        <f t="shared" si="14"/>
        <v>0</v>
      </c>
      <c r="AY52" s="349">
        <f t="shared" si="14"/>
        <v>0</v>
      </c>
      <c r="AZ52" s="349">
        <f t="shared" si="14"/>
        <v>0</v>
      </c>
      <c r="BA52" s="349">
        <f t="shared" si="14"/>
        <v>0</v>
      </c>
      <c r="BB52" s="349">
        <f t="shared" si="9"/>
        <v>0</v>
      </c>
    </row>
    <row r="53" spans="1:54" ht="13.5">
      <c r="A53" s="319" t="str">
        <f t="shared" si="0"/>
        <v/>
      </c>
      <c r="B53" s="350" t="e">
        <f>DATE(F53,G53,H53)&amp;"-"&amp;COUNTIF($C$19:C53,H53)</f>
        <v>#NUM!</v>
      </c>
      <c r="C53" s="319">
        <f t="shared" si="1"/>
        <v>0</v>
      </c>
      <c r="D53" s="350" t="e">
        <f>DATE(F53,G53,H53)&amp;"-"&amp;COUNTIF($E$19:E53,H53)</f>
        <v>#NUM!</v>
      </c>
      <c r="E53" s="319">
        <f t="shared" si="2"/>
        <v>0</v>
      </c>
      <c r="F53" s="596"/>
      <c r="G53" s="596"/>
      <c r="H53" s="596"/>
      <c r="I53" s="597"/>
      <c r="J53" s="597"/>
      <c r="K53" s="353"/>
      <c r="L53" s="596"/>
      <c r="M53" s="598"/>
      <c r="N53" s="355"/>
      <c r="O53" s="599"/>
      <c r="P53" s="355"/>
      <c r="Q53" s="599"/>
      <c r="R53" s="355"/>
      <c r="S53" s="599"/>
      <c r="T53" s="355"/>
      <c r="U53" s="599"/>
      <c r="V53" s="357"/>
      <c r="W53" s="358"/>
      <c r="X53" s="358"/>
      <c r="Y53" s="358"/>
      <c r="Z53" s="358"/>
      <c r="AA53" s="600">
        <v>960</v>
      </c>
      <c r="AB53" s="601"/>
      <c r="AC53" s="602"/>
      <c r="AD53" s="603"/>
      <c r="AE53" s="362">
        <f t="shared" si="3"/>
        <v>0</v>
      </c>
      <c r="AF53" s="362">
        <f t="shared" si="4"/>
        <v>0</v>
      </c>
      <c r="AG53" s="362">
        <f t="shared" si="5"/>
        <v>0</v>
      </c>
      <c r="AH53" s="363">
        <f t="shared" si="6"/>
        <v>0</v>
      </c>
      <c r="AI53" s="364"/>
      <c r="AJ53" s="365">
        <f t="shared" si="7"/>
        <v>0</v>
      </c>
      <c r="AK53" s="596"/>
      <c r="AM53" s="349">
        <f t="shared" si="12"/>
        <v>0</v>
      </c>
      <c r="AN53" s="349">
        <f t="shared" si="14"/>
        <v>0</v>
      </c>
      <c r="AO53" s="349">
        <f t="shared" si="14"/>
        <v>0</v>
      </c>
      <c r="AP53" s="349">
        <f t="shared" si="14"/>
        <v>0</v>
      </c>
      <c r="AQ53" s="349">
        <f t="shared" si="14"/>
        <v>0</v>
      </c>
      <c r="AR53" s="349">
        <f t="shared" si="14"/>
        <v>0</v>
      </c>
      <c r="AS53" s="349">
        <f t="shared" si="14"/>
        <v>0</v>
      </c>
      <c r="AT53" s="349">
        <f t="shared" si="14"/>
        <v>0</v>
      </c>
      <c r="AU53" s="349">
        <f t="shared" si="14"/>
        <v>0</v>
      </c>
      <c r="AV53" s="349">
        <f t="shared" si="14"/>
        <v>0</v>
      </c>
      <c r="AW53" s="349">
        <f t="shared" si="14"/>
        <v>0</v>
      </c>
      <c r="AX53" s="349">
        <f t="shared" si="14"/>
        <v>0</v>
      </c>
      <c r="AY53" s="349">
        <f t="shared" si="14"/>
        <v>0</v>
      </c>
      <c r="AZ53" s="349">
        <f t="shared" si="14"/>
        <v>0</v>
      </c>
      <c r="BA53" s="349">
        <f t="shared" si="14"/>
        <v>0</v>
      </c>
      <c r="BB53" s="349">
        <f t="shared" si="9"/>
        <v>0</v>
      </c>
    </row>
    <row r="54" spans="1:54" ht="13.5">
      <c r="A54" s="319" t="str">
        <f t="shared" si="0"/>
        <v/>
      </c>
      <c r="B54" s="350" t="e">
        <f>DATE(F54,G54,H54)&amp;"-"&amp;COUNTIF($C$19:C54,H54)</f>
        <v>#NUM!</v>
      </c>
      <c r="C54" s="319">
        <f t="shared" si="1"/>
        <v>0</v>
      </c>
      <c r="D54" s="350" t="e">
        <f>DATE(F54,G54,H54)&amp;"-"&amp;COUNTIF($E$19:E54,H54)</f>
        <v>#NUM!</v>
      </c>
      <c r="E54" s="319">
        <f t="shared" si="2"/>
        <v>0</v>
      </c>
      <c r="F54" s="596"/>
      <c r="G54" s="596"/>
      <c r="H54" s="596"/>
      <c r="I54" s="597"/>
      <c r="J54" s="597"/>
      <c r="K54" s="353"/>
      <c r="L54" s="596"/>
      <c r="M54" s="598"/>
      <c r="N54" s="355"/>
      <c r="O54" s="599"/>
      <c r="P54" s="355"/>
      <c r="Q54" s="599"/>
      <c r="R54" s="355"/>
      <c r="S54" s="599"/>
      <c r="T54" s="355"/>
      <c r="U54" s="599"/>
      <c r="V54" s="357"/>
      <c r="W54" s="358"/>
      <c r="X54" s="358"/>
      <c r="Y54" s="358"/>
      <c r="Z54" s="358"/>
      <c r="AA54" s="600">
        <v>960</v>
      </c>
      <c r="AB54" s="601"/>
      <c r="AC54" s="602"/>
      <c r="AD54" s="603"/>
      <c r="AE54" s="362">
        <f t="shared" si="3"/>
        <v>0</v>
      </c>
      <c r="AF54" s="362">
        <f t="shared" si="4"/>
        <v>0</v>
      </c>
      <c r="AG54" s="362">
        <f t="shared" si="5"/>
        <v>0</v>
      </c>
      <c r="AH54" s="363">
        <f t="shared" si="6"/>
        <v>0</v>
      </c>
      <c r="AI54" s="364"/>
      <c r="AJ54" s="365">
        <f t="shared" si="7"/>
        <v>0</v>
      </c>
      <c r="AK54" s="596"/>
      <c r="AM54" s="349">
        <f t="shared" si="12"/>
        <v>0</v>
      </c>
      <c r="AN54" s="349">
        <f t="shared" si="14"/>
        <v>0</v>
      </c>
      <c r="AO54" s="349">
        <f t="shared" si="14"/>
        <v>0</v>
      </c>
      <c r="AP54" s="349">
        <f t="shared" si="14"/>
        <v>0</v>
      </c>
      <c r="AQ54" s="349">
        <f t="shared" si="14"/>
        <v>0</v>
      </c>
      <c r="AR54" s="349">
        <f t="shared" si="14"/>
        <v>0</v>
      </c>
      <c r="AS54" s="349">
        <f t="shared" si="14"/>
        <v>0</v>
      </c>
      <c r="AT54" s="349">
        <f t="shared" si="14"/>
        <v>0</v>
      </c>
      <c r="AU54" s="349">
        <f t="shared" si="14"/>
        <v>0</v>
      </c>
      <c r="AV54" s="349">
        <f t="shared" si="14"/>
        <v>0</v>
      </c>
      <c r="AW54" s="349">
        <f t="shared" si="14"/>
        <v>0</v>
      </c>
      <c r="AX54" s="349">
        <f t="shared" si="14"/>
        <v>0</v>
      </c>
      <c r="AY54" s="349">
        <f t="shared" si="14"/>
        <v>0</v>
      </c>
      <c r="AZ54" s="349">
        <f t="shared" si="14"/>
        <v>0</v>
      </c>
      <c r="BA54" s="349">
        <f t="shared" si="14"/>
        <v>0</v>
      </c>
      <c r="BB54" s="349">
        <f t="shared" si="9"/>
        <v>0</v>
      </c>
    </row>
    <row r="55" spans="1:54" ht="13.5">
      <c r="A55" s="319" t="str">
        <f t="shared" si="0"/>
        <v/>
      </c>
      <c r="B55" s="350" t="e">
        <f>DATE(F55,G55,H55)&amp;"-"&amp;COUNTIF($C$19:C55,H55)</f>
        <v>#NUM!</v>
      </c>
      <c r="C55" s="319">
        <f t="shared" si="1"/>
        <v>0</v>
      </c>
      <c r="D55" s="350" t="e">
        <f>DATE(F55,G55,H55)&amp;"-"&amp;COUNTIF($E$19:E55,H55)</f>
        <v>#NUM!</v>
      </c>
      <c r="E55" s="319">
        <f t="shared" si="2"/>
        <v>0</v>
      </c>
      <c r="F55" s="596"/>
      <c r="G55" s="596"/>
      <c r="H55" s="596"/>
      <c r="I55" s="597"/>
      <c r="J55" s="597"/>
      <c r="K55" s="353"/>
      <c r="L55" s="596"/>
      <c r="M55" s="598"/>
      <c r="N55" s="355"/>
      <c r="O55" s="599"/>
      <c r="P55" s="355"/>
      <c r="Q55" s="599"/>
      <c r="R55" s="355"/>
      <c r="S55" s="599"/>
      <c r="T55" s="355"/>
      <c r="U55" s="599"/>
      <c r="V55" s="357"/>
      <c r="W55" s="358"/>
      <c r="X55" s="358"/>
      <c r="Y55" s="358"/>
      <c r="Z55" s="358"/>
      <c r="AA55" s="600">
        <v>960</v>
      </c>
      <c r="AB55" s="601"/>
      <c r="AC55" s="602"/>
      <c r="AD55" s="603"/>
      <c r="AE55" s="362">
        <f t="shared" si="3"/>
        <v>0</v>
      </c>
      <c r="AF55" s="362">
        <f t="shared" si="4"/>
        <v>0</v>
      </c>
      <c r="AG55" s="362">
        <f t="shared" si="5"/>
        <v>0</v>
      </c>
      <c r="AH55" s="363">
        <f t="shared" si="6"/>
        <v>0</v>
      </c>
      <c r="AI55" s="364"/>
      <c r="AJ55" s="365">
        <f t="shared" si="7"/>
        <v>0</v>
      </c>
      <c r="AK55" s="596"/>
      <c r="AM55" s="349">
        <f t="shared" si="12"/>
        <v>0</v>
      </c>
      <c r="AN55" s="349">
        <f t="shared" si="14"/>
        <v>0</v>
      </c>
      <c r="AO55" s="349">
        <f t="shared" si="14"/>
        <v>0</v>
      </c>
      <c r="AP55" s="349">
        <f t="shared" si="14"/>
        <v>0</v>
      </c>
      <c r="AQ55" s="349">
        <f t="shared" si="14"/>
        <v>0</v>
      </c>
      <c r="AR55" s="349">
        <f t="shared" si="14"/>
        <v>0</v>
      </c>
      <c r="AS55" s="349">
        <f t="shared" si="14"/>
        <v>0</v>
      </c>
      <c r="AT55" s="349">
        <f t="shared" si="14"/>
        <v>0</v>
      </c>
      <c r="AU55" s="349">
        <f t="shared" si="14"/>
        <v>0</v>
      </c>
      <c r="AV55" s="349">
        <f t="shared" si="14"/>
        <v>0</v>
      </c>
      <c r="AW55" s="349">
        <f t="shared" si="14"/>
        <v>0</v>
      </c>
      <c r="AX55" s="349">
        <f t="shared" si="14"/>
        <v>0</v>
      </c>
      <c r="AY55" s="349">
        <f t="shared" si="14"/>
        <v>0</v>
      </c>
      <c r="AZ55" s="349">
        <f t="shared" si="14"/>
        <v>0</v>
      </c>
      <c r="BA55" s="349">
        <f t="shared" si="14"/>
        <v>0</v>
      </c>
      <c r="BB55" s="349">
        <f t="shared" si="9"/>
        <v>0</v>
      </c>
    </row>
    <row r="56" spans="1:54" ht="13.5">
      <c r="A56" s="319" t="str">
        <f t="shared" si="0"/>
        <v/>
      </c>
      <c r="B56" s="350" t="e">
        <f>DATE(F56,G56,H56)&amp;"-"&amp;COUNTIF($C$19:C56,H56)</f>
        <v>#NUM!</v>
      </c>
      <c r="C56" s="319">
        <f t="shared" si="1"/>
        <v>0</v>
      </c>
      <c r="D56" s="350" t="e">
        <f>DATE(F56,G56,H56)&amp;"-"&amp;COUNTIF($E$19:E56,H56)</f>
        <v>#NUM!</v>
      </c>
      <c r="E56" s="319">
        <f t="shared" si="2"/>
        <v>0</v>
      </c>
      <c r="F56" s="596"/>
      <c r="G56" s="596"/>
      <c r="H56" s="596"/>
      <c r="I56" s="597"/>
      <c r="J56" s="597"/>
      <c r="K56" s="353"/>
      <c r="L56" s="596"/>
      <c r="M56" s="598"/>
      <c r="N56" s="355"/>
      <c r="O56" s="599"/>
      <c r="P56" s="355"/>
      <c r="Q56" s="599"/>
      <c r="R56" s="355"/>
      <c r="S56" s="599"/>
      <c r="T56" s="355"/>
      <c r="U56" s="599"/>
      <c r="V56" s="357"/>
      <c r="W56" s="358"/>
      <c r="X56" s="358"/>
      <c r="Y56" s="358"/>
      <c r="Z56" s="358"/>
      <c r="AA56" s="600">
        <v>960</v>
      </c>
      <c r="AB56" s="601"/>
      <c r="AC56" s="602"/>
      <c r="AD56" s="603"/>
      <c r="AE56" s="362">
        <f t="shared" si="3"/>
        <v>0</v>
      </c>
      <c r="AF56" s="362">
        <f t="shared" si="4"/>
        <v>0</v>
      </c>
      <c r="AG56" s="362">
        <f t="shared" si="5"/>
        <v>0</v>
      </c>
      <c r="AH56" s="363">
        <f t="shared" si="6"/>
        <v>0</v>
      </c>
      <c r="AI56" s="364"/>
      <c r="AJ56" s="365">
        <f t="shared" si="7"/>
        <v>0</v>
      </c>
      <c r="AK56" s="596"/>
      <c r="AM56" s="349">
        <f t="shared" si="12"/>
        <v>0</v>
      </c>
      <c r="AN56" s="349">
        <f t="shared" si="14"/>
        <v>0</v>
      </c>
      <c r="AO56" s="349">
        <f t="shared" si="14"/>
        <v>0</v>
      </c>
      <c r="AP56" s="349">
        <f t="shared" si="14"/>
        <v>0</v>
      </c>
      <c r="AQ56" s="349">
        <f t="shared" si="14"/>
        <v>0</v>
      </c>
      <c r="AR56" s="349">
        <f t="shared" si="14"/>
        <v>0</v>
      </c>
      <c r="AS56" s="349">
        <f t="shared" si="14"/>
        <v>0</v>
      </c>
      <c r="AT56" s="349">
        <f t="shared" si="14"/>
        <v>0</v>
      </c>
      <c r="AU56" s="349">
        <f t="shared" si="14"/>
        <v>0</v>
      </c>
      <c r="AV56" s="349">
        <f t="shared" si="14"/>
        <v>0</v>
      </c>
      <c r="AW56" s="349">
        <f t="shared" si="14"/>
        <v>0</v>
      </c>
      <c r="AX56" s="349">
        <f t="shared" si="14"/>
        <v>0</v>
      </c>
      <c r="AY56" s="349">
        <f t="shared" si="14"/>
        <v>0</v>
      </c>
      <c r="AZ56" s="349">
        <f t="shared" si="14"/>
        <v>0</v>
      </c>
      <c r="BA56" s="349">
        <f t="shared" si="14"/>
        <v>0</v>
      </c>
      <c r="BB56" s="349">
        <f t="shared" si="9"/>
        <v>0</v>
      </c>
    </row>
    <row r="57" spans="1:54" ht="13.5">
      <c r="A57" s="319" t="str">
        <f t="shared" si="0"/>
        <v/>
      </c>
      <c r="B57" s="350" t="e">
        <f>DATE(F57,G57,H57)&amp;"-"&amp;COUNTIF($C$19:C57,H57)</f>
        <v>#NUM!</v>
      </c>
      <c r="C57" s="319">
        <f t="shared" si="1"/>
        <v>0</v>
      </c>
      <c r="D57" s="350" t="e">
        <f>DATE(F57,G57,H57)&amp;"-"&amp;COUNTIF($E$19:E57,H57)</f>
        <v>#NUM!</v>
      </c>
      <c r="E57" s="319">
        <f t="shared" si="2"/>
        <v>0</v>
      </c>
      <c r="F57" s="596"/>
      <c r="G57" s="596"/>
      <c r="H57" s="596"/>
      <c r="I57" s="597"/>
      <c r="J57" s="597"/>
      <c r="K57" s="353"/>
      <c r="L57" s="596"/>
      <c r="M57" s="598"/>
      <c r="N57" s="355"/>
      <c r="O57" s="599"/>
      <c r="P57" s="355"/>
      <c r="Q57" s="599"/>
      <c r="R57" s="355"/>
      <c r="S57" s="599"/>
      <c r="T57" s="355"/>
      <c r="U57" s="599"/>
      <c r="V57" s="357"/>
      <c r="W57" s="358"/>
      <c r="X57" s="358"/>
      <c r="Y57" s="358"/>
      <c r="Z57" s="358"/>
      <c r="AA57" s="600">
        <v>960</v>
      </c>
      <c r="AB57" s="601"/>
      <c r="AC57" s="602"/>
      <c r="AD57" s="603"/>
      <c r="AE57" s="362">
        <f t="shared" si="3"/>
        <v>0</v>
      </c>
      <c r="AF57" s="362">
        <f t="shared" si="4"/>
        <v>0</v>
      </c>
      <c r="AG57" s="362">
        <f t="shared" si="5"/>
        <v>0</v>
      </c>
      <c r="AH57" s="363">
        <f t="shared" si="6"/>
        <v>0</v>
      </c>
      <c r="AI57" s="364"/>
      <c r="AJ57" s="365">
        <f t="shared" si="7"/>
        <v>0</v>
      </c>
      <c r="AK57" s="596"/>
      <c r="AM57" s="349">
        <f t="shared" si="12"/>
        <v>0</v>
      </c>
      <c r="AN57" s="349">
        <f t="shared" si="14"/>
        <v>0</v>
      </c>
      <c r="AO57" s="349">
        <f t="shared" si="14"/>
        <v>0</v>
      </c>
      <c r="AP57" s="349">
        <f t="shared" si="14"/>
        <v>0</v>
      </c>
      <c r="AQ57" s="349">
        <f t="shared" si="14"/>
        <v>0</v>
      </c>
      <c r="AR57" s="349">
        <f t="shared" si="14"/>
        <v>0</v>
      </c>
      <c r="AS57" s="349">
        <f t="shared" si="14"/>
        <v>0</v>
      </c>
      <c r="AT57" s="349">
        <f t="shared" si="14"/>
        <v>0</v>
      </c>
      <c r="AU57" s="349">
        <f t="shared" si="14"/>
        <v>0</v>
      </c>
      <c r="AV57" s="349">
        <f t="shared" si="14"/>
        <v>0</v>
      </c>
      <c r="AW57" s="349">
        <f t="shared" si="14"/>
        <v>0</v>
      </c>
      <c r="AX57" s="349">
        <f t="shared" si="14"/>
        <v>0</v>
      </c>
      <c r="AY57" s="349">
        <f t="shared" si="14"/>
        <v>0</v>
      </c>
      <c r="AZ57" s="349">
        <f t="shared" si="14"/>
        <v>0</v>
      </c>
      <c r="BA57" s="349">
        <f t="shared" si="14"/>
        <v>0</v>
      </c>
      <c r="BB57" s="349">
        <f t="shared" si="9"/>
        <v>0</v>
      </c>
    </row>
    <row r="58" spans="1:54" ht="13.5">
      <c r="A58" s="319" t="str">
        <f t="shared" si="0"/>
        <v/>
      </c>
      <c r="B58" s="350" t="e">
        <f>DATE(F58,G58,H58)&amp;"-"&amp;COUNTIF($C$19:C58,H58)</f>
        <v>#NUM!</v>
      </c>
      <c r="C58" s="319">
        <f t="shared" si="1"/>
        <v>0</v>
      </c>
      <c r="D58" s="350" t="e">
        <f>DATE(F58,G58,H58)&amp;"-"&amp;COUNTIF($E$19:E58,H58)</f>
        <v>#NUM!</v>
      </c>
      <c r="E58" s="319">
        <f t="shared" si="2"/>
        <v>0</v>
      </c>
      <c r="F58" s="596"/>
      <c r="G58" s="596"/>
      <c r="H58" s="596"/>
      <c r="I58" s="597"/>
      <c r="J58" s="597"/>
      <c r="K58" s="353"/>
      <c r="L58" s="596"/>
      <c r="M58" s="598"/>
      <c r="N58" s="355"/>
      <c r="O58" s="599"/>
      <c r="P58" s="355"/>
      <c r="Q58" s="599"/>
      <c r="R58" s="355"/>
      <c r="S58" s="599"/>
      <c r="T58" s="355"/>
      <c r="U58" s="599"/>
      <c r="V58" s="357"/>
      <c r="W58" s="358"/>
      <c r="X58" s="358"/>
      <c r="Y58" s="358"/>
      <c r="Z58" s="358"/>
      <c r="AA58" s="600">
        <v>960</v>
      </c>
      <c r="AB58" s="601"/>
      <c r="AC58" s="602"/>
      <c r="AD58" s="603"/>
      <c r="AE58" s="362">
        <f t="shared" si="3"/>
        <v>0</v>
      </c>
      <c r="AF58" s="362">
        <f t="shared" si="4"/>
        <v>0</v>
      </c>
      <c r="AG58" s="362">
        <f t="shared" si="5"/>
        <v>0</v>
      </c>
      <c r="AH58" s="363">
        <f t="shared" si="6"/>
        <v>0</v>
      </c>
      <c r="AI58" s="364"/>
      <c r="AJ58" s="365">
        <f t="shared" si="7"/>
        <v>0</v>
      </c>
      <c r="AK58" s="596"/>
      <c r="AM58" s="349">
        <f t="shared" si="12"/>
        <v>0</v>
      </c>
      <c r="AN58" s="349">
        <f t="shared" si="14"/>
        <v>0</v>
      </c>
      <c r="AO58" s="349">
        <f t="shared" si="14"/>
        <v>0</v>
      </c>
      <c r="AP58" s="349">
        <f t="shared" si="14"/>
        <v>0</v>
      </c>
      <c r="AQ58" s="349">
        <f t="shared" si="14"/>
        <v>0</v>
      </c>
      <c r="AR58" s="349">
        <f t="shared" si="14"/>
        <v>0</v>
      </c>
      <c r="AS58" s="349">
        <f t="shared" si="14"/>
        <v>0</v>
      </c>
      <c r="AT58" s="349">
        <f t="shared" si="14"/>
        <v>0</v>
      </c>
      <c r="AU58" s="349">
        <f t="shared" si="14"/>
        <v>0</v>
      </c>
      <c r="AV58" s="349">
        <f t="shared" si="14"/>
        <v>0</v>
      </c>
      <c r="AW58" s="349">
        <f t="shared" si="14"/>
        <v>0</v>
      </c>
      <c r="AX58" s="349">
        <f t="shared" si="14"/>
        <v>0</v>
      </c>
      <c r="AY58" s="349">
        <f t="shared" si="14"/>
        <v>0</v>
      </c>
      <c r="AZ58" s="349">
        <f t="shared" si="14"/>
        <v>0</v>
      </c>
      <c r="BA58" s="349">
        <f t="shared" si="14"/>
        <v>0</v>
      </c>
      <c r="BB58" s="349">
        <f t="shared" si="9"/>
        <v>0</v>
      </c>
    </row>
    <row r="59" spans="1:54" ht="13.5">
      <c r="A59" s="319" t="str">
        <f t="shared" si="0"/>
        <v/>
      </c>
      <c r="B59" s="350" t="e">
        <f>DATE(F59,G59,H59)&amp;"-"&amp;COUNTIF($C$19:C59,H59)</f>
        <v>#NUM!</v>
      </c>
      <c r="C59" s="319">
        <f t="shared" si="1"/>
        <v>0</v>
      </c>
      <c r="D59" s="350" t="e">
        <f>DATE(F59,G59,H59)&amp;"-"&amp;COUNTIF($E$19:E59,H59)</f>
        <v>#NUM!</v>
      </c>
      <c r="E59" s="319">
        <f t="shared" si="2"/>
        <v>0</v>
      </c>
      <c r="F59" s="596"/>
      <c r="G59" s="596"/>
      <c r="H59" s="596"/>
      <c r="I59" s="597"/>
      <c r="J59" s="597"/>
      <c r="K59" s="353"/>
      <c r="L59" s="596"/>
      <c r="M59" s="598"/>
      <c r="N59" s="355"/>
      <c r="O59" s="599"/>
      <c r="P59" s="355"/>
      <c r="Q59" s="599"/>
      <c r="R59" s="355"/>
      <c r="S59" s="599"/>
      <c r="T59" s="355"/>
      <c r="U59" s="599"/>
      <c r="V59" s="357"/>
      <c r="W59" s="358"/>
      <c r="X59" s="358"/>
      <c r="Y59" s="358"/>
      <c r="Z59" s="358"/>
      <c r="AA59" s="600">
        <v>960</v>
      </c>
      <c r="AB59" s="601"/>
      <c r="AC59" s="602"/>
      <c r="AD59" s="603"/>
      <c r="AE59" s="362">
        <f t="shared" si="3"/>
        <v>0</v>
      </c>
      <c r="AF59" s="362">
        <f t="shared" si="4"/>
        <v>0</v>
      </c>
      <c r="AG59" s="362">
        <f t="shared" si="5"/>
        <v>0</v>
      </c>
      <c r="AH59" s="363">
        <f t="shared" si="6"/>
        <v>0</v>
      </c>
      <c r="AI59" s="364"/>
      <c r="AJ59" s="365">
        <f t="shared" si="7"/>
        <v>0</v>
      </c>
      <c r="AK59" s="596"/>
      <c r="AM59" s="349">
        <f t="shared" si="12"/>
        <v>0</v>
      </c>
      <c r="AN59" s="349">
        <f t="shared" si="14"/>
        <v>0</v>
      </c>
      <c r="AO59" s="349">
        <f t="shared" si="14"/>
        <v>0</v>
      </c>
      <c r="AP59" s="349">
        <f t="shared" si="14"/>
        <v>0</v>
      </c>
      <c r="AQ59" s="349">
        <f t="shared" si="14"/>
        <v>0</v>
      </c>
      <c r="AR59" s="349">
        <f t="shared" si="14"/>
        <v>0</v>
      </c>
      <c r="AS59" s="349">
        <f t="shared" si="14"/>
        <v>0</v>
      </c>
      <c r="AT59" s="349">
        <f t="shared" si="14"/>
        <v>0</v>
      </c>
      <c r="AU59" s="349">
        <f t="shared" si="14"/>
        <v>0</v>
      </c>
      <c r="AV59" s="349">
        <f t="shared" si="14"/>
        <v>0</v>
      </c>
      <c r="AW59" s="349">
        <f t="shared" si="14"/>
        <v>0</v>
      </c>
      <c r="AX59" s="349">
        <f t="shared" si="14"/>
        <v>0</v>
      </c>
      <c r="AY59" s="349">
        <f t="shared" si="14"/>
        <v>0</v>
      </c>
      <c r="AZ59" s="349">
        <f t="shared" si="14"/>
        <v>0</v>
      </c>
      <c r="BA59" s="349">
        <f t="shared" si="14"/>
        <v>0</v>
      </c>
      <c r="BB59" s="349">
        <f t="shared" si="9"/>
        <v>0</v>
      </c>
    </row>
    <row r="60" spans="1:54" ht="13.5">
      <c r="A60" s="319" t="str">
        <f t="shared" si="0"/>
        <v/>
      </c>
      <c r="B60" s="350" t="e">
        <f>DATE(F60,G60,H60)&amp;"-"&amp;COUNTIF($C$19:C60,H60)</f>
        <v>#NUM!</v>
      </c>
      <c r="C60" s="319">
        <f t="shared" si="1"/>
        <v>0</v>
      </c>
      <c r="D60" s="350" t="e">
        <f>DATE(F60,G60,H60)&amp;"-"&amp;COUNTIF($E$19:E60,H60)</f>
        <v>#NUM!</v>
      </c>
      <c r="E60" s="319">
        <f t="shared" si="2"/>
        <v>0</v>
      </c>
      <c r="F60" s="596"/>
      <c r="G60" s="596"/>
      <c r="H60" s="596"/>
      <c r="I60" s="597"/>
      <c r="J60" s="597"/>
      <c r="K60" s="353"/>
      <c r="L60" s="596"/>
      <c r="M60" s="598"/>
      <c r="N60" s="355"/>
      <c r="O60" s="599"/>
      <c r="P60" s="355"/>
      <c r="Q60" s="599"/>
      <c r="R60" s="355"/>
      <c r="S60" s="599"/>
      <c r="T60" s="355"/>
      <c r="U60" s="599"/>
      <c r="V60" s="357"/>
      <c r="W60" s="358"/>
      <c r="X60" s="358"/>
      <c r="Y60" s="358"/>
      <c r="Z60" s="358"/>
      <c r="AA60" s="600">
        <v>960</v>
      </c>
      <c r="AB60" s="601"/>
      <c r="AC60" s="602"/>
      <c r="AD60" s="603"/>
      <c r="AE60" s="362">
        <f t="shared" si="3"/>
        <v>0</v>
      </c>
      <c r="AF60" s="362">
        <f t="shared" si="4"/>
        <v>0</v>
      </c>
      <c r="AG60" s="362">
        <f t="shared" si="5"/>
        <v>0</v>
      </c>
      <c r="AH60" s="363">
        <f t="shared" si="6"/>
        <v>0</v>
      </c>
      <c r="AI60" s="364"/>
      <c r="AJ60" s="365">
        <f t="shared" si="7"/>
        <v>0</v>
      </c>
      <c r="AK60" s="596"/>
      <c r="AM60" s="349">
        <f t="shared" si="12"/>
        <v>0</v>
      </c>
      <c r="AN60" s="349">
        <f t="shared" si="14"/>
        <v>0</v>
      </c>
      <c r="AO60" s="349">
        <f t="shared" si="14"/>
        <v>0</v>
      </c>
      <c r="AP60" s="349">
        <f t="shared" si="14"/>
        <v>0</v>
      </c>
      <c r="AQ60" s="349">
        <f t="shared" si="14"/>
        <v>0</v>
      </c>
      <c r="AR60" s="349">
        <f t="shared" si="14"/>
        <v>0</v>
      </c>
      <c r="AS60" s="349">
        <f t="shared" si="14"/>
        <v>0</v>
      </c>
      <c r="AT60" s="349">
        <f t="shared" si="14"/>
        <v>0</v>
      </c>
      <c r="AU60" s="349">
        <f t="shared" si="14"/>
        <v>0</v>
      </c>
      <c r="AV60" s="349">
        <f t="shared" si="14"/>
        <v>0</v>
      </c>
      <c r="AW60" s="349">
        <f t="shared" si="14"/>
        <v>0</v>
      </c>
      <c r="AX60" s="349">
        <f t="shared" si="14"/>
        <v>0</v>
      </c>
      <c r="AY60" s="349">
        <f t="shared" si="14"/>
        <v>0</v>
      </c>
      <c r="AZ60" s="349">
        <f t="shared" si="14"/>
        <v>0</v>
      </c>
      <c r="BA60" s="349">
        <f t="shared" si="14"/>
        <v>0</v>
      </c>
      <c r="BB60" s="349">
        <f t="shared" si="9"/>
        <v>0</v>
      </c>
    </row>
    <row r="61" spans="1:54" ht="13.5">
      <c r="A61" s="319" t="str">
        <f t="shared" si="0"/>
        <v/>
      </c>
      <c r="B61" s="350" t="e">
        <f>DATE(F61,G61,H61)&amp;"-"&amp;COUNTIF($C$19:C61,H61)</f>
        <v>#NUM!</v>
      </c>
      <c r="C61" s="319">
        <f t="shared" si="1"/>
        <v>0</v>
      </c>
      <c r="D61" s="350" t="e">
        <f>DATE(F61,G61,H61)&amp;"-"&amp;COUNTIF($E$19:E61,H61)</f>
        <v>#NUM!</v>
      </c>
      <c r="E61" s="319">
        <f t="shared" si="2"/>
        <v>0</v>
      </c>
      <c r="F61" s="596"/>
      <c r="G61" s="596"/>
      <c r="H61" s="596"/>
      <c r="I61" s="597"/>
      <c r="J61" s="597"/>
      <c r="K61" s="353"/>
      <c r="L61" s="596"/>
      <c r="M61" s="598"/>
      <c r="N61" s="355"/>
      <c r="O61" s="599"/>
      <c r="P61" s="355"/>
      <c r="Q61" s="599"/>
      <c r="R61" s="355"/>
      <c r="S61" s="599"/>
      <c r="T61" s="355"/>
      <c r="U61" s="599"/>
      <c r="V61" s="357"/>
      <c r="W61" s="358"/>
      <c r="X61" s="358"/>
      <c r="Y61" s="358"/>
      <c r="Z61" s="358"/>
      <c r="AA61" s="600">
        <v>960</v>
      </c>
      <c r="AB61" s="601"/>
      <c r="AC61" s="602"/>
      <c r="AD61" s="603"/>
      <c r="AE61" s="362">
        <f t="shared" si="3"/>
        <v>0</v>
      </c>
      <c r="AF61" s="362">
        <f t="shared" si="4"/>
        <v>0</v>
      </c>
      <c r="AG61" s="362">
        <f t="shared" si="5"/>
        <v>0</v>
      </c>
      <c r="AH61" s="363">
        <f t="shared" si="6"/>
        <v>0</v>
      </c>
      <c r="AI61" s="364"/>
      <c r="AJ61" s="365">
        <f t="shared" si="7"/>
        <v>0</v>
      </c>
      <c r="AK61" s="596"/>
      <c r="AM61" s="349">
        <f t="shared" si="12"/>
        <v>0</v>
      </c>
      <c r="AN61" s="349">
        <f t="shared" si="14"/>
        <v>0</v>
      </c>
      <c r="AO61" s="349">
        <f t="shared" si="14"/>
        <v>0</v>
      </c>
      <c r="AP61" s="349">
        <f t="shared" si="14"/>
        <v>0</v>
      </c>
      <c r="AQ61" s="349">
        <f t="shared" si="14"/>
        <v>0</v>
      </c>
      <c r="AR61" s="349">
        <f t="shared" si="14"/>
        <v>0</v>
      </c>
      <c r="AS61" s="349">
        <f t="shared" si="14"/>
        <v>0</v>
      </c>
      <c r="AT61" s="349">
        <f t="shared" si="14"/>
        <v>0</v>
      </c>
      <c r="AU61" s="349">
        <f t="shared" si="14"/>
        <v>0</v>
      </c>
      <c r="AV61" s="349">
        <f t="shared" si="14"/>
        <v>0</v>
      </c>
      <c r="AW61" s="349">
        <f t="shared" si="14"/>
        <v>0</v>
      </c>
      <c r="AX61" s="349">
        <f t="shared" si="14"/>
        <v>0</v>
      </c>
      <c r="AY61" s="349">
        <f t="shared" si="14"/>
        <v>0</v>
      </c>
      <c r="AZ61" s="349">
        <f t="shared" si="14"/>
        <v>0</v>
      </c>
      <c r="BA61" s="349">
        <f t="shared" si="14"/>
        <v>0</v>
      </c>
      <c r="BB61" s="349">
        <f t="shared" si="9"/>
        <v>0</v>
      </c>
    </row>
    <row r="62" spans="1:54" ht="13.5">
      <c r="A62" s="319" t="str">
        <f t="shared" si="0"/>
        <v/>
      </c>
      <c r="B62" s="350" t="e">
        <f>DATE(F62,G62,H62)&amp;"-"&amp;COUNTIF($C$19:C62,H62)</f>
        <v>#NUM!</v>
      </c>
      <c r="C62" s="319">
        <f t="shared" si="1"/>
        <v>0</v>
      </c>
      <c r="D62" s="350" t="e">
        <f>DATE(F62,G62,H62)&amp;"-"&amp;COUNTIF($E$19:E62,H62)</f>
        <v>#NUM!</v>
      </c>
      <c r="E62" s="319">
        <f t="shared" si="2"/>
        <v>0</v>
      </c>
      <c r="F62" s="596"/>
      <c r="G62" s="596"/>
      <c r="H62" s="596"/>
      <c r="I62" s="597"/>
      <c r="J62" s="597"/>
      <c r="K62" s="353"/>
      <c r="L62" s="596"/>
      <c r="M62" s="598"/>
      <c r="N62" s="355"/>
      <c r="O62" s="599"/>
      <c r="P62" s="355"/>
      <c r="Q62" s="599"/>
      <c r="R62" s="355"/>
      <c r="S62" s="599"/>
      <c r="T62" s="355"/>
      <c r="U62" s="599"/>
      <c r="V62" s="357"/>
      <c r="W62" s="358"/>
      <c r="X62" s="358"/>
      <c r="Y62" s="358"/>
      <c r="Z62" s="358"/>
      <c r="AA62" s="600">
        <v>960</v>
      </c>
      <c r="AB62" s="601"/>
      <c r="AC62" s="602"/>
      <c r="AD62" s="603"/>
      <c r="AE62" s="362">
        <f t="shared" si="3"/>
        <v>0</v>
      </c>
      <c r="AF62" s="362">
        <f t="shared" si="4"/>
        <v>0</v>
      </c>
      <c r="AG62" s="362">
        <f t="shared" si="5"/>
        <v>0</v>
      </c>
      <c r="AH62" s="363">
        <f t="shared" si="6"/>
        <v>0</v>
      </c>
      <c r="AI62" s="364"/>
      <c r="AJ62" s="365">
        <f t="shared" si="7"/>
        <v>0</v>
      </c>
      <c r="AK62" s="596"/>
      <c r="AM62" s="349">
        <f t="shared" si="12"/>
        <v>0</v>
      </c>
      <c r="AN62" s="349">
        <f t="shared" si="14"/>
        <v>0</v>
      </c>
      <c r="AO62" s="349">
        <f t="shared" si="14"/>
        <v>0</v>
      </c>
      <c r="AP62" s="349">
        <f t="shared" si="14"/>
        <v>0</v>
      </c>
      <c r="AQ62" s="349">
        <f t="shared" si="14"/>
        <v>0</v>
      </c>
      <c r="AR62" s="349">
        <f t="shared" si="14"/>
        <v>0</v>
      </c>
      <c r="AS62" s="349">
        <f t="shared" si="14"/>
        <v>0</v>
      </c>
      <c r="AT62" s="349">
        <f t="shared" si="14"/>
        <v>0</v>
      </c>
      <c r="AU62" s="349">
        <f t="shared" si="14"/>
        <v>0</v>
      </c>
      <c r="AV62" s="349">
        <f t="shared" si="14"/>
        <v>0</v>
      </c>
      <c r="AW62" s="349">
        <f t="shared" si="14"/>
        <v>0</v>
      </c>
      <c r="AX62" s="349">
        <f t="shared" si="14"/>
        <v>0</v>
      </c>
      <c r="AY62" s="349">
        <f t="shared" si="14"/>
        <v>0</v>
      </c>
      <c r="AZ62" s="349">
        <f t="shared" si="14"/>
        <v>0</v>
      </c>
      <c r="BA62" s="349">
        <f t="shared" si="14"/>
        <v>0</v>
      </c>
      <c r="BB62" s="349">
        <f t="shared" si="9"/>
        <v>0</v>
      </c>
    </row>
    <row r="63" spans="1:54" ht="13.5">
      <c r="A63" s="319" t="str">
        <f t="shared" si="0"/>
        <v/>
      </c>
      <c r="B63" s="350" t="e">
        <f>DATE(F63,G63,H63)&amp;"-"&amp;COUNTIF($C$19:C63,H63)</f>
        <v>#NUM!</v>
      </c>
      <c r="C63" s="319">
        <f t="shared" si="1"/>
        <v>0</v>
      </c>
      <c r="D63" s="350" t="e">
        <f>DATE(F63,G63,H63)&amp;"-"&amp;COUNTIF($E$19:E63,H63)</f>
        <v>#NUM!</v>
      </c>
      <c r="E63" s="319">
        <f t="shared" si="2"/>
        <v>0</v>
      </c>
      <c r="F63" s="596"/>
      <c r="G63" s="596"/>
      <c r="H63" s="596"/>
      <c r="I63" s="597"/>
      <c r="J63" s="597"/>
      <c r="K63" s="353"/>
      <c r="L63" s="596"/>
      <c r="M63" s="598"/>
      <c r="N63" s="355"/>
      <c r="O63" s="599"/>
      <c r="P63" s="355"/>
      <c r="Q63" s="599"/>
      <c r="R63" s="355"/>
      <c r="S63" s="599"/>
      <c r="T63" s="355"/>
      <c r="U63" s="599"/>
      <c r="V63" s="357"/>
      <c r="W63" s="358"/>
      <c r="X63" s="358"/>
      <c r="Y63" s="358"/>
      <c r="Z63" s="358"/>
      <c r="AA63" s="600">
        <v>960</v>
      </c>
      <c r="AB63" s="601"/>
      <c r="AC63" s="602"/>
      <c r="AD63" s="603"/>
      <c r="AE63" s="362">
        <f t="shared" si="3"/>
        <v>0</v>
      </c>
      <c r="AF63" s="362">
        <f t="shared" si="4"/>
        <v>0</v>
      </c>
      <c r="AG63" s="362">
        <f t="shared" si="5"/>
        <v>0</v>
      </c>
      <c r="AH63" s="363">
        <f t="shared" si="6"/>
        <v>0</v>
      </c>
      <c r="AI63" s="364"/>
      <c r="AJ63" s="365">
        <f t="shared" si="7"/>
        <v>0</v>
      </c>
      <c r="AK63" s="596"/>
      <c r="AL63" s="319" t="s">
        <v>325</v>
      </c>
      <c r="AM63" s="349">
        <f t="shared" si="12"/>
        <v>0</v>
      </c>
      <c r="AN63" s="349">
        <f t="shared" si="14"/>
        <v>0</v>
      </c>
      <c r="AO63" s="349">
        <f t="shared" si="14"/>
        <v>0</v>
      </c>
      <c r="AP63" s="349">
        <f t="shared" si="14"/>
        <v>0</v>
      </c>
      <c r="AQ63" s="349">
        <f t="shared" si="14"/>
        <v>0</v>
      </c>
      <c r="AR63" s="349">
        <f t="shared" si="14"/>
        <v>0</v>
      </c>
      <c r="AS63" s="349">
        <f t="shared" si="14"/>
        <v>0</v>
      </c>
      <c r="AT63" s="349">
        <f t="shared" si="14"/>
        <v>0</v>
      </c>
      <c r="AU63" s="349">
        <f t="shared" si="14"/>
        <v>0</v>
      </c>
      <c r="AV63" s="349">
        <f t="shared" si="14"/>
        <v>0</v>
      </c>
      <c r="AW63" s="349">
        <f t="shared" si="14"/>
        <v>0</v>
      </c>
      <c r="AX63" s="349">
        <f t="shared" si="14"/>
        <v>0</v>
      </c>
      <c r="AY63" s="349">
        <f t="shared" si="14"/>
        <v>0</v>
      </c>
      <c r="AZ63" s="349">
        <f t="shared" si="14"/>
        <v>0</v>
      </c>
      <c r="BA63" s="349">
        <f t="shared" si="14"/>
        <v>0</v>
      </c>
      <c r="BB63" s="349">
        <f t="shared" si="9"/>
        <v>0</v>
      </c>
    </row>
    <row r="64" spans="1:54" ht="13.5">
      <c r="A64" s="319" t="str">
        <f t="shared" si="0"/>
        <v/>
      </c>
      <c r="B64" s="350" t="e">
        <f>DATE(F64,G64,H64)&amp;"-"&amp;COUNTIF($C$19:C64,H64)</f>
        <v>#NUM!</v>
      </c>
      <c r="C64" s="319">
        <f t="shared" si="1"/>
        <v>0</v>
      </c>
      <c r="D64" s="350" t="e">
        <f>DATE(F64,G64,H64)&amp;"-"&amp;COUNTIF($E$19:E64,H64)</f>
        <v>#NUM!</v>
      </c>
      <c r="E64" s="319">
        <f t="shared" si="2"/>
        <v>0</v>
      </c>
      <c r="F64" s="596"/>
      <c r="G64" s="596"/>
      <c r="H64" s="596"/>
      <c r="I64" s="597"/>
      <c r="J64" s="597"/>
      <c r="K64" s="353"/>
      <c r="L64" s="596"/>
      <c r="M64" s="598"/>
      <c r="N64" s="355"/>
      <c r="O64" s="599"/>
      <c r="P64" s="355"/>
      <c r="Q64" s="599"/>
      <c r="R64" s="355"/>
      <c r="S64" s="599"/>
      <c r="T64" s="355"/>
      <c r="U64" s="599"/>
      <c r="V64" s="357"/>
      <c r="W64" s="358"/>
      <c r="X64" s="358"/>
      <c r="Y64" s="358"/>
      <c r="Z64" s="358"/>
      <c r="AA64" s="600">
        <v>960</v>
      </c>
      <c r="AB64" s="601"/>
      <c r="AC64" s="602"/>
      <c r="AD64" s="603"/>
      <c r="AE64" s="362">
        <f t="shared" si="3"/>
        <v>0</v>
      </c>
      <c r="AF64" s="362">
        <f t="shared" si="4"/>
        <v>0</v>
      </c>
      <c r="AG64" s="362">
        <f t="shared" si="5"/>
        <v>0</v>
      </c>
      <c r="AH64" s="363">
        <f t="shared" si="6"/>
        <v>0</v>
      </c>
      <c r="AI64" s="364"/>
      <c r="AJ64" s="365">
        <f t="shared" si="7"/>
        <v>0</v>
      </c>
      <c r="AK64" s="596"/>
      <c r="AM64" s="349">
        <f t="shared" si="12"/>
        <v>0</v>
      </c>
      <c r="AN64" s="349">
        <f t="shared" si="14"/>
        <v>0</v>
      </c>
      <c r="AO64" s="349">
        <f t="shared" si="14"/>
        <v>0</v>
      </c>
      <c r="AP64" s="349">
        <f t="shared" si="14"/>
        <v>0</v>
      </c>
      <c r="AQ64" s="349">
        <f t="shared" si="14"/>
        <v>0</v>
      </c>
      <c r="AR64" s="349">
        <f t="shared" si="14"/>
        <v>0</v>
      </c>
      <c r="AS64" s="349">
        <f t="shared" si="14"/>
        <v>0</v>
      </c>
      <c r="AT64" s="349">
        <f t="shared" si="14"/>
        <v>0</v>
      </c>
      <c r="AU64" s="349">
        <f t="shared" si="14"/>
        <v>0</v>
      </c>
      <c r="AV64" s="349">
        <f t="shared" si="14"/>
        <v>0</v>
      </c>
      <c r="AW64" s="349">
        <f t="shared" si="14"/>
        <v>0</v>
      </c>
      <c r="AX64" s="349">
        <f t="shared" si="14"/>
        <v>0</v>
      </c>
      <c r="AY64" s="349">
        <f t="shared" si="14"/>
        <v>0</v>
      </c>
      <c r="AZ64" s="349">
        <f t="shared" si="14"/>
        <v>0</v>
      </c>
      <c r="BA64" s="349">
        <f t="shared" si="14"/>
        <v>0</v>
      </c>
      <c r="BB64" s="349">
        <f t="shared" si="9"/>
        <v>0</v>
      </c>
    </row>
    <row r="65" spans="1:54" ht="13.5">
      <c r="A65" s="319" t="str">
        <f t="shared" si="0"/>
        <v/>
      </c>
      <c r="B65" s="350" t="e">
        <f>DATE(F65,G65,H65)&amp;"-"&amp;COUNTIF($C$19:C65,H65)</f>
        <v>#NUM!</v>
      </c>
      <c r="C65" s="319">
        <f t="shared" si="1"/>
        <v>0</v>
      </c>
      <c r="D65" s="350" t="e">
        <f>DATE(F65,G65,H65)&amp;"-"&amp;COUNTIF($E$19:E65,H65)</f>
        <v>#NUM!</v>
      </c>
      <c r="E65" s="319">
        <f t="shared" si="2"/>
        <v>0</v>
      </c>
      <c r="F65" s="596"/>
      <c r="G65" s="596"/>
      <c r="H65" s="596"/>
      <c r="I65" s="597"/>
      <c r="J65" s="597"/>
      <c r="K65" s="353"/>
      <c r="L65" s="596"/>
      <c r="M65" s="598"/>
      <c r="N65" s="355"/>
      <c r="O65" s="599"/>
      <c r="P65" s="355"/>
      <c r="Q65" s="599"/>
      <c r="R65" s="355"/>
      <c r="S65" s="599"/>
      <c r="T65" s="355"/>
      <c r="U65" s="599"/>
      <c r="V65" s="357"/>
      <c r="W65" s="358"/>
      <c r="X65" s="358"/>
      <c r="Y65" s="358"/>
      <c r="Z65" s="358"/>
      <c r="AA65" s="600">
        <v>960</v>
      </c>
      <c r="AB65" s="601"/>
      <c r="AC65" s="602"/>
      <c r="AD65" s="603"/>
      <c r="AE65" s="362">
        <f t="shared" si="3"/>
        <v>0</v>
      </c>
      <c r="AF65" s="362">
        <f t="shared" si="4"/>
        <v>0</v>
      </c>
      <c r="AG65" s="362">
        <f t="shared" si="5"/>
        <v>0</v>
      </c>
      <c r="AH65" s="363">
        <f t="shared" si="6"/>
        <v>0</v>
      </c>
      <c r="AI65" s="364"/>
      <c r="AJ65" s="365">
        <f t="shared" si="7"/>
        <v>0</v>
      </c>
      <c r="AK65" s="596"/>
      <c r="AM65" s="349">
        <f t="shared" si="12"/>
        <v>0</v>
      </c>
      <c r="AN65" s="349">
        <f t="shared" si="14"/>
        <v>0</v>
      </c>
      <c r="AO65" s="349">
        <f t="shared" si="14"/>
        <v>0</v>
      </c>
      <c r="AP65" s="349">
        <f t="shared" si="14"/>
        <v>0</v>
      </c>
      <c r="AQ65" s="349">
        <f t="shared" si="14"/>
        <v>0</v>
      </c>
      <c r="AR65" s="349">
        <f t="shared" si="14"/>
        <v>0</v>
      </c>
      <c r="AS65" s="349">
        <f t="shared" si="14"/>
        <v>0</v>
      </c>
      <c r="AT65" s="349">
        <f t="shared" si="14"/>
        <v>0</v>
      </c>
      <c r="AU65" s="349">
        <f t="shared" si="14"/>
        <v>0</v>
      </c>
      <c r="AV65" s="349">
        <f t="shared" si="14"/>
        <v>0</v>
      </c>
      <c r="AW65" s="349">
        <f t="shared" ref="AN65:BA83" si="15">IF($O65=AW$18,$N65,0)+IF($Q65=AW$18,$P65,0)+IF($S65=AW$18,$R65,0)+IF($U65=AW$18,$T65,0)</f>
        <v>0</v>
      </c>
      <c r="AX65" s="349">
        <f t="shared" si="15"/>
        <v>0</v>
      </c>
      <c r="AY65" s="349">
        <f t="shared" si="15"/>
        <v>0</v>
      </c>
      <c r="AZ65" s="349">
        <f t="shared" si="15"/>
        <v>0</v>
      </c>
      <c r="BA65" s="349">
        <f t="shared" si="15"/>
        <v>0</v>
      </c>
      <c r="BB65" s="349">
        <f t="shared" si="9"/>
        <v>0</v>
      </c>
    </row>
    <row r="66" spans="1:54" ht="13.5">
      <c r="A66" s="319" t="str">
        <f t="shared" si="0"/>
        <v/>
      </c>
      <c r="B66" s="350" t="e">
        <f>DATE(F66,G66,H66)&amp;"-"&amp;COUNTIF($C$19:C66,H66)</f>
        <v>#NUM!</v>
      </c>
      <c r="C66" s="319">
        <f t="shared" si="1"/>
        <v>0</v>
      </c>
      <c r="D66" s="350" t="e">
        <f>DATE(F66,G66,H66)&amp;"-"&amp;COUNTIF($E$19:E66,H66)</f>
        <v>#NUM!</v>
      </c>
      <c r="E66" s="319">
        <f t="shared" si="2"/>
        <v>0</v>
      </c>
      <c r="F66" s="596"/>
      <c r="G66" s="596"/>
      <c r="H66" s="596"/>
      <c r="I66" s="597"/>
      <c r="J66" s="597"/>
      <c r="K66" s="353"/>
      <c r="L66" s="596"/>
      <c r="M66" s="598"/>
      <c r="N66" s="355"/>
      <c r="O66" s="599"/>
      <c r="P66" s="355"/>
      <c r="Q66" s="599"/>
      <c r="R66" s="355"/>
      <c r="S66" s="599"/>
      <c r="T66" s="355"/>
      <c r="U66" s="599"/>
      <c r="V66" s="357"/>
      <c r="W66" s="358"/>
      <c r="X66" s="358"/>
      <c r="Y66" s="358"/>
      <c r="Z66" s="358"/>
      <c r="AA66" s="600">
        <v>960</v>
      </c>
      <c r="AB66" s="601"/>
      <c r="AC66" s="602"/>
      <c r="AD66" s="603"/>
      <c r="AE66" s="362">
        <f t="shared" si="3"/>
        <v>0</v>
      </c>
      <c r="AF66" s="362">
        <f t="shared" si="4"/>
        <v>0</v>
      </c>
      <c r="AG66" s="362">
        <f t="shared" si="5"/>
        <v>0</v>
      </c>
      <c r="AH66" s="363">
        <f t="shared" si="6"/>
        <v>0</v>
      </c>
      <c r="AI66" s="364"/>
      <c r="AJ66" s="365">
        <f t="shared" si="7"/>
        <v>0</v>
      </c>
      <c r="AK66" s="596"/>
      <c r="AM66" s="349">
        <f t="shared" si="12"/>
        <v>0</v>
      </c>
      <c r="AN66" s="349">
        <f t="shared" si="15"/>
        <v>0</v>
      </c>
      <c r="AO66" s="349">
        <f t="shared" si="15"/>
        <v>0</v>
      </c>
      <c r="AP66" s="349">
        <f t="shared" si="15"/>
        <v>0</v>
      </c>
      <c r="AQ66" s="349">
        <f t="shared" si="15"/>
        <v>0</v>
      </c>
      <c r="AR66" s="349">
        <f t="shared" si="15"/>
        <v>0</v>
      </c>
      <c r="AS66" s="349">
        <f t="shared" si="15"/>
        <v>0</v>
      </c>
      <c r="AT66" s="349">
        <f t="shared" si="15"/>
        <v>0</v>
      </c>
      <c r="AU66" s="349">
        <f t="shared" si="15"/>
        <v>0</v>
      </c>
      <c r="AV66" s="349">
        <f t="shared" si="15"/>
        <v>0</v>
      </c>
      <c r="AW66" s="349">
        <f t="shared" si="15"/>
        <v>0</v>
      </c>
      <c r="AX66" s="349">
        <f t="shared" si="15"/>
        <v>0</v>
      </c>
      <c r="AY66" s="349">
        <f t="shared" si="15"/>
        <v>0</v>
      </c>
      <c r="AZ66" s="349">
        <f t="shared" si="15"/>
        <v>0</v>
      </c>
      <c r="BA66" s="349">
        <f t="shared" si="15"/>
        <v>0</v>
      </c>
      <c r="BB66" s="349">
        <f t="shared" si="9"/>
        <v>0</v>
      </c>
    </row>
    <row r="67" spans="1:54" ht="13.5">
      <c r="A67" s="319" t="str">
        <f t="shared" si="0"/>
        <v/>
      </c>
      <c r="B67" s="350" t="e">
        <f>DATE(F67,G67,H67)&amp;"-"&amp;COUNTIF($C$19:C67,H67)</f>
        <v>#NUM!</v>
      </c>
      <c r="C67" s="319">
        <f t="shared" si="1"/>
        <v>0</v>
      </c>
      <c r="D67" s="350" t="e">
        <f>DATE(F67,G67,H67)&amp;"-"&amp;COUNTIF($E$19:E67,H67)</f>
        <v>#NUM!</v>
      </c>
      <c r="E67" s="319">
        <f t="shared" si="2"/>
        <v>0</v>
      </c>
      <c r="F67" s="596"/>
      <c r="G67" s="596"/>
      <c r="H67" s="596"/>
      <c r="I67" s="597"/>
      <c r="J67" s="597"/>
      <c r="K67" s="353"/>
      <c r="L67" s="596"/>
      <c r="M67" s="598"/>
      <c r="N67" s="355"/>
      <c r="O67" s="599"/>
      <c r="P67" s="355"/>
      <c r="Q67" s="599"/>
      <c r="R67" s="355"/>
      <c r="S67" s="599"/>
      <c r="T67" s="355"/>
      <c r="U67" s="599"/>
      <c r="V67" s="357"/>
      <c r="W67" s="358"/>
      <c r="X67" s="358"/>
      <c r="Y67" s="358"/>
      <c r="Z67" s="358"/>
      <c r="AA67" s="600">
        <v>960</v>
      </c>
      <c r="AB67" s="601"/>
      <c r="AC67" s="602"/>
      <c r="AD67" s="603"/>
      <c r="AE67" s="362">
        <f t="shared" si="3"/>
        <v>0</v>
      </c>
      <c r="AF67" s="362">
        <f t="shared" si="4"/>
        <v>0</v>
      </c>
      <c r="AG67" s="362">
        <f t="shared" si="5"/>
        <v>0</v>
      </c>
      <c r="AH67" s="363">
        <f t="shared" si="6"/>
        <v>0</v>
      </c>
      <c r="AI67" s="364"/>
      <c r="AJ67" s="365">
        <f t="shared" si="7"/>
        <v>0</v>
      </c>
      <c r="AK67" s="596"/>
      <c r="AM67" s="349">
        <f t="shared" si="12"/>
        <v>0</v>
      </c>
      <c r="AN67" s="349">
        <f t="shared" si="15"/>
        <v>0</v>
      </c>
      <c r="AO67" s="349">
        <f t="shared" si="15"/>
        <v>0</v>
      </c>
      <c r="AP67" s="349">
        <f t="shared" si="15"/>
        <v>0</v>
      </c>
      <c r="AQ67" s="349">
        <f t="shared" si="15"/>
        <v>0</v>
      </c>
      <c r="AR67" s="349">
        <f t="shared" si="15"/>
        <v>0</v>
      </c>
      <c r="AS67" s="349">
        <f t="shared" si="15"/>
        <v>0</v>
      </c>
      <c r="AT67" s="349">
        <f t="shared" si="15"/>
        <v>0</v>
      </c>
      <c r="AU67" s="349">
        <f t="shared" si="15"/>
        <v>0</v>
      </c>
      <c r="AV67" s="349">
        <f t="shared" si="15"/>
        <v>0</v>
      </c>
      <c r="AW67" s="349">
        <f t="shared" si="15"/>
        <v>0</v>
      </c>
      <c r="AX67" s="349">
        <f t="shared" si="15"/>
        <v>0</v>
      </c>
      <c r="AY67" s="349">
        <f t="shared" si="15"/>
        <v>0</v>
      </c>
      <c r="AZ67" s="349">
        <f t="shared" si="15"/>
        <v>0</v>
      </c>
      <c r="BA67" s="349">
        <f t="shared" si="15"/>
        <v>0</v>
      </c>
      <c r="BB67" s="349">
        <f t="shared" si="9"/>
        <v>0</v>
      </c>
    </row>
    <row r="68" spans="1:54" ht="13.5">
      <c r="A68" s="319" t="str">
        <f t="shared" si="0"/>
        <v/>
      </c>
      <c r="B68" s="350" t="e">
        <f>DATE(F68,G68,H68)&amp;"-"&amp;COUNTIF($C$19:C68,H68)</f>
        <v>#NUM!</v>
      </c>
      <c r="C68" s="319">
        <f t="shared" si="1"/>
        <v>0</v>
      </c>
      <c r="D68" s="350" t="e">
        <f>DATE(F68,G68,H68)&amp;"-"&amp;COUNTIF($E$19:E68,H68)</f>
        <v>#NUM!</v>
      </c>
      <c r="E68" s="319">
        <f t="shared" si="2"/>
        <v>0</v>
      </c>
      <c r="F68" s="596"/>
      <c r="G68" s="596"/>
      <c r="H68" s="596"/>
      <c r="I68" s="597"/>
      <c r="J68" s="597"/>
      <c r="K68" s="353"/>
      <c r="L68" s="596"/>
      <c r="M68" s="598"/>
      <c r="N68" s="355"/>
      <c r="O68" s="599"/>
      <c r="P68" s="355"/>
      <c r="Q68" s="599"/>
      <c r="R68" s="355"/>
      <c r="S68" s="599"/>
      <c r="T68" s="355"/>
      <c r="U68" s="599"/>
      <c r="V68" s="357"/>
      <c r="W68" s="358"/>
      <c r="X68" s="358"/>
      <c r="Y68" s="358"/>
      <c r="Z68" s="358"/>
      <c r="AA68" s="600">
        <v>960</v>
      </c>
      <c r="AB68" s="601"/>
      <c r="AC68" s="602"/>
      <c r="AD68" s="603"/>
      <c r="AE68" s="362">
        <f t="shared" si="3"/>
        <v>0</v>
      </c>
      <c r="AF68" s="362">
        <f t="shared" si="4"/>
        <v>0</v>
      </c>
      <c r="AG68" s="362">
        <f t="shared" si="5"/>
        <v>0</v>
      </c>
      <c r="AH68" s="363">
        <f t="shared" si="6"/>
        <v>0</v>
      </c>
      <c r="AI68" s="364"/>
      <c r="AJ68" s="365">
        <f t="shared" si="7"/>
        <v>0</v>
      </c>
      <c r="AK68" s="596"/>
      <c r="AM68" s="349">
        <f t="shared" si="12"/>
        <v>0</v>
      </c>
      <c r="AN68" s="349">
        <f t="shared" si="15"/>
        <v>0</v>
      </c>
      <c r="AO68" s="349">
        <f t="shared" si="15"/>
        <v>0</v>
      </c>
      <c r="AP68" s="349">
        <f t="shared" si="15"/>
        <v>0</v>
      </c>
      <c r="AQ68" s="349">
        <f t="shared" si="15"/>
        <v>0</v>
      </c>
      <c r="AR68" s="349">
        <f t="shared" si="15"/>
        <v>0</v>
      </c>
      <c r="AS68" s="349">
        <f t="shared" si="15"/>
        <v>0</v>
      </c>
      <c r="AT68" s="349">
        <f t="shared" si="15"/>
        <v>0</v>
      </c>
      <c r="AU68" s="349">
        <f t="shared" si="15"/>
        <v>0</v>
      </c>
      <c r="AV68" s="349">
        <f t="shared" si="15"/>
        <v>0</v>
      </c>
      <c r="AW68" s="349">
        <f t="shared" si="15"/>
        <v>0</v>
      </c>
      <c r="AX68" s="349">
        <f t="shared" si="15"/>
        <v>0</v>
      </c>
      <c r="AY68" s="349">
        <f t="shared" si="15"/>
        <v>0</v>
      </c>
      <c r="AZ68" s="349">
        <f t="shared" si="15"/>
        <v>0</v>
      </c>
      <c r="BA68" s="349">
        <f t="shared" si="15"/>
        <v>0</v>
      </c>
      <c r="BB68" s="349">
        <f t="shared" si="9"/>
        <v>0</v>
      </c>
    </row>
    <row r="69" spans="1:54" ht="13.5">
      <c r="A69" s="319" t="str">
        <f t="shared" si="0"/>
        <v/>
      </c>
      <c r="B69" s="350" t="e">
        <f>DATE(F69,G69,H69)&amp;"-"&amp;COUNTIF($C$19:C69,H69)</f>
        <v>#NUM!</v>
      </c>
      <c r="C69" s="319">
        <f t="shared" si="1"/>
        <v>0</v>
      </c>
      <c r="D69" s="350" t="e">
        <f>DATE(F69,G69,H69)&amp;"-"&amp;COUNTIF($E$19:E69,H69)</f>
        <v>#NUM!</v>
      </c>
      <c r="E69" s="319">
        <f t="shared" si="2"/>
        <v>0</v>
      </c>
      <c r="F69" s="596"/>
      <c r="G69" s="596"/>
      <c r="H69" s="596"/>
      <c r="I69" s="597"/>
      <c r="J69" s="597"/>
      <c r="K69" s="353"/>
      <c r="L69" s="596"/>
      <c r="M69" s="598"/>
      <c r="N69" s="355"/>
      <c r="O69" s="599"/>
      <c r="P69" s="355"/>
      <c r="Q69" s="599"/>
      <c r="R69" s="355"/>
      <c r="S69" s="599"/>
      <c r="T69" s="355"/>
      <c r="U69" s="599"/>
      <c r="V69" s="357"/>
      <c r="W69" s="358"/>
      <c r="X69" s="358"/>
      <c r="Y69" s="358"/>
      <c r="Z69" s="358"/>
      <c r="AA69" s="600">
        <v>960</v>
      </c>
      <c r="AB69" s="601"/>
      <c r="AC69" s="602"/>
      <c r="AD69" s="603"/>
      <c r="AE69" s="362">
        <f t="shared" si="3"/>
        <v>0</v>
      </c>
      <c r="AF69" s="362">
        <f t="shared" si="4"/>
        <v>0</v>
      </c>
      <c r="AG69" s="362">
        <f t="shared" si="5"/>
        <v>0</v>
      </c>
      <c r="AH69" s="363">
        <f t="shared" si="6"/>
        <v>0</v>
      </c>
      <c r="AI69" s="364"/>
      <c r="AJ69" s="365">
        <f t="shared" si="7"/>
        <v>0</v>
      </c>
      <c r="AK69" s="596"/>
      <c r="AM69" s="349">
        <f t="shared" si="12"/>
        <v>0</v>
      </c>
      <c r="AN69" s="349">
        <f t="shared" si="15"/>
        <v>0</v>
      </c>
      <c r="AO69" s="349">
        <f t="shared" si="15"/>
        <v>0</v>
      </c>
      <c r="AP69" s="349">
        <f t="shared" si="15"/>
        <v>0</v>
      </c>
      <c r="AQ69" s="349">
        <f t="shared" si="15"/>
        <v>0</v>
      </c>
      <c r="AR69" s="349">
        <f t="shared" si="15"/>
        <v>0</v>
      </c>
      <c r="AS69" s="349">
        <f t="shared" si="15"/>
        <v>0</v>
      </c>
      <c r="AT69" s="349">
        <f t="shared" si="15"/>
        <v>0</v>
      </c>
      <c r="AU69" s="349">
        <f t="shared" si="15"/>
        <v>0</v>
      </c>
      <c r="AV69" s="349">
        <f t="shared" si="15"/>
        <v>0</v>
      </c>
      <c r="AW69" s="349">
        <f t="shared" si="15"/>
        <v>0</v>
      </c>
      <c r="AX69" s="349">
        <f t="shared" si="15"/>
        <v>0</v>
      </c>
      <c r="AY69" s="349">
        <f t="shared" si="15"/>
        <v>0</v>
      </c>
      <c r="AZ69" s="349">
        <f t="shared" si="15"/>
        <v>0</v>
      </c>
      <c r="BA69" s="349">
        <f t="shared" si="15"/>
        <v>0</v>
      </c>
      <c r="BB69" s="349">
        <f t="shared" si="9"/>
        <v>0</v>
      </c>
    </row>
    <row r="70" spans="1:54" ht="13.5">
      <c r="A70" s="319" t="str">
        <f t="shared" si="0"/>
        <v/>
      </c>
      <c r="B70" s="350" t="e">
        <f>DATE(F70,G70,H70)&amp;"-"&amp;COUNTIF($C$19:C70,H70)</f>
        <v>#NUM!</v>
      </c>
      <c r="C70" s="319">
        <f t="shared" si="1"/>
        <v>0</v>
      </c>
      <c r="D70" s="350" t="e">
        <f>DATE(F70,G70,H70)&amp;"-"&amp;COUNTIF($E$19:E70,H70)</f>
        <v>#NUM!</v>
      </c>
      <c r="E70" s="319">
        <f t="shared" si="2"/>
        <v>0</v>
      </c>
      <c r="F70" s="596"/>
      <c r="G70" s="596"/>
      <c r="H70" s="596"/>
      <c r="I70" s="597"/>
      <c r="J70" s="597"/>
      <c r="K70" s="353"/>
      <c r="L70" s="596"/>
      <c r="M70" s="598"/>
      <c r="N70" s="355"/>
      <c r="O70" s="599"/>
      <c r="P70" s="355"/>
      <c r="Q70" s="599"/>
      <c r="R70" s="355"/>
      <c r="S70" s="599"/>
      <c r="T70" s="355"/>
      <c r="U70" s="599"/>
      <c r="V70" s="357"/>
      <c r="W70" s="358"/>
      <c r="X70" s="358"/>
      <c r="Y70" s="358"/>
      <c r="Z70" s="358"/>
      <c r="AA70" s="600">
        <v>960</v>
      </c>
      <c r="AB70" s="601"/>
      <c r="AC70" s="602"/>
      <c r="AD70" s="603"/>
      <c r="AE70" s="362">
        <f t="shared" si="3"/>
        <v>0</v>
      </c>
      <c r="AF70" s="362">
        <f t="shared" si="4"/>
        <v>0</v>
      </c>
      <c r="AG70" s="362">
        <f t="shared" si="5"/>
        <v>0</v>
      </c>
      <c r="AH70" s="363">
        <f t="shared" si="6"/>
        <v>0</v>
      </c>
      <c r="AI70" s="364"/>
      <c r="AJ70" s="365">
        <f t="shared" si="7"/>
        <v>0</v>
      </c>
      <c r="AK70" s="596"/>
      <c r="AM70" s="349">
        <f t="shared" si="12"/>
        <v>0</v>
      </c>
      <c r="AN70" s="349">
        <f t="shared" si="15"/>
        <v>0</v>
      </c>
      <c r="AO70" s="349">
        <f t="shared" si="15"/>
        <v>0</v>
      </c>
      <c r="AP70" s="349">
        <f t="shared" si="15"/>
        <v>0</v>
      </c>
      <c r="AQ70" s="349">
        <f t="shared" si="15"/>
        <v>0</v>
      </c>
      <c r="AR70" s="349">
        <f t="shared" si="15"/>
        <v>0</v>
      </c>
      <c r="AS70" s="349">
        <f t="shared" si="15"/>
        <v>0</v>
      </c>
      <c r="AT70" s="349">
        <f t="shared" si="15"/>
        <v>0</v>
      </c>
      <c r="AU70" s="349">
        <f t="shared" si="15"/>
        <v>0</v>
      </c>
      <c r="AV70" s="349">
        <f t="shared" si="15"/>
        <v>0</v>
      </c>
      <c r="AW70" s="349">
        <f t="shared" si="15"/>
        <v>0</v>
      </c>
      <c r="AX70" s="349">
        <f t="shared" si="15"/>
        <v>0</v>
      </c>
      <c r="AY70" s="349">
        <f t="shared" si="15"/>
        <v>0</v>
      </c>
      <c r="AZ70" s="349">
        <f t="shared" si="15"/>
        <v>0</v>
      </c>
      <c r="BA70" s="349">
        <f t="shared" si="15"/>
        <v>0</v>
      </c>
      <c r="BB70" s="349">
        <f t="shared" si="9"/>
        <v>0</v>
      </c>
    </row>
    <row r="71" spans="1:54" ht="13.5">
      <c r="A71" s="319" t="str">
        <f t="shared" si="0"/>
        <v/>
      </c>
      <c r="B71" s="350" t="e">
        <f>DATE(F71,G71,H71)&amp;"-"&amp;COUNTIF($C$19:C71,H71)</f>
        <v>#NUM!</v>
      </c>
      <c r="C71" s="319">
        <f t="shared" si="1"/>
        <v>0</v>
      </c>
      <c r="D71" s="350" t="e">
        <f>DATE(F71,G71,H71)&amp;"-"&amp;COUNTIF($E$19:E71,H71)</f>
        <v>#NUM!</v>
      </c>
      <c r="E71" s="319">
        <f t="shared" si="2"/>
        <v>0</v>
      </c>
      <c r="F71" s="596"/>
      <c r="G71" s="596"/>
      <c r="H71" s="596"/>
      <c r="I71" s="597"/>
      <c r="J71" s="597"/>
      <c r="K71" s="353"/>
      <c r="L71" s="596"/>
      <c r="M71" s="598"/>
      <c r="N71" s="355"/>
      <c r="O71" s="599"/>
      <c r="P71" s="355"/>
      <c r="Q71" s="599"/>
      <c r="R71" s="355"/>
      <c r="S71" s="599"/>
      <c r="T71" s="355"/>
      <c r="U71" s="599"/>
      <c r="V71" s="357"/>
      <c r="W71" s="358"/>
      <c r="X71" s="358"/>
      <c r="Y71" s="358"/>
      <c r="Z71" s="358"/>
      <c r="AA71" s="600">
        <v>960</v>
      </c>
      <c r="AB71" s="601"/>
      <c r="AC71" s="602"/>
      <c r="AD71" s="603"/>
      <c r="AE71" s="362">
        <f t="shared" si="3"/>
        <v>0</v>
      </c>
      <c r="AF71" s="362">
        <f t="shared" si="4"/>
        <v>0</v>
      </c>
      <c r="AG71" s="362">
        <f t="shared" si="5"/>
        <v>0</v>
      </c>
      <c r="AH71" s="363">
        <f t="shared" si="6"/>
        <v>0</v>
      </c>
      <c r="AI71" s="364"/>
      <c r="AJ71" s="365">
        <f t="shared" si="7"/>
        <v>0</v>
      </c>
      <c r="AK71" s="596"/>
      <c r="AM71" s="349">
        <f t="shared" si="12"/>
        <v>0</v>
      </c>
      <c r="AN71" s="349">
        <f t="shared" si="15"/>
        <v>0</v>
      </c>
      <c r="AO71" s="349">
        <f t="shared" si="15"/>
        <v>0</v>
      </c>
      <c r="AP71" s="349">
        <f t="shared" si="15"/>
        <v>0</v>
      </c>
      <c r="AQ71" s="349">
        <f t="shared" si="15"/>
        <v>0</v>
      </c>
      <c r="AR71" s="349">
        <f t="shared" si="15"/>
        <v>0</v>
      </c>
      <c r="AS71" s="349">
        <f t="shared" si="15"/>
        <v>0</v>
      </c>
      <c r="AT71" s="349">
        <f t="shared" si="15"/>
        <v>0</v>
      </c>
      <c r="AU71" s="349">
        <f t="shared" si="15"/>
        <v>0</v>
      </c>
      <c r="AV71" s="349">
        <f t="shared" si="15"/>
        <v>0</v>
      </c>
      <c r="AW71" s="349">
        <f t="shared" si="15"/>
        <v>0</v>
      </c>
      <c r="AX71" s="349">
        <f t="shared" si="15"/>
        <v>0</v>
      </c>
      <c r="AY71" s="349">
        <f t="shared" si="15"/>
        <v>0</v>
      </c>
      <c r="AZ71" s="349">
        <f t="shared" si="15"/>
        <v>0</v>
      </c>
      <c r="BA71" s="349">
        <f t="shared" si="15"/>
        <v>0</v>
      </c>
      <c r="BB71" s="349">
        <f t="shared" si="9"/>
        <v>0</v>
      </c>
    </row>
    <row r="72" spans="1:54" ht="13.5">
      <c r="A72" s="319" t="str">
        <f t="shared" si="0"/>
        <v/>
      </c>
      <c r="B72" s="350" t="e">
        <f>DATE(F72,G72,H72)&amp;"-"&amp;COUNTIF($C$19:C72,H72)</f>
        <v>#NUM!</v>
      </c>
      <c r="C72" s="319">
        <f t="shared" si="1"/>
        <v>0</v>
      </c>
      <c r="D72" s="350" t="e">
        <f>DATE(F72,G72,H72)&amp;"-"&amp;COUNTIF($E$19:E72,H72)</f>
        <v>#NUM!</v>
      </c>
      <c r="E72" s="319">
        <f t="shared" si="2"/>
        <v>0</v>
      </c>
      <c r="F72" s="596"/>
      <c r="G72" s="596"/>
      <c r="H72" s="596"/>
      <c r="I72" s="597"/>
      <c r="J72" s="597"/>
      <c r="K72" s="353"/>
      <c r="L72" s="596"/>
      <c r="M72" s="598"/>
      <c r="N72" s="355"/>
      <c r="O72" s="599"/>
      <c r="P72" s="355"/>
      <c r="Q72" s="599"/>
      <c r="R72" s="355"/>
      <c r="S72" s="599"/>
      <c r="T72" s="355"/>
      <c r="U72" s="599"/>
      <c r="V72" s="357"/>
      <c r="W72" s="358"/>
      <c r="X72" s="358"/>
      <c r="Y72" s="358"/>
      <c r="Z72" s="358"/>
      <c r="AA72" s="600">
        <v>960</v>
      </c>
      <c r="AB72" s="601"/>
      <c r="AC72" s="602"/>
      <c r="AD72" s="603"/>
      <c r="AE72" s="362">
        <f t="shared" si="3"/>
        <v>0</v>
      </c>
      <c r="AF72" s="362">
        <f t="shared" si="4"/>
        <v>0</v>
      </c>
      <c r="AG72" s="362">
        <f t="shared" si="5"/>
        <v>0</v>
      </c>
      <c r="AH72" s="363">
        <f t="shared" si="6"/>
        <v>0</v>
      </c>
      <c r="AI72" s="364"/>
      <c r="AJ72" s="365">
        <f t="shared" si="7"/>
        <v>0</v>
      </c>
      <c r="AK72" s="596"/>
      <c r="AM72" s="349">
        <f t="shared" si="12"/>
        <v>0</v>
      </c>
      <c r="AN72" s="349">
        <f t="shared" si="15"/>
        <v>0</v>
      </c>
      <c r="AO72" s="349">
        <f t="shared" si="15"/>
        <v>0</v>
      </c>
      <c r="AP72" s="349">
        <f t="shared" si="15"/>
        <v>0</v>
      </c>
      <c r="AQ72" s="349">
        <f t="shared" si="15"/>
        <v>0</v>
      </c>
      <c r="AR72" s="349">
        <f t="shared" si="15"/>
        <v>0</v>
      </c>
      <c r="AS72" s="349">
        <f t="shared" si="15"/>
        <v>0</v>
      </c>
      <c r="AT72" s="349">
        <f t="shared" si="15"/>
        <v>0</v>
      </c>
      <c r="AU72" s="349">
        <f t="shared" si="15"/>
        <v>0</v>
      </c>
      <c r="AV72" s="349">
        <f t="shared" si="15"/>
        <v>0</v>
      </c>
      <c r="AW72" s="349">
        <f t="shared" si="15"/>
        <v>0</v>
      </c>
      <c r="AX72" s="349">
        <f t="shared" si="15"/>
        <v>0</v>
      </c>
      <c r="AY72" s="349">
        <f t="shared" si="15"/>
        <v>0</v>
      </c>
      <c r="AZ72" s="349">
        <f t="shared" si="15"/>
        <v>0</v>
      </c>
      <c r="BA72" s="349">
        <f t="shared" si="15"/>
        <v>0</v>
      </c>
      <c r="BB72" s="349">
        <f t="shared" si="9"/>
        <v>0</v>
      </c>
    </row>
    <row r="73" spans="1:54" ht="13.5">
      <c r="A73" s="319" t="str">
        <f t="shared" si="0"/>
        <v/>
      </c>
      <c r="B73" s="350" t="e">
        <f>DATE(F73,G73,H73)&amp;"-"&amp;COUNTIF($C$19:C73,H73)</f>
        <v>#NUM!</v>
      </c>
      <c r="C73" s="319">
        <f t="shared" si="1"/>
        <v>0</v>
      </c>
      <c r="D73" s="350" t="e">
        <f>DATE(F73,G73,H73)&amp;"-"&amp;COUNTIF($E$19:E73,H73)</f>
        <v>#NUM!</v>
      </c>
      <c r="E73" s="319">
        <f t="shared" si="2"/>
        <v>0</v>
      </c>
      <c r="F73" s="596"/>
      <c r="G73" s="596"/>
      <c r="H73" s="596"/>
      <c r="I73" s="597"/>
      <c r="J73" s="597"/>
      <c r="K73" s="353"/>
      <c r="L73" s="596"/>
      <c r="M73" s="598"/>
      <c r="N73" s="355"/>
      <c r="O73" s="599"/>
      <c r="P73" s="355"/>
      <c r="Q73" s="599"/>
      <c r="R73" s="355"/>
      <c r="S73" s="599"/>
      <c r="T73" s="355"/>
      <c r="U73" s="599"/>
      <c r="V73" s="357"/>
      <c r="W73" s="358"/>
      <c r="X73" s="358"/>
      <c r="Y73" s="358"/>
      <c r="Z73" s="358"/>
      <c r="AA73" s="600">
        <v>960</v>
      </c>
      <c r="AB73" s="601"/>
      <c r="AC73" s="602"/>
      <c r="AD73" s="603"/>
      <c r="AE73" s="362">
        <f t="shared" si="3"/>
        <v>0</v>
      </c>
      <c r="AF73" s="362">
        <f t="shared" si="4"/>
        <v>0</v>
      </c>
      <c r="AG73" s="362">
        <f t="shared" si="5"/>
        <v>0</v>
      </c>
      <c r="AH73" s="363">
        <f t="shared" si="6"/>
        <v>0</v>
      </c>
      <c r="AI73" s="364"/>
      <c r="AJ73" s="365">
        <f t="shared" si="7"/>
        <v>0</v>
      </c>
      <c r="AK73" s="596"/>
      <c r="AM73" s="349">
        <f t="shared" si="12"/>
        <v>0</v>
      </c>
      <c r="AN73" s="349">
        <f t="shared" si="15"/>
        <v>0</v>
      </c>
      <c r="AO73" s="349">
        <f t="shared" si="15"/>
        <v>0</v>
      </c>
      <c r="AP73" s="349">
        <f t="shared" si="15"/>
        <v>0</v>
      </c>
      <c r="AQ73" s="349">
        <f t="shared" si="15"/>
        <v>0</v>
      </c>
      <c r="AR73" s="349">
        <f t="shared" si="15"/>
        <v>0</v>
      </c>
      <c r="AS73" s="349">
        <f t="shared" si="15"/>
        <v>0</v>
      </c>
      <c r="AT73" s="349">
        <f t="shared" si="15"/>
        <v>0</v>
      </c>
      <c r="AU73" s="349">
        <f t="shared" si="15"/>
        <v>0</v>
      </c>
      <c r="AV73" s="349">
        <f t="shared" si="15"/>
        <v>0</v>
      </c>
      <c r="AW73" s="349">
        <f t="shared" si="15"/>
        <v>0</v>
      </c>
      <c r="AX73" s="349">
        <f t="shared" si="15"/>
        <v>0</v>
      </c>
      <c r="AY73" s="349">
        <f t="shared" si="15"/>
        <v>0</v>
      </c>
      <c r="AZ73" s="349">
        <f t="shared" si="15"/>
        <v>0</v>
      </c>
      <c r="BA73" s="349">
        <f t="shared" si="15"/>
        <v>0</v>
      </c>
      <c r="BB73" s="349">
        <f t="shared" si="9"/>
        <v>0</v>
      </c>
    </row>
    <row r="74" spans="1:54" ht="13.5">
      <c r="A74" s="319" t="str">
        <f t="shared" ref="A74:A137" si="16">I74&amp;H74</f>
        <v/>
      </c>
      <c r="B74" s="350" t="e">
        <f>DATE(F74,G74,H74)&amp;"-"&amp;COUNTIF($C$19:C74,H74)</f>
        <v>#NUM!</v>
      </c>
      <c r="C74" s="319">
        <f t="shared" ref="C74:C137" si="17">IF(OR(AA74=0,AA74=""),0,H74)</f>
        <v>0</v>
      </c>
      <c r="D74" s="350" t="e">
        <f>DATE(F74,G74,H74)&amp;"-"&amp;COUNTIF($E$19:E74,H74)</f>
        <v>#NUM!</v>
      </c>
      <c r="E74" s="319">
        <f t="shared" ref="E74:E137" si="18">IF(OR(H74=0,H74=""),0,H74)</f>
        <v>0</v>
      </c>
      <c r="F74" s="596"/>
      <c r="G74" s="596"/>
      <c r="H74" s="596"/>
      <c r="I74" s="597"/>
      <c r="J74" s="597"/>
      <c r="K74" s="353"/>
      <c r="L74" s="596"/>
      <c r="M74" s="598"/>
      <c r="N74" s="355"/>
      <c r="O74" s="599"/>
      <c r="P74" s="355"/>
      <c r="Q74" s="599"/>
      <c r="R74" s="355"/>
      <c r="S74" s="599"/>
      <c r="T74" s="355"/>
      <c r="U74" s="599"/>
      <c r="V74" s="357"/>
      <c r="W74" s="358"/>
      <c r="X74" s="358"/>
      <c r="Y74" s="358"/>
      <c r="Z74" s="358"/>
      <c r="AA74" s="600">
        <v>960</v>
      </c>
      <c r="AB74" s="601"/>
      <c r="AC74" s="602"/>
      <c r="AD74" s="603"/>
      <c r="AE74" s="362">
        <f t="shared" si="3"/>
        <v>0</v>
      </c>
      <c r="AF74" s="362">
        <f t="shared" ref="AF74:AF137" si="19">IF(AE74-"8:00"&lt;0,0,AE74-"8:00")</f>
        <v>0</v>
      </c>
      <c r="AG74" s="362">
        <f t="shared" ref="AG74:AG137" si="20">IF(AB74&gt;22/24,AE74,5/24-MIN(AB74,5/24)+MAX(AD74,22/24)-22/24)</f>
        <v>0</v>
      </c>
      <c r="AH74" s="363">
        <f t="shared" ref="AH74:AH137" si="21">IF(AK74&lt;&gt;"",(AE74-AG74)*AA74*24+AG74*AK74*24+AF74*AA74*24,AE74*AA74*24+AG74*ROUND(AA74*0.25,0)*24+AF74*AA74*24)</f>
        <v>0</v>
      </c>
      <c r="AI74" s="364"/>
      <c r="AJ74" s="365">
        <f t="shared" ref="AJ74:AJ137" si="22">K74-N74-P74-R74-T74-V74-W74-Y74-X74-Z74-IF(J74=$J$1,AI74,0)</f>
        <v>0</v>
      </c>
      <c r="AK74" s="596"/>
      <c r="AM74" s="349">
        <f t="shared" si="12"/>
        <v>0</v>
      </c>
      <c r="AN74" s="349">
        <f t="shared" si="15"/>
        <v>0</v>
      </c>
      <c r="AO74" s="349">
        <f t="shared" si="15"/>
        <v>0</v>
      </c>
      <c r="AP74" s="349">
        <f t="shared" si="15"/>
        <v>0</v>
      </c>
      <c r="AQ74" s="349">
        <f t="shared" si="15"/>
        <v>0</v>
      </c>
      <c r="AR74" s="349">
        <f t="shared" si="15"/>
        <v>0</v>
      </c>
      <c r="AS74" s="349">
        <f t="shared" si="15"/>
        <v>0</v>
      </c>
      <c r="AT74" s="349">
        <f t="shared" si="15"/>
        <v>0</v>
      </c>
      <c r="AU74" s="349">
        <f t="shared" si="15"/>
        <v>0</v>
      </c>
      <c r="AV74" s="349">
        <f t="shared" si="15"/>
        <v>0</v>
      </c>
      <c r="AW74" s="349">
        <f t="shared" si="15"/>
        <v>0</v>
      </c>
      <c r="AX74" s="349">
        <f t="shared" si="15"/>
        <v>0</v>
      </c>
      <c r="AY74" s="349">
        <f t="shared" si="15"/>
        <v>0</v>
      </c>
      <c r="AZ74" s="349">
        <f t="shared" si="15"/>
        <v>0</v>
      </c>
      <c r="BA74" s="349">
        <f t="shared" si="15"/>
        <v>0</v>
      </c>
      <c r="BB74" s="349">
        <f t="shared" ref="BB74:BB137" si="23">SUM(AM74:BA74)</f>
        <v>0</v>
      </c>
    </row>
    <row r="75" spans="1:54" ht="13.5">
      <c r="A75" s="319" t="str">
        <f t="shared" si="16"/>
        <v/>
      </c>
      <c r="B75" s="350" t="e">
        <f>DATE(F75,G75,H75)&amp;"-"&amp;COUNTIF($C$19:C75,H75)</f>
        <v>#NUM!</v>
      </c>
      <c r="C75" s="319">
        <f t="shared" si="17"/>
        <v>0</v>
      </c>
      <c r="D75" s="350" t="e">
        <f>DATE(F75,G75,H75)&amp;"-"&amp;COUNTIF($E$19:E75,H75)</f>
        <v>#NUM!</v>
      </c>
      <c r="E75" s="319">
        <f t="shared" si="18"/>
        <v>0</v>
      </c>
      <c r="F75" s="596"/>
      <c r="G75" s="596"/>
      <c r="H75" s="596"/>
      <c r="I75" s="597"/>
      <c r="J75" s="597"/>
      <c r="K75" s="353"/>
      <c r="L75" s="596"/>
      <c r="M75" s="598"/>
      <c r="N75" s="355"/>
      <c r="O75" s="599"/>
      <c r="P75" s="355"/>
      <c r="Q75" s="599"/>
      <c r="R75" s="355"/>
      <c r="S75" s="599"/>
      <c r="T75" s="355"/>
      <c r="U75" s="599"/>
      <c r="V75" s="357"/>
      <c r="W75" s="358"/>
      <c r="X75" s="358"/>
      <c r="Y75" s="358"/>
      <c r="Z75" s="358"/>
      <c r="AA75" s="600">
        <v>960</v>
      </c>
      <c r="AB75" s="601"/>
      <c r="AC75" s="602"/>
      <c r="AD75" s="603"/>
      <c r="AE75" s="362">
        <f t="shared" si="3"/>
        <v>0</v>
      </c>
      <c r="AF75" s="362">
        <f t="shared" si="19"/>
        <v>0</v>
      </c>
      <c r="AG75" s="362">
        <f t="shared" si="20"/>
        <v>0</v>
      </c>
      <c r="AH75" s="363">
        <f t="shared" si="21"/>
        <v>0</v>
      </c>
      <c r="AI75" s="364"/>
      <c r="AJ75" s="365">
        <f t="shared" si="22"/>
        <v>0</v>
      </c>
      <c r="AK75" s="596"/>
      <c r="AM75" s="349">
        <f t="shared" si="12"/>
        <v>0</v>
      </c>
      <c r="AN75" s="349">
        <f t="shared" si="15"/>
        <v>0</v>
      </c>
      <c r="AO75" s="349">
        <f t="shared" si="15"/>
        <v>0</v>
      </c>
      <c r="AP75" s="349">
        <f t="shared" si="15"/>
        <v>0</v>
      </c>
      <c r="AQ75" s="349">
        <f t="shared" si="15"/>
        <v>0</v>
      </c>
      <c r="AR75" s="349">
        <f t="shared" si="15"/>
        <v>0</v>
      </c>
      <c r="AS75" s="349">
        <f t="shared" si="15"/>
        <v>0</v>
      </c>
      <c r="AT75" s="349">
        <f t="shared" si="15"/>
        <v>0</v>
      </c>
      <c r="AU75" s="349">
        <f t="shared" si="15"/>
        <v>0</v>
      </c>
      <c r="AV75" s="349">
        <f t="shared" si="15"/>
        <v>0</v>
      </c>
      <c r="AW75" s="349">
        <f t="shared" si="15"/>
        <v>0</v>
      </c>
      <c r="AX75" s="349">
        <f t="shared" si="15"/>
        <v>0</v>
      </c>
      <c r="AY75" s="349">
        <f t="shared" si="15"/>
        <v>0</v>
      </c>
      <c r="AZ75" s="349">
        <f t="shared" si="15"/>
        <v>0</v>
      </c>
      <c r="BA75" s="349">
        <f t="shared" si="15"/>
        <v>0</v>
      </c>
      <c r="BB75" s="349">
        <f t="shared" si="23"/>
        <v>0</v>
      </c>
    </row>
    <row r="76" spans="1:54" ht="13.5">
      <c r="A76" s="319" t="str">
        <f t="shared" si="16"/>
        <v/>
      </c>
      <c r="B76" s="350" t="e">
        <f>DATE(F76,G76,H76)&amp;"-"&amp;COUNTIF($C$19:C76,H76)</f>
        <v>#NUM!</v>
      </c>
      <c r="C76" s="319">
        <f t="shared" si="17"/>
        <v>0</v>
      </c>
      <c r="D76" s="350" t="e">
        <f>DATE(F76,G76,H76)&amp;"-"&amp;COUNTIF($E$19:E76,H76)</f>
        <v>#NUM!</v>
      </c>
      <c r="E76" s="319">
        <f t="shared" si="18"/>
        <v>0</v>
      </c>
      <c r="F76" s="596"/>
      <c r="G76" s="596"/>
      <c r="H76" s="596"/>
      <c r="I76" s="597"/>
      <c r="J76" s="597"/>
      <c r="K76" s="353"/>
      <c r="L76" s="596"/>
      <c r="M76" s="598"/>
      <c r="N76" s="355"/>
      <c r="O76" s="599"/>
      <c r="P76" s="355"/>
      <c r="Q76" s="599"/>
      <c r="R76" s="355"/>
      <c r="S76" s="599"/>
      <c r="T76" s="355"/>
      <c r="U76" s="599"/>
      <c r="V76" s="357"/>
      <c r="W76" s="358"/>
      <c r="X76" s="358"/>
      <c r="Y76" s="358"/>
      <c r="Z76" s="358"/>
      <c r="AA76" s="600">
        <v>960</v>
      </c>
      <c r="AB76" s="601"/>
      <c r="AC76" s="602"/>
      <c r="AD76" s="603"/>
      <c r="AE76" s="362">
        <f t="shared" si="3"/>
        <v>0</v>
      </c>
      <c r="AF76" s="362">
        <f t="shared" si="19"/>
        <v>0</v>
      </c>
      <c r="AG76" s="362">
        <f t="shared" si="20"/>
        <v>0</v>
      </c>
      <c r="AH76" s="363">
        <f t="shared" si="21"/>
        <v>0</v>
      </c>
      <c r="AI76" s="364"/>
      <c r="AJ76" s="365">
        <f t="shared" si="22"/>
        <v>0</v>
      </c>
      <c r="AK76" s="596"/>
      <c r="AM76" s="349">
        <f t="shared" si="12"/>
        <v>0</v>
      </c>
      <c r="AN76" s="349">
        <f t="shared" si="15"/>
        <v>0</v>
      </c>
      <c r="AO76" s="349">
        <f t="shared" si="15"/>
        <v>0</v>
      </c>
      <c r="AP76" s="349">
        <f t="shared" si="15"/>
        <v>0</v>
      </c>
      <c r="AQ76" s="349">
        <f t="shared" si="15"/>
        <v>0</v>
      </c>
      <c r="AR76" s="349">
        <f t="shared" si="15"/>
        <v>0</v>
      </c>
      <c r="AS76" s="349">
        <f t="shared" si="15"/>
        <v>0</v>
      </c>
      <c r="AT76" s="349">
        <f t="shared" si="15"/>
        <v>0</v>
      </c>
      <c r="AU76" s="349">
        <f t="shared" si="15"/>
        <v>0</v>
      </c>
      <c r="AV76" s="349">
        <f t="shared" si="15"/>
        <v>0</v>
      </c>
      <c r="AW76" s="349">
        <f t="shared" si="15"/>
        <v>0</v>
      </c>
      <c r="AX76" s="349">
        <f t="shared" si="15"/>
        <v>0</v>
      </c>
      <c r="AY76" s="349">
        <f t="shared" si="15"/>
        <v>0</v>
      </c>
      <c r="AZ76" s="349">
        <f t="shared" si="15"/>
        <v>0</v>
      </c>
      <c r="BA76" s="349">
        <f t="shared" si="15"/>
        <v>0</v>
      </c>
      <c r="BB76" s="349">
        <f t="shared" si="23"/>
        <v>0</v>
      </c>
    </row>
    <row r="77" spans="1:54" ht="13.5">
      <c r="A77" s="319" t="str">
        <f t="shared" si="16"/>
        <v/>
      </c>
      <c r="B77" s="350" t="e">
        <f>DATE(F77,G77,H77)&amp;"-"&amp;COUNTIF($C$19:C77,H77)</f>
        <v>#NUM!</v>
      </c>
      <c r="C77" s="319">
        <f t="shared" si="17"/>
        <v>0</v>
      </c>
      <c r="D77" s="350" t="e">
        <f>DATE(F77,G77,H77)&amp;"-"&amp;COUNTIF($E$19:E77,H77)</f>
        <v>#NUM!</v>
      </c>
      <c r="E77" s="319">
        <f t="shared" si="18"/>
        <v>0</v>
      </c>
      <c r="F77" s="596"/>
      <c r="G77" s="596"/>
      <c r="H77" s="596"/>
      <c r="I77" s="597"/>
      <c r="J77" s="597"/>
      <c r="K77" s="353"/>
      <c r="L77" s="596"/>
      <c r="M77" s="598"/>
      <c r="N77" s="355"/>
      <c r="O77" s="599"/>
      <c r="P77" s="355"/>
      <c r="Q77" s="599"/>
      <c r="R77" s="355"/>
      <c r="S77" s="599"/>
      <c r="T77" s="355"/>
      <c r="U77" s="599"/>
      <c r="V77" s="357"/>
      <c r="W77" s="358"/>
      <c r="X77" s="358"/>
      <c r="Y77" s="358"/>
      <c r="Z77" s="358"/>
      <c r="AA77" s="600">
        <v>960</v>
      </c>
      <c r="AB77" s="601"/>
      <c r="AC77" s="602"/>
      <c r="AD77" s="603"/>
      <c r="AE77" s="362">
        <f t="shared" si="3"/>
        <v>0</v>
      </c>
      <c r="AF77" s="362">
        <f t="shared" si="19"/>
        <v>0</v>
      </c>
      <c r="AG77" s="362">
        <f t="shared" si="20"/>
        <v>0</v>
      </c>
      <c r="AH77" s="363">
        <f t="shared" si="21"/>
        <v>0</v>
      </c>
      <c r="AI77" s="364"/>
      <c r="AJ77" s="365">
        <f t="shared" si="22"/>
        <v>0</v>
      </c>
      <c r="AK77" s="596"/>
      <c r="AM77" s="349">
        <f t="shared" si="12"/>
        <v>0</v>
      </c>
      <c r="AN77" s="349">
        <f t="shared" si="15"/>
        <v>0</v>
      </c>
      <c r="AO77" s="349">
        <f t="shared" si="15"/>
        <v>0</v>
      </c>
      <c r="AP77" s="349">
        <f t="shared" si="15"/>
        <v>0</v>
      </c>
      <c r="AQ77" s="349">
        <f t="shared" si="15"/>
        <v>0</v>
      </c>
      <c r="AR77" s="349">
        <f t="shared" si="15"/>
        <v>0</v>
      </c>
      <c r="AS77" s="349">
        <f t="shared" si="15"/>
        <v>0</v>
      </c>
      <c r="AT77" s="349">
        <f t="shared" si="15"/>
        <v>0</v>
      </c>
      <c r="AU77" s="349">
        <f t="shared" si="15"/>
        <v>0</v>
      </c>
      <c r="AV77" s="349">
        <f t="shared" si="15"/>
        <v>0</v>
      </c>
      <c r="AW77" s="349">
        <f t="shared" si="15"/>
        <v>0</v>
      </c>
      <c r="AX77" s="349">
        <f t="shared" si="15"/>
        <v>0</v>
      </c>
      <c r="AY77" s="349">
        <f t="shared" si="15"/>
        <v>0</v>
      </c>
      <c r="AZ77" s="349">
        <f t="shared" si="15"/>
        <v>0</v>
      </c>
      <c r="BA77" s="349">
        <f t="shared" si="15"/>
        <v>0</v>
      </c>
      <c r="BB77" s="349">
        <f t="shared" si="23"/>
        <v>0</v>
      </c>
    </row>
    <row r="78" spans="1:54" ht="13.5">
      <c r="A78" s="319" t="str">
        <f t="shared" si="16"/>
        <v/>
      </c>
      <c r="B78" s="350" t="e">
        <f>DATE(F78,G78,H78)&amp;"-"&amp;COUNTIF($C$19:C78,H78)</f>
        <v>#NUM!</v>
      </c>
      <c r="C78" s="319">
        <f t="shared" si="17"/>
        <v>0</v>
      </c>
      <c r="D78" s="350" t="e">
        <f>DATE(F78,G78,H78)&amp;"-"&amp;COUNTIF($E$19:E78,H78)</f>
        <v>#NUM!</v>
      </c>
      <c r="E78" s="319">
        <f t="shared" si="18"/>
        <v>0</v>
      </c>
      <c r="F78" s="596"/>
      <c r="G78" s="596"/>
      <c r="H78" s="596"/>
      <c r="I78" s="597"/>
      <c r="J78" s="597"/>
      <c r="K78" s="353"/>
      <c r="L78" s="596"/>
      <c r="M78" s="598"/>
      <c r="N78" s="355"/>
      <c r="O78" s="599"/>
      <c r="P78" s="355"/>
      <c r="Q78" s="599"/>
      <c r="R78" s="355"/>
      <c r="S78" s="599"/>
      <c r="T78" s="355"/>
      <c r="U78" s="599"/>
      <c r="V78" s="357"/>
      <c r="W78" s="358"/>
      <c r="X78" s="358"/>
      <c r="Y78" s="358"/>
      <c r="Z78" s="358"/>
      <c r="AA78" s="600">
        <v>960</v>
      </c>
      <c r="AB78" s="601"/>
      <c r="AC78" s="602"/>
      <c r="AD78" s="603"/>
      <c r="AE78" s="362">
        <f t="shared" si="3"/>
        <v>0</v>
      </c>
      <c r="AF78" s="362">
        <f t="shared" si="19"/>
        <v>0</v>
      </c>
      <c r="AG78" s="362">
        <f t="shared" si="20"/>
        <v>0</v>
      </c>
      <c r="AH78" s="363">
        <f t="shared" si="21"/>
        <v>0</v>
      </c>
      <c r="AI78" s="364"/>
      <c r="AJ78" s="365">
        <f t="shared" si="22"/>
        <v>0</v>
      </c>
      <c r="AK78" s="596"/>
      <c r="AM78" s="349">
        <f t="shared" si="12"/>
        <v>0</v>
      </c>
      <c r="AN78" s="349">
        <f t="shared" si="15"/>
        <v>0</v>
      </c>
      <c r="AO78" s="349">
        <f t="shared" si="15"/>
        <v>0</v>
      </c>
      <c r="AP78" s="349">
        <f t="shared" si="15"/>
        <v>0</v>
      </c>
      <c r="AQ78" s="349">
        <f t="shared" si="15"/>
        <v>0</v>
      </c>
      <c r="AR78" s="349">
        <f t="shared" si="15"/>
        <v>0</v>
      </c>
      <c r="AS78" s="349">
        <f t="shared" si="15"/>
        <v>0</v>
      </c>
      <c r="AT78" s="349">
        <f t="shared" si="15"/>
        <v>0</v>
      </c>
      <c r="AU78" s="349">
        <f t="shared" si="15"/>
        <v>0</v>
      </c>
      <c r="AV78" s="349">
        <f t="shared" si="15"/>
        <v>0</v>
      </c>
      <c r="AW78" s="349">
        <f t="shared" si="15"/>
        <v>0</v>
      </c>
      <c r="AX78" s="349">
        <f t="shared" si="15"/>
        <v>0</v>
      </c>
      <c r="AY78" s="349">
        <f t="shared" si="15"/>
        <v>0</v>
      </c>
      <c r="AZ78" s="349">
        <f t="shared" si="15"/>
        <v>0</v>
      </c>
      <c r="BA78" s="349">
        <f t="shared" si="15"/>
        <v>0</v>
      </c>
      <c r="BB78" s="349">
        <f t="shared" si="23"/>
        <v>0</v>
      </c>
    </row>
    <row r="79" spans="1:54" ht="13.5">
      <c r="A79" s="319" t="str">
        <f t="shared" si="16"/>
        <v/>
      </c>
      <c r="B79" s="350" t="e">
        <f>DATE(F79,G79,H79)&amp;"-"&amp;COUNTIF($C$19:C79,H79)</f>
        <v>#NUM!</v>
      </c>
      <c r="C79" s="319">
        <f t="shared" si="17"/>
        <v>0</v>
      </c>
      <c r="D79" s="350" t="e">
        <f>DATE(F79,G79,H79)&amp;"-"&amp;COUNTIF($E$19:E79,H79)</f>
        <v>#NUM!</v>
      </c>
      <c r="E79" s="319">
        <f t="shared" si="18"/>
        <v>0</v>
      </c>
      <c r="F79" s="596"/>
      <c r="G79" s="596"/>
      <c r="H79" s="596"/>
      <c r="I79" s="597"/>
      <c r="J79" s="597"/>
      <c r="K79" s="353"/>
      <c r="L79" s="596"/>
      <c r="M79" s="598"/>
      <c r="N79" s="355"/>
      <c r="O79" s="599"/>
      <c r="P79" s="355"/>
      <c r="Q79" s="599"/>
      <c r="R79" s="355"/>
      <c r="S79" s="599"/>
      <c r="T79" s="355"/>
      <c r="U79" s="599"/>
      <c r="V79" s="357"/>
      <c r="W79" s="358"/>
      <c r="X79" s="358"/>
      <c r="Y79" s="358"/>
      <c r="Z79" s="358"/>
      <c r="AA79" s="600">
        <v>960</v>
      </c>
      <c r="AB79" s="601"/>
      <c r="AC79" s="602"/>
      <c r="AD79" s="603"/>
      <c r="AE79" s="362">
        <f t="shared" si="3"/>
        <v>0</v>
      </c>
      <c r="AF79" s="362">
        <f t="shared" si="19"/>
        <v>0</v>
      </c>
      <c r="AG79" s="362">
        <f t="shared" si="20"/>
        <v>0</v>
      </c>
      <c r="AH79" s="363">
        <f t="shared" si="21"/>
        <v>0</v>
      </c>
      <c r="AI79" s="364"/>
      <c r="AJ79" s="365">
        <f t="shared" si="22"/>
        <v>0</v>
      </c>
      <c r="AK79" s="596"/>
      <c r="AM79" s="349">
        <f t="shared" si="12"/>
        <v>0</v>
      </c>
      <c r="AN79" s="349">
        <f t="shared" si="15"/>
        <v>0</v>
      </c>
      <c r="AO79" s="349">
        <f t="shared" si="15"/>
        <v>0</v>
      </c>
      <c r="AP79" s="349">
        <f t="shared" si="15"/>
        <v>0</v>
      </c>
      <c r="AQ79" s="349">
        <f t="shared" si="15"/>
        <v>0</v>
      </c>
      <c r="AR79" s="349">
        <f t="shared" si="15"/>
        <v>0</v>
      </c>
      <c r="AS79" s="349">
        <f t="shared" si="15"/>
        <v>0</v>
      </c>
      <c r="AT79" s="349">
        <f t="shared" si="15"/>
        <v>0</v>
      </c>
      <c r="AU79" s="349">
        <f t="shared" si="15"/>
        <v>0</v>
      </c>
      <c r="AV79" s="349">
        <f t="shared" si="15"/>
        <v>0</v>
      </c>
      <c r="AW79" s="349">
        <f t="shared" si="15"/>
        <v>0</v>
      </c>
      <c r="AX79" s="349">
        <f t="shared" si="15"/>
        <v>0</v>
      </c>
      <c r="AY79" s="349">
        <f t="shared" si="15"/>
        <v>0</v>
      </c>
      <c r="AZ79" s="349">
        <f t="shared" si="15"/>
        <v>0</v>
      </c>
      <c r="BA79" s="349">
        <f t="shared" si="15"/>
        <v>0</v>
      </c>
      <c r="BB79" s="349">
        <f t="shared" si="23"/>
        <v>0</v>
      </c>
    </row>
    <row r="80" spans="1:54" ht="13.5">
      <c r="A80" s="319" t="str">
        <f t="shared" si="16"/>
        <v/>
      </c>
      <c r="B80" s="350" t="e">
        <f>DATE(F80,G80,H80)&amp;"-"&amp;COUNTIF($C$19:C80,H80)</f>
        <v>#NUM!</v>
      </c>
      <c r="C80" s="319">
        <f t="shared" si="17"/>
        <v>0</v>
      </c>
      <c r="D80" s="350" t="e">
        <f>DATE(F80,G80,H80)&amp;"-"&amp;COUNTIF($E$19:E80,H80)</f>
        <v>#NUM!</v>
      </c>
      <c r="E80" s="319">
        <f t="shared" si="18"/>
        <v>0</v>
      </c>
      <c r="F80" s="596"/>
      <c r="G80" s="596"/>
      <c r="H80" s="596"/>
      <c r="I80" s="597"/>
      <c r="J80" s="597"/>
      <c r="K80" s="353"/>
      <c r="L80" s="596"/>
      <c r="M80" s="598"/>
      <c r="N80" s="355"/>
      <c r="O80" s="599"/>
      <c r="P80" s="355"/>
      <c r="Q80" s="599"/>
      <c r="R80" s="355"/>
      <c r="S80" s="599"/>
      <c r="T80" s="355"/>
      <c r="U80" s="599"/>
      <c r="V80" s="357"/>
      <c r="W80" s="358"/>
      <c r="X80" s="358"/>
      <c r="Y80" s="358"/>
      <c r="Z80" s="358"/>
      <c r="AA80" s="600">
        <v>960</v>
      </c>
      <c r="AB80" s="601"/>
      <c r="AC80" s="602"/>
      <c r="AD80" s="603"/>
      <c r="AE80" s="362">
        <f t="shared" si="3"/>
        <v>0</v>
      </c>
      <c r="AF80" s="362">
        <f t="shared" si="19"/>
        <v>0</v>
      </c>
      <c r="AG80" s="362">
        <f t="shared" si="20"/>
        <v>0</v>
      </c>
      <c r="AH80" s="363">
        <f t="shared" si="21"/>
        <v>0</v>
      </c>
      <c r="AI80" s="364"/>
      <c r="AJ80" s="365">
        <f t="shared" si="22"/>
        <v>0</v>
      </c>
      <c r="AK80" s="596"/>
      <c r="AM80" s="349">
        <f t="shared" si="12"/>
        <v>0</v>
      </c>
      <c r="AN80" s="349">
        <f t="shared" si="15"/>
        <v>0</v>
      </c>
      <c r="AO80" s="349">
        <f t="shared" si="15"/>
        <v>0</v>
      </c>
      <c r="AP80" s="349">
        <f t="shared" si="15"/>
        <v>0</v>
      </c>
      <c r="AQ80" s="349">
        <f t="shared" si="15"/>
        <v>0</v>
      </c>
      <c r="AR80" s="349">
        <f t="shared" si="15"/>
        <v>0</v>
      </c>
      <c r="AS80" s="349">
        <f t="shared" si="15"/>
        <v>0</v>
      </c>
      <c r="AT80" s="349">
        <f t="shared" si="15"/>
        <v>0</v>
      </c>
      <c r="AU80" s="349">
        <f t="shared" si="15"/>
        <v>0</v>
      </c>
      <c r="AV80" s="349">
        <f t="shared" si="15"/>
        <v>0</v>
      </c>
      <c r="AW80" s="349">
        <f t="shared" si="15"/>
        <v>0</v>
      </c>
      <c r="AX80" s="349">
        <f t="shared" si="15"/>
        <v>0</v>
      </c>
      <c r="AY80" s="349">
        <f t="shared" si="15"/>
        <v>0</v>
      </c>
      <c r="AZ80" s="349">
        <f t="shared" si="15"/>
        <v>0</v>
      </c>
      <c r="BA80" s="349">
        <f t="shared" si="15"/>
        <v>0</v>
      </c>
      <c r="BB80" s="349">
        <f t="shared" si="23"/>
        <v>0</v>
      </c>
    </row>
    <row r="81" spans="1:54" ht="13.5">
      <c r="A81" s="319" t="str">
        <f t="shared" si="16"/>
        <v/>
      </c>
      <c r="B81" s="350" t="e">
        <f>DATE(F81,G81,H81)&amp;"-"&amp;COUNTIF($C$19:C81,H81)</f>
        <v>#NUM!</v>
      </c>
      <c r="C81" s="319">
        <f t="shared" si="17"/>
        <v>0</v>
      </c>
      <c r="D81" s="350" t="e">
        <f>DATE(F81,G81,H81)&amp;"-"&amp;COUNTIF($E$19:E81,H81)</f>
        <v>#NUM!</v>
      </c>
      <c r="E81" s="319">
        <f t="shared" si="18"/>
        <v>0</v>
      </c>
      <c r="F81" s="596"/>
      <c r="G81" s="596"/>
      <c r="H81" s="596"/>
      <c r="I81" s="597"/>
      <c r="J81" s="597"/>
      <c r="K81" s="353"/>
      <c r="L81" s="596"/>
      <c r="M81" s="598"/>
      <c r="N81" s="355"/>
      <c r="O81" s="599"/>
      <c r="P81" s="355"/>
      <c r="Q81" s="599"/>
      <c r="R81" s="355"/>
      <c r="S81" s="599"/>
      <c r="T81" s="355"/>
      <c r="U81" s="599"/>
      <c r="V81" s="357"/>
      <c r="W81" s="358"/>
      <c r="X81" s="358"/>
      <c r="Y81" s="358"/>
      <c r="Z81" s="358"/>
      <c r="AA81" s="600">
        <v>960</v>
      </c>
      <c r="AB81" s="601"/>
      <c r="AC81" s="602"/>
      <c r="AD81" s="603"/>
      <c r="AE81" s="362">
        <f t="shared" si="3"/>
        <v>0</v>
      </c>
      <c r="AF81" s="362">
        <f t="shared" si="19"/>
        <v>0</v>
      </c>
      <c r="AG81" s="362">
        <f t="shared" si="20"/>
        <v>0</v>
      </c>
      <c r="AH81" s="363">
        <f t="shared" si="21"/>
        <v>0</v>
      </c>
      <c r="AI81" s="364"/>
      <c r="AJ81" s="365">
        <f t="shared" si="22"/>
        <v>0</v>
      </c>
      <c r="AK81" s="596"/>
      <c r="AM81" s="349">
        <f t="shared" si="12"/>
        <v>0</v>
      </c>
      <c r="AN81" s="349">
        <f t="shared" si="15"/>
        <v>0</v>
      </c>
      <c r="AO81" s="349">
        <f t="shared" si="15"/>
        <v>0</v>
      </c>
      <c r="AP81" s="349">
        <f t="shared" si="15"/>
        <v>0</v>
      </c>
      <c r="AQ81" s="349">
        <f t="shared" si="15"/>
        <v>0</v>
      </c>
      <c r="AR81" s="349">
        <f t="shared" si="15"/>
        <v>0</v>
      </c>
      <c r="AS81" s="349">
        <f t="shared" si="15"/>
        <v>0</v>
      </c>
      <c r="AT81" s="349">
        <f t="shared" si="15"/>
        <v>0</v>
      </c>
      <c r="AU81" s="349">
        <f t="shared" si="15"/>
        <v>0</v>
      </c>
      <c r="AV81" s="349">
        <f t="shared" si="15"/>
        <v>0</v>
      </c>
      <c r="AW81" s="349">
        <f t="shared" si="15"/>
        <v>0</v>
      </c>
      <c r="AX81" s="349">
        <f t="shared" si="15"/>
        <v>0</v>
      </c>
      <c r="AY81" s="349">
        <f t="shared" si="15"/>
        <v>0</v>
      </c>
      <c r="AZ81" s="349">
        <f t="shared" si="15"/>
        <v>0</v>
      </c>
      <c r="BA81" s="349">
        <f t="shared" si="15"/>
        <v>0</v>
      </c>
      <c r="BB81" s="349">
        <f t="shared" si="23"/>
        <v>0</v>
      </c>
    </row>
    <row r="82" spans="1:54" ht="13.5">
      <c r="A82" s="319" t="str">
        <f t="shared" si="16"/>
        <v/>
      </c>
      <c r="B82" s="350" t="e">
        <f>DATE(F82,G82,H82)&amp;"-"&amp;COUNTIF($C$19:C82,H82)</f>
        <v>#NUM!</v>
      </c>
      <c r="C82" s="319">
        <f t="shared" si="17"/>
        <v>0</v>
      </c>
      <c r="D82" s="350" t="e">
        <f>DATE(F82,G82,H82)&amp;"-"&amp;COUNTIF($E$19:E82,H82)</f>
        <v>#NUM!</v>
      </c>
      <c r="E82" s="319">
        <f t="shared" si="18"/>
        <v>0</v>
      </c>
      <c r="F82" s="596"/>
      <c r="G82" s="596"/>
      <c r="H82" s="596"/>
      <c r="I82" s="597"/>
      <c r="J82" s="597"/>
      <c r="K82" s="353"/>
      <c r="L82" s="596"/>
      <c r="M82" s="598"/>
      <c r="N82" s="355"/>
      <c r="O82" s="599"/>
      <c r="P82" s="355"/>
      <c r="Q82" s="599"/>
      <c r="R82" s="355"/>
      <c r="S82" s="599"/>
      <c r="T82" s="355"/>
      <c r="U82" s="599"/>
      <c r="V82" s="357"/>
      <c r="W82" s="358"/>
      <c r="X82" s="358"/>
      <c r="Y82" s="358"/>
      <c r="Z82" s="358"/>
      <c r="AA82" s="600">
        <v>960</v>
      </c>
      <c r="AB82" s="601"/>
      <c r="AC82" s="602"/>
      <c r="AD82" s="603"/>
      <c r="AE82" s="362">
        <f t="shared" ref="AE82:AE144" si="24">AD82-AB82</f>
        <v>0</v>
      </c>
      <c r="AF82" s="362">
        <f t="shared" si="19"/>
        <v>0</v>
      </c>
      <c r="AG82" s="362">
        <f t="shared" si="20"/>
        <v>0</v>
      </c>
      <c r="AH82" s="363">
        <f t="shared" si="21"/>
        <v>0</v>
      </c>
      <c r="AI82" s="364"/>
      <c r="AJ82" s="365">
        <f t="shared" si="22"/>
        <v>0</v>
      </c>
      <c r="AK82" s="596"/>
      <c r="AM82" s="349">
        <f t="shared" si="12"/>
        <v>0</v>
      </c>
      <c r="AN82" s="349">
        <f t="shared" si="15"/>
        <v>0</v>
      </c>
      <c r="AO82" s="349">
        <f t="shared" si="15"/>
        <v>0</v>
      </c>
      <c r="AP82" s="349">
        <f t="shared" si="15"/>
        <v>0</v>
      </c>
      <c r="AQ82" s="349">
        <f t="shared" si="15"/>
        <v>0</v>
      </c>
      <c r="AR82" s="349">
        <f t="shared" si="15"/>
        <v>0</v>
      </c>
      <c r="AS82" s="349">
        <f t="shared" si="15"/>
        <v>0</v>
      </c>
      <c r="AT82" s="349">
        <f t="shared" si="15"/>
        <v>0</v>
      </c>
      <c r="AU82" s="349">
        <f t="shared" si="15"/>
        <v>0</v>
      </c>
      <c r="AV82" s="349">
        <f t="shared" si="15"/>
        <v>0</v>
      </c>
      <c r="AW82" s="349">
        <f t="shared" si="15"/>
        <v>0</v>
      </c>
      <c r="AX82" s="349">
        <f t="shared" si="15"/>
        <v>0</v>
      </c>
      <c r="AY82" s="349">
        <f t="shared" si="15"/>
        <v>0</v>
      </c>
      <c r="AZ82" s="349">
        <f t="shared" si="15"/>
        <v>0</v>
      </c>
      <c r="BA82" s="349">
        <f t="shared" si="15"/>
        <v>0</v>
      </c>
      <c r="BB82" s="349">
        <f t="shared" si="23"/>
        <v>0</v>
      </c>
    </row>
    <row r="83" spans="1:54" ht="13.5">
      <c r="A83" s="319" t="str">
        <f t="shared" si="16"/>
        <v/>
      </c>
      <c r="B83" s="350" t="e">
        <f>DATE(F83,G83,H83)&amp;"-"&amp;COUNTIF($C$19:C83,H83)</f>
        <v>#NUM!</v>
      </c>
      <c r="C83" s="319">
        <f t="shared" si="17"/>
        <v>0</v>
      </c>
      <c r="D83" s="350" t="e">
        <f>DATE(F83,G83,H83)&amp;"-"&amp;COUNTIF($E$19:E83,H83)</f>
        <v>#NUM!</v>
      </c>
      <c r="E83" s="319">
        <f t="shared" si="18"/>
        <v>0</v>
      </c>
      <c r="F83" s="596"/>
      <c r="G83" s="596"/>
      <c r="H83" s="596"/>
      <c r="I83" s="597"/>
      <c r="J83" s="597"/>
      <c r="K83" s="353"/>
      <c r="L83" s="596"/>
      <c r="M83" s="598"/>
      <c r="N83" s="355"/>
      <c r="O83" s="599"/>
      <c r="P83" s="355"/>
      <c r="Q83" s="599"/>
      <c r="R83" s="355"/>
      <c r="S83" s="599"/>
      <c r="T83" s="355"/>
      <c r="U83" s="599"/>
      <c r="V83" s="357"/>
      <c r="W83" s="358"/>
      <c r="X83" s="358"/>
      <c r="Y83" s="358"/>
      <c r="Z83" s="358"/>
      <c r="AA83" s="600">
        <v>960</v>
      </c>
      <c r="AB83" s="601"/>
      <c r="AC83" s="602"/>
      <c r="AD83" s="603"/>
      <c r="AE83" s="362">
        <f t="shared" si="24"/>
        <v>0</v>
      </c>
      <c r="AF83" s="362">
        <f t="shared" si="19"/>
        <v>0</v>
      </c>
      <c r="AG83" s="362">
        <f t="shared" si="20"/>
        <v>0</v>
      </c>
      <c r="AH83" s="363">
        <f t="shared" si="21"/>
        <v>0</v>
      </c>
      <c r="AI83" s="364"/>
      <c r="AJ83" s="365">
        <f t="shared" si="22"/>
        <v>0</v>
      </c>
      <c r="AK83" s="596"/>
      <c r="AM83" s="349">
        <f t="shared" si="12"/>
        <v>0</v>
      </c>
      <c r="AN83" s="349">
        <f t="shared" si="15"/>
        <v>0</v>
      </c>
      <c r="AO83" s="349">
        <f t="shared" si="15"/>
        <v>0</v>
      </c>
      <c r="AP83" s="349">
        <f t="shared" si="15"/>
        <v>0</v>
      </c>
      <c r="AQ83" s="349">
        <f t="shared" si="15"/>
        <v>0</v>
      </c>
      <c r="AR83" s="349">
        <f t="shared" si="15"/>
        <v>0</v>
      </c>
      <c r="AS83" s="349">
        <f t="shared" si="15"/>
        <v>0</v>
      </c>
      <c r="AT83" s="349">
        <f t="shared" si="15"/>
        <v>0</v>
      </c>
      <c r="AU83" s="349">
        <f t="shared" si="15"/>
        <v>0</v>
      </c>
      <c r="AV83" s="349">
        <f t="shared" si="15"/>
        <v>0</v>
      </c>
      <c r="AW83" s="349">
        <f t="shared" si="15"/>
        <v>0</v>
      </c>
      <c r="AX83" s="349">
        <f t="shared" si="15"/>
        <v>0</v>
      </c>
      <c r="AY83" s="349">
        <f t="shared" si="15"/>
        <v>0</v>
      </c>
      <c r="AZ83" s="349">
        <f t="shared" ref="AN83:BA102" si="25">IF($O83=AZ$18,$N83,0)+IF($Q83=AZ$18,$P83,0)+IF($S83=AZ$18,$R83,0)+IF($U83=AZ$18,$T83,0)</f>
        <v>0</v>
      </c>
      <c r="BA83" s="349">
        <f t="shared" si="25"/>
        <v>0</v>
      </c>
      <c r="BB83" s="349">
        <f t="shared" si="23"/>
        <v>0</v>
      </c>
    </row>
    <row r="84" spans="1:54" ht="13.5">
      <c r="A84" s="319" t="str">
        <f t="shared" si="16"/>
        <v/>
      </c>
      <c r="B84" s="350" t="e">
        <f>DATE(F84,G84,H84)&amp;"-"&amp;COUNTIF($C$19:C84,H84)</f>
        <v>#NUM!</v>
      </c>
      <c r="C84" s="319">
        <f t="shared" si="17"/>
        <v>0</v>
      </c>
      <c r="D84" s="350" t="e">
        <f>DATE(F84,G84,H84)&amp;"-"&amp;COUNTIF($E$19:E84,H84)</f>
        <v>#NUM!</v>
      </c>
      <c r="E84" s="319">
        <f t="shared" si="18"/>
        <v>0</v>
      </c>
      <c r="F84" s="596"/>
      <c r="G84" s="596"/>
      <c r="H84" s="596"/>
      <c r="I84" s="597"/>
      <c r="J84" s="597"/>
      <c r="K84" s="353"/>
      <c r="L84" s="596"/>
      <c r="M84" s="598"/>
      <c r="N84" s="355"/>
      <c r="O84" s="599"/>
      <c r="P84" s="355"/>
      <c r="Q84" s="599"/>
      <c r="R84" s="355"/>
      <c r="S84" s="599"/>
      <c r="T84" s="355"/>
      <c r="U84" s="599"/>
      <c r="V84" s="357"/>
      <c r="W84" s="358"/>
      <c r="X84" s="358"/>
      <c r="Y84" s="358"/>
      <c r="Z84" s="358"/>
      <c r="AA84" s="600">
        <v>960</v>
      </c>
      <c r="AB84" s="601"/>
      <c r="AC84" s="602"/>
      <c r="AD84" s="603"/>
      <c r="AE84" s="362">
        <f t="shared" si="24"/>
        <v>0</v>
      </c>
      <c r="AF84" s="362">
        <f t="shared" si="19"/>
        <v>0</v>
      </c>
      <c r="AG84" s="362">
        <f t="shared" si="20"/>
        <v>0</v>
      </c>
      <c r="AH84" s="363">
        <f t="shared" si="21"/>
        <v>0</v>
      </c>
      <c r="AI84" s="364"/>
      <c r="AJ84" s="365">
        <f t="shared" si="22"/>
        <v>0</v>
      </c>
      <c r="AK84" s="596"/>
      <c r="AM84" s="349">
        <f t="shared" si="12"/>
        <v>0</v>
      </c>
      <c r="AN84" s="349">
        <f t="shared" si="25"/>
        <v>0</v>
      </c>
      <c r="AO84" s="349">
        <f t="shared" si="25"/>
        <v>0</v>
      </c>
      <c r="AP84" s="349">
        <f t="shared" si="25"/>
        <v>0</v>
      </c>
      <c r="AQ84" s="349">
        <f t="shared" si="25"/>
        <v>0</v>
      </c>
      <c r="AR84" s="349">
        <f t="shared" si="25"/>
        <v>0</v>
      </c>
      <c r="AS84" s="349">
        <f t="shared" si="25"/>
        <v>0</v>
      </c>
      <c r="AT84" s="349">
        <f t="shared" si="25"/>
        <v>0</v>
      </c>
      <c r="AU84" s="349">
        <f t="shared" si="25"/>
        <v>0</v>
      </c>
      <c r="AV84" s="349">
        <f t="shared" si="25"/>
        <v>0</v>
      </c>
      <c r="AW84" s="349">
        <f t="shared" si="25"/>
        <v>0</v>
      </c>
      <c r="AX84" s="349">
        <f t="shared" si="25"/>
        <v>0</v>
      </c>
      <c r="AY84" s="349">
        <f t="shared" si="25"/>
        <v>0</v>
      </c>
      <c r="AZ84" s="349">
        <f t="shared" si="25"/>
        <v>0</v>
      </c>
      <c r="BA84" s="349">
        <f t="shared" si="25"/>
        <v>0</v>
      </c>
      <c r="BB84" s="349">
        <f t="shared" si="23"/>
        <v>0</v>
      </c>
    </row>
    <row r="85" spans="1:54" ht="13.5">
      <c r="A85" s="319" t="str">
        <f t="shared" si="16"/>
        <v/>
      </c>
      <c r="B85" s="350" t="e">
        <f>DATE(F85,G85,H85)&amp;"-"&amp;COUNTIF($C$19:C85,H85)</f>
        <v>#NUM!</v>
      </c>
      <c r="C85" s="319">
        <f t="shared" si="17"/>
        <v>0</v>
      </c>
      <c r="D85" s="350" t="e">
        <f>DATE(F85,G85,H85)&amp;"-"&amp;COUNTIF($E$19:E85,H85)</f>
        <v>#NUM!</v>
      </c>
      <c r="E85" s="319">
        <f t="shared" si="18"/>
        <v>0</v>
      </c>
      <c r="F85" s="596"/>
      <c r="G85" s="596"/>
      <c r="H85" s="596"/>
      <c r="I85" s="597"/>
      <c r="J85" s="597"/>
      <c r="K85" s="353"/>
      <c r="L85" s="596"/>
      <c r="M85" s="598"/>
      <c r="N85" s="355"/>
      <c r="O85" s="599"/>
      <c r="P85" s="355"/>
      <c r="Q85" s="599"/>
      <c r="R85" s="355"/>
      <c r="S85" s="599"/>
      <c r="T85" s="355"/>
      <c r="U85" s="599"/>
      <c r="V85" s="357"/>
      <c r="W85" s="358"/>
      <c r="X85" s="358"/>
      <c r="Y85" s="358"/>
      <c r="Z85" s="358"/>
      <c r="AA85" s="600">
        <v>960</v>
      </c>
      <c r="AB85" s="601"/>
      <c r="AC85" s="602"/>
      <c r="AD85" s="603"/>
      <c r="AE85" s="362">
        <f t="shared" si="24"/>
        <v>0</v>
      </c>
      <c r="AF85" s="362">
        <f t="shared" si="19"/>
        <v>0</v>
      </c>
      <c r="AG85" s="362">
        <f t="shared" si="20"/>
        <v>0</v>
      </c>
      <c r="AH85" s="363">
        <f t="shared" si="21"/>
        <v>0</v>
      </c>
      <c r="AI85" s="364"/>
      <c r="AJ85" s="365">
        <f t="shared" si="22"/>
        <v>0</v>
      </c>
      <c r="AK85" s="596"/>
      <c r="AM85" s="349">
        <f t="shared" si="12"/>
        <v>0</v>
      </c>
      <c r="AN85" s="349">
        <f t="shared" si="25"/>
        <v>0</v>
      </c>
      <c r="AO85" s="349">
        <f t="shared" si="25"/>
        <v>0</v>
      </c>
      <c r="AP85" s="349">
        <f t="shared" si="25"/>
        <v>0</v>
      </c>
      <c r="AQ85" s="349">
        <f t="shared" si="25"/>
        <v>0</v>
      </c>
      <c r="AR85" s="349">
        <f t="shared" si="25"/>
        <v>0</v>
      </c>
      <c r="AS85" s="349">
        <f t="shared" si="25"/>
        <v>0</v>
      </c>
      <c r="AT85" s="349">
        <f t="shared" si="25"/>
        <v>0</v>
      </c>
      <c r="AU85" s="349">
        <f t="shared" si="25"/>
        <v>0</v>
      </c>
      <c r="AV85" s="349">
        <f t="shared" si="25"/>
        <v>0</v>
      </c>
      <c r="AW85" s="349">
        <f t="shared" si="25"/>
        <v>0</v>
      </c>
      <c r="AX85" s="349">
        <f t="shared" si="25"/>
        <v>0</v>
      </c>
      <c r="AY85" s="349">
        <f t="shared" si="25"/>
        <v>0</v>
      </c>
      <c r="AZ85" s="349">
        <f t="shared" si="25"/>
        <v>0</v>
      </c>
      <c r="BA85" s="349">
        <f t="shared" si="25"/>
        <v>0</v>
      </c>
      <c r="BB85" s="349">
        <f t="shared" si="23"/>
        <v>0</v>
      </c>
    </row>
    <row r="86" spans="1:54" ht="13.5">
      <c r="A86" s="319" t="str">
        <f t="shared" si="16"/>
        <v/>
      </c>
      <c r="B86" s="350" t="e">
        <f>DATE(F86,G86,H86)&amp;"-"&amp;COUNTIF($C$19:C86,H86)</f>
        <v>#NUM!</v>
      </c>
      <c r="C86" s="319">
        <f t="shared" si="17"/>
        <v>0</v>
      </c>
      <c r="D86" s="350" t="e">
        <f>DATE(F86,G86,H86)&amp;"-"&amp;COUNTIF($E$19:E86,H86)</f>
        <v>#NUM!</v>
      </c>
      <c r="E86" s="319">
        <f t="shared" si="18"/>
        <v>0</v>
      </c>
      <c r="F86" s="596"/>
      <c r="G86" s="596"/>
      <c r="H86" s="596"/>
      <c r="I86" s="597"/>
      <c r="J86" s="597"/>
      <c r="K86" s="353"/>
      <c r="L86" s="596"/>
      <c r="M86" s="598"/>
      <c r="N86" s="355"/>
      <c r="O86" s="599"/>
      <c r="P86" s="355"/>
      <c r="Q86" s="599"/>
      <c r="R86" s="355"/>
      <c r="S86" s="599"/>
      <c r="T86" s="355"/>
      <c r="U86" s="599"/>
      <c r="V86" s="357"/>
      <c r="W86" s="358"/>
      <c r="X86" s="358"/>
      <c r="Y86" s="358"/>
      <c r="Z86" s="358"/>
      <c r="AA86" s="600">
        <v>960</v>
      </c>
      <c r="AB86" s="601"/>
      <c r="AC86" s="602"/>
      <c r="AD86" s="603"/>
      <c r="AE86" s="362">
        <f t="shared" si="24"/>
        <v>0</v>
      </c>
      <c r="AF86" s="362">
        <f t="shared" si="19"/>
        <v>0</v>
      </c>
      <c r="AG86" s="362">
        <f t="shared" si="20"/>
        <v>0</v>
      </c>
      <c r="AH86" s="363">
        <f t="shared" si="21"/>
        <v>0</v>
      </c>
      <c r="AI86" s="364"/>
      <c r="AJ86" s="365">
        <f t="shared" si="22"/>
        <v>0</v>
      </c>
      <c r="AK86" s="596"/>
      <c r="AM86" s="349">
        <f t="shared" si="12"/>
        <v>0</v>
      </c>
      <c r="AN86" s="349">
        <f t="shared" si="25"/>
        <v>0</v>
      </c>
      <c r="AO86" s="349">
        <f t="shared" si="25"/>
        <v>0</v>
      </c>
      <c r="AP86" s="349">
        <f t="shared" si="25"/>
        <v>0</v>
      </c>
      <c r="AQ86" s="349">
        <f t="shared" si="25"/>
        <v>0</v>
      </c>
      <c r="AR86" s="349">
        <f t="shared" si="25"/>
        <v>0</v>
      </c>
      <c r="AS86" s="349">
        <f t="shared" si="25"/>
        <v>0</v>
      </c>
      <c r="AT86" s="349">
        <f t="shared" si="25"/>
        <v>0</v>
      </c>
      <c r="AU86" s="349">
        <f t="shared" si="25"/>
        <v>0</v>
      </c>
      <c r="AV86" s="349">
        <f t="shared" si="25"/>
        <v>0</v>
      </c>
      <c r="AW86" s="349">
        <f t="shared" si="25"/>
        <v>0</v>
      </c>
      <c r="AX86" s="349">
        <f t="shared" si="25"/>
        <v>0</v>
      </c>
      <c r="AY86" s="349">
        <f t="shared" si="25"/>
        <v>0</v>
      </c>
      <c r="AZ86" s="349">
        <f t="shared" si="25"/>
        <v>0</v>
      </c>
      <c r="BA86" s="349">
        <f t="shared" si="25"/>
        <v>0</v>
      </c>
      <c r="BB86" s="349">
        <f t="shared" si="23"/>
        <v>0</v>
      </c>
    </row>
    <row r="87" spans="1:54" ht="13.5">
      <c r="A87" s="319" t="str">
        <f t="shared" si="16"/>
        <v/>
      </c>
      <c r="B87" s="350" t="e">
        <f>DATE(F87,G87,H87)&amp;"-"&amp;COUNTIF($C$19:C87,H87)</f>
        <v>#NUM!</v>
      </c>
      <c r="C87" s="319">
        <f t="shared" si="17"/>
        <v>0</v>
      </c>
      <c r="D87" s="350" t="e">
        <f>DATE(F87,G87,H87)&amp;"-"&amp;COUNTIF($E$19:E87,H87)</f>
        <v>#NUM!</v>
      </c>
      <c r="E87" s="319">
        <f t="shared" si="18"/>
        <v>0</v>
      </c>
      <c r="F87" s="596"/>
      <c r="G87" s="596"/>
      <c r="H87" s="596"/>
      <c r="I87" s="597"/>
      <c r="J87" s="597"/>
      <c r="K87" s="353"/>
      <c r="L87" s="596"/>
      <c r="M87" s="598"/>
      <c r="N87" s="355"/>
      <c r="O87" s="599"/>
      <c r="P87" s="355"/>
      <c r="Q87" s="599"/>
      <c r="R87" s="355"/>
      <c r="S87" s="599"/>
      <c r="T87" s="355"/>
      <c r="U87" s="599"/>
      <c r="V87" s="357"/>
      <c r="W87" s="358"/>
      <c r="X87" s="358"/>
      <c r="Y87" s="358"/>
      <c r="Z87" s="358"/>
      <c r="AA87" s="600">
        <v>960</v>
      </c>
      <c r="AB87" s="601"/>
      <c r="AC87" s="602"/>
      <c r="AD87" s="603"/>
      <c r="AE87" s="362">
        <f t="shared" si="24"/>
        <v>0</v>
      </c>
      <c r="AF87" s="362">
        <f t="shared" si="19"/>
        <v>0</v>
      </c>
      <c r="AG87" s="362">
        <f t="shared" si="20"/>
        <v>0</v>
      </c>
      <c r="AH87" s="363">
        <f t="shared" si="21"/>
        <v>0</v>
      </c>
      <c r="AI87" s="364"/>
      <c r="AJ87" s="365">
        <f t="shared" si="22"/>
        <v>0</v>
      </c>
      <c r="AK87" s="596"/>
      <c r="AM87" s="349">
        <f t="shared" si="12"/>
        <v>0</v>
      </c>
      <c r="AN87" s="349">
        <f t="shared" si="25"/>
        <v>0</v>
      </c>
      <c r="AO87" s="349">
        <f t="shared" si="25"/>
        <v>0</v>
      </c>
      <c r="AP87" s="349">
        <f t="shared" si="25"/>
        <v>0</v>
      </c>
      <c r="AQ87" s="349">
        <f t="shared" si="25"/>
        <v>0</v>
      </c>
      <c r="AR87" s="349">
        <f t="shared" si="25"/>
        <v>0</v>
      </c>
      <c r="AS87" s="349">
        <f t="shared" si="25"/>
        <v>0</v>
      </c>
      <c r="AT87" s="349">
        <f t="shared" si="25"/>
        <v>0</v>
      </c>
      <c r="AU87" s="349">
        <f t="shared" si="25"/>
        <v>0</v>
      </c>
      <c r="AV87" s="349">
        <f t="shared" si="25"/>
        <v>0</v>
      </c>
      <c r="AW87" s="349">
        <f t="shared" si="25"/>
        <v>0</v>
      </c>
      <c r="AX87" s="349">
        <f t="shared" si="25"/>
        <v>0</v>
      </c>
      <c r="AY87" s="349">
        <f t="shared" si="25"/>
        <v>0</v>
      </c>
      <c r="AZ87" s="349">
        <f t="shared" si="25"/>
        <v>0</v>
      </c>
      <c r="BA87" s="349">
        <f t="shared" si="25"/>
        <v>0</v>
      </c>
      <c r="BB87" s="349">
        <f t="shared" si="23"/>
        <v>0</v>
      </c>
    </row>
    <row r="88" spans="1:54" ht="13.5">
      <c r="A88" s="319" t="str">
        <f t="shared" si="16"/>
        <v/>
      </c>
      <c r="B88" s="350" t="e">
        <f>DATE(F88,G88,H88)&amp;"-"&amp;COUNTIF($C$19:C88,H88)</f>
        <v>#NUM!</v>
      </c>
      <c r="C88" s="319">
        <f t="shared" si="17"/>
        <v>0</v>
      </c>
      <c r="D88" s="350" t="e">
        <f>DATE(F88,G88,H88)&amp;"-"&amp;COUNTIF($E$19:E88,H88)</f>
        <v>#NUM!</v>
      </c>
      <c r="E88" s="319">
        <f t="shared" si="18"/>
        <v>0</v>
      </c>
      <c r="F88" s="596"/>
      <c r="G88" s="596"/>
      <c r="H88" s="596"/>
      <c r="I88" s="597"/>
      <c r="J88" s="597"/>
      <c r="K88" s="353"/>
      <c r="L88" s="596"/>
      <c r="M88" s="598"/>
      <c r="N88" s="355"/>
      <c r="O88" s="599"/>
      <c r="P88" s="355"/>
      <c r="Q88" s="599"/>
      <c r="R88" s="355"/>
      <c r="S88" s="599"/>
      <c r="T88" s="355"/>
      <c r="U88" s="599"/>
      <c r="V88" s="357"/>
      <c r="W88" s="358"/>
      <c r="X88" s="358"/>
      <c r="Y88" s="358"/>
      <c r="Z88" s="358"/>
      <c r="AA88" s="600">
        <v>960</v>
      </c>
      <c r="AB88" s="601"/>
      <c r="AC88" s="602"/>
      <c r="AD88" s="603"/>
      <c r="AE88" s="362">
        <f t="shared" si="24"/>
        <v>0</v>
      </c>
      <c r="AF88" s="362">
        <f t="shared" si="19"/>
        <v>0</v>
      </c>
      <c r="AG88" s="362">
        <f t="shared" si="20"/>
        <v>0</v>
      </c>
      <c r="AH88" s="363">
        <f t="shared" si="21"/>
        <v>0</v>
      </c>
      <c r="AI88" s="364"/>
      <c r="AJ88" s="365">
        <f t="shared" si="22"/>
        <v>0</v>
      </c>
      <c r="AK88" s="596"/>
      <c r="AM88" s="349">
        <f t="shared" si="12"/>
        <v>0</v>
      </c>
      <c r="AN88" s="349">
        <f t="shared" si="25"/>
        <v>0</v>
      </c>
      <c r="AO88" s="349">
        <f t="shared" si="25"/>
        <v>0</v>
      </c>
      <c r="AP88" s="349">
        <f t="shared" si="25"/>
        <v>0</v>
      </c>
      <c r="AQ88" s="349">
        <f t="shared" si="25"/>
        <v>0</v>
      </c>
      <c r="AR88" s="349">
        <f t="shared" si="25"/>
        <v>0</v>
      </c>
      <c r="AS88" s="349">
        <f t="shared" si="25"/>
        <v>0</v>
      </c>
      <c r="AT88" s="349">
        <f t="shared" si="25"/>
        <v>0</v>
      </c>
      <c r="AU88" s="349">
        <f t="shared" si="25"/>
        <v>0</v>
      </c>
      <c r="AV88" s="349">
        <f t="shared" si="25"/>
        <v>0</v>
      </c>
      <c r="AW88" s="349">
        <f t="shared" si="25"/>
        <v>0</v>
      </c>
      <c r="AX88" s="349">
        <f t="shared" si="25"/>
        <v>0</v>
      </c>
      <c r="AY88" s="349">
        <f t="shared" si="25"/>
        <v>0</v>
      </c>
      <c r="AZ88" s="349">
        <f t="shared" si="25"/>
        <v>0</v>
      </c>
      <c r="BA88" s="349">
        <f t="shared" si="25"/>
        <v>0</v>
      </c>
      <c r="BB88" s="349">
        <f t="shared" si="23"/>
        <v>0</v>
      </c>
    </row>
    <row r="89" spans="1:54" ht="13.5">
      <c r="A89" s="319" t="str">
        <f t="shared" si="16"/>
        <v/>
      </c>
      <c r="B89" s="350" t="e">
        <f>DATE(F89,G89,H89)&amp;"-"&amp;COUNTIF($C$19:C89,H89)</f>
        <v>#NUM!</v>
      </c>
      <c r="C89" s="319">
        <f t="shared" si="17"/>
        <v>0</v>
      </c>
      <c r="D89" s="350" t="e">
        <f>DATE(F89,G89,H89)&amp;"-"&amp;COUNTIF($E$19:E89,H89)</f>
        <v>#NUM!</v>
      </c>
      <c r="E89" s="319">
        <f t="shared" si="18"/>
        <v>0</v>
      </c>
      <c r="F89" s="596"/>
      <c r="G89" s="596"/>
      <c r="H89" s="596"/>
      <c r="I89" s="597"/>
      <c r="J89" s="597"/>
      <c r="K89" s="353"/>
      <c r="L89" s="596"/>
      <c r="M89" s="598"/>
      <c r="N89" s="355"/>
      <c r="O89" s="599"/>
      <c r="P89" s="355"/>
      <c r="Q89" s="599"/>
      <c r="R89" s="355"/>
      <c r="S89" s="599"/>
      <c r="T89" s="355"/>
      <c r="U89" s="599"/>
      <c r="V89" s="357"/>
      <c r="W89" s="358"/>
      <c r="X89" s="358"/>
      <c r="Y89" s="358"/>
      <c r="Z89" s="358"/>
      <c r="AA89" s="600">
        <v>960</v>
      </c>
      <c r="AB89" s="601"/>
      <c r="AC89" s="602"/>
      <c r="AD89" s="603"/>
      <c r="AE89" s="362">
        <f t="shared" si="24"/>
        <v>0</v>
      </c>
      <c r="AF89" s="362">
        <f t="shared" si="19"/>
        <v>0</v>
      </c>
      <c r="AG89" s="362">
        <f t="shared" si="20"/>
        <v>0</v>
      </c>
      <c r="AH89" s="363">
        <f t="shared" si="21"/>
        <v>0</v>
      </c>
      <c r="AI89" s="364"/>
      <c r="AJ89" s="365">
        <f t="shared" si="22"/>
        <v>0</v>
      </c>
      <c r="AK89" s="596"/>
      <c r="AM89" s="349">
        <f t="shared" si="12"/>
        <v>0</v>
      </c>
      <c r="AN89" s="349">
        <f t="shared" si="25"/>
        <v>0</v>
      </c>
      <c r="AO89" s="349">
        <f t="shared" si="25"/>
        <v>0</v>
      </c>
      <c r="AP89" s="349">
        <f t="shared" si="25"/>
        <v>0</v>
      </c>
      <c r="AQ89" s="349">
        <f t="shared" si="25"/>
        <v>0</v>
      </c>
      <c r="AR89" s="349">
        <f t="shared" si="25"/>
        <v>0</v>
      </c>
      <c r="AS89" s="349">
        <f t="shared" si="25"/>
        <v>0</v>
      </c>
      <c r="AT89" s="349">
        <f t="shared" si="25"/>
        <v>0</v>
      </c>
      <c r="AU89" s="349">
        <f t="shared" si="25"/>
        <v>0</v>
      </c>
      <c r="AV89" s="349">
        <f t="shared" si="25"/>
        <v>0</v>
      </c>
      <c r="AW89" s="349">
        <f t="shared" si="25"/>
        <v>0</v>
      </c>
      <c r="AX89" s="349">
        <f t="shared" si="25"/>
        <v>0</v>
      </c>
      <c r="AY89" s="349">
        <f t="shared" si="25"/>
        <v>0</v>
      </c>
      <c r="AZ89" s="349">
        <f t="shared" si="25"/>
        <v>0</v>
      </c>
      <c r="BA89" s="349">
        <f t="shared" si="25"/>
        <v>0</v>
      </c>
      <c r="BB89" s="349">
        <f t="shared" si="23"/>
        <v>0</v>
      </c>
    </row>
    <row r="90" spans="1:54" ht="13.5">
      <c r="A90" s="319" t="str">
        <f t="shared" si="16"/>
        <v/>
      </c>
      <c r="B90" s="350" t="e">
        <f>DATE(F90,G90,H90)&amp;"-"&amp;COUNTIF($C$19:C90,H90)</f>
        <v>#NUM!</v>
      </c>
      <c r="C90" s="319">
        <f t="shared" si="17"/>
        <v>0</v>
      </c>
      <c r="D90" s="350" t="e">
        <f>DATE(F90,G90,H90)&amp;"-"&amp;COUNTIF($E$19:E90,H90)</f>
        <v>#NUM!</v>
      </c>
      <c r="E90" s="319">
        <f t="shared" si="18"/>
        <v>0</v>
      </c>
      <c r="F90" s="596"/>
      <c r="G90" s="596"/>
      <c r="H90" s="596"/>
      <c r="I90" s="597"/>
      <c r="J90" s="597"/>
      <c r="K90" s="353"/>
      <c r="L90" s="596"/>
      <c r="M90" s="598"/>
      <c r="N90" s="355"/>
      <c r="O90" s="599"/>
      <c r="P90" s="355"/>
      <c r="Q90" s="599"/>
      <c r="R90" s="355"/>
      <c r="S90" s="599"/>
      <c r="T90" s="355"/>
      <c r="U90" s="599"/>
      <c r="V90" s="357"/>
      <c r="W90" s="358"/>
      <c r="X90" s="358"/>
      <c r="Y90" s="358"/>
      <c r="Z90" s="358"/>
      <c r="AA90" s="600">
        <v>960</v>
      </c>
      <c r="AB90" s="601"/>
      <c r="AC90" s="602"/>
      <c r="AD90" s="603"/>
      <c r="AE90" s="362">
        <f t="shared" si="24"/>
        <v>0</v>
      </c>
      <c r="AF90" s="362">
        <f t="shared" si="19"/>
        <v>0</v>
      </c>
      <c r="AG90" s="362">
        <f t="shared" si="20"/>
        <v>0</v>
      </c>
      <c r="AH90" s="363">
        <f t="shared" si="21"/>
        <v>0</v>
      </c>
      <c r="AI90" s="364"/>
      <c r="AJ90" s="365">
        <f t="shared" si="22"/>
        <v>0</v>
      </c>
      <c r="AK90" s="596"/>
      <c r="AM90" s="349">
        <f t="shared" ref="AM90:AM152" si="26">IF($O90=AM$18,$N90,0)+IF($Q90=AM$18,$P90,0)+IF($S90=AM$18,$R90,0)+IF($U90=AM$18,$T90,0)</f>
        <v>0</v>
      </c>
      <c r="AN90" s="349">
        <f t="shared" si="25"/>
        <v>0</v>
      </c>
      <c r="AO90" s="349">
        <f t="shared" si="25"/>
        <v>0</v>
      </c>
      <c r="AP90" s="349">
        <f t="shared" si="25"/>
        <v>0</v>
      </c>
      <c r="AQ90" s="349">
        <f t="shared" si="25"/>
        <v>0</v>
      </c>
      <c r="AR90" s="349">
        <f t="shared" si="25"/>
        <v>0</v>
      </c>
      <c r="AS90" s="349">
        <f t="shared" si="25"/>
        <v>0</v>
      </c>
      <c r="AT90" s="349">
        <f t="shared" si="25"/>
        <v>0</v>
      </c>
      <c r="AU90" s="349">
        <f t="shared" si="25"/>
        <v>0</v>
      </c>
      <c r="AV90" s="349">
        <f t="shared" si="25"/>
        <v>0</v>
      </c>
      <c r="AW90" s="349">
        <f t="shared" si="25"/>
        <v>0</v>
      </c>
      <c r="AX90" s="349">
        <f t="shared" si="25"/>
        <v>0</v>
      </c>
      <c r="AY90" s="349">
        <f t="shared" si="25"/>
        <v>0</v>
      </c>
      <c r="AZ90" s="349">
        <f t="shared" si="25"/>
        <v>0</v>
      </c>
      <c r="BA90" s="349">
        <f t="shared" si="25"/>
        <v>0</v>
      </c>
      <c r="BB90" s="349">
        <f t="shared" si="23"/>
        <v>0</v>
      </c>
    </row>
    <row r="91" spans="1:54" ht="13.5">
      <c r="A91" s="319" t="str">
        <f t="shared" si="16"/>
        <v/>
      </c>
      <c r="B91" s="350" t="e">
        <f>DATE(F91,G91,H91)&amp;"-"&amp;COUNTIF($C$19:C91,H91)</f>
        <v>#NUM!</v>
      </c>
      <c r="C91" s="319">
        <f t="shared" si="17"/>
        <v>0</v>
      </c>
      <c r="D91" s="350" t="e">
        <f>DATE(F91,G91,H91)&amp;"-"&amp;COUNTIF($E$19:E91,H91)</f>
        <v>#NUM!</v>
      </c>
      <c r="E91" s="319">
        <f t="shared" si="18"/>
        <v>0</v>
      </c>
      <c r="F91" s="596"/>
      <c r="G91" s="596"/>
      <c r="H91" s="596"/>
      <c r="I91" s="597"/>
      <c r="J91" s="597"/>
      <c r="K91" s="353"/>
      <c r="L91" s="596"/>
      <c r="M91" s="598"/>
      <c r="N91" s="355"/>
      <c r="O91" s="599"/>
      <c r="P91" s="355"/>
      <c r="Q91" s="599"/>
      <c r="R91" s="355"/>
      <c r="S91" s="599"/>
      <c r="T91" s="355"/>
      <c r="U91" s="599"/>
      <c r="V91" s="357"/>
      <c r="W91" s="358"/>
      <c r="X91" s="358"/>
      <c r="Y91" s="358"/>
      <c r="Z91" s="358"/>
      <c r="AA91" s="600">
        <v>960</v>
      </c>
      <c r="AB91" s="601"/>
      <c r="AC91" s="609"/>
      <c r="AD91" s="603"/>
      <c r="AE91" s="362">
        <f t="shared" si="24"/>
        <v>0</v>
      </c>
      <c r="AF91" s="362">
        <f t="shared" si="19"/>
        <v>0</v>
      </c>
      <c r="AG91" s="362">
        <f t="shared" si="20"/>
        <v>0</v>
      </c>
      <c r="AH91" s="363">
        <f t="shared" si="21"/>
        <v>0</v>
      </c>
      <c r="AI91" s="364"/>
      <c r="AJ91" s="365">
        <f t="shared" si="22"/>
        <v>0</v>
      </c>
      <c r="AK91" s="596"/>
      <c r="AM91" s="349">
        <f t="shared" si="26"/>
        <v>0</v>
      </c>
      <c r="AN91" s="349">
        <f t="shared" si="25"/>
        <v>0</v>
      </c>
      <c r="AO91" s="349">
        <f t="shared" si="25"/>
        <v>0</v>
      </c>
      <c r="AP91" s="349">
        <f t="shared" si="25"/>
        <v>0</v>
      </c>
      <c r="AQ91" s="349">
        <f t="shared" si="25"/>
        <v>0</v>
      </c>
      <c r="AR91" s="349">
        <f t="shared" si="25"/>
        <v>0</v>
      </c>
      <c r="AS91" s="349">
        <f t="shared" si="25"/>
        <v>0</v>
      </c>
      <c r="AT91" s="349">
        <f t="shared" si="25"/>
        <v>0</v>
      </c>
      <c r="AU91" s="349">
        <f t="shared" si="25"/>
        <v>0</v>
      </c>
      <c r="AV91" s="349">
        <f t="shared" si="25"/>
        <v>0</v>
      </c>
      <c r="AW91" s="349">
        <f t="shared" si="25"/>
        <v>0</v>
      </c>
      <c r="AX91" s="349">
        <f t="shared" si="25"/>
        <v>0</v>
      </c>
      <c r="AY91" s="349">
        <f t="shared" si="25"/>
        <v>0</v>
      </c>
      <c r="AZ91" s="349">
        <f t="shared" si="25"/>
        <v>0</v>
      </c>
      <c r="BA91" s="349">
        <f t="shared" si="25"/>
        <v>0</v>
      </c>
      <c r="BB91" s="349">
        <f t="shared" si="23"/>
        <v>0</v>
      </c>
    </row>
    <row r="92" spans="1:54" ht="13.5">
      <c r="A92" s="319" t="str">
        <f t="shared" si="16"/>
        <v/>
      </c>
      <c r="B92" s="350" t="e">
        <f>DATE(F92,G92,H92)&amp;"-"&amp;COUNTIF($C$19:C92,H92)</f>
        <v>#NUM!</v>
      </c>
      <c r="C92" s="319">
        <f t="shared" si="17"/>
        <v>0</v>
      </c>
      <c r="D92" s="350" t="e">
        <f>DATE(F92,G92,H92)&amp;"-"&amp;COUNTIF($E$19:E92,H92)</f>
        <v>#NUM!</v>
      </c>
      <c r="E92" s="319">
        <f t="shared" si="18"/>
        <v>0</v>
      </c>
      <c r="F92" s="596"/>
      <c r="G92" s="596"/>
      <c r="H92" s="596"/>
      <c r="I92" s="597"/>
      <c r="J92" s="597"/>
      <c r="K92" s="353"/>
      <c r="L92" s="596"/>
      <c r="M92" s="598"/>
      <c r="N92" s="355"/>
      <c r="O92" s="599"/>
      <c r="P92" s="355"/>
      <c r="Q92" s="599"/>
      <c r="R92" s="355"/>
      <c r="S92" s="599"/>
      <c r="T92" s="355"/>
      <c r="U92" s="599"/>
      <c r="V92" s="357"/>
      <c r="W92" s="358"/>
      <c r="X92" s="358"/>
      <c r="Y92" s="358"/>
      <c r="Z92" s="358"/>
      <c r="AA92" s="600">
        <v>960</v>
      </c>
      <c r="AB92" s="601"/>
      <c r="AC92" s="602"/>
      <c r="AD92" s="603"/>
      <c r="AE92" s="362">
        <f t="shared" si="24"/>
        <v>0</v>
      </c>
      <c r="AF92" s="362">
        <f t="shared" si="19"/>
        <v>0</v>
      </c>
      <c r="AG92" s="362">
        <f t="shared" si="20"/>
        <v>0</v>
      </c>
      <c r="AH92" s="363">
        <f t="shared" si="21"/>
        <v>0</v>
      </c>
      <c r="AI92" s="364"/>
      <c r="AJ92" s="365">
        <f t="shared" si="22"/>
        <v>0</v>
      </c>
      <c r="AK92" s="596"/>
      <c r="AM92" s="349">
        <f t="shared" si="26"/>
        <v>0</v>
      </c>
      <c r="AN92" s="349">
        <f t="shared" si="25"/>
        <v>0</v>
      </c>
      <c r="AO92" s="349">
        <f t="shared" si="25"/>
        <v>0</v>
      </c>
      <c r="AP92" s="349">
        <f t="shared" si="25"/>
        <v>0</v>
      </c>
      <c r="AQ92" s="349">
        <f t="shared" si="25"/>
        <v>0</v>
      </c>
      <c r="AR92" s="349">
        <f t="shared" si="25"/>
        <v>0</v>
      </c>
      <c r="AS92" s="349">
        <f t="shared" si="25"/>
        <v>0</v>
      </c>
      <c r="AT92" s="349">
        <f t="shared" si="25"/>
        <v>0</v>
      </c>
      <c r="AU92" s="349">
        <f t="shared" si="25"/>
        <v>0</v>
      </c>
      <c r="AV92" s="349">
        <f t="shared" si="25"/>
        <v>0</v>
      </c>
      <c r="AW92" s="349">
        <f t="shared" si="25"/>
        <v>0</v>
      </c>
      <c r="AX92" s="349">
        <f t="shared" si="25"/>
        <v>0</v>
      </c>
      <c r="AY92" s="349">
        <f t="shared" si="25"/>
        <v>0</v>
      </c>
      <c r="AZ92" s="349">
        <f t="shared" si="25"/>
        <v>0</v>
      </c>
      <c r="BA92" s="349">
        <f t="shared" si="25"/>
        <v>0</v>
      </c>
      <c r="BB92" s="349">
        <f t="shared" si="23"/>
        <v>0</v>
      </c>
    </row>
    <row r="93" spans="1:54" ht="13.5">
      <c r="A93" s="319" t="str">
        <f t="shared" si="16"/>
        <v/>
      </c>
      <c r="B93" s="350" t="e">
        <f>DATE(F93,G93,H93)&amp;"-"&amp;COUNTIF($C$19:C93,H93)</f>
        <v>#NUM!</v>
      </c>
      <c r="C93" s="319">
        <f t="shared" si="17"/>
        <v>0</v>
      </c>
      <c r="D93" s="350" t="e">
        <f>DATE(F93,G93,H93)&amp;"-"&amp;COUNTIF($E$19:E93,H93)</f>
        <v>#NUM!</v>
      </c>
      <c r="E93" s="319">
        <f t="shared" si="18"/>
        <v>0</v>
      </c>
      <c r="F93" s="596"/>
      <c r="G93" s="596"/>
      <c r="H93" s="596"/>
      <c r="I93" s="597"/>
      <c r="J93" s="597"/>
      <c r="K93" s="353"/>
      <c r="L93" s="596"/>
      <c r="M93" s="598"/>
      <c r="N93" s="355"/>
      <c r="O93" s="599"/>
      <c r="P93" s="355"/>
      <c r="Q93" s="599"/>
      <c r="R93" s="355"/>
      <c r="S93" s="599"/>
      <c r="T93" s="355"/>
      <c r="U93" s="599"/>
      <c r="V93" s="357"/>
      <c r="W93" s="358"/>
      <c r="X93" s="358"/>
      <c r="Y93" s="358"/>
      <c r="Z93" s="358"/>
      <c r="AA93" s="600">
        <v>960</v>
      </c>
      <c r="AB93" s="601"/>
      <c r="AC93" s="602"/>
      <c r="AD93" s="603"/>
      <c r="AE93" s="362">
        <f t="shared" si="24"/>
        <v>0</v>
      </c>
      <c r="AF93" s="362">
        <f t="shared" si="19"/>
        <v>0</v>
      </c>
      <c r="AG93" s="362">
        <f t="shared" si="20"/>
        <v>0</v>
      </c>
      <c r="AH93" s="363">
        <f t="shared" si="21"/>
        <v>0</v>
      </c>
      <c r="AI93" s="364"/>
      <c r="AJ93" s="365">
        <f t="shared" si="22"/>
        <v>0</v>
      </c>
      <c r="AK93" s="596"/>
      <c r="AM93" s="349">
        <f t="shared" si="26"/>
        <v>0</v>
      </c>
      <c r="AN93" s="349">
        <f t="shared" si="25"/>
        <v>0</v>
      </c>
      <c r="AO93" s="349">
        <f t="shared" si="25"/>
        <v>0</v>
      </c>
      <c r="AP93" s="349">
        <f t="shared" si="25"/>
        <v>0</v>
      </c>
      <c r="AQ93" s="349">
        <f t="shared" si="25"/>
        <v>0</v>
      </c>
      <c r="AR93" s="349">
        <f t="shared" si="25"/>
        <v>0</v>
      </c>
      <c r="AS93" s="349">
        <f t="shared" si="25"/>
        <v>0</v>
      </c>
      <c r="AT93" s="349">
        <f t="shared" si="25"/>
        <v>0</v>
      </c>
      <c r="AU93" s="349">
        <f t="shared" si="25"/>
        <v>0</v>
      </c>
      <c r="AV93" s="349">
        <f t="shared" si="25"/>
        <v>0</v>
      </c>
      <c r="AW93" s="349">
        <f t="shared" si="25"/>
        <v>0</v>
      </c>
      <c r="AX93" s="349">
        <f t="shared" si="25"/>
        <v>0</v>
      </c>
      <c r="AY93" s="349">
        <f t="shared" si="25"/>
        <v>0</v>
      </c>
      <c r="AZ93" s="349">
        <f t="shared" si="25"/>
        <v>0</v>
      </c>
      <c r="BA93" s="349">
        <f t="shared" si="25"/>
        <v>0</v>
      </c>
      <c r="BB93" s="349">
        <f t="shared" si="23"/>
        <v>0</v>
      </c>
    </row>
    <row r="94" spans="1:54" ht="13.5">
      <c r="A94" s="319" t="str">
        <f t="shared" si="16"/>
        <v/>
      </c>
      <c r="B94" s="350" t="e">
        <f>DATE(F94,G94,H94)&amp;"-"&amp;COUNTIF($C$19:C94,H94)</f>
        <v>#NUM!</v>
      </c>
      <c r="C94" s="319">
        <f t="shared" si="17"/>
        <v>0</v>
      </c>
      <c r="D94" s="350" t="e">
        <f>DATE(F94,G94,H94)&amp;"-"&amp;COUNTIF($E$19:E94,H94)</f>
        <v>#NUM!</v>
      </c>
      <c r="E94" s="319">
        <f t="shared" si="18"/>
        <v>0</v>
      </c>
      <c r="F94" s="596"/>
      <c r="G94" s="596"/>
      <c r="H94" s="596"/>
      <c r="I94" s="597"/>
      <c r="J94" s="597"/>
      <c r="K94" s="353"/>
      <c r="L94" s="596"/>
      <c r="M94" s="598"/>
      <c r="N94" s="355"/>
      <c r="O94" s="599"/>
      <c r="P94" s="355"/>
      <c r="Q94" s="599"/>
      <c r="R94" s="355"/>
      <c r="S94" s="599"/>
      <c r="T94" s="355"/>
      <c r="U94" s="599"/>
      <c r="V94" s="357"/>
      <c r="W94" s="358"/>
      <c r="X94" s="358"/>
      <c r="Y94" s="358"/>
      <c r="Z94" s="358"/>
      <c r="AA94" s="600">
        <v>960</v>
      </c>
      <c r="AB94" s="601"/>
      <c r="AC94" s="602"/>
      <c r="AD94" s="603"/>
      <c r="AE94" s="362">
        <f t="shared" si="24"/>
        <v>0</v>
      </c>
      <c r="AF94" s="362">
        <f t="shared" si="19"/>
        <v>0</v>
      </c>
      <c r="AG94" s="362">
        <f t="shared" si="20"/>
        <v>0</v>
      </c>
      <c r="AH94" s="363">
        <f t="shared" si="21"/>
        <v>0</v>
      </c>
      <c r="AI94" s="364"/>
      <c r="AJ94" s="365">
        <f t="shared" si="22"/>
        <v>0</v>
      </c>
      <c r="AK94" s="596"/>
      <c r="AM94" s="349">
        <f t="shared" si="26"/>
        <v>0</v>
      </c>
      <c r="AN94" s="349">
        <f t="shared" si="25"/>
        <v>0</v>
      </c>
      <c r="AO94" s="349">
        <f t="shared" si="25"/>
        <v>0</v>
      </c>
      <c r="AP94" s="349">
        <f t="shared" si="25"/>
        <v>0</v>
      </c>
      <c r="AQ94" s="349">
        <f t="shared" si="25"/>
        <v>0</v>
      </c>
      <c r="AR94" s="349">
        <f t="shared" si="25"/>
        <v>0</v>
      </c>
      <c r="AS94" s="349">
        <f t="shared" si="25"/>
        <v>0</v>
      </c>
      <c r="AT94" s="349">
        <f t="shared" si="25"/>
        <v>0</v>
      </c>
      <c r="AU94" s="349">
        <f t="shared" si="25"/>
        <v>0</v>
      </c>
      <c r="AV94" s="349">
        <f t="shared" si="25"/>
        <v>0</v>
      </c>
      <c r="AW94" s="349">
        <f t="shared" si="25"/>
        <v>0</v>
      </c>
      <c r="AX94" s="349">
        <f t="shared" si="25"/>
        <v>0</v>
      </c>
      <c r="AY94" s="349">
        <f t="shared" si="25"/>
        <v>0</v>
      </c>
      <c r="AZ94" s="349">
        <f t="shared" si="25"/>
        <v>0</v>
      </c>
      <c r="BA94" s="349">
        <f t="shared" si="25"/>
        <v>0</v>
      </c>
      <c r="BB94" s="349">
        <f t="shared" si="23"/>
        <v>0</v>
      </c>
    </row>
    <row r="95" spans="1:54" ht="13.5">
      <c r="A95" s="319" t="str">
        <f t="shared" si="16"/>
        <v/>
      </c>
      <c r="B95" s="350" t="e">
        <f>DATE(F95,G95,H95)&amp;"-"&amp;COUNTIF($C$19:C95,H95)</f>
        <v>#NUM!</v>
      </c>
      <c r="C95" s="319">
        <f t="shared" si="17"/>
        <v>0</v>
      </c>
      <c r="D95" s="350" t="e">
        <f>DATE(F95,G95,H95)&amp;"-"&amp;COUNTIF($E$19:E95,H95)</f>
        <v>#NUM!</v>
      </c>
      <c r="E95" s="319">
        <f t="shared" si="18"/>
        <v>0</v>
      </c>
      <c r="F95" s="596"/>
      <c r="G95" s="596"/>
      <c r="H95" s="596"/>
      <c r="I95" s="597"/>
      <c r="J95" s="597"/>
      <c r="K95" s="353"/>
      <c r="L95" s="596"/>
      <c r="M95" s="598"/>
      <c r="N95" s="355"/>
      <c r="O95" s="599"/>
      <c r="P95" s="355"/>
      <c r="Q95" s="599"/>
      <c r="R95" s="355"/>
      <c r="S95" s="599"/>
      <c r="T95" s="355"/>
      <c r="U95" s="599"/>
      <c r="V95" s="357"/>
      <c r="W95" s="358"/>
      <c r="X95" s="358"/>
      <c r="Y95" s="358"/>
      <c r="Z95" s="358"/>
      <c r="AA95" s="600">
        <v>960</v>
      </c>
      <c r="AB95" s="601"/>
      <c r="AC95" s="602"/>
      <c r="AD95" s="603"/>
      <c r="AE95" s="362">
        <f t="shared" si="24"/>
        <v>0</v>
      </c>
      <c r="AF95" s="362">
        <f t="shared" si="19"/>
        <v>0</v>
      </c>
      <c r="AG95" s="362">
        <f t="shared" si="20"/>
        <v>0</v>
      </c>
      <c r="AH95" s="363">
        <f t="shared" si="21"/>
        <v>0</v>
      </c>
      <c r="AI95" s="364"/>
      <c r="AJ95" s="365">
        <f t="shared" si="22"/>
        <v>0</v>
      </c>
      <c r="AK95" s="596"/>
      <c r="AM95" s="349">
        <f t="shared" si="26"/>
        <v>0</v>
      </c>
      <c r="AN95" s="349">
        <f t="shared" si="25"/>
        <v>0</v>
      </c>
      <c r="AO95" s="349">
        <f t="shared" si="25"/>
        <v>0</v>
      </c>
      <c r="AP95" s="349">
        <f t="shared" si="25"/>
        <v>0</v>
      </c>
      <c r="AQ95" s="349">
        <f t="shared" si="25"/>
        <v>0</v>
      </c>
      <c r="AR95" s="349">
        <f t="shared" si="25"/>
        <v>0</v>
      </c>
      <c r="AS95" s="349">
        <f t="shared" si="25"/>
        <v>0</v>
      </c>
      <c r="AT95" s="349">
        <f t="shared" si="25"/>
        <v>0</v>
      </c>
      <c r="AU95" s="349">
        <f t="shared" si="25"/>
        <v>0</v>
      </c>
      <c r="AV95" s="349">
        <f t="shared" si="25"/>
        <v>0</v>
      </c>
      <c r="AW95" s="349">
        <f t="shared" si="25"/>
        <v>0</v>
      </c>
      <c r="AX95" s="349">
        <f t="shared" si="25"/>
        <v>0</v>
      </c>
      <c r="AY95" s="349">
        <f t="shared" si="25"/>
        <v>0</v>
      </c>
      <c r="AZ95" s="349">
        <f t="shared" si="25"/>
        <v>0</v>
      </c>
      <c r="BA95" s="349">
        <f t="shared" si="25"/>
        <v>0</v>
      </c>
      <c r="BB95" s="349">
        <f t="shared" si="23"/>
        <v>0</v>
      </c>
    </row>
    <row r="96" spans="1:54" ht="13.5">
      <c r="A96" s="319" t="str">
        <f t="shared" si="16"/>
        <v/>
      </c>
      <c r="B96" s="350" t="e">
        <f>DATE(F96,G96,H96)&amp;"-"&amp;COUNTIF($C$19:C96,H96)</f>
        <v>#NUM!</v>
      </c>
      <c r="C96" s="319">
        <f t="shared" si="17"/>
        <v>0</v>
      </c>
      <c r="D96" s="350" t="e">
        <f>DATE(F96,G96,H96)&amp;"-"&amp;COUNTIF($E$19:E96,H96)</f>
        <v>#NUM!</v>
      </c>
      <c r="E96" s="319">
        <f t="shared" si="18"/>
        <v>0</v>
      </c>
      <c r="F96" s="596"/>
      <c r="G96" s="596"/>
      <c r="H96" s="596"/>
      <c r="I96" s="597"/>
      <c r="J96" s="597"/>
      <c r="K96" s="353"/>
      <c r="L96" s="596"/>
      <c r="M96" s="598"/>
      <c r="N96" s="355"/>
      <c r="O96" s="599"/>
      <c r="P96" s="355"/>
      <c r="Q96" s="599"/>
      <c r="R96" s="355"/>
      <c r="S96" s="599"/>
      <c r="T96" s="355"/>
      <c r="U96" s="599"/>
      <c r="V96" s="357"/>
      <c r="W96" s="358"/>
      <c r="X96" s="358"/>
      <c r="Y96" s="358"/>
      <c r="Z96" s="358"/>
      <c r="AA96" s="600">
        <v>960</v>
      </c>
      <c r="AB96" s="601"/>
      <c r="AC96" s="602"/>
      <c r="AD96" s="603"/>
      <c r="AE96" s="362">
        <f t="shared" si="24"/>
        <v>0</v>
      </c>
      <c r="AF96" s="362">
        <f t="shared" si="19"/>
        <v>0</v>
      </c>
      <c r="AG96" s="362">
        <f t="shared" si="20"/>
        <v>0</v>
      </c>
      <c r="AH96" s="363">
        <f t="shared" si="21"/>
        <v>0</v>
      </c>
      <c r="AI96" s="364"/>
      <c r="AJ96" s="365">
        <f t="shared" si="22"/>
        <v>0</v>
      </c>
      <c r="AK96" s="596"/>
      <c r="AM96" s="349">
        <f t="shared" si="26"/>
        <v>0</v>
      </c>
      <c r="AN96" s="349">
        <f t="shared" si="25"/>
        <v>0</v>
      </c>
      <c r="AO96" s="349">
        <f t="shared" si="25"/>
        <v>0</v>
      </c>
      <c r="AP96" s="349">
        <f t="shared" si="25"/>
        <v>0</v>
      </c>
      <c r="AQ96" s="349">
        <f t="shared" si="25"/>
        <v>0</v>
      </c>
      <c r="AR96" s="349">
        <f t="shared" si="25"/>
        <v>0</v>
      </c>
      <c r="AS96" s="349">
        <f t="shared" si="25"/>
        <v>0</v>
      </c>
      <c r="AT96" s="349">
        <f t="shared" si="25"/>
        <v>0</v>
      </c>
      <c r="AU96" s="349">
        <f t="shared" si="25"/>
        <v>0</v>
      </c>
      <c r="AV96" s="349">
        <f t="shared" si="25"/>
        <v>0</v>
      </c>
      <c r="AW96" s="349">
        <f t="shared" si="25"/>
        <v>0</v>
      </c>
      <c r="AX96" s="349">
        <f t="shared" si="25"/>
        <v>0</v>
      </c>
      <c r="AY96" s="349">
        <f t="shared" si="25"/>
        <v>0</v>
      </c>
      <c r="AZ96" s="349">
        <f t="shared" si="25"/>
        <v>0</v>
      </c>
      <c r="BA96" s="349">
        <f t="shared" si="25"/>
        <v>0</v>
      </c>
      <c r="BB96" s="349">
        <f t="shared" si="23"/>
        <v>0</v>
      </c>
    </row>
    <row r="97" spans="1:54" ht="13.5">
      <c r="A97" s="319" t="str">
        <f t="shared" si="16"/>
        <v/>
      </c>
      <c r="B97" s="350" t="e">
        <f>DATE(F97,G97,H97)&amp;"-"&amp;COUNTIF($C$19:C97,H97)</f>
        <v>#NUM!</v>
      </c>
      <c r="C97" s="319">
        <f t="shared" si="17"/>
        <v>0</v>
      </c>
      <c r="D97" s="350" t="e">
        <f>DATE(F97,G97,H97)&amp;"-"&amp;COUNTIF($E$19:E97,H97)</f>
        <v>#NUM!</v>
      </c>
      <c r="E97" s="319">
        <f t="shared" si="18"/>
        <v>0</v>
      </c>
      <c r="F97" s="596"/>
      <c r="G97" s="596"/>
      <c r="H97" s="596"/>
      <c r="I97" s="597"/>
      <c r="J97" s="597"/>
      <c r="K97" s="353"/>
      <c r="L97" s="596"/>
      <c r="M97" s="598"/>
      <c r="N97" s="355"/>
      <c r="O97" s="599"/>
      <c r="P97" s="355"/>
      <c r="Q97" s="599"/>
      <c r="R97" s="355"/>
      <c r="S97" s="599"/>
      <c r="T97" s="355"/>
      <c r="U97" s="599"/>
      <c r="V97" s="357"/>
      <c r="W97" s="358"/>
      <c r="X97" s="358"/>
      <c r="Y97" s="358"/>
      <c r="Z97" s="358"/>
      <c r="AA97" s="600">
        <v>960</v>
      </c>
      <c r="AB97" s="601"/>
      <c r="AC97" s="609"/>
      <c r="AD97" s="603"/>
      <c r="AE97" s="362">
        <f t="shared" si="24"/>
        <v>0</v>
      </c>
      <c r="AF97" s="362">
        <f t="shared" si="19"/>
        <v>0</v>
      </c>
      <c r="AG97" s="362">
        <f t="shared" si="20"/>
        <v>0</v>
      </c>
      <c r="AH97" s="363">
        <f t="shared" si="21"/>
        <v>0</v>
      </c>
      <c r="AI97" s="364"/>
      <c r="AJ97" s="365">
        <f t="shared" si="22"/>
        <v>0</v>
      </c>
      <c r="AK97" s="596"/>
      <c r="AM97" s="349">
        <f t="shared" si="26"/>
        <v>0</v>
      </c>
      <c r="AN97" s="349">
        <f t="shared" si="25"/>
        <v>0</v>
      </c>
      <c r="AO97" s="349">
        <f t="shared" si="25"/>
        <v>0</v>
      </c>
      <c r="AP97" s="349">
        <f t="shared" si="25"/>
        <v>0</v>
      </c>
      <c r="AQ97" s="349">
        <f t="shared" si="25"/>
        <v>0</v>
      </c>
      <c r="AR97" s="349">
        <f t="shared" si="25"/>
        <v>0</v>
      </c>
      <c r="AS97" s="349">
        <f t="shared" si="25"/>
        <v>0</v>
      </c>
      <c r="AT97" s="349">
        <f t="shared" si="25"/>
        <v>0</v>
      </c>
      <c r="AU97" s="349">
        <f t="shared" si="25"/>
        <v>0</v>
      </c>
      <c r="AV97" s="349">
        <f t="shared" si="25"/>
        <v>0</v>
      </c>
      <c r="AW97" s="349">
        <f t="shared" si="25"/>
        <v>0</v>
      </c>
      <c r="AX97" s="349">
        <f t="shared" si="25"/>
        <v>0</v>
      </c>
      <c r="AY97" s="349">
        <f t="shared" si="25"/>
        <v>0</v>
      </c>
      <c r="AZ97" s="349">
        <f t="shared" si="25"/>
        <v>0</v>
      </c>
      <c r="BA97" s="349">
        <f t="shared" si="25"/>
        <v>0</v>
      </c>
      <c r="BB97" s="349">
        <f t="shared" si="23"/>
        <v>0</v>
      </c>
    </row>
    <row r="98" spans="1:54" ht="13.5">
      <c r="A98" s="319" t="str">
        <f t="shared" si="16"/>
        <v/>
      </c>
      <c r="B98" s="350" t="e">
        <f>DATE(F98,G98,H98)&amp;"-"&amp;COUNTIF($C$19:C98,H98)</f>
        <v>#NUM!</v>
      </c>
      <c r="C98" s="319">
        <f t="shared" si="17"/>
        <v>0</v>
      </c>
      <c r="D98" s="350" t="e">
        <f>DATE(F98,G98,H98)&amp;"-"&amp;COUNTIF($E$19:E98,H98)</f>
        <v>#NUM!</v>
      </c>
      <c r="E98" s="319">
        <f t="shared" si="18"/>
        <v>0</v>
      </c>
      <c r="F98" s="596"/>
      <c r="G98" s="596"/>
      <c r="H98" s="596"/>
      <c r="I98" s="597"/>
      <c r="J98" s="597"/>
      <c r="K98" s="353"/>
      <c r="L98" s="596"/>
      <c r="M98" s="598"/>
      <c r="N98" s="355"/>
      <c r="O98" s="599"/>
      <c r="P98" s="355"/>
      <c r="Q98" s="599"/>
      <c r="R98" s="355"/>
      <c r="S98" s="599"/>
      <c r="T98" s="355"/>
      <c r="U98" s="599"/>
      <c r="V98" s="357"/>
      <c r="W98" s="358"/>
      <c r="X98" s="358"/>
      <c r="Y98" s="358"/>
      <c r="Z98" s="358"/>
      <c r="AA98" s="600">
        <v>960</v>
      </c>
      <c r="AB98" s="601"/>
      <c r="AC98" s="602"/>
      <c r="AD98" s="603"/>
      <c r="AE98" s="362">
        <f t="shared" si="24"/>
        <v>0</v>
      </c>
      <c r="AF98" s="362">
        <f t="shared" si="19"/>
        <v>0</v>
      </c>
      <c r="AG98" s="362">
        <f t="shared" si="20"/>
        <v>0</v>
      </c>
      <c r="AH98" s="363">
        <f t="shared" si="21"/>
        <v>0</v>
      </c>
      <c r="AI98" s="364"/>
      <c r="AJ98" s="365">
        <f t="shared" si="22"/>
        <v>0</v>
      </c>
      <c r="AK98" s="596"/>
      <c r="AM98" s="349">
        <f t="shared" si="26"/>
        <v>0</v>
      </c>
      <c r="AN98" s="349">
        <f t="shared" si="25"/>
        <v>0</v>
      </c>
      <c r="AO98" s="349">
        <f t="shared" si="25"/>
        <v>0</v>
      </c>
      <c r="AP98" s="349">
        <f t="shared" si="25"/>
        <v>0</v>
      </c>
      <c r="AQ98" s="349">
        <f t="shared" si="25"/>
        <v>0</v>
      </c>
      <c r="AR98" s="349">
        <f t="shared" si="25"/>
        <v>0</v>
      </c>
      <c r="AS98" s="349">
        <f t="shared" si="25"/>
        <v>0</v>
      </c>
      <c r="AT98" s="349">
        <f t="shared" si="25"/>
        <v>0</v>
      </c>
      <c r="AU98" s="349">
        <f t="shared" si="25"/>
        <v>0</v>
      </c>
      <c r="AV98" s="349">
        <f t="shared" si="25"/>
        <v>0</v>
      </c>
      <c r="AW98" s="349">
        <f t="shared" si="25"/>
        <v>0</v>
      </c>
      <c r="AX98" s="349">
        <f t="shared" si="25"/>
        <v>0</v>
      </c>
      <c r="AY98" s="349">
        <f t="shared" si="25"/>
        <v>0</v>
      </c>
      <c r="AZ98" s="349">
        <f t="shared" si="25"/>
        <v>0</v>
      </c>
      <c r="BA98" s="349">
        <f t="shared" si="25"/>
        <v>0</v>
      </c>
      <c r="BB98" s="349">
        <f t="shared" si="23"/>
        <v>0</v>
      </c>
    </row>
    <row r="99" spans="1:54" ht="13.5">
      <c r="A99" s="319" t="str">
        <f t="shared" si="16"/>
        <v/>
      </c>
      <c r="B99" s="350" t="e">
        <f>DATE(F99,G99,H99)&amp;"-"&amp;COUNTIF($C$19:C99,H99)</f>
        <v>#NUM!</v>
      </c>
      <c r="C99" s="319">
        <f t="shared" si="17"/>
        <v>0</v>
      </c>
      <c r="D99" s="350" t="e">
        <f>DATE(F99,G99,H99)&amp;"-"&amp;COUNTIF($E$19:E99,H99)</f>
        <v>#NUM!</v>
      </c>
      <c r="E99" s="319">
        <f t="shared" si="18"/>
        <v>0</v>
      </c>
      <c r="F99" s="596"/>
      <c r="G99" s="596"/>
      <c r="H99" s="596"/>
      <c r="I99" s="597"/>
      <c r="J99" s="597"/>
      <c r="K99" s="353"/>
      <c r="L99" s="596"/>
      <c r="M99" s="598"/>
      <c r="N99" s="355"/>
      <c r="O99" s="599"/>
      <c r="P99" s="355"/>
      <c r="Q99" s="599"/>
      <c r="R99" s="355"/>
      <c r="S99" s="599"/>
      <c r="T99" s="355"/>
      <c r="U99" s="599"/>
      <c r="V99" s="357"/>
      <c r="W99" s="358"/>
      <c r="X99" s="358"/>
      <c r="Y99" s="358"/>
      <c r="Z99" s="358"/>
      <c r="AA99" s="600">
        <v>960</v>
      </c>
      <c r="AB99" s="601"/>
      <c r="AC99" s="602"/>
      <c r="AD99" s="603"/>
      <c r="AE99" s="362">
        <f t="shared" si="24"/>
        <v>0</v>
      </c>
      <c r="AF99" s="362">
        <f t="shared" si="19"/>
        <v>0</v>
      </c>
      <c r="AG99" s="362">
        <f t="shared" si="20"/>
        <v>0</v>
      </c>
      <c r="AH99" s="363">
        <f t="shared" si="21"/>
        <v>0</v>
      </c>
      <c r="AI99" s="364"/>
      <c r="AJ99" s="365">
        <f t="shared" si="22"/>
        <v>0</v>
      </c>
      <c r="AK99" s="596"/>
      <c r="AM99" s="349">
        <f t="shared" si="26"/>
        <v>0</v>
      </c>
      <c r="AN99" s="349">
        <f t="shared" si="25"/>
        <v>0</v>
      </c>
      <c r="AO99" s="349">
        <f t="shared" si="25"/>
        <v>0</v>
      </c>
      <c r="AP99" s="349">
        <f t="shared" si="25"/>
        <v>0</v>
      </c>
      <c r="AQ99" s="349">
        <f t="shared" si="25"/>
        <v>0</v>
      </c>
      <c r="AR99" s="349">
        <f t="shared" si="25"/>
        <v>0</v>
      </c>
      <c r="AS99" s="349">
        <f t="shared" si="25"/>
        <v>0</v>
      </c>
      <c r="AT99" s="349">
        <f t="shared" si="25"/>
        <v>0</v>
      </c>
      <c r="AU99" s="349">
        <f t="shared" si="25"/>
        <v>0</v>
      </c>
      <c r="AV99" s="349">
        <f t="shared" si="25"/>
        <v>0</v>
      </c>
      <c r="AW99" s="349">
        <f t="shared" si="25"/>
        <v>0</v>
      </c>
      <c r="AX99" s="349">
        <f t="shared" si="25"/>
        <v>0</v>
      </c>
      <c r="AY99" s="349">
        <f t="shared" si="25"/>
        <v>0</v>
      </c>
      <c r="AZ99" s="349">
        <f t="shared" si="25"/>
        <v>0</v>
      </c>
      <c r="BA99" s="349">
        <f t="shared" si="25"/>
        <v>0</v>
      </c>
      <c r="BB99" s="349">
        <f t="shared" si="23"/>
        <v>0</v>
      </c>
    </row>
    <row r="100" spans="1:54" ht="13.5">
      <c r="A100" s="319" t="str">
        <f t="shared" si="16"/>
        <v/>
      </c>
      <c r="B100" s="350" t="e">
        <f>DATE(F100,G100,H100)&amp;"-"&amp;COUNTIF($C$19:C100,H100)</f>
        <v>#NUM!</v>
      </c>
      <c r="C100" s="319">
        <f t="shared" si="17"/>
        <v>0</v>
      </c>
      <c r="D100" s="350" t="e">
        <f>DATE(F100,G100,H100)&amp;"-"&amp;COUNTIF($E$19:E100,H100)</f>
        <v>#NUM!</v>
      </c>
      <c r="E100" s="319">
        <f t="shared" si="18"/>
        <v>0</v>
      </c>
      <c r="F100" s="596"/>
      <c r="G100" s="596"/>
      <c r="H100" s="596"/>
      <c r="I100" s="597"/>
      <c r="J100" s="597"/>
      <c r="K100" s="353"/>
      <c r="L100" s="596"/>
      <c r="M100" s="598"/>
      <c r="N100" s="355"/>
      <c r="O100" s="599"/>
      <c r="P100" s="355"/>
      <c r="Q100" s="599"/>
      <c r="R100" s="355"/>
      <c r="S100" s="599"/>
      <c r="T100" s="355"/>
      <c r="U100" s="599"/>
      <c r="V100" s="357"/>
      <c r="W100" s="358"/>
      <c r="X100" s="358"/>
      <c r="Y100" s="358"/>
      <c r="Z100" s="358"/>
      <c r="AA100" s="600">
        <v>960</v>
      </c>
      <c r="AB100" s="601"/>
      <c r="AC100" s="602"/>
      <c r="AD100" s="603"/>
      <c r="AE100" s="362">
        <f t="shared" si="24"/>
        <v>0</v>
      </c>
      <c r="AF100" s="362">
        <f t="shared" si="19"/>
        <v>0</v>
      </c>
      <c r="AG100" s="362">
        <f t="shared" si="20"/>
        <v>0</v>
      </c>
      <c r="AH100" s="363">
        <f t="shared" si="21"/>
        <v>0</v>
      </c>
      <c r="AI100" s="364"/>
      <c r="AJ100" s="365">
        <f t="shared" si="22"/>
        <v>0</v>
      </c>
      <c r="AK100" s="596"/>
      <c r="AM100" s="349">
        <f t="shared" si="26"/>
        <v>0</v>
      </c>
      <c r="AN100" s="349">
        <f t="shared" si="25"/>
        <v>0</v>
      </c>
      <c r="AO100" s="349">
        <f t="shared" si="25"/>
        <v>0</v>
      </c>
      <c r="AP100" s="349">
        <f t="shared" si="25"/>
        <v>0</v>
      </c>
      <c r="AQ100" s="349">
        <f t="shared" si="25"/>
        <v>0</v>
      </c>
      <c r="AR100" s="349">
        <f t="shared" si="25"/>
        <v>0</v>
      </c>
      <c r="AS100" s="349">
        <f t="shared" si="25"/>
        <v>0</v>
      </c>
      <c r="AT100" s="349">
        <f t="shared" si="25"/>
        <v>0</v>
      </c>
      <c r="AU100" s="349">
        <f t="shared" si="25"/>
        <v>0</v>
      </c>
      <c r="AV100" s="349">
        <f t="shared" si="25"/>
        <v>0</v>
      </c>
      <c r="AW100" s="349">
        <f t="shared" si="25"/>
        <v>0</v>
      </c>
      <c r="AX100" s="349">
        <f t="shared" si="25"/>
        <v>0</v>
      </c>
      <c r="AY100" s="349">
        <f t="shared" si="25"/>
        <v>0</v>
      </c>
      <c r="AZ100" s="349">
        <f t="shared" si="25"/>
        <v>0</v>
      </c>
      <c r="BA100" s="349">
        <f t="shared" si="25"/>
        <v>0</v>
      </c>
      <c r="BB100" s="349">
        <f t="shared" si="23"/>
        <v>0</v>
      </c>
    </row>
    <row r="101" spans="1:54" ht="13.5">
      <c r="A101" s="319" t="str">
        <f t="shared" si="16"/>
        <v/>
      </c>
      <c r="B101" s="350" t="e">
        <f>DATE(F101,G101,H101)&amp;"-"&amp;COUNTIF($C$19:C101,H101)</f>
        <v>#NUM!</v>
      </c>
      <c r="C101" s="319">
        <f t="shared" si="17"/>
        <v>0</v>
      </c>
      <c r="D101" s="350" t="e">
        <f>DATE(F101,G101,H101)&amp;"-"&amp;COUNTIF($E$19:E101,H101)</f>
        <v>#NUM!</v>
      </c>
      <c r="E101" s="319">
        <f t="shared" si="18"/>
        <v>0</v>
      </c>
      <c r="F101" s="596"/>
      <c r="G101" s="596"/>
      <c r="H101" s="596"/>
      <c r="I101" s="597"/>
      <c r="J101" s="597"/>
      <c r="K101" s="353"/>
      <c r="L101" s="596"/>
      <c r="M101" s="598"/>
      <c r="N101" s="355"/>
      <c r="O101" s="599"/>
      <c r="P101" s="355"/>
      <c r="Q101" s="599"/>
      <c r="R101" s="355"/>
      <c r="S101" s="599"/>
      <c r="T101" s="355"/>
      <c r="U101" s="599"/>
      <c r="V101" s="357"/>
      <c r="W101" s="358"/>
      <c r="X101" s="358"/>
      <c r="Y101" s="358"/>
      <c r="Z101" s="358"/>
      <c r="AA101" s="600">
        <v>960</v>
      </c>
      <c r="AB101" s="601"/>
      <c r="AC101" s="602"/>
      <c r="AD101" s="603"/>
      <c r="AE101" s="362">
        <f t="shared" si="24"/>
        <v>0</v>
      </c>
      <c r="AF101" s="362">
        <f t="shared" si="19"/>
        <v>0</v>
      </c>
      <c r="AG101" s="362">
        <f t="shared" si="20"/>
        <v>0</v>
      </c>
      <c r="AH101" s="363">
        <f t="shared" si="21"/>
        <v>0</v>
      </c>
      <c r="AI101" s="364"/>
      <c r="AJ101" s="365">
        <f t="shared" si="22"/>
        <v>0</v>
      </c>
      <c r="AK101" s="596"/>
      <c r="AM101" s="349">
        <f t="shared" si="26"/>
        <v>0</v>
      </c>
      <c r="AN101" s="349">
        <f t="shared" si="25"/>
        <v>0</v>
      </c>
      <c r="AO101" s="349">
        <f t="shared" si="25"/>
        <v>0</v>
      </c>
      <c r="AP101" s="349">
        <f t="shared" si="25"/>
        <v>0</v>
      </c>
      <c r="AQ101" s="349">
        <f t="shared" si="25"/>
        <v>0</v>
      </c>
      <c r="AR101" s="349">
        <f t="shared" si="25"/>
        <v>0</v>
      </c>
      <c r="AS101" s="349">
        <f t="shared" si="25"/>
        <v>0</v>
      </c>
      <c r="AT101" s="349">
        <f t="shared" si="25"/>
        <v>0</v>
      </c>
      <c r="AU101" s="349">
        <f t="shared" si="25"/>
        <v>0</v>
      </c>
      <c r="AV101" s="349">
        <f t="shared" si="25"/>
        <v>0</v>
      </c>
      <c r="AW101" s="349">
        <f t="shared" si="25"/>
        <v>0</v>
      </c>
      <c r="AX101" s="349">
        <f t="shared" si="25"/>
        <v>0</v>
      </c>
      <c r="AY101" s="349">
        <f t="shared" si="25"/>
        <v>0</v>
      </c>
      <c r="AZ101" s="349">
        <f t="shared" si="25"/>
        <v>0</v>
      </c>
      <c r="BA101" s="349">
        <f t="shared" si="25"/>
        <v>0</v>
      </c>
      <c r="BB101" s="349">
        <f t="shared" si="23"/>
        <v>0</v>
      </c>
    </row>
    <row r="102" spans="1:54" ht="13.5">
      <c r="A102" s="319" t="str">
        <f t="shared" si="16"/>
        <v/>
      </c>
      <c r="B102" s="350" t="e">
        <f>DATE(F102,G102,H102)&amp;"-"&amp;COUNTIF($C$19:C102,H102)</f>
        <v>#NUM!</v>
      </c>
      <c r="C102" s="319">
        <f t="shared" si="17"/>
        <v>0</v>
      </c>
      <c r="D102" s="350" t="e">
        <f>DATE(F102,G102,H102)&amp;"-"&amp;COUNTIF($E$19:E102,H102)</f>
        <v>#NUM!</v>
      </c>
      <c r="E102" s="319">
        <f t="shared" si="18"/>
        <v>0</v>
      </c>
      <c r="F102" s="596"/>
      <c r="G102" s="596"/>
      <c r="H102" s="596"/>
      <c r="I102" s="597"/>
      <c r="J102" s="597"/>
      <c r="K102" s="353"/>
      <c r="L102" s="596"/>
      <c r="M102" s="598"/>
      <c r="N102" s="355"/>
      <c r="O102" s="599"/>
      <c r="P102" s="355"/>
      <c r="Q102" s="599"/>
      <c r="R102" s="355"/>
      <c r="S102" s="599"/>
      <c r="T102" s="355"/>
      <c r="U102" s="599"/>
      <c r="V102" s="357"/>
      <c r="W102" s="358"/>
      <c r="X102" s="358"/>
      <c r="Y102" s="358"/>
      <c r="Z102" s="358"/>
      <c r="AA102" s="600">
        <v>960</v>
      </c>
      <c r="AB102" s="601"/>
      <c r="AC102" s="602"/>
      <c r="AD102" s="603"/>
      <c r="AE102" s="362">
        <f t="shared" si="24"/>
        <v>0</v>
      </c>
      <c r="AF102" s="362">
        <f t="shared" si="19"/>
        <v>0</v>
      </c>
      <c r="AG102" s="362">
        <f t="shared" si="20"/>
        <v>0</v>
      </c>
      <c r="AH102" s="363">
        <f t="shared" si="21"/>
        <v>0</v>
      </c>
      <c r="AI102" s="364"/>
      <c r="AJ102" s="365">
        <f t="shared" si="22"/>
        <v>0</v>
      </c>
      <c r="AK102" s="596"/>
      <c r="AM102" s="349">
        <f t="shared" si="26"/>
        <v>0</v>
      </c>
      <c r="AN102" s="349">
        <f t="shared" si="25"/>
        <v>0</v>
      </c>
      <c r="AO102" s="349">
        <f t="shared" ref="AN102:BA120" si="27">IF($O102=AO$18,$N102,0)+IF($Q102=AO$18,$P102,0)+IF($S102=AO$18,$R102,0)+IF($U102=AO$18,$T102,0)</f>
        <v>0</v>
      </c>
      <c r="AP102" s="349">
        <f t="shared" si="27"/>
        <v>0</v>
      </c>
      <c r="AQ102" s="349">
        <f t="shared" si="27"/>
        <v>0</v>
      </c>
      <c r="AR102" s="349">
        <f t="shared" si="27"/>
        <v>0</v>
      </c>
      <c r="AS102" s="349">
        <f t="shared" si="27"/>
        <v>0</v>
      </c>
      <c r="AT102" s="349">
        <f t="shared" si="27"/>
        <v>0</v>
      </c>
      <c r="AU102" s="349">
        <f t="shared" si="27"/>
        <v>0</v>
      </c>
      <c r="AV102" s="349">
        <f t="shared" si="27"/>
        <v>0</v>
      </c>
      <c r="AW102" s="349">
        <f t="shared" si="27"/>
        <v>0</v>
      </c>
      <c r="AX102" s="349">
        <f t="shared" si="27"/>
        <v>0</v>
      </c>
      <c r="AY102" s="349">
        <f t="shared" si="27"/>
        <v>0</v>
      </c>
      <c r="AZ102" s="349">
        <f t="shared" si="27"/>
        <v>0</v>
      </c>
      <c r="BA102" s="349">
        <f t="shared" si="27"/>
        <v>0</v>
      </c>
      <c r="BB102" s="349">
        <f t="shared" si="23"/>
        <v>0</v>
      </c>
    </row>
    <row r="103" spans="1:54" ht="13.5">
      <c r="A103" s="319" t="str">
        <f t="shared" si="16"/>
        <v/>
      </c>
      <c r="B103" s="350" t="e">
        <f>DATE(F103,G103,H103)&amp;"-"&amp;COUNTIF($C$19:C103,H103)</f>
        <v>#NUM!</v>
      </c>
      <c r="C103" s="319">
        <f t="shared" si="17"/>
        <v>0</v>
      </c>
      <c r="D103" s="350" t="e">
        <f>DATE(F103,G103,H103)&amp;"-"&amp;COUNTIF($E$19:E103,H103)</f>
        <v>#NUM!</v>
      </c>
      <c r="E103" s="319">
        <f t="shared" si="18"/>
        <v>0</v>
      </c>
      <c r="F103" s="596"/>
      <c r="G103" s="596"/>
      <c r="H103" s="596"/>
      <c r="I103" s="597"/>
      <c r="J103" s="597"/>
      <c r="K103" s="353"/>
      <c r="L103" s="596"/>
      <c r="M103" s="598"/>
      <c r="N103" s="355"/>
      <c r="O103" s="599"/>
      <c r="P103" s="355"/>
      <c r="Q103" s="599"/>
      <c r="R103" s="355"/>
      <c r="S103" s="599"/>
      <c r="T103" s="355"/>
      <c r="U103" s="599"/>
      <c r="V103" s="357"/>
      <c r="W103" s="358"/>
      <c r="X103" s="358"/>
      <c r="Y103" s="358"/>
      <c r="Z103" s="358"/>
      <c r="AA103" s="600">
        <v>960</v>
      </c>
      <c r="AB103" s="601"/>
      <c r="AC103" s="602"/>
      <c r="AD103" s="603"/>
      <c r="AE103" s="362">
        <f t="shared" si="24"/>
        <v>0</v>
      </c>
      <c r="AF103" s="362">
        <f t="shared" si="19"/>
        <v>0</v>
      </c>
      <c r="AG103" s="362">
        <f t="shared" si="20"/>
        <v>0</v>
      </c>
      <c r="AH103" s="363">
        <f t="shared" si="21"/>
        <v>0</v>
      </c>
      <c r="AI103" s="364"/>
      <c r="AJ103" s="365">
        <f t="shared" si="22"/>
        <v>0</v>
      </c>
      <c r="AK103" s="596"/>
      <c r="AM103" s="349">
        <f t="shared" si="26"/>
        <v>0</v>
      </c>
      <c r="AN103" s="349">
        <f t="shared" si="27"/>
        <v>0</v>
      </c>
      <c r="AO103" s="349">
        <f t="shared" si="27"/>
        <v>0</v>
      </c>
      <c r="AP103" s="349">
        <f t="shared" si="27"/>
        <v>0</v>
      </c>
      <c r="AQ103" s="349">
        <f t="shared" si="27"/>
        <v>0</v>
      </c>
      <c r="AR103" s="349">
        <f t="shared" si="27"/>
        <v>0</v>
      </c>
      <c r="AS103" s="349">
        <f t="shared" si="27"/>
        <v>0</v>
      </c>
      <c r="AT103" s="349">
        <f t="shared" si="27"/>
        <v>0</v>
      </c>
      <c r="AU103" s="349">
        <f t="shared" si="27"/>
        <v>0</v>
      </c>
      <c r="AV103" s="349">
        <f t="shared" si="27"/>
        <v>0</v>
      </c>
      <c r="AW103" s="349">
        <f t="shared" si="27"/>
        <v>0</v>
      </c>
      <c r="AX103" s="349">
        <f t="shared" si="27"/>
        <v>0</v>
      </c>
      <c r="AY103" s="349">
        <f t="shared" si="27"/>
        <v>0</v>
      </c>
      <c r="AZ103" s="349">
        <f t="shared" si="27"/>
        <v>0</v>
      </c>
      <c r="BA103" s="349">
        <f t="shared" si="27"/>
        <v>0</v>
      </c>
      <c r="BB103" s="349">
        <f t="shared" si="23"/>
        <v>0</v>
      </c>
    </row>
    <row r="104" spans="1:54" ht="13.5">
      <c r="A104" s="319" t="str">
        <f t="shared" si="16"/>
        <v/>
      </c>
      <c r="B104" s="350" t="e">
        <f>DATE(F104,G104,H104)&amp;"-"&amp;COUNTIF($C$19:C104,H104)</f>
        <v>#NUM!</v>
      </c>
      <c r="C104" s="319">
        <f t="shared" si="17"/>
        <v>0</v>
      </c>
      <c r="D104" s="350" t="e">
        <f>DATE(F104,G104,H104)&amp;"-"&amp;COUNTIF($E$19:E104,H104)</f>
        <v>#NUM!</v>
      </c>
      <c r="E104" s="319">
        <f t="shared" si="18"/>
        <v>0</v>
      </c>
      <c r="F104" s="596"/>
      <c r="G104" s="596"/>
      <c r="H104" s="596"/>
      <c r="I104" s="597"/>
      <c r="J104" s="597"/>
      <c r="K104" s="353"/>
      <c r="L104" s="596"/>
      <c r="M104" s="598"/>
      <c r="N104" s="355"/>
      <c r="O104" s="599"/>
      <c r="P104" s="355"/>
      <c r="Q104" s="599"/>
      <c r="R104" s="355"/>
      <c r="S104" s="599"/>
      <c r="T104" s="355"/>
      <c r="U104" s="599"/>
      <c r="V104" s="357"/>
      <c r="W104" s="358"/>
      <c r="X104" s="358"/>
      <c r="Y104" s="358"/>
      <c r="Z104" s="358"/>
      <c r="AA104" s="600">
        <v>960</v>
      </c>
      <c r="AB104" s="601"/>
      <c r="AC104" s="602"/>
      <c r="AD104" s="603"/>
      <c r="AE104" s="362">
        <f t="shared" si="24"/>
        <v>0</v>
      </c>
      <c r="AF104" s="362">
        <f t="shared" si="19"/>
        <v>0</v>
      </c>
      <c r="AG104" s="362">
        <f t="shared" si="20"/>
        <v>0</v>
      </c>
      <c r="AH104" s="363">
        <f t="shared" si="21"/>
        <v>0</v>
      </c>
      <c r="AI104" s="364"/>
      <c r="AJ104" s="365">
        <f t="shared" si="22"/>
        <v>0</v>
      </c>
      <c r="AK104" s="596"/>
      <c r="AM104" s="349">
        <f t="shared" si="26"/>
        <v>0</v>
      </c>
      <c r="AN104" s="349">
        <f t="shared" si="27"/>
        <v>0</v>
      </c>
      <c r="AO104" s="349">
        <f t="shared" si="27"/>
        <v>0</v>
      </c>
      <c r="AP104" s="349">
        <f t="shared" si="27"/>
        <v>0</v>
      </c>
      <c r="AQ104" s="349">
        <f t="shared" si="27"/>
        <v>0</v>
      </c>
      <c r="AR104" s="349">
        <f t="shared" si="27"/>
        <v>0</v>
      </c>
      <c r="AS104" s="349">
        <f t="shared" si="27"/>
        <v>0</v>
      </c>
      <c r="AT104" s="349">
        <f t="shared" si="27"/>
        <v>0</v>
      </c>
      <c r="AU104" s="349">
        <f t="shared" si="27"/>
        <v>0</v>
      </c>
      <c r="AV104" s="349">
        <f t="shared" si="27"/>
        <v>0</v>
      </c>
      <c r="AW104" s="349">
        <f t="shared" si="27"/>
        <v>0</v>
      </c>
      <c r="AX104" s="349">
        <f t="shared" si="27"/>
        <v>0</v>
      </c>
      <c r="AY104" s="349">
        <f t="shared" si="27"/>
        <v>0</v>
      </c>
      <c r="AZ104" s="349">
        <f t="shared" si="27"/>
        <v>0</v>
      </c>
      <c r="BA104" s="349">
        <f t="shared" si="27"/>
        <v>0</v>
      </c>
      <c r="BB104" s="349">
        <f t="shared" si="23"/>
        <v>0</v>
      </c>
    </row>
    <row r="105" spans="1:54" ht="13.5">
      <c r="A105" s="319" t="str">
        <f t="shared" si="16"/>
        <v/>
      </c>
      <c r="B105" s="350" t="e">
        <f>DATE(F105,G105,H105)&amp;"-"&amp;COUNTIF($C$19:C105,H105)</f>
        <v>#NUM!</v>
      </c>
      <c r="C105" s="319">
        <f t="shared" si="17"/>
        <v>0</v>
      </c>
      <c r="D105" s="350" t="e">
        <f>DATE(F105,G105,H105)&amp;"-"&amp;COUNTIF($E$19:E105,H105)</f>
        <v>#NUM!</v>
      </c>
      <c r="E105" s="319">
        <f t="shared" si="18"/>
        <v>0</v>
      </c>
      <c r="F105" s="596"/>
      <c r="G105" s="596"/>
      <c r="H105" s="596"/>
      <c r="I105" s="597"/>
      <c r="J105" s="597"/>
      <c r="K105" s="353"/>
      <c r="L105" s="596"/>
      <c r="M105" s="598"/>
      <c r="N105" s="355"/>
      <c r="O105" s="599"/>
      <c r="P105" s="355"/>
      <c r="Q105" s="599"/>
      <c r="R105" s="355"/>
      <c r="S105" s="599"/>
      <c r="T105" s="355"/>
      <c r="U105" s="599"/>
      <c r="V105" s="357"/>
      <c r="W105" s="358"/>
      <c r="X105" s="358"/>
      <c r="Y105" s="358"/>
      <c r="Z105" s="358"/>
      <c r="AA105" s="600">
        <v>960</v>
      </c>
      <c r="AB105" s="601"/>
      <c r="AC105" s="602"/>
      <c r="AD105" s="603"/>
      <c r="AE105" s="362">
        <f t="shared" si="24"/>
        <v>0</v>
      </c>
      <c r="AF105" s="362">
        <f t="shared" si="19"/>
        <v>0</v>
      </c>
      <c r="AG105" s="362">
        <f t="shared" si="20"/>
        <v>0</v>
      </c>
      <c r="AH105" s="363">
        <f t="shared" si="21"/>
        <v>0</v>
      </c>
      <c r="AI105" s="364"/>
      <c r="AJ105" s="365">
        <f t="shared" si="22"/>
        <v>0</v>
      </c>
      <c r="AK105" s="596"/>
      <c r="AM105" s="349">
        <f t="shared" si="26"/>
        <v>0</v>
      </c>
      <c r="AN105" s="349">
        <f t="shared" si="27"/>
        <v>0</v>
      </c>
      <c r="AO105" s="349">
        <f t="shared" si="27"/>
        <v>0</v>
      </c>
      <c r="AP105" s="349">
        <f t="shared" si="27"/>
        <v>0</v>
      </c>
      <c r="AQ105" s="349">
        <f t="shared" si="27"/>
        <v>0</v>
      </c>
      <c r="AR105" s="349">
        <f t="shared" si="27"/>
        <v>0</v>
      </c>
      <c r="AS105" s="349">
        <f t="shared" si="27"/>
        <v>0</v>
      </c>
      <c r="AT105" s="349">
        <f t="shared" si="27"/>
        <v>0</v>
      </c>
      <c r="AU105" s="349">
        <f t="shared" si="27"/>
        <v>0</v>
      </c>
      <c r="AV105" s="349">
        <f t="shared" si="27"/>
        <v>0</v>
      </c>
      <c r="AW105" s="349">
        <f t="shared" si="27"/>
        <v>0</v>
      </c>
      <c r="AX105" s="349">
        <f t="shared" si="27"/>
        <v>0</v>
      </c>
      <c r="AY105" s="349">
        <f t="shared" si="27"/>
        <v>0</v>
      </c>
      <c r="AZ105" s="349">
        <f t="shared" si="27"/>
        <v>0</v>
      </c>
      <c r="BA105" s="349">
        <f t="shared" si="27"/>
        <v>0</v>
      </c>
      <c r="BB105" s="349">
        <f t="shared" si="23"/>
        <v>0</v>
      </c>
    </row>
    <row r="106" spans="1:54" ht="13.5">
      <c r="A106" s="319" t="str">
        <f t="shared" si="16"/>
        <v/>
      </c>
      <c r="B106" s="350" t="e">
        <f>DATE(F106,G106,H106)&amp;"-"&amp;COUNTIF($C$19:C106,H106)</f>
        <v>#NUM!</v>
      </c>
      <c r="C106" s="319">
        <f t="shared" si="17"/>
        <v>0</v>
      </c>
      <c r="D106" s="350" t="e">
        <f>DATE(F106,G106,H106)&amp;"-"&amp;COUNTIF($E$19:E106,H106)</f>
        <v>#NUM!</v>
      </c>
      <c r="E106" s="319">
        <f t="shared" si="18"/>
        <v>0</v>
      </c>
      <c r="F106" s="596"/>
      <c r="G106" s="596"/>
      <c r="H106" s="596"/>
      <c r="I106" s="597"/>
      <c r="J106" s="597"/>
      <c r="K106" s="353"/>
      <c r="L106" s="596"/>
      <c r="M106" s="598"/>
      <c r="N106" s="355"/>
      <c r="O106" s="599"/>
      <c r="P106" s="355"/>
      <c r="Q106" s="599"/>
      <c r="R106" s="355"/>
      <c r="S106" s="599"/>
      <c r="T106" s="355"/>
      <c r="U106" s="599"/>
      <c r="V106" s="357"/>
      <c r="W106" s="358"/>
      <c r="X106" s="358"/>
      <c r="Y106" s="358"/>
      <c r="Z106" s="358"/>
      <c r="AA106" s="600">
        <v>960</v>
      </c>
      <c r="AB106" s="601"/>
      <c r="AC106" s="602"/>
      <c r="AD106" s="603"/>
      <c r="AE106" s="362">
        <f t="shared" si="24"/>
        <v>0</v>
      </c>
      <c r="AF106" s="362">
        <f t="shared" si="19"/>
        <v>0</v>
      </c>
      <c r="AG106" s="362">
        <f t="shared" si="20"/>
        <v>0</v>
      </c>
      <c r="AH106" s="363">
        <f t="shared" si="21"/>
        <v>0</v>
      </c>
      <c r="AI106" s="364"/>
      <c r="AJ106" s="365">
        <f t="shared" si="22"/>
        <v>0</v>
      </c>
      <c r="AK106" s="596"/>
      <c r="AM106" s="349">
        <f t="shared" si="26"/>
        <v>0</v>
      </c>
      <c r="AN106" s="349">
        <f t="shared" si="27"/>
        <v>0</v>
      </c>
      <c r="AO106" s="349">
        <f t="shared" si="27"/>
        <v>0</v>
      </c>
      <c r="AP106" s="349">
        <f t="shared" si="27"/>
        <v>0</v>
      </c>
      <c r="AQ106" s="349">
        <f t="shared" si="27"/>
        <v>0</v>
      </c>
      <c r="AR106" s="349">
        <f t="shared" si="27"/>
        <v>0</v>
      </c>
      <c r="AS106" s="349">
        <f t="shared" si="27"/>
        <v>0</v>
      </c>
      <c r="AT106" s="349">
        <f t="shared" si="27"/>
        <v>0</v>
      </c>
      <c r="AU106" s="349">
        <f t="shared" si="27"/>
        <v>0</v>
      </c>
      <c r="AV106" s="349">
        <f t="shared" si="27"/>
        <v>0</v>
      </c>
      <c r="AW106" s="349">
        <f t="shared" si="27"/>
        <v>0</v>
      </c>
      <c r="AX106" s="349">
        <f t="shared" si="27"/>
        <v>0</v>
      </c>
      <c r="AY106" s="349">
        <f t="shared" si="27"/>
        <v>0</v>
      </c>
      <c r="AZ106" s="349">
        <f t="shared" si="27"/>
        <v>0</v>
      </c>
      <c r="BA106" s="349">
        <f t="shared" si="27"/>
        <v>0</v>
      </c>
      <c r="BB106" s="349">
        <f t="shared" si="23"/>
        <v>0</v>
      </c>
    </row>
    <row r="107" spans="1:54" ht="13.5">
      <c r="A107" s="319" t="str">
        <f t="shared" si="16"/>
        <v/>
      </c>
      <c r="B107" s="350" t="e">
        <f>DATE(F107,G107,H107)&amp;"-"&amp;COUNTIF($C$19:C107,H107)</f>
        <v>#NUM!</v>
      </c>
      <c r="C107" s="319">
        <f t="shared" si="17"/>
        <v>0</v>
      </c>
      <c r="D107" s="350" t="e">
        <f>DATE(F107,G107,H107)&amp;"-"&amp;COUNTIF($E$19:E107,H107)</f>
        <v>#NUM!</v>
      </c>
      <c r="E107" s="319">
        <f t="shared" si="18"/>
        <v>0</v>
      </c>
      <c r="F107" s="596"/>
      <c r="G107" s="596"/>
      <c r="H107" s="596"/>
      <c r="I107" s="597"/>
      <c r="J107" s="597"/>
      <c r="K107" s="353"/>
      <c r="L107" s="596"/>
      <c r="M107" s="598"/>
      <c r="N107" s="355"/>
      <c r="O107" s="599"/>
      <c r="P107" s="355"/>
      <c r="Q107" s="599"/>
      <c r="R107" s="355"/>
      <c r="S107" s="599"/>
      <c r="T107" s="355"/>
      <c r="U107" s="599"/>
      <c r="V107" s="357"/>
      <c r="W107" s="358"/>
      <c r="X107" s="358"/>
      <c r="Y107" s="358"/>
      <c r="Z107" s="358"/>
      <c r="AA107" s="600">
        <v>960</v>
      </c>
      <c r="AB107" s="601"/>
      <c r="AC107" s="602"/>
      <c r="AD107" s="603"/>
      <c r="AE107" s="362">
        <f t="shared" si="24"/>
        <v>0</v>
      </c>
      <c r="AF107" s="362">
        <f t="shared" si="19"/>
        <v>0</v>
      </c>
      <c r="AG107" s="362">
        <f t="shared" si="20"/>
        <v>0</v>
      </c>
      <c r="AH107" s="363">
        <f t="shared" si="21"/>
        <v>0</v>
      </c>
      <c r="AI107" s="364"/>
      <c r="AJ107" s="365">
        <f t="shared" si="22"/>
        <v>0</v>
      </c>
      <c r="AK107" s="596"/>
      <c r="AM107" s="349">
        <f t="shared" si="26"/>
        <v>0</v>
      </c>
      <c r="AN107" s="349">
        <f t="shared" si="27"/>
        <v>0</v>
      </c>
      <c r="AO107" s="349">
        <f t="shared" si="27"/>
        <v>0</v>
      </c>
      <c r="AP107" s="349">
        <f t="shared" si="27"/>
        <v>0</v>
      </c>
      <c r="AQ107" s="349">
        <f t="shared" si="27"/>
        <v>0</v>
      </c>
      <c r="AR107" s="349">
        <f t="shared" si="27"/>
        <v>0</v>
      </c>
      <c r="AS107" s="349">
        <f t="shared" si="27"/>
        <v>0</v>
      </c>
      <c r="AT107" s="349">
        <f t="shared" si="27"/>
        <v>0</v>
      </c>
      <c r="AU107" s="349">
        <f t="shared" si="27"/>
        <v>0</v>
      </c>
      <c r="AV107" s="349">
        <f t="shared" si="27"/>
        <v>0</v>
      </c>
      <c r="AW107" s="349">
        <f t="shared" si="27"/>
        <v>0</v>
      </c>
      <c r="AX107" s="349">
        <f t="shared" si="27"/>
        <v>0</v>
      </c>
      <c r="AY107" s="349">
        <f t="shared" si="27"/>
        <v>0</v>
      </c>
      <c r="AZ107" s="349">
        <f t="shared" si="27"/>
        <v>0</v>
      </c>
      <c r="BA107" s="349">
        <f t="shared" si="27"/>
        <v>0</v>
      </c>
      <c r="BB107" s="349">
        <f t="shared" si="23"/>
        <v>0</v>
      </c>
    </row>
    <row r="108" spans="1:54" ht="13.5">
      <c r="A108" s="319" t="str">
        <f t="shared" si="16"/>
        <v/>
      </c>
      <c r="B108" s="350" t="e">
        <f>DATE(F108,G108,H108)&amp;"-"&amp;COUNTIF($C$19:C108,H108)</f>
        <v>#NUM!</v>
      </c>
      <c r="C108" s="319">
        <f t="shared" si="17"/>
        <v>0</v>
      </c>
      <c r="D108" s="350" t="e">
        <f>DATE(F108,G108,H108)&amp;"-"&amp;COUNTIF($E$19:E108,H108)</f>
        <v>#NUM!</v>
      </c>
      <c r="E108" s="319">
        <f t="shared" si="18"/>
        <v>0</v>
      </c>
      <c r="F108" s="596"/>
      <c r="G108" s="596"/>
      <c r="H108" s="596"/>
      <c r="I108" s="597"/>
      <c r="J108" s="597"/>
      <c r="K108" s="353"/>
      <c r="L108" s="596"/>
      <c r="M108" s="598"/>
      <c r="N108" s="355"/>
      <c r="O108" s="599"/>
      <c r="P108" s="355"/>
      <c r="Q108" s="599"/>
      <c r="R108" s="355"/>
      <c r="S108" s="599"/>
      <c r="T108" s="355"/>
      <c r="U108" s="599"/>
      <c r="V108" s="357"/>
      <c r="W108" s="358"/>
      <c r="X108" s="358"/>
      <c r="Y108" s="358"/>
      <c r="Z108" s="358"/>
      <c r="AA108" s="600">
        <v>960</v>
      </c>
      <c r="AB108" s="601"/>
      <c r="AC108" s="602"/>
      <c r="AD108" s="603"/>
      <c r="AE108" s="362">
        <f t="shared" si="24"/>
        <v>0</v>
      </c>
      <c r="AF108" s="362">
        <f t="shared" si="19"/>
        <v>0</v>
      </c>
      <c r="AG108" s="362">
        <f t="shared" si="20"/>
        <v>0</v>
      </c>
      <c r="AH108" s="363">
        <f t="shared" si="21"/>
        <v>0</v>
      </c>
      <c r="AI108" s="364"/>
      <c r="AJ108" s="365">
        <f t="shared" si="22"/>
        <v>0</v>
      </c>
      <c r="AK108" s="596"/>
      <c r="AM108" s="349">
        <f t="shared" si="26"/>
        <v>0</v>
      </c>
      <c r="AN108" s="349">
        <f t="shared" si="27"/>
        <v>0</v>
      </c>
      <c r="AO108" s="349">
        <f t="shared" si="27"/>
        <v>0</v>
      </c>
      <c r="AP108" s="349">
        <f t="shared" si="27"/>
        <v>0</v>
      </c>
      <c r="AQ108" s="349">
        <f t="shared" si="27"/>
        <v>0</v>
      </c>
      <c r="AR108" s="349">
        <f t="shared" si="27"/>
        <v>0</v>
      </c>
      <c r="AS108" s="349">
        <f t="shared" si="27"/>
        <v>0</v>
      </c>
      <c r="AT108" s="349">
        <f t="shared" si="27"/>
        <v>0</v>
      </c>
      <c r="AU108" s="349">
        <f t="shared" si="27"/>
        <v>0</v>
      </c>
      <c r="AV108" s="349">
        <f t="shared" si="27"/>
        <v>0</v>
      </c>
      <c r="AW108" s="349">
        <f t="shared" si="27"/>
        <v>0</v>
      </c>
      <c r="AX108" s="349">
        <f t="shared" si="27"/>
        <v>0</v>
      </c>
      <c r="AY108" s="349">
        <f t="shared" si="27"/>
        <v>0</v>
      </c>
      <c r="AZ108" s="349">
        <f t="shared" si="27"/>
        <v>0</v>
      </c>
      <c r="BA108" s="349">
        <f t="shared" si="27"/>
        <v>0</v>
      </c>
      <c r="BB108" s="349">
        <f t="shared" si="23"/>
        <v>0</v>
      </c>
    </row>
    <row r="109" spans="1:54" ht="13.5">
      <c r="A109" s="319" t="str">
        <f t="shared" si="16"/>
        <v/>
      </c>
      <c r="B109" s="350" t="e">
        <f>DATE(F109,G109,H109)&amp;"-"&amp;COUNTIF($C$19:C109,H109)</f>
        <v>#NUM!</v>
      </c>
      <c r="C109" s="319">
        <f t="shared" si="17"/>
        <v>0</v>
      </c>
      <c r="D109" s="350" t="e">
        <f>DATE(F109,G109,H109)&amp;"-"&amp;COUNTIF($E$19:E109,H109)</f>
        <v>#NUM!</v>
      </c>
      <c r="E109" s="319">
        <f t="shared" si="18"/>
        <v>0</v>
      </c>
      <c r="F109" s="596"/>
      <c r="G109" s="596"/>
      <c r="H109" s="596"/>
      <c r="I109" s="597"/>
      <c r="J109" s="597"/>
      <c r="K109" s="353"/>
      <c r="L109" s="596"/>
      <c r="M109" s="598"/>
      <c r="N109" s="355"/>
      <c r="O109" s="599"/>
      <c r="P109" s="355"/>
      <c r="Q109" s="599"/>
      <c r="R109" s="355"/>
      <c r="S109" s="599"/>
      <c r="T109" s="355"/>
      <c r="U109" s="599"/>
      <c r="V109" s="357"/>
      <c r="W109" s="358"/>
      <c r="X109" s="358"/>
      <c r="Y109" s="358"/>
      <c r="Z109" s="358"/>
      <c r="AA109" s="600">
        <v>960</v>
      </c>
      <c r="AB109" s="601"/>
      <c r="AC109" s="602"/>
      <c r="AD109" s="603"/>
      <c r="AE109" s="362">
        <f t="shared" si="24"/>
        <v>0</v>
      </c>
      <c r="AF109" s="362">
        <f t="shared" si="19"/>
        <v>0</v>
      </c>
      <c r="AG109" s="362">
        <f t="shared" si="20"/>
        <v>0</v>
      </c>
      <c r="AH109" s="363">
        <f t="shared" si="21"/>
        <v>0</v>
      </c>
      <c r="AI109" s="364"/>
      <c r="AJ109" s="365">
        <f t="shared" si="22"/>
        <v>0</v>
      </c>
      <c r="AK109" s="596"/>
      <c r="AM109" s="349">
        <f t="shared" si="26"/>
        <v>0</v>
      </c>
      <c r="AN109" s="349">
        <f t="shared" si="27"/>
        <v>0</v>
      </c>
      <c r="AO109" s="349">
        <f t="shared" si="27"/>
        <v>0</v>
      </c>
      <c r="AP109" s="349">
        <f t="shared" si="27"/>
        <v>0</v>
      </c>
      <c r="AQ109" s="349">
        <f t="shared" si="27"/>
        <v>0</v>
      </c>
      <c r="AR109" s="349">
        <f t="shared" si="27"/>
        <v>0</v>
      </c>
      <c r="AS109" s="349">
        <f t="shared" si="27"/>
        <v>0</v>
      </c>
      <c r="AT109" s="349">
        <f t="shared" si="27"/>
        <v>0</v>
      </c>
      <c r="AU109" s="349">
        <f t="shared" si="27"/>
        <v>0</v>
      </c>
      <c r="AV109" s="349">
        <f t="shared" si="27"/>
        <v>0</v>
      </c>
      <c r="AW109" s="349">
        <f t="shared" si="27"/>
        <v>0</v>
      </c>
      <c r="AX109" s="349">
        <f t="shared" si="27"/>
        <v>0</v>
      </c>
      <c r="AY109" s="349">
        <f t="shared" si="27"/>
        <v>0</v>
      </c>
      <c r="AZ109" s="349">
        <f t="shared" si="27"/>
        <v>0</v>
      </c>
      <c r="BA109" s="349">
        <f t="shared" si="27"/>
        <v>0</v>
      </c>
      <c r="BB109" s="349">
        <f t="shared" si="23"/>
        <v>0</v>
      </c>
    </row>
    <row r="110" spans="1:54" ht="13.5">
      <c r="A110" s="319" t="str">
        <f t="shared" si="16"/>
        <v/>
      </c>
      <c r="B110" s="350" t="e">
        <f>DATE(F110,G110,H110)&amp;"-"&amp;COUNTIF($C$19:C110,H110)</f>
        <v>#NUM!</v>
      </c>
      <c r="C110" s="319">
        <f t="shared" si="17"/>
        <v>0</v>
      </c>
      <c r="D110" s="350" t="e">
        <f>DATE(F110,G110,H110)&amp;"-"&amp;COUNTIF($E$19:E110,H110)</f>
        <v>#NUM!</v>
      </c>
      <c r="E110" s="319">
        <f t="shared" si="18"/>
        <v>0</v>
      </c>
      <c r="F110" s="596"/>
      <c r="G110" s="596"/>
      <c r="H110" s="596"/>
      <c r="I110" s="597"/>
      <c r="J110" s="597"/>
      <c r="K110" s="353"/>
      <c r="L110" s="596"/>
      <c r="M110" s="598"/>
      <c r="N110" s="355"/>
      <c r="O110" s="599"/>
      <c r="P110" s="355"/>
      <c r="Q110" s="599"/>
      <c r="R110" s="355"/>
      <c r="S110" s="599"/>
      <c r="T110" s="355"/>
      <c r="U110" s="599"/>
      <c r="V110" s="357"/>
      <c r="W110" s="358"/>
      <c r="X110" s="358"/>
      <c r="Y110" s="358"/>
      <c r="Z110" s="358"/>
      <c r="AA110" s="600">
        <v>960</v>
      </c>
      <c r="AB110" s="601"/>
      <c r="AC110" s="602"/>
      <c r="AD110" s="603"/>
      <c r="AE110" s="362">
        <f t="shared" si="24"/>
        <v>0</v>
      </c>
      <c r="AF110" s="362">
        <f t="shared" si="19"/>
        <v>0</v>
      </c>
      <c r="AG110" s="362">
        <f t="shared" si="20"/>
        <v>0</v>
      </c>
      <c r="AH110" s="363">
        <f t="shared" si="21"/>
        <v>0</v>
      </c>
      <c r="AI110" s="364"/>
      <c r="AJ110" s="365">
        <f t="shared" si="22"/>
        <v>0</v>
      </c>
      <c r="AK110" s="596"/>
      <c r="AM110" s="349">
        <f t="shared" si="26"/>
        <v>0</v>
      </c>
      <c r="AN110" s="349">
        <f t="shared" si="27"/>
        <v>0</v>
      </c>
      <c r="AO110" s="349">
        <f t="shared" si="27"/>
        <v>0</v>
      </c>
      <c r="AP110" s="349">
        <f t="shared" si="27"/>
        <v>0</v>
      </c>
      <c r="AQ110" s="349">
        <f t="shared" si="27"/>
        <v>0</v>
      </c>
      <c r="AR110" s="349">
        <f t="shared" si="27"/>
        <v>0</v>
      </c>
      <c r="AS110" s="349">
        <f t="shared" si="27"/>
        <v>0</v>
      </c>
      <c r="AT110" s="349">
        <f t="shared" si="27"/>
        <v>0</v>
      </c>
      <c r="AU110" s="349">
        <f t="shared" si="27"/>
        <v>0</v>
      </c>
      <c r="AV110" s="349">
        <f t="shared" si="27"/>
        <v>0</v>
      </c>
      <c r="AW110" s="349">
        <f t="shared" si="27"/>
        <v>0</v>
      </c>
      <c r="AX110" s="349">
        <f t="shared" si="27"/>
        <v>0</v>
      </c>
      <c r="AY110" s="349">
        <f t="shared" si="27"/>
        <v>0</v>
      </c>
      <c r="AZ110" s="349">
        <f t="shared" si="27"/>
        <v>0</v>
      </c>
      <c r="BA110" s="349">
        <f t="shared" si="27"/>
        <v>0</v>
      </c>
      <c r="BB110" s="349">
        <f t="shared" si="23"/>
        <v>0</v>
      </c>
    </row>
    <row r="111" spans="1:54" ht="13.5">
      <c r="A111" s="319" t="str">
        <f t="shared" si="16"/>
        <v/>
      </c>
      <c r="B111" s="350" t="e">
        <f>DATE(F111,G111,H111)&amp;"-"&amp;COUNTIF($C$19:C111,H111)</f>
        <v>#NUM!</v>
      </c>
      <c r="C111" s="319">
        <f t="shared" si="17"/>
        <v>0</v>
      </c>
      <c r="D111" s="350" t="e">
        <f>DATE(F111,G111,H111)&amp;"-"&amp;COUNTIF($E$19:E111,H111)</f>
        <v>#NUM!</v>
      </c>
      <c r="E111" s="319">
        <f t="shared" si="18"/>
        <v>0</v>
      </c>
      <c r="F111" s="596"/>
      <c r="G111" s="596"/>
      <c r="H111" s="596"/>
      <c r="I111" s="597"/>
      <c r="J111" s="597"/>
      <c r="K111" s="353"/>
      <c r="L111" s="596"/>
      <c r="M111" s="598"/>
      <c r="N111" s="355"/>
      <c r="O111" s="599"/>
      <c r="P111" s="355"/>
      <c r="Q111" s="599"/>
      <c r="R111" s="355"/>
      <c r="S111" s="599"/>
      <c r="T111" s="355"/>
      <c r="U111" s="599"/>
      <c r="V111" s="357"/>
      <c r="W111" s="358"/>
      <c r="X111" s="358"/>
      <c r="Y111" s="358"/>
      <c r="Z111" s="358"/>
      <c r="AA111" s="600">
        <v>960</v>
      </c>
      <c r="AB111" s="601"/>
      <c r="AC111" s="602"/>
      <c r="AD111" s="603"/>
      <c r="AE111" s="362">
        <f t="shared" si="24"/>
        <v>0</v>
      </c>
      <c r="AF111" s="362">
        <f t="shared" si="19"/>
        <v>0</v>
      </c>
      <c r="AG111" s="362">
        <f t="shared" si="20"/>
        <v>0</v>
      </c>
      <c r="AH111" s="363">
        <f t="shared" si="21"/>
        <v>0</v>
      </c>
      <c r="AI111" s="364"/>
      <c r="AJ111" s="365">
        <f t="shared" si="22"/>
        <v>0</v>
      </c>
      <c r="AK111" s="596"/>
      <c r="AM111" s="349">
        <f t="shared" si="26"/>
        <v>0</v>
      </c>
      <c r="AN111" s="349">
        <f t="shared" si="27"/>
        <v>0</v>
      </c>
      <c r="AO111" s="349">
        <f t="shared" si="27"/>
        <v>0</v>
      </c>
      <c r="AP111" s="349">
        <f t="shared" si="27"/>
        <v>0</v>
      </c>
      <c r="AQ111" s="349">
        <f t="shared" si="27"/>
        <v>0</v>
      </c>
      <c r="AR111" s="349">
        <f t="shared" si="27"/>
        <v>0</v>
      </c>
      <c r="AS111" s="349">
        <f t="shared" si="27"/>
        <v>0</v>
      </c>
      <c r="AT111" s="349">
        <f t="shared" si="27"/>
        <v>0</v>
      </c>
      <c r="AU111" s="349">
        <f t="shared" si="27"/>
        <v>0</v>
      </c>
      <c r="AV111" s="349">
        <f t="shared" si="27"/>
        <v>0</v>
      </c>
      <c r="AW111" s="349">
        <f t="shared" si="27"/>
        <v>0</v>
      </c>
      <c r="AX111" s="349">
        <f t="shared" si="27"/>
        <v>0</v>
      </c>
      <c r="AY111" s="349">
        <f t="shared" si="27"/>
        <v>0</v>
      </c>
      <c r="AZ111" s="349">
        <f t="shared" si="27"/>
        <v>0</v>
      </c>
      <c r="BA111" s="349">
        <f t="shared" si="27"/>
        <v>0</v>
      </c>
      <c r="BB111" s="349">
        <f t="shared" si="23"/>
        <v>0</v>
      </c>
    </row>
    <row r="112" spans="1:54" ht="13.5">
      <c r="A112" s="319" t="str">
        <f t="shared" si="16"/>
        <v/>
      </c>
      <c r="B112" s="350" t="e">
        <f>DATE(F112,G112,H112)&amp;"-"&amp;COUNTIF($C$19:C112,H112)</f>
        <v>#NUM!</v>
      </c>
      <c r="C112" s="319">
        <f t="shared" si="17"/>
        <v>0</v>
      </c>
      <c r="D112" s="350" t="e">
        <f>DATE(F112,G112,H112)&amp;"-"&amp;COUNTIF($E$19:E112,H112)</f>
        <v>#NUM!</v>
      </c>
      <c r="E112" s="319">
        <f t="shared" si="18"/>
        <v>0</v>
      </c>
      <c r="F112" s="596"/>
      <c r="G112" s="596"/>
      <c r="H112" s="596"/>
      <c r="I112" s="597"/>
      <c r="J112" s="597"/>
      <c r="K112" s="353"/>
      <c r="L112" s="596"/>
      <c r="M112" s="598"/>
      <c r="N112" s="355"/>
      <c r="O112" s="599"/>
      <c r="P112" s="355"/>
      <c r="Q112" s="599"/>
      <c r="R112" s="355"/>
      <c r="S112" s="599"/>
      <c r="T112" s="355"/>
      <c r="U112" s="599"/>
      <c r="V112" s="357"/>
      <c r="W112" s="358"/>
      <c r="X112" s="358"/>
      <c r="Y112" s="358"/>
      <c r="Z112" s="358"/>
      <c r="AA112" s="600">
        <v>960</v>
      </c>
      <c r="AB112" s="601"/>
      <c r="AC112" s="602"/>
      <c r="AD112" s="603"/>
      <c r="AE112" s="362">
        <f t="shared" si="24"/>
        <v>0</v>
      </c>
      <c r="AF112" s="362">
        <f t="shared" si="19"/>
        <v>0</v>
      </c>
      <c r="AG112" s="362">
        <f t="shared" si="20"/>
        <v>0</v>
      </c>
      <c r="AH112" s="363">
        <f t="shared" si="21"/>
        <v>0</v>
      </c>
      <c r="AI112" s="364"/>
      <c r="AJ112" s="365">
        <f t="shared" si="22"/>
        <v>0</v>
      </c>
      <c r="AK112" s="596"/>
      <c r="AM112" s="349">
        <f t="shared" si="26"/>
        <v>0</v>
      </c>
      <c r="AN112" s="349">
        <f t="shared" si="27"/>
        <v>0</v>
      </c>
      <c r="AO112" s="349">
        <f t="shared" si="27"/>
        <v>0</v>
      </c>
      <c r="AP112" s="349">
        <f t="shared" si="27"/>
        <v>0</v>
      </c>
      <c r="AQ112" s="349">
        <f t="shared" si="27"/>
        <v>0</v>
      </c>
      <c r="AR112" s="349">
        <f t="shared" si="27"/>
        <v>0</v>
      </c>
      <c r="AS112" s="349">
        <f t="shared" si="27"/>
        <v>0</v>
      </c>
      <c r="AT112" s="349">
        <f t="shared" si="27"/>
        <v>0</v>
      </c>
      <c r="AU112" s="349">
        <f t="shared" si="27"/>
        <v>0</v>
      </c>
      <c r="AV112" s="349">
        <f t="shared" si="27"/>
        <v>0</v>
      </c>
      <c r="AW112" s="349">
        <f t="shared" si="27"/>
        <v>0</v>
      </c>
      <c r="AX112" s="349">
        <f t="shared" si="27"/>
        <v>0</v>
      </c>
      <c r="AY112" s="349">
        <f t="shared" si="27"/>
        <v>0</v>
      </c>
      <c r="AZ112" s="349">
        <f t="shared" si="27"/>
        <v>0</v>
      </c>
      <c r="BA112" s="349">
        <f t="shared" si="27"/>
        <v>0</v>
      </c>
      <c r="BB112" s="349">
        <f t="shared" si="23"/>
        <v>0</v>
      </c>
    </row>
    <row r="113" spans="1:54" ht="13.5">
      <c r="A113" s="319" t="str">
        <f t="shared" si="16"/>
        <v/>
      </c>
      <c r="B113" s="350" t="e">
        <f>DATE(F113,G113,H113)&amp;"-"&amp;COUNTIF($C$19:C113,H113)</f>
        <v>#NUM!</v>
      </c>
      <c r="C113" s="319">
        <f t="shared" si="17"/>
        <v>0</v>
      </c>
      <c r="D113" s="350" t="e">
        <f>DATE(F113,G113,H113)&amp;"-"&amp;COUNTIF($E$19:E113,H113)</f>
        <v>#NUM!</v>
      </c>
      <c r="E113" s="319">
        <f t="shared" si="18"/>
        <v>0</v>
      </c>
      <c r="F113" s="596"/>
      <c r="G113" s="596"/>
      <c r="H113" s="596"/>
      <c r="I113" s="597"/>
      <c r="J113" s="597"/>
      <c r="K113" s="353"/>
      <c r="L113" s="596"/>
      <c r="M113" s="598"/>
      <c r="N113" s="355"/>
      <c r="O113" s="599"/>
      <c r="P113" s="355"/>
      <c r="Q113" s="599"/>
      <c r="R113" s="355"/>
      <c r="S113" s="599"/>
      <c r="T113" s="355"/>
      <c r="U113" s="599"/>
      <c r="V113" s="357"/>
      <c r="W113" s="358"/>
      <c r="X113" s="358"/>
      <c r="Y113" s="358"/>
      <c r="Z113" s="358"/>
      <c r="AA113" s="600">
        <v>960</v>
      </c>
      <c r="AB113" s="601"/>
      <c r="AC113" s="602"/>
      <c r="AD113" s="603"/>
      <c r="AE113" s="362">
        <f t="shared" si="24"/>
        <v>0</v>
      </c>
      <c r="AF113" s="362">
        <f t="shared" si="19"/>
        <v>0</v>
      </c>
      <c r="AG113" s="362">
        <f t="shared" si="20"/>
        <v>0</v>
      </c>
      <c r="AH113" s="363">
        <f t="shared" si="21"/>
        <v>0</v>
      </c>
      <c r="AI113" s="364"/>
      <c r="AJ113" s="365">
        <f t="shared" si="22"/>
        <v>0</v>
      </c>
      <c r="AK113" s="596"/>
      <c r="AM113" s="349">
        <f t="shared" si="26"/>
        <v>0</v>
      </c>
      <c r="AN113" s="349">
        <f t="shared" si="27"/>
        <v>0</v>
      </c>
      <c r="AO113" s="349">
        <f t="shared" si="27"/>
        <v>0</v>
      </c>
      <c r="AP113" s="349">
        <f t="shared" si="27"/>
        <v>0</v>
      </c>
      <c r="AQ113" s="349">
        <f t="shared" si="27"/>
        <v>0</v>
      </c>
      <c r="AR113" s="349">
        <f t="shared" si="27"/>
        <v>0</v>
      </c>
      <c r="AS113" s="349">
        <f t="shared" si="27"/>
        <v>0</v>
      </c>
      <c r="AT113" s="349">
        <f t="shared" si="27"/>
        <v>0</v>
      </c>
      <c r="AU113" s="349">
        <f t="shared" si="27"/>
        <v>0</v>
      </c>
      <c r="AV113" s="349">
        <f t="shared" si="27"/>
        <v>0</v>
      </c>
      <c r="AW113" s="349">
        <f t="shared" si="27"/>
        <v>0</v>
      </c>
      <c r="AX113" s="349">
        <f t="shared" si="27"/>
        <v>0</v>
      </c>
      <c r="AY113" s="349">
        <f t="shared" si="27"/>
        <v>0</v>
      </c>
      <c r="AZ113" s="349">
        <f t="shared" si="27"/>
        <v>0</v>
      </c>
      <c r="BA113" s="349">
        <f t="shared" si="27"/>
        <v>0</v>
      </c>
      <c r="BB113" s="349">
        <f t="shared" si="23"/>
        <v>0</v>
      </c>
    </row>
    <row r="114" spans="1:54" ht="13.5">
      <c r="A114" s="319" t="str">
        <f t="shared" si="16"/>
        <v/>
      </c>
      <c r="B114" s="350" t="e">
        <f>DATE(F114,G114,H114)&amp;"-"&amp;COUNTIF($C$19:C114,H114)</f>
        <v>#NUM!</v>
      </c>
      <c r="C114" s="319">
        <f t="shared" si="17"/>
        <v>0</v>
      </c>
      <c r="D114" s="350" t="e">
        <f>DATE(F114,G114,H114)&amp;"-"&amp;COUNTIF($E$19:E114,H114)</f>
        <v>#NUM!</v>
      </c>
      <c r="E114" s="319">
        <f t="shared" si="18"/>
        <v>0</v>
      </c>
      <c r="F114" s="596"/>
      <c r="G114" s="596"/>
      <c r="H114" s="596"/>
      <c r="I114" s="597"/>
      <c r="J114" s="597"/>
      <c r="K114" s="353"/>
      <c r="L114" s="596"/>
      <c r="M114" s="598"/>
      <c r="N114" s="355"/>
      <c r="O114" s="599"/>
      <c r="P114" s="355"/>
      <c r="Q114" s="599"/>
      <c r="R114" s="355"/>
      <c r="S114" s="599"/>
      <c r="T114" s="355"/>
      <c r="U114" s="599"/>
      <c r="V114" s="357"/>
      <c r="W114" s="358"/>
      <c r="X114" s="358"/>
      <c r="Y114" s="358"/>
      <c r="Z114" s="358"/>
      <c r="AA114" s="600">
        <v>960</v>
      </c>
      <c r="AB114" s="601"/>
      <c r="AC114" s="602"/>
      <c r="AD114" s="603"/>
      <c r="AE114" s="362">
        <f t="shared" si="24"/>
        <v>0</v>
      </c>
      <c r="AF114" s="362">
        <f t="shared" si="19"/>
        <v>0</v>
      </c>
      <c r="AG114" s="362">
        <f t="shared" si="20"/>
        <v>0</v>
      </c>
      <c r="AH114" s="363">
        <f t="shared" si="21"/>
        <v>0</v>
      </c>
      <c r="AI114" s="364"/>
      <c r="AJ114" s="365">
        <f t="shared" si="22"/>
        <v>0</v>
      </c>
      <c r="AK114" s="596"/>
      <c r="AM114" s="349">
        <f t="shared" si="26"/>
        <v>0</v>
      </c>
      <c r="AN114" s="349">
        <f t="shared" si="27"/>
        <v>0</v>
      </c>
      <c r="AO114" s="349">
        <f t="shared" si="27"/>
        <v>0</v>
      </c>
      <c r="AP114" s="349">
        <f t="shared" si="27"/>
        <v>0</v>
      </c>
      <c r="AQ114" s="349">
        <f t="shared" si="27"/>
        <v>0</v>
      </c>
      <c r="AR114" s="349">
        <f t="shared" si="27"/>
        <v>0</v>
      </c>
      <c r="AS114" s="349">
        <f t="shared" si="27"/>
        <v>0</v>
      </c>
      <c r="AT114" s="349">
        <f t="shared" si="27"/>
        <v>0</v>
      </c>
      <c r="AU114" s="349">
        <f t="shared" si="27"/>
        <v>0</v>
      </c>
      <c r="AV114" s="349">
        <f t="shared" si="27"/>
        <v>0</v>
      </c>
      <c r="AW114" s="349">
        <f t="shared" si="27"/>
        <v>0</v>
      </c>
      <c r="AX114" s="349">
        <f t="shared" si="27"/>
        <v>0</v>
      </c>
      <c r="AY114" s="349">
        <f t="shared" si="27"/>
        <v>0</v>
      </c>
      <c r="AZ114" s="349">
        <f t="shared" si="27"/>
        <v>0</v>
      </c>
      <c r="BA114" s="349">
        <f t="shared" si="27"/>
        <v>0</v>
      </c>
      <c r="BB114" s="349">
        <f t="shared" si="23"/>
        <v>0</v>
      </c>
    </row>
    <row r="115" spans="1:54" ht="13.5">
      <c r="A115" s="319" t="str">
        <f t="shared" si="16"/>
        <v/>
      </c>
      <c r="B115" s="350" t="e">
        <f>DATE(F115,G115,H115)&amp;"-"&amp;COUNTIF($C$19:C115,H115)</f>
        <v>#NUM!</v>
      </c>
      <c r="C115" s="319">
        <f t="shared" si="17"/>
        <v>0</v>
      </c>
      <c r="D115" s="350" t="e">
        <f>DATE(F115,G115,H115)&amp;"-"&amp;COUNTIF($E$19:E115,H115)</f>
        <v>#NUM!</v>
      </c>
      <c r="E115" s="319">
        <f t="shared" si="18"/>
        <v>0</v>
      </c>
      <c r="F115" s="596"/>
      <c r="G115" s="596"/>
      <c r="H115" s="596"/>
      <c r="I115" s="597"/>
      <c r="J115" s="597"/>
      <c r="K115" s="353"/>
      <c r="L115" s="596"/>
      <c r="M115" s="598"/>
      <c r="N115" s="355"/>
      <c r="O115" s="599"/>
      <c r="P115" s="355"/>
      <c r="Q115" s="599"/>
      <c r="R115" s="355"/>
      <c r="S115" s="599"/>
      <c r="T115" s="355"/>
      <c r="U115" s="599"/>
      <c r="V115" s="357"/>
      <c r="W115" s="358"/>
      <c r="X115" s="358"/>
      <c r="Y115" s="358"/>
      <c r="Z115" s="358"/>
      <c r="AA115" s="600">
        <v>960</v>
      </c>
      <c r="AB115" s="601"/>
      <c r="AC115" s="602"/>
      <c r="AD115" s="603"/>
      <c r="AE115" s="362">
        <f t="shared" si="24"/>
        <v>0</v>
      </c>
      <c r="AF115" s="362">
        <f t="shared" si="19"/>
        <v>0</v>
      </c>
      <c r="AG115" s="362">
        <f t="shared" si="20"/>
        <v>0</v>
      </c>
      <c r="AH115" s="363">
        <f t="shared" si="21"/>
        <v>0</v>
      </c>
      <c r="AI115" s="364"/>
      <c r="AJ115" s="365">
        <f t="shared" si="22"/>
        <v>0</v>
      </c>
      <c r="AK115" s="596"/>
      <c r="AM115" s="349">
        <f t="shared" si="26"/>
        <v>0</v>
      </c>
      <c r="AN115" s="349">
        <f t="shared" si="27"/>
        <v>0</v>
      </c>
      <c r="AO115" s="349">
        <f t="shared" si="27"/>
        <v>0</v>
      </c>
      <c r="AP115" s="349">
        <f t="shared" si="27"/>
        <v>0</v>
      </c>
      <c r="AQ115" s="349">
        <f t="shared" si="27"/>
        <v>0</v>
      </c>
      <c r="AR115" s="349">
        <f t="shared" si="27"/>
        <v>0</v>
      </c>
      <c r="AS115" s="349">
        <f t="shared" si="27"/>
        <v>0</v>
      </c>
      <c r="AT115" s="349">
        <f t="shared" si="27"/>
        <v>0</v>
      </c>
      <c r="AU115" s="349">
        <f t="shared" si="27"/>
        <v>0</v>
      </c>
      <c r="AV115" s="349">
        <f t="shared" si="27"/>
        <v>0</v>
      </c>
      <c r="AW115" s="349">
        <f t="shared" si="27"/>
        <v>0</v>
      </c>
      <c r="AX115" s="349">
        <f t="shared" si="27"/>
        <v>0</v>
      </c>
      <c r="AY115" s="349">
        <f t="shared" si="27"/>
        <v>0</v>
      </c>
      <c r="AZ115" s="349">
        <f t="shared" si="27"/>
        <v>0</v>
      </c>
      <c r="BA115" s="349">
        <f t="shared" si="27"/>
        <v>0</v>
      </c>
      <c r="BB115" s="349">
        <f t="shared" si="23"/>
        <v>0</v>
      </c>
    </row>
    <row r="116" spans="1:54" ht="13.5">
      <c r="A116" s="319" t="str">
        <f t="shared" si="16"/>
        <v/>
      </c>
      <c r="B116" s="350" t="e">
        <f>DATE(F116,G116,H116)&amp;"-"&amp;COUNTIF($C$19:C116,H116)</f>
        <v>#NUM!</v>
      </c>
      <c r="C116" s="319">
        <f t="shared" si="17"/>
        <v>0</v>
      </c>
      <c r="D116" s="350" t="e">
        <f>DATE(F116,G116,H116)&amp;"-"&amp;COUNTIF($E$19:E116,H116)</f>
        <v>#NUM!</v>
      </c>
      <c r="E116" s="319">
        <f t="shared" si="18"/>
        <v>0</v>
      </c>
      <c r="F116" s="596"/>
      <c r="G116" s="596"/>
      <c r="H116" s="596"/>
      <c r="I116" s="597"/>
      <c r="J116" s="597"/>
      <c r="K116" s="353"/>
      <c r="L116" s="596"/>
      <c r="M116" s="598"/>
      <c r="N116" s="355"/>
      <c r="O116" s="599"/>
      <c r="P116" s="355"/>
      <c r="Q116" s="599"/>
      <c r="R116" s="355"/>
      <c r="S116" s="599"/>
      <c r="T116" s="355"/>
      <c r="U116" s="599"/>
      <c r="V116" s="357"/>
      <c r="W116" s="358"/>
      <c r="X116" s="358"/>
      <c r="Y116" s="358"/>
      <c r="Z116" s="358"/>
      <c r="AA116" s="600">
        <v>960</v>
      </c>
      <c r="AB116" s="601"/>
      <c r="AC116" s="602"/>
      <c r="AD116" s="603"/>
      <c r="AE116" s="362">
        <f t="shared" si="24"/>
        <v>0</v>
      </c>
      <c r="AF116" s="362">
        <f t="shared" si="19"/>
        <v>0</v>
      </c>
      <c r="AG116" s="362">
        <f t="shared" si="20"/>
        <v>0</v>
      </c>
      <c r="AH116" s="363">
        <f t="shared" si="21"/>
        <v>0</v>
      </c>
      <c r="AI116" s="364"/>
      <c r="AJ116" s="365">
        <f t="shared" si="22"/>
        <v>0</v>
      </c>
      <c r="AK116" s="596"/>
      <c r="AM116" s="349">
        <f t="shared" si="26"/>
        <v>0</v>
      </c>
      <c r="AN116" s="349">
        <f t="shared" si="27"/>
        <v>0</v>
      </c>
      <c r="AO116" s="349">
        <f t="shared" si="27"/>
        <v>0</v>
      </c>
      <c r="AP116" s="349">
        <f t="shared" si="27"/>
        <v>0</v>
      </c>
      <c r="AQ116" s="349">
        <f t="shared" si="27"/>
        <v>0</v>
      </c>
      <c r="AR116" s="349">
        <f t="shared" si="27"/>
        <v>0</v>
      </c>
      <c r="AS116" s="349">
        <f t="shared" si="27"/>
        <v>0</v>
      </c>
      <c r="AT116" s="349">
        <f t="shared" si="27"/>
        <v>0</v>
      </c>
      <c r="AU116" s="349">
        <f t="shared" si="27"/>
        <v>0</v>
      </c>
      <c r="AV116" s="349">
        <f t="shared" si="27"/>
        <v>0</v>
      </c>
      <c r="AW116" s="349">
        <f t="shared" si="27"/>
        <v>0</v>
      </c>
      <c r="AX116" s="349">
        <f t="shared" si="27"/>
        <v>0</v>
      </c>
      <c r="AY116" s="349">
        <f t="shared" si="27"/>
        <v>0</v>
      </c>
      <c r="AZ116" s="349">
        <f t="shared" si="27"/>
        <v>0</v>
      </c>
      <c r="BA116" s="349">
        <f t="shared" si="27"/>
        <v>0</v>
      </c>
      <c r="BB116" s="349">
        <f t="shared" si="23"/>
        <v>0</v>
      </c>
    </row>
    <row r="117" spans="1:54" ht="13.5">
      <c r="A117" s="319" t="str">
        <f t="shared" si="16"/>
        <v/>
      </c>
      <c r="B117" s="350" t="e">
        <f>DATE(F117,G117,H117)&amp;"-"&amp;COUNTIF($C$19:C117,H117)</f>
        <v>#NUM!</v>
      </c>
      <c r="C117" s="319">
        <f t="shared" si="17"/>
        <v>0</v>
      </c>
      <c r="D117" s="350" t="e">
        <f>DATE(F117,G117,H117)&amp;"-"&amp;COUNTIF($E$19:E117,H117)</f>
        <v>#NUM!</v>
      </c>
      <c r="E117" s="319">
        <f t="shared" si="18"/>
        <v>0</v>
      </c>
      <c r="F117" s="596"/>
      <c r="G117" s="596"/>
      <c r="H117" s="596"/>
      <c r="I117" s="597"/>
      <c r="J117" s="597"/>
      <c r="K117" s="353"/>
      <c r="L117" s="596"/>
      <c r="M117" s="598"/>
      <c r="N117" s="355"/>
      <c r="O117" s="599"/>
      <c r="P117" s="355"/>
      <c r="Q117" s="599"/>
      <c r="R117" s="355"/>
      <c r="S117" s="599"/>
      <c r="T117" s="355"/>
      <c r="U117" s="599"/>
      <c r="V117" s="357"/>
      <c r="W117" s="358"/>
      <c r="X117" s="358"/>
      <c r="Y117" s="358"/>
      <c r="Z117" s="358"/>
      <c r="AA117" s="600">
        <v>960</v>
      </c>
      <c r="AB117" s="601"/>
      <c r="AC117" s="602"/>
      <c r="AD117" s="603"/>
      <c r="AE117" s="362">
        <f t="shared" si="24"/>
        <v>0</v>
      </c>
      <c r="AF117" s="362">
        <f t="shared" si="19"/>
        <v>0</v>
      </c>
      <c r="AG117" s="362">
        <f t="shared" si="20"/>
        <v>0</v>
      </c>
      <c r="AH117" s="363">
        <f t="shared" si="21"/>
        <v>0</v>
      </c>
      <c r="AI117" s="364"/>
      <c r="AJ117" s="365">
        <f t="shared" si="22"/>
        <v>0</v>
      </c>
      <c r="AK117" s="596"/>
      <c r="AM117" s="349">
        <f t="shared" si="26"/>
        <v>0</v>
      </c>
      <c r="AN117" s="349">
        <f t="shared" si="27"/>
        <v>0</v>
      </c>
      <c r="AO117" s="349">
        <f t="shared" si="27"/>
        <v>0</v>
      </c>
      <c r="AP117" s="349">
        <f t="shared" si="27"/>
        <v>0</v>
      </c>
      <c r="AQ117" s="349">
        <f t="shared" si="27"/>
        <v>0</v>
      </c>
      <c r="AR117" s="349">
        <f t="shared" si="27"/>
        <v>0</v>
      </c>
      <c r="AS117" s="349">
        <f t="shared" si="27"/>
        <v>0</v>
      </c>
      <c r="AT117" s="349">
        <f t="shared" si="27"/>
        <v>0</v>
      </c>
      <c r="AU117" s="349">
        <f t="shared" si="27"/>
        <v>0</v>
      </c>
      <c r="AV117" s="349">
        <f t="shared" si="27"/>
        <v>0</v>
      </c>
      <c r="AW117" s="349">
        <f t="shared" si="27"/>
        <v>0</v>
      </c>
      <c r="AX117" s="349">
        <f t="shared" si="27"/>
        <v>0</v>
      </c>
      <c r="AY117" s="349">
        <f t="shared" si="27"/>
        <v>0</v>
      </c>
      <c r="AZ117" s="349">
        <f t="shared" si="27"/>
        <v>0</v>
      </c>
      <c r="BA117" s="349">
        <f t="shared" si="27"/>
        <v>0</v>
      </c>
      <c r="BB117" s="349">
        <f t="shared" si="23"/>
        <v>0</v>
      </c>
    </row>
    <row r="118" spans="1:54" ht="13.5">
      <c r="A118" s="319" t="str">
        <f t="shared" si="16"/>
        <v/>
      </c>
      <c r="B118" s="350" t="e">
        <f>DATE(F118,G118,H118)&amp;"-"&amp;COUNTIF($C$19:C118,H118)</f>
        <v>#NUM!</v>
      </c>
      <c r="C118" s="319">
        <f t="shared" si="17"/>
        <v>0</v>
      </c>
      <c r="D118" s="350" t="e">
        <f>DATE(F118,G118,H118)&amp;"-"&amp;COUNTIF($E$19:E118,H118)</f>
        <v>#NUM!</v>
      </c>
      <c r="E118" s="319">
        <f t="shared" si="18"/>
        <v>0</v>
      </c>
      <c r="F118" s="596"/>
      <c r="G118" s="596"/>
      <c r="H118" s="596"/>
      <c r="I118" s="597"/>
      <c r="J118" s="597"/>
      <c r="K118" s="353"/>
      <c r="L118" s="596"/>
      <c r="M118" s="598"/>
      <c r="N118" s="355"/>
      <c r="O118" s="599"/>
      <c r="P118" s="355"/>
      <c r="Q118" s="599"/>
      <c r="R118" s="355"/>
      <c r="S118" s="599"/>
      <c r="T118" s="355"/>
      <c r="U118" s="599"/>
      <c r="V118" s="357"/>
      <c r="W118" s="358"/>
      <c r="X118" s="358"/>
      <c r="Y118" s="358"/>
      <c r="Z118" s="358"/>
      <c r="AA118" s="600">
        <v>960</v>
      </c>
      <c r="AB118" s="601"/>
      <c r="AC118" s="602"/>
      <c r="AD118" s="603"/>
      <c r="AE118" s="362">
        <f t="shared" si="24"/>
        <v>0</v>
      </c>
      <c r="AF118" s="362">
        <f t="shared" si="19"/>
        <v>0</v>
      </c>
      <c r="AG118" s="362">
        <f t="shared" si="20"/>
        <v>0</v>
      </c>
      <c r="AH118" s="363">
        <f t="shared" si="21"/>
        <v>0</v>
      </c>
      <c r="AI118" s="364"/>
      <c r="AJ118" s="365">
        <f t="shared" si="22"/>
        <v>0</v>
      </c>
      <c r="AK118" s="596"/>
      <c r="AM118" s="349">
        <f t="shared" si="26"/>
        <v>0</v>
      </c>
      <c r="AN118" s="349">
        <f t="shared" si="27"/>
        <v>0</v>
      </c>
      <c r="AO118" s="349">
        <f t="shared" si="27"/>
        <v>0</v>
      </c>
      <c r="AP118" s="349">
        <f t="shared" si="27"/>
        <v>0</v>
      </c>
      <c r="AQ118" s="349">
        <f t="shared" si="27"/>
        <v>0</v>
      </c>
      <c r="AR118" s="349">
        <f t="shared" si="27"/>
        <v>0</v>
      </c>
      <c r="AS118" s="349">
        <f t="shared" si="27"/>
        <v>0</v>
      </c>
      <c r="AT118" s="349">
        <f t="shared" si="27"/>
        <v>0</v>
      </c>
      <c r="AU118" s="349">
        <f t="shared" si="27"/>
        <v>0</v>
      </c>
      <c r="AV118" s="349">
        <f t="shared" si="27"/>
        <v>0</v>
      </c>
      <c r="AW118" s="349">
        <f t="shared" si="27"/>
        <v>0</v>
      </c>
      <c r="AX118" s="349">
        <f t="shared" si="27"/>
        <v>0</v>
      </c>
      <c r="AY118" s="349">
        <f t="shared" si="27"/>
        <v>0</v>
      </c>
      <c r="AZ118" s="349">
        <f t="shared" si="27"/>
        <v>0</v>
      </c>
      <c r="BA118" s="349">
        <f t="shared" si="27"/>
        <v>0</v>
      </c>
      <c r="BB118" s="349">
        <f t="shared" si="23"/>
        <v>0</v>
      </c>
    </row>
    <row r="119" spans="1:54" ht="13.5">
      <c r="A119" s="319" t="str">
        <f t="shared" si="16"/>
        <v/>
      </c>
      <c r="B119" s="350" t="e">
        <f>DATE(F119,G119,H119)&amp;"-"&amp;COUNTIF($C$19:C119,H119)</f>
        <v>#NUM!</v>
      </c>
      <c r="C119" s="319">
        <f t="shared" si="17"/>
        <v>0</v>
      </c>
      <c r="D119" s="350" t="e">
        <f>DATE(F119,G119,H119)&amp;"-"&amp;COUNTIF($E$19:E119,H119)</f>
        <v>#NUM!</v>
      </c>
      <c r="E119" s="319">
        <f t="shared" si="18"/>
        <v>0</v>
      </c>
      <c r="F119" s="596"/>
      <c r="G119" s="596"/>
      <c r="H119" s="596"/>
      <c r="I119" s="597"/>
      <c r="J119" s="597"/>
      <c r="K119" s="353"/>
      <c r="L119" s="596"/>
      <c r="M119" s="598"/>
      <c r="N119" s="355"/>
      <c r="O119" s="599"/>
      <c r="P119" s="355"/>
      <c r="Q119" s="599"/>
      <c r="R119" s="355"/>
      <c r="S119" s="599"/>
      <c r="T119" s="355"/>
      <c r="U119" s="599"/>
      <c r="V119" s="357"/>
      <c r="W119" s="358"/>
      <c r="X119" s="358"/>
      <c r="Y119" s="358"/>
      <c r="Z119" s="358"/>
      <c r="AA119" s="600">
        <v>960</v>
      </c>
      <c r="AB119" s="601"/>
      <c r="AC119" s="602"/>
      <c r="AD119" s="603"/>
      <c r="AE119" s="362">
        <f t="shared" si="24"/>
        <v>0</v>
      </c>
      <c r="AF119" s="362">
        <f t="shared" si="19"/>
        <v>0</v>
      </c>
      <c r="AG119" s="362">
        <f t="shared" si="20"/>
        <v>0</v>
      </c>
      <c r="AH119" s="363">
        <f t="shared" si="21"/>
        <v>0</v>
      </c>
      <c r="AI119" s="364"/>
      <c r="AJ119" s="365">
        <f t="shared" si="22"/>
        <v>0</v>
      </c>
      <c r="AK119" s="596"/>
      <c r="AM119" s="349">
        <f t="shared" si="26"/>
        <v>0</v>
      </c>
      <c r="AN119" s="349">
        <f t="shared" si="27"/>
        <v>0</v>
      </c>
      <c r="AO119" s="349">
        <f t="shared" si="27"/>
        <v>0</v>
      </c>
      <c r="AP119" s="349">
        <f t="shared" si="27"/>
        <v>0</v>
      </c>
      <c r="AQ119" s="349">
        <f t="shared" si="27"/>
        <v>0</v>
      </c>
      <c r="AR119" s="349">
        <f t="shared" si="27"/>
        <v>0</v>
      </c>
      <c r="AS119" s="349">
        <f t="shared" si="27"/>
        <v>0</v>
      </c>
      <c r="AT119" s="349">
        <f t="shared" si="27"/>
        <v>0</v>
      </c>
      <c r="AU119" s="349">
        <f t="shared" si="27"/>
        <v>0</v>
      </c>
      <c r="AV119" s="349">
        <f t="shared" si="27"/>
        <v>0</v>
      </c>
      <c r="AW119" s="349">
        <f t="shared" si="27"/>
        <v>0</v>
      </c>
      <c r="AX119" s="349">
        <f t="shared" si="27"/>
        <v>0</v>
      </c>
      <c r="AY119" s="349">
        <f t="shared" si="27"/>
        <v>0</v>
      </c>
      <c r="AZ119" s="349">
        <f t="shared" si="27"/>
        <v>0</v>
      </c>
      <c r="BA119" s="349">
        <f t="shared" si="27"/>
        <v>0</v>
      </c>
      <c r="BB119" s="349">
        <f t="shared" si="23"/>
        <v>0</v>
      </c>
    </row>
    <row r="120" spans="1:54" ht="13.5">
      <c r="A120" s="319" t="str">
        <f t="shared" si="16"/>
        <v/>
      </c>
      <c r="B120" s="350" t="e">
        <f>DATE(F120,G120,H120)&amp;"-"&amp;COUNTIF($C$19:C120,H120)</f>
        <v>#NUM!</v>
      </c>
      <c r="C120" s="319">
        <f t="shared" si="17"/>
        <v>0</v>
      </c>
      <c r="D120" s="350" t="e">
        <f>DATE(F120,G120,H120)&amp;"-"&amp;COUNTIF($E$19:E120,H120)</f>
        <v>#NUM!</v>
      </c>
      <c r="E120" s="319">
        <f t="shared" si="18"/>
        <v>0</v>
      </c>
      <c r="F120" s="596"/>
      <c r="G120" s="596"/>
      <c r="H120" s="596"/>
      <c r="I120" s="597"/>
      <c r="J120" s="597"/>
      <c r="K120" s="353"/>
      <c r="L120" s="596"/>
      <c r="M120" s="598"/>
      <c r="N120" s="355"/>
      <c r="O120" s="599"/>
      <c r="P120" s="355"/>
      <c r="Q120" s="599"/>
      <c r="R120" s="355"/>
      <c r="S120" s="599"/>
      <c r="T120" s="355"/>
      <c r="U120" s="599"/>
      <c r="V120" s="357"/>
      <c r="W120" s="358"/>
      <c r="X120" s="358"/>
      <c r="Y120" s="358"/>
      <c r="Z120" s="358"/>
      <c r="AA120" s="600">
        <v>960</v>
      </c>
      <c r="AB120" s="601"/>
      <c r="AC120" s="602"/>
      <c r="AD120" s="603"/>
      <c r="AE120" s="362">
        <f t="shared" si="24"/>
        <v>0</v>
      </c>
      <c r="AF120" s="362">
        <f t="shared" si="19"/>
        <v>0</v>
      </c>
      <c r="AG120" s="362">
        <f t="shared" si="20"/>
        <v>0</v>
      </c>
      <c r="AH120" s="363">
        <f t="shared" si="21"/>
        <v>0</v>
      </c>
      <c r="AI120" s="364"/>
      <c r="AJ120" s="365">
        <f t="shared" si="22"/>
        <v>0</v>
      </c>
      <c r="AK120" s="596"/>
      <c r="AM120" s="349">
        <f t="shared" si="26"/>
        <v>0</v>
      </c>
      <c r="AN120" s="349">
        <f t="shared" si="27"/>
        <v>0</v>
      </c>
      <c r="AO120" s="349">
        <f t="shared" si="27"/>
        <v>0</v>
      </c>
      <c r="AP120" s="349">
        <f t="shared" si="27"/>
        <v>0</v>
      </c>
      <c r="AQ120" s="349">
        <f t="shared" si="27"/>
        <v>0</v>
      </c>
      <c r="AR120" s="349">
        <f t="shared" ref="AN120:BA138" si="28">IF($O120=AR$18,$N120,0)+IF($Q120=AR$18,$P120,0)+IF($S120=AR$18,$R120,0)+IF($U120=AR$18,$T120,0)</f>
        <v>0</v>
      </c>
      <c r="AS120" s="349">
        <f t="shared" si="28"/>
        <v>0</v>
      </c>
      <c r="AT120" s="349">
        <f t="shared" si="28"/>
        <v>0</v>
      </c>
      <c r="AU120" s="349">
        <f t="shared" si="28"/>
        <v>0</v>
      </c>
      <c r="AV120" s="349">
        <f t="shared" si="28"/>
        <v>0</v>
      </c>
      <c r="AW120" s="349">
        <f t="shared" si="28"/>
        <v>0</v>
      </c>
      <c r="AX120" s="349">
        <f t="shared" si="28"/>
        <v>0</v>
      </c>
      <c r="AY120" s="349">
        <f t="shared" si="28"/>
        <v>0</v>
      </c>
      <c r="AZ120" s="349">
        <f t="shared" si="28"/>
        <v>0</v>
      </c>
      <c r="BA120" s="349">
        <f t="shared" si="28"/>
        <v>0</v>
      </c>
      <c r="BB120" s="349">
        <f t="shared" si="23"/>
        <v>0</v>
      </c>
    </row>
    <row r="121" spans="1:54" ht="13.5">
      <c r="A121" s="319" t="str">
        <f t="shared" si="16"/>
        <v/>
      </c>
      <c r="B121" s="350" t="e">
        <f>DATE(F121,G121,H121)&amp;"-"&amp;COUNTIF($C$19:C121,H121)</f>
        <v>#NUM!</v>
      </c>
      <c r="C121" s="319">
        <f t="shared" si="17"/>
        <v>0</v>
      </c>
      <c r="D121" s="350" t="e">
        <f>DATE(F121,G121,H121)&amp;"-"&amp;COUNTIF($E$19:E121,H121)</f>
        <v>#NUM!</v>
      </c>
      <c r="E121" s="319">
        <f t="shared" si="18"/>
        <v>0</v>
      </c>
      <c r="F121" s="596"/>
      <c r="G121" s="596"/>
      <c r="H121" s="596"/>
      <c r="I121" s="597"/>
      <c r="J121" s="597"/>
      <c r="K121" s="353"/>
      <c r="L121" s="596"/>
      <c r="M121" s="598"/>
      <c r="N121" s="355"/>
      <c r="O121" s="599"/>
      <c r="P121" s="355"/>
      <c r="Q121" s="599"/>
      <c r="R121" s="355"/>
      <c r="S121" s="599"/>
      <c r="T121" s="355"/>
      <c r="U121" s="599"/>
      <c r="V121" s="357"/>
      <c r="W121" s="358"/>
      <c r="X121" s="358"/>
      <c r="Y121" s="358"/>
      <c r="Z121" s="358"/>
      <c r="AA121" s="600">
        <v>960</v>
      </c>
      <c r="AB121" s="601"/>
      <c r="AC121" s="602"/>
      <c r="AD121" s="603"/>
      <c r="AE121" s="362">
        <f t="shared" si="24"/>
        <v>0</v>
      </c>
      <c r="AF121" s="362">
        <f t="shared" si="19"/>
        <v>0</v>
      </c>
      <c r="AG121" s="362">
        <f t="shared" si="20"/>
        <v>0</v>
      </c>
      <c r="AH121" s="363">
        <f t="shared" si="21"/>
        <v>0</v>
      </c>
      <c r="AI121" s="364"/>
      <c r="AJ121" s="365">
        <f t="shared" si="22"/>
        <v>0</v>
      </c>
      <c r="AK121" s="596"/>
      <c r="AM121" s="349">
        <f t="shared" si="26"/>
        <v>0</v>
      </c>
      <c r="AN121" s="349">
        <f t="shared" si="28"/>
        <v>0</v>
      </c>
      <c r="AO121" s="349">
        <f t="shared" si="28"/>
        <v>0</v>
      </c>
      <c r="AP121" s="349">
        <f t="shared" si="28"/>
        <v>0</v>
      </c>
      <c r="AQ121" s="349">
        <f t="shared" si="28"/>
        <v>0</v>
      </c>
      <c r="AR121" s="349">
        <f t="shared" si="28"/>
        <v>0</v>
      </c>
      <c r="AS121" s="349">
        <f t="shared" si="28"/>
        <v>0</v>
      </c>
      <c r="AT121" s="349">
        <f t="shared" si="28"/>
        <v>0</v>
      </c>
      <c r="AU121" s="349">
        <f t="shared" si="28"/>
        <v>0</v>
      </c>
      <c r="AV121" s="349">
        <f t="shared" si="28"/>
        <v>0</v>
      </c>
      <c r="AW121" s="349">
        <f t="shared" si="28"/>
        <v>0</v>
      </c>
      <c r="AX121" s="349">
        <f t="shared" si="28"/>
        <v>0</v>
      </c>
      <c r="AY121" s="349">
        <f t="shared" si="28"/>
        <v>0</v>
      </c>
      <c r="AZ121" s="349">
        <f t="shared" si="28"/>
        <v>0</v>
      </c>
      <c r="BA121" s="349">
        <f t="shared" si="28"/>
        <v>0</v>
      </c>
      <c r="BB121" s="349">
        <f t="shared" si="23"/>
        <v>0</v>
      </c>
    </row>
    <row r="122" spans="1:54" ht="13.5">
      <c r="A122" s="319" t="str">
        <f t="shared" si="16"/>
        <v/>
      </c>
      <c r="B122" s="350" t="e">
        <f>DATE(F122,G122,H122)&amp;"-"&amp;COUNTIF($C$19:C122,H122)</f>
        <v>#NUM!</v>
      </c>
      <c r="C122" s="319">
        <f t="shared" si="17"/>
        <v>0</v>
      </c>
      <c r="D122" s="350" t="e">
        <f>DATE(F122,G122,H122)&amp;"-"&amp;COUNTIF($E$19:E122,H122)</f>
        <v>#NUM!</v>
      </c>
      <c r="E122" s="319">
        <f t="shared" si="18"/>
        <v>0</v>
      </c>
      <c r="F122" s="596"/>
      <c r="G122" s="596"/>
      <c r="H122" s="596"/>
      <c r="I122" s="597"/>
      <c r="J122" s="597"/>
      <c r="K122" s="353"/>
      <c r="L122" s="596"/>
      <c r="M122" s="598"/>
      <c r="N122" s="355"/>
      <c r="O122" s="599"/>
      <c r="P122" s="355"/>
      <c r="Q122" s="599"/>
      <c r="R122" s="355"/>
      <c r="S122" s="599"/>
      <c r="T122" s="355"/>
      <c r="U122" s="599"/>
      <c r="V122" s="357"/>
      <c r="W122" s="358"/>
      <c r="X122" s="358"/>
      <c r="Y122" s="358"/>
      <c r="Z122" s="358"/>
      <c r="AA122" s="600">
        <v>960</v>
      </c>
      <c r="AB122" s="601"/>
      <c r="AC122" s="602"/>
      <c r="AD122" s="603"/>
      <c r="AE122" s="362">
        <f t="shared" si="24"/>
        <v>0</v>
      </c>
      <c r="AF122" s="362">
        <f t="shared" si="19"/>
        <v>0</v>
      </c>
      <c r="AG122" s="362">
        <f t="shared" si="20"/>
        <v>0</v>
      </c>
      <c r="AH122" s="363">
        <f t="shared" si="21"/>
        <v>0</v>
      </c>
      <c r="AI122" s="364"/>
      <c r="AJ122" s="365">
        <f t="shared" si="22"/>
        <v>0</v>
      </c>
      <c r="AK122" s="596"/>
      <c r="AM122" s="349">
        <f t="shared" si="26"/>
        <v>0</v>
      </c>
      <c r="AN122" s="349">
        <f t="shared" si="28"/>
        <v>0</v>
      </c>
      <c r="AO122" s="349">
        <f t="shared" si="28"/>
        <v>0</v>
      </c>
      <c r="AP122" s="349">
        <f t="shared" si="28"/>
        <v>0</v>
      </c>
      <c r="AQ122" s="349">
        <f t="shared" si="28"/>
        <v>0</v>
      </c>
      <c r="AR122" s="349">
        <f t="shared" si="28"/>
        <v>0</v>
      </c>
      <c r="AS122" s="349">
        <f t="shared" si="28"/>
        <v>0</v>
      </c>
      <c r="AT122" s="349">
        <f t="shared" si="28"/>
        <v>0</v>
      </c>
      <c r="AU122" s="349">
        <f t="shared" si="28"/>
        <v>0</v>
      </c>
      <c r="AV122" s="349">
        <f t="shared" si="28"/>
        <v>0</v>
      </c>
      <c r="AW122" s="349">
        <f t="shared" si="28"/>
        <v>0</v>
      </c>
      <c r="AX122" s="349">
        <f t="shared" si="28"/>
        <v>0</v>
      </c>
      <c r="AY122" s="349">
        <f t="shared" si="28"/>
        <v>0</v>
      </c>
      <c r="AZ122" s="349">
        <f t="shared" si="28"/>
        <v>0</v>
      </c>
      <c r="BA122" s="349">
        <f t="shared" si="28"/>
        <v>0</v>
      </c>
      <c r="BB122" s="349">
        <f t="shared" si="23"/>
        <v>0</v>
      </c>
    </row>
    <row r="123" spans="1:54" ht="13.5">
      <c r="A123" s="319" t="str">
        <f t="shared" si="16"/>
        <v/>
      </c>
      <c r="B123" s="350" t="e">
        <f>DATE(F123,G123,H123)&amp;"-"&amp;COUNTIF($C$19:C123,H123)</f>
        <v>#NUM!</v>
      </c>
      <c r="C123" s="319">
        <f t="shared" si="17"/>
        <v>0</v>
      </c>
      <c r="D123" s="350" t="e">
        <f>DATE(F123,G123,H123)&amp;"-"&amp;COUNTIF($E$19:E123,H123)</f>
        <v>#NUM!</v>
      </c>
      <c r="E123" s="319">
        <f t="shared" si="18"/>
        <v>0</v>
      </c>
      <c r="F123" s="596"/>
      <c r="G123" s="596"/>
      <c r="H123" s="596"/>
      <c r="I123" s="597"/>
      <c r="J123" s="597"/>
      <c r="K123" s="353"/>
      <c r="L123" s="596"/>
      <c r="M123" s="598"/>
      <c r="N123" s="355"/>
      <c r="O123" s="599"/>
      <c r="P123" s="355"/>
      <c r="Q123" s="599"/>
      <c r="R123" s="355"/>
      <c r="S123" s="599"/>
      <c r="T123" s="355"/>
      <c r="U123" s="599"/>
      <c r="V123" s="357"/>
      <c r="W123" s="358"/>
      <c r="X123" s="358"/>
      <c r="Y123" s="358"/>
      <c r="Z123" s="358"/>
      <c r="AA123" s="600">
        <v>960</v>
      </c>
      <c r="AB123" s="601"/>
      <c r="AC123" s="602"/>
      <c r="AD123" s="603"/>
      <c r="AE123" s="362">
        <f t="shared" si="24"/>
        <v>0</v>
      </c>
      <c r="AF123" s="362">
        <f t="shared" si="19"/>
        <v>0</v>
      </c>
      <c r="AG123" s="362">
        <f t="shared" si="20"/>
        <v>0</v>
      </c>
      <c r="AH123" s="363">
        <f t="shared" si="21"/>
        <v>0</v>
      </c>
      <c r="AI123" s="364"/>
      <c r="AJ123" s="365">
        <f t="shared" si="22"/>
        <v>0</v>
      </c>
      <c r="AK123" s="596"/>
      <c r="AM123" s="349">
        <f t="shared" si="26"/>
        <v>0</v>
      </c>
      <c r="AN123" s="349">
        <f t="shared" si="28"/>
        <v>0</v>
      </c>
      <c r="AO123" s="349">
        <f t="shared" si="28"/>
        <v>0</v>
      </c>
      <c r="AP123" s="349">
        <f t="shared" si="28"/>
        <v>0</v>
      </c>
      <c r="AQ123" s="349">
        <f t="shared" si="28"/>
        <v>0</v>
      </c>
      <c r="AR123" s="349">
        <f t="shared" si="28"/>
        <v>0</v>
      </c>
      <c r="AS123" s="349">
        <f t="shared" si="28"/>
        <v>0</v>
      </c>
      <c r="AT123" s="349">
        <f t="shared" si="28"/>
        <v>0</v>
      </c>
      <c r="AU123" s="349">
        <f t="shared" si="28"/>
        <v>0</v>
      </c>
      <c r="AV123" s="349">
        <f t="shared" si="28"/>
        <v>0</v>
      </c>
      <c r="AW123" s="349">
        <f t="shared" si="28"/>
        <v>0</v>
      </c>
      <c r="AX123" s="349">
        <f t="shared" si="28"/>
        <v>0</v>
      </c>
      <c r="AY123" s="349">
        <f t="shared" si="28"/>
        <v>0</v>
      </c>
      <c r="AZ123" s="349">
        <f t="shared" si="28"/>
        <v>0</v>
      </c>
      <c r="BA123" s="349">
        <f t="shared" si="28"/>
        <v>0</v>
      </c>
      <c r="BB123" s="349">
        <f t="shared" si="23"/>
        <v>0</v>
      </c>
    </row>
    <row r="124" spans="1:54" ht="13.5">
      <c r="A124" s="319" t="str">
        <f t="shared" si="16"/>
        <v/>
      </c>
      <c r="B124" s="350" t="e">
        <f>DATE(F124,G124,H124)&amp;"-"&amp;COUNTIF($C$19:C124,H124)</f>
        <v>#NUM!</v>
      </c>
      <c r="C124" s="319">
        <f t="shared" si="17"/>
        <v>0</v>
      </c>
      <c r="D124" s="350" t="e">
        <f>DATE(F124,G124,H124)&amp;"-"&amp;COUNTIF($E$19:E124,H124)</f>
        <v>#NUM!</v>
      </c>
      <c r="E124" s="319">
        <f t="shared" si="18"/>
        <v>0</v>
      </c>
      <c r="F124" s="596"/>
      <c r="G124" s="596"/>
      <c r="H124" s="596"/>
      <c r="I124" s="597"/>
      <c r="J124" s="597"/>
      <c r="K124" s="353"/>
      <c r="L124" s="596"/>
      <c r="M124" s="598"/>
      <c r="N124" s="355"/>
      <c r="O124" s="599"/>
      <c r="P124" s="355"/>
      <c r="Q124" s="599"/>
      <c r="R124" s="355"/>
      <c r="S124" s="599"/>
      <c r="T124" s="355"/>
      <c r="U124" s="599"/>
      <c r="V124" s="357"/>
      <c r="W124" s="358"/>
      <c r="X124" s="358"/>
      <c r="Y124" s="358"/>
      <c r="Z124" s="358"/>
      <c r="AA124" s="600">
        <v>960</v>
      </c>
      <c r="AB124" s="601"/>
      <c r="AC124" s="602"/>
      <c r="AD124" s="603"/>
      <c r="AE124" s="362">
        <f t="shared" si="24"/>
        <v>0</v>
      </c>
      <c r="AF124" s="362">
        <f t="shared" si="19"/>
        <v>0</v>
      </c>
      <c r="AG124" s="362">
        <f t="shared" si="20"/>
        <v>0</v>
      </c>
      <c r="AH124" s="363">
        <f t="shared" si="21"/>
        <v>0</v>
      </c>
      <c r="AI124" s="364"/>
      <c r="AJ124" s="365">
        <f t="shared" si="22"/>
        <v>0</v>
      </c>
      <c r="AK124" s="596"/>
      <c r="AM124" s="349">
        <f t="shared" si="26"/>
        <v>0</v>
      </c>
      <c r="AN124" s="349">
        <f t="shared" si="28"/>
        <v>0</v>
      </c>
      <c r="AO124" s="349">
        <f t="shared" si="28"/>
        <v>0</v>
      </c>
      <c r="AP124" s="349">
        <f t="shared" si="28"/>
        <v>0</v>
      </c>
      <c r="AQ124" s="349">
        <f t="shared" si="28"/>
        <v>0</v>
      </c>
      <c r="AR124" s="349">
        <f t="shared" si="28"/>
        <v>0</v>
      </c>
      <c r="AS124" s="349">
        <f t="shared" si="28"/>
        <v>0</v>
      </c>
      <c r="AT124" s="349">
        <f t="shared" si="28"/>
        <v>0</v>
      </c>
      <c r="AU124" s="349">
        <f t="shared" si="28"/>
        <v>0</v>
      </c>
      <c r="AV124" s="349">
        <f t="shared" si="28"/>
        <v>0</v>
      </c>
      <c r="AW124" s="349">
        <f t="shared" si="28"/>
        <v>0</v>
      </c>
      <c r="AX124" s="349">
        <f t="shared" si="28"/>
        <v>0</v>
      </c>
      <c r="AY124" s="349">
        <f t="shared" si="28"/>
        <v>0</v>
      </c>
      <c r="AZ124" s="349">
        <f t="shared" si="28"/>
        <v>0</v>
      </c>
      <c r="BA124" s="349">
        <f t="shared" si="28"/>
        <v>0</v>
      </c>
      <c r="BB124" s="349">
        <f t="shared" si="23"/>
        <v>0</v>
      </c>
    </row>
    <row r="125" spans="1:54" ht="13.5">
      <c r="A125" s="319" t="str">
        <f t="shared" si="16"/>
        <v/>
      </c>
      <c r="B125" s="350" t="e">
        <f>DATE(F125,G125,H125)&amp;"-"&amp;COUNTIF($C$19:C125,H125)</f>
        <v>#NUM!</v>
      </c>
      <c r="C125" s="319">
        <f t="shared" si="17"/>
        <v>0</v>
      </c>
      <c r="D125" s="350" t="e">
        <f>DATE(F125,G125,H125)&amp;"-"&amp;COUNTIF($E$19:E125,H125)</f>
        <v>#NUM!</v>
      </c>
      <c r="E125" s="319">
        <f t="shared" si="18"/>
        <v>0</v>
      </c>
      <c r="F125" s="596"/>
      <c r="G125" s="596"/>
      <c r="H125" s="596"/>
      <c r="I125" s="604"/>
      <c r="J125" s="597"/>
      <c r="K125" s="353"/>
      <c r="L125" s="596"/>
      <c r="M125" s="598"/>
      <c r="N125" s="355"/>
      <c r="O125" s="599"/>
      <c r="P125" s="355"/>
      <c r="Q125" s="599"/>
      <c r="R125" s="355"/>
      <c r="S125" s="599"/>
      <c r="T125" s="355"/>
      <c r="U125" s="599"/>
      <c r="V125" s="357"/>
      <c r="W125" s="358"/>
      <c r="X125" s="358"/>
      <c r="Y125" s="358"/>
      <c r="Z125" s="358"/>
      <c r="AA125" s="600">
        <v>960</v>
      </c>
      <c r="AB125" s="601"/>
      <c r="AC125" s="602"/>
      <c r="AD125" s="603"/>
      <c r="AE125" s="362">
        <f t="shared" si="24"/>
        <v>0</v>
      </c>
      <c r="AF125" s="362">
        <f t="shared" si="19"/>
        <v>0</v>
      </c>
      <c r="AG125" s="362">
        <f t="shared" si="20"/>
        <v>0</v>
      </c>
      <c r="AH125" s="363">
        <f t="shared" si="21"/>
        <v>0</v>
      </c>
      <c r="AI125" s="364"/>
      <c r="AJ125" s="365">
        <f t="shared" si="22"/>
        <v>0</v>
      </c>
      <c r="AK125" s="596"/>
      <c r="AM125" s="349">
        <f t="shared" si="26"/>
        <v>0</v>
      </c>
      <c r="AN125" s="349">
        <f t="shared" si="28"/>
        <v>0</v>
      </c>
      <c r="AO125" s="349">
        <f t="shared" si="28"/>
        <v>0</v>
      </c>
      <c r="AP125" s="349">
        <f t="shared" si="28"/>
        <v>0</v>
      </c>
      <c r="AQ125" s="349">
        <f t="shared" si="28"/>
        <v>0</v>
      </c>
      <c r="AR125" s="349">
        <f t="shared" si="28"/>
        <v>0</v>
      </c>
      <c r="AS125" s="349">
        <f t="shared" si="28"/>
        <v>0</v>
      </c>
      <c r="AT125" s="349">
        <f t="shared" si="28"/>
        <v>0</v>
      </c>
      <c r="AU125" s="349">
        <f t="shared" si="28"/>
        <v>0</v>
      </c>
      <c r="AV125" s="349">
        <f t="shared" si="28"/>
        <v>0</v>
      </c>
      <c r="AW125" s="349">
        <f t="shared" si="28"/>
        <v>0</v>
      </c>
      <c r="AX125" s="349">
        <f t="shared" si="28"/>
        <v>0</v>
      </c>
      <c r="AY125" s="349">
        <f t="shared" si="28"/>
        <v>0</v>
      </c>
      <c r="AZ125" s="349">
        <f t="shared" si="28"/>
        <v>0</v>
      </c>
      <c r="BA125" s="349">
        <f t="shared" si="28"/>
        <v>0</v>
      </c>
      <c r="BB125" s="349">
        <f t="shared" si="23"/>
        <v>0</v>
      </c>
    </row>
    <row r="126" spans="1:54" ht="13.5">
      <c r="A126" s="319" t="str">
        <f t="shared" si="16"/>
        <v/>
      </c>
      <c r="B126" s="350" t="e">
        <f>DATE(F126,G126,H126)&amp;"-"&amp;COUNTIF($C$19:C126,H126)</f>
        <v>#NUM!</v>
      </c>
      <c r="C126" s="319">
        <f t="shared" si="17"/>
        <v>0</v>
      </c>
      <c r="D126" s="350" t="e">
        <f>DATE(F126,G126,H126)&amp;"-"&amp;COUNTIF($E$19:E126,H126)</f>
        <v>#NUM!</v>
      </c>
      <c r="E126" s="319">
        <f t="shared" si="18"/>
        <v>0</v>
      </c>
      <c r="F126" s="596"/>
      <c r="G126" s="596"/>
      <c r="H126" s="596"/>
      <c r="I126" s="597"/>
      <c r="J126" s="597"/>
      <c r="K126" s="353"/>
      <c r="L126" s="596"/>
      <c r="M126" s="598"/>
      <c r="N126" s="355"/>
      <c r="O126" s="599"/>
      <c r="P126" s="355"/>
      <c r="Q126" s="599"/>
      <c r="R126" s="355"/>
      <c r="S126" s="599"/>
      <c r="T126" s="355"/>
      <c r="U126" s="599"/>
      <c r="V126" s="357"/>
      <c r="W126" s="358"/>
      <c r="X126" s="358"/>
      <c r="Y126" s="358"/>
      <c r="Z126" s="358"/>
      <c r="AA126" s="600">
        <v>960</v>
      </c>
      <c r="AB126" s="601"/>
      <c r="AC126" s="602"/>
      <c r="AD126" s="603"/>
      <c r="AE126" s="362">
        <f t="shared" si="24"/>
        <v>0</v>
      </c>
      <c r="AF126" s="362">
        <f t="shared" si="19"/>
        <v>0</v>
      </c>
      <c r="AG126" s="362">
        <f t="shared" si="20"/>
        <v>0</v>
      </c>
      <c r="AH126" s="363">
        <f t="shared" si="21"/>
        <v>0</v>
      </c>
      <c r="AI126" s="364"/>
      <c r="AJ126" s="365">
        <f t="shared" si="22"/>
        <v>0</v>
      </c>
      <c r="AK126" s="596"/>
      <c r="AM126" s="349">
        <f t="shared" si="26"/>
        <v>0</v>
      </c>
      <c r="AN126" s="349">
        <f t="shared" si="28"/>
        <v>0</v>
      </c>
      <c r="AO126" s="349">
        <f t="shared" si="28"/>
        <v>0</v>
      </c>
      <c r="AP126" s="349">
        <f t="shared" si="28"/>
        <v>0</v>
      </c>
      <c r="AQ126" s="349">
        <f t="shared" si="28"/>
        <v>0</v>
      </c>
      <c r="AR126" s="349">
        <f t="shared" si="28"/>
        <v>0</v>
      </c>
      <c r="AS126" s="349">
        <f t="shared" si="28"/>
        <v>0</v>
      </c>
      <c r="AT126" s="349">
        <f t="shared" si="28"/>
        <v>0</v>
      </c>
      <c r="AU126" s="349">
        <f t="shared" si="28"/>
        <v>0</v>
      </c>
      <c r="AV126" s="349">
        <f t="shared" si="28"/>
        <v>0</v>
      </c>
      <c r="AW126" s="349">
        <f t="shared" si="28"/>
        <v>0</v>
      </c>
      <c r="AX126" s="349">
        <f t="shared" si="28"/>
        <v>0</v>
      </c>
      <c r="AY126" s="349">
        <f t="shared" si="28"/>
        <v>0</v>
      </c>
      <c r="AZ126" s="349">
        <f t="shared" si="28"/>
        <v>0</v>
      </c>
      <c r="BA126" s="349">
        <f t="shared" si="28"/>
        <v>0</v>
      </c>
      <c r="BB126" s="349">
        <f t="shared" si="23"/>
        <v>0</v>
      </c>
    </row>
    <row r="127" spans="1:54" ht="13.5">
      <c r="A127" s="319" t="str">
        <f t="shared" si="16"/>
        <v/>
      </c>
      <c r="B127" s="350" t="e">
        <f>DATE(F127,G127,H127)&amp;"-"&amp;COUNTIF($C$19:C127,H127)</f>
        <v>#NUM!</v>
      </c>
      <c r="C127" s="319">
        <f t="shared" si="17"/>
        <v>0</v>
      </c>
      <c r="D127" s="350" t="e">
        <f>DATE(F127,G127,H127)&amp;"-"&amp;COUNTIF($E$19:E127,H127)</f>
        <v>#NUM!</v>
      </c>
      <c r="E127" s="319">
        <f t="shared" si="18"/>
        <v>0</v>
      </c>
      <c r="F127" s="596"/>
      <c r="G127" s="596"/>
      <c r="H127" s="596"/>
      <c r="I127" s="597"/>
      <c r="J127" s="597"/>
      <c r="K127" s="353"/>
      <c r="L127" s="596"/>
      <c r="M127" s="598"/>
      <c r="N127" s="355"/>
      <c r="O127" s="599"/>
      <c r="P127" s="355"/>
      <c r="Q127" s="599"/>
      <c r="R127" s="355"/>
      <c r="S127" s="599"/>
      <c r="T127" s="355"/>
      <c r="U127" s="599"/>
      <c r="V127" s="357"/>
      <c r="W127" s="358"/>
      <c r="X127" s="358"/>
      <c r="Y127" s="358"/>
      <c r="Z127" s="358"/>
      <c r="AA127" s="600">
        <v>960</v>
      </c>
      <c r="AB127" s="601"/>
      <c r="AC127" s="602"/>
      <c r="AD127" s="603"/>
      <c r="AE127" s="362">
        <f t="shared" si="24"/>
        <v>0</v>
      </c>
      <c r="AF127" s="362">
        <f t="shared" si="19"/>
        <v>0</v>
      </c>
      <c r="AG127" s="362">
        <f t="shared" si="20"/>
        <v>0</v>
      </c>
      <c r="AH127" s="363">
        <f t="shared" si="21"/>
        <v>0</v>
      </c>
      <c r="AI127" s="364"/>
      <c r="AJ127" s="365">
        <f t="shared" si="22"/>
        <v>0</v>
      </c>
      <c r="AK127" s="596"/>
      <c r="AM127" s="349">
        <f t="shared" si="26"/>
        <v>0</v>
      </c>
      <c r="AN127" s="349">
        <f t="shared" si="28"/>
        <v>0</v>
      </c>
      <c r="AO127" s="349">
        <f t="shared" si="28"/>
        <v>0</v>
      </c>
      <c r="AP127" s="349">
        <f t="shared" si="28"/>
        <v>0</v>
      </c>
      <c r="AQ127" s="349">
        <f t="shared" si="28"/>
        <v>0</v>
      </c>
      <c r="AR127" s="349">
        <f t="shared" si="28"/>
        <v>0</v>
      </c>
      <c r="AS127" s="349">
        <f t="shared" si="28"/>
        <v>0</v>
      </c>
      <c r="AT127" s="349">
        <f t="shared" si="28"/>
        <v>0</v>
      </c>
      <c r="AU127" s="349">
        <f t="shared" si="28"/>
        <v>0</v>
      </c>
      <c r="AV127" s="349">
        <f t="shared" si="28"/>
        <v>0</v>
      </c>
      <c r="AW127" s="349">
        <f t="shared" si="28"/>
        <v>0</v>
      </c>
      <c r="AX127" s="349">
        <f t="shared" si="28"/>
        <v>0</v>
      </c>
      <c r="AY127" s="349">
        <f t="shared" si="28"/>
        <v>0</v>
      </c>
      <c r="AZ127" s="349">
        <f t="shared" si="28"/>
        <v>0</v>
      </c>
      <c r="BA127" s="349">
        <f t="shared" si="28"/>
        <v>0</v>
      </c>
      <c r="BB127" s="349">
        <f t="shared" si="23"/>
        <v>0</v>
      </c>
    </row>
    <row r="128" spans="1:54" ht="13.5">
      <c r="A128" s="319" t="str">
        <f t="shared" si="16"/>
        <v/>
      </c>
      <c r="B128" s="350" t="e">
        <f>DATE(F128,G128,H128)&amp;"-"&amp;COUNTIF($C$19:C128,H128)</f>
        <v>#NUM!</v>
      </c>
      <c r="C128" s="319">
        <f t="shared" si="17"/>
        <v>0</v>
      </c>
      <c r="D128" s="350" t="e">
        <f>DATE(F128,G128,H128)&amp;"-"&amp;COUNTIF($E$19:E128,H128)</f>
        <v>#NUM!</v>
      </c>
      <c r="E128" s="319">
        <f t="shared" si="18"/>
        <v>0</v>
      </c>
      <c r="F128" s="596"/>
      <c r="G128" s="596"/>
      <c r="H128" s="596"/>
      <c r="I128" s="597"/>
      <c r="J128" s="597"/>
      <c r="K128" s="353"/>
      <c r="L128" s="596"/>
      <c r="M128" s="598"/>
      <c r="N128" s="355"/>
      <c r="O128" s="599"/>
      <c r="P128" s="355"/>
      <c r="Q128" s="599"/>
      <c r="R128" s="355"/>
      <c r="S128" s="599"/>
      <c r="T128" s="355"/>
      <c r="U128" s="599"/>
      <c r="V128" s="357"/>
      <c r="W128" s="358"/>
      <c r="X128" s="358"/>
      <c r="Y128" s="358"/>
      <c r="Z128" s="358"/>
      <c r="AA128" s="600">
        <v>960</v>
      </c>
      <c r="AB128" s="601"/>
      <c r="AC128" s="602"/>
      <c r="AD128" s="603"/>
      <c r="AE128" s="362">
        <f t="shared" si="24"/>
        <v>0</v>
      </c>
      <c r="AF128" s="362">
        <f t="shared" si="19"/>
        <v>0</v>
      </c>
      <c r="AG128" s="362">
        <f t="shared" si="20"/>
        <v>0</v>
      </c>
      <c r="AH128" s="363">
        <f t="shared" si="21"/>
        <v>0</v>
      </c>
      <c r="AI128" s="364"/>
      <c r="AJ128" s="365">
        <f t="shared" si="22"/>
        <v>0</v>
      </c>
      <c r="AK128" s="596"/>
      <c r="AM128" s="349">
        <f t="shared" si="26"/>
        <v>0</v>
      </c>
      <c r="AN128" s="349">
        <f t="shared" si="28"/>
        <v>0</v>
      </c>
      <c r="AO128" s="349">
        <f t="shared" si="28"/>
        <v>0</v>
      </c>
      <c r="AP128" s="349">
        <f t="shared" si="28"/>
        <v>0</v>
      </c>
      <c r="AQ128" s="349">
        <f t="shared" si="28"/>
        <v>0</v>
      </c>
      <c r="AR128" s="349">
        <f t="shared" si="28"/>
        <v>0</v>
      </c>
      <c r="AS128" s="349">
        <f t="shared" si="28"/>
        <v>0</v>
      </c>
      <c r="AT128" s="349">
        <f t="shared" si="28"/>
        <v>0</v>
      </c>
      <c r="AU128" s="349">
        <f t="shared" si="28"/>
        <v>0</v>
      </c>
      <c r="AV128" s="349">
        <f t="shared" si="28"/>
        <v>0</v>
      </c>
      <c r="AW128" s="349">
        <f t="shared" si="28"/>
        <v>0</v>
      </c>
      <c r="AX128" s="349">
        <f t="shared" si="28"/>
        <v>0</v>
      </c>
      <c r="AY128" s="349">
        <f t="shared" si="28"/>
        <v>0</v>
      </c>
      <c r="AZ128" s="349">
        <f t="shared" si="28"/>
        <v>0</v>
      </c>
      <c r="BA128" s="349">
        <f t="shared" si="28"/>
        <v>0</v>
      </c>
      <c r="BB128" s="349">
        <f t="shared" si="23"/>
        <v>0</v>
      </c>
    </row>
    <row r="129" spans="1:54" ht="13.5">
      <c r="A129" s="319" t="str">
        <f t="shared" si="16"/>
        <v/>
      </c>
      <c r="B129" s="350" t="e">
        <f>DATE(F129,G129,H129)&amp;"-"&amp;COUNTIF($C$19:C129,H129)</f>
        <v>#NUM!</v>
      </c>
      <c r="C129" s="319">
        <f t="shared" si="17"/>
        <v>0</v>
      </c>
      <c r="D129" s="350" t="e">
        <f>DATE(F129,G129,H129)&amp;"-"&amp;COUNTIF($E$19:E129,H129)</f>
        <v>#NUM!</v>
      </c>
      <c r="E129" s="319">
        <f t="shared" si="18"/>
        <v>0</v>
      </c>
      <c r="F129" s="596"/>
      <c r="G129" s="596"/>
      <c r="H129" s="596"/>
      <c r="I129" s="597"/>
      <c r="J129" s="597"/>
      <c r="K129" s="353"/>
      <c r="L129" s="596"/>
      <c r="M129" s="598"/>
      <c r="N129" s="355"/>
      <c r="O129" s="599"/>
      <c r="P129" s="355"/>
      <c r="Q129" s="599"/>
      <c r="R129" s="355"/>
      <c r="S129" s="599"/>
      <c r="T129" s="355"/>
      <c r="U129" s="599"/>
      <c r="V129" s="357"/>
      <c r="W129" s="358"/>
      <c r="X129" s="358"/>
      <c r="Y129" s="358"/>
      <c r="Z129" s="358"/>
      <c r="AA129" s="600">
        <v>960</v>
      </c>
      <c r="AB129" s="601"/>
      <c r="AC129" s="607"/>
      <c r="AD129" s="603"/>
      <c r="AE129" s="362">
        <f t="shared" si="24"/>
        <v>0</v>
      </c>
      <c r="AF129" s="362">
        <f t="shared" si="19"/>
        <v>0</v>
      </c>
      <c r="AG129" s="362">
        <f t="shared" si="20"/>
        <v>0</v>
      </c>
      <c r="AH129" s="363">
        <f t="shared" si="21"/>
        <v>0</v>
      </c>
      <c r="AI129" s="364"/>
      <c r="AJ129" s="365">
        <f t="shared" si="22"/>
        <v>0</v>
      </c>
      <c r="AK129" s="596"/>
      <c r="AM129" s="349">
        <f t="shared" si="26"/>
        <v>0</v>
      </c>
      <c r="AN129" s="349">
        <f t="shared" si="28"/>
        <v>0</v>
      </c>
      <c r="AO129" s="349">
        <f t="shared" si="28"/>
        <v>0</v>
      </c>
      <c r="AP129" s="349">
        <f t="shared" si="28"/>
        <v>0</v>
      </c>
      <c r="AQ129" s="349">
        <f t="shared" si="28"/>
        <v>0</v>
      </c>
      <c r="AR129" s="349">
        <f t="shared" si="28"/>
        <v>0</v>
      </c>
      <c r="AS129" s="349">
        <f t="shared" si="28"/>
        <v>0</v>
      </c>
      <c r="AT129" s="349">
        <f t="shared" si="28"/>
        <v>0</v>
      </c>
      <c r="AU129" s="349">
        <f t="shared" si="28"/>
        <v>0</v>
      </c>
      <c r="AV129" s="349">
        <f t="shared" si="28"/>
        <v>0</v>
      </c>
      <c r="AW129" s="349">
        <f t="shared" si="28"/>
        <v>0</v>
      </c>
      <c r="AX129" s="349">
        <f t="shared" si="28"/>
        <v>0</v>
      </c>
      <c r="AY129" s="349">
        <f t="shared" si="28"/>
        <v>0</v>
      </c>
      <c r="AZ129" s="349">
        <f t="shared" si="28"/>
        <v>0</v>
      </c>
      <c r="BA129" s="349">
        <f t="shared" si="28"/>
        <v>0</v>
      </c>
      <c r="BB129" s="349">
        <f t="shared" si="23"/>
        <v>0</v>
      </c>
    </row>
    <row r="130" spans="1:54" ht="13.5">
      <c r="A130" s="319" t="str">
        <f t="shared" si="16"/>
        <v/>
      </c>
      <c r="B130" s="350" t="e">
        <f>DATE(F130,G130,H130)&amp;"-"&amp;COUNTIF($C$19:C130,H130)</f>
        <v>#NUM!</v>
      </c>
      <c r="C130" s="319">
        <f t="shared" si="17"/>
        <v>0</v>
      </c>
      <c r="D130" s="350" t="e">
        <f>DATE(F130,G130,H130)&amp;"-"&amp;COUNTIF($E$19:E130,H130)</f>
        <v>#NUM!</v>
      </c>
      <c r="E130" s="319">
        <f t="shared" si="18"/>
        <v>0</v>
      </c>
      <c r="F130" s="596"/>
      <c r="G130" s="596"/>
      <c r="H130" s="596"/>
      <c r="I130" s="597"/>
      <c r="J130" s="597"/>
      <c r="K130" s="353"/>
      <c r="L130" s="596"/>
      <c r="M130" s="598"/>
      <c r="N130" s="355"/>
      <c r="O130" s="599"/>
      <c r="P130" s="355"/>
      <c r="Q130" s="599"/>
      <c r="R130" s="355"/>
      <c r="S130" s="599"/>
      <c r="T130" s="355"/>
      <c r="U130" s="599"/>
      <c r="V130" s="357"/>
      <c r="W130" s="358"/>
      <c r="X130" s="358"/>
      <c r="Y130" s="358"/>
      <c r="Z130" s="358"/>
      <c r="AA130" s="600">
        <v>960</v>
      </c>
      <c r="AB130" s="601"/>
      <c r="AC130" s="607"/>
      <c r="AD130" s="603"/>
      <c r="AE130" s="362">
        <f t="shared" si="24"/>
        <v>0</v>
      </c>
      <c r="AF130" s="362">
        <f t="shared" si="19"/>
        <v>0</v>
      </c>
      <c r="AG130" s="362">
        <f t="shared" si="20"/>
        <v>0</v>
      </c>
      <c r="AH130" s="363">
        <f t="shared" si="21"/>
        <v>0</v>
      </c>
      <c r="AI130" s="364"/>
      <c r="AJ130" s="365">
        <f t="shared" si="22"/>
        <v>0</v>
      </c>
      <c r="AK130" s="596"/>
      <c r="AM130" s="349">
        <f t="shared" si="26"/>
        <v>0</v>
      </c>
      <c r="AN130" s="349">
        <f t="shared" si="28"/>
        <v>0</v>
      </c>
      <c r="AO130" s="349">
        <f t="shared" si="28"/>
        <v>0</v>
      </c>
      <c r="AP130" s="349">
        <f t="shared" si="28"/>
        <v>0</v>
      </c>
      <c r="AQ130" s="349">
        <f t="shared" si="28"/>
        <v>0</v>
      </c>
      <c r="AR130" s="349">
        <f t="shared" si="28"/>
        <v>0</v>
      </c>
      <c r="AS130" s="349">
        <f t="shared" si="28"/>
        <v>0</v>
      </c>
      <c r="AT130" s="349">
        <f t="shared" si="28"/>
        <v>0</v>
      </c>
      <c r="AU130" s="349">
        <f t="shared" si="28"/>
        <v>0</v>
      </c>
      <c r="AV130" s="349">
        <f t="shared" si="28"/>
        <v>0</v>
      </c>
      <c r="AW130" s="349">
        <f t="shared" si="28"/>
        <v>0</v>
      </c>
      <c r="AX130" s="349">
        <f t="shared" si="28"/>
        <v>0</v>
      </c>
      <c r="AY130" s="349">
        <f t="shared" si="28"/>
        <v>0</v>
      </c>
      <c r="AZ130" s="349">
        <f t="shared" si="28"/>
        <v>0</v>
      </c>
      <c r="BA130" s="349">
        <f t="shared" si="28"/>
        <v>0</v>
      </c>
      <c r="BB130" s="349">
        <f t="shared" si="23"/>
        <v>0</v>
      </c>
    </row>
    <row r="131" spans="1:54" ht="13.5">
      <c r="A131" s="319" t="str">
        <f t="shared" si="16"/>
        <v/>
      </c>
      <c r="B131" s="350" t="e">
        <f>DATE(F131,G131,H131)&amp;"-"&amp;COUNTIF($C$19:C131,H131)</f>
        <v>#NUM!</v>
      </c>
      <c r="C131" s="319">
        <f t="shared" si="17"/>
        <v>0</v>
      </c>
      <c r="D131" s="350" t="e">
        <f>DATE(F131,G131,H131)&amp;"-"&amp;COUNTIF($E$19:E131,H131)</f>
        <v>#NUM!</v>
      </c>
      <c r="E131" s="319">
        <f t="shared" si="18"/>
        <v>0</v>
      </c>
      <c r="F131" s="596"/>
      <c r="G131" s="596"/>
      <c r="H131" s="596"/>
      <c r="I131" s="597"/>
      <c r="J131" s="597"/>
      <c r="K131" s="353"/>
      <c r="L131" s="596"/>
      <c r="M131" s="598"/>
      <c r="N131" s="355"/>
      <c r="O131" s="599"/>
      <c r="P131" s="355"/>
      <c r="Q131" s="599"/>
      <c r="R131" s="355"/>
      <c r="S131" s="599"/>
      <c r="T131" s="355"/>
      <c r="U131" s="599"/>
      <c r="V131" s="357"/>
      <c r="W131" s="358"/>
      <c r="X131" s="358"/>
      <c r="Y131" s="358"/>
      <c r="Z131" s="358"/>
      <c r="AA131" s="600">
        <v>960</v>
      </c>
      <c r="AB131" s="601"/>
      <c r="AC131" s="602"/>
      <c r="AD131" s="603"/>
      <c r="AE131" s="362">
        <f t="shared" si="24"/>
        <v>0</v>
      </c>
      <c r="AF131" s="362">
        <f t="shared" si="19"/>
        <v>0</v>
      </c>
      <c r="AG131" s="362">
        <f t="shared" si="20"/>
        <v>0</v>
      </c>
      <c r="AH131" s="363">
        <f t="shared" si="21"/>
        <v>0</v>
      </c>
      <c r="AI131" s="364"/>
      <c r="AJ131" s="365">
        <f t="shared" si="22"/>
        <v>0</v>
      </c>
      <c r="AK131" s="596"/>
      <c r="AM131" s="349">
        <f t="shared" si="26"/>
        <v>0</v>
      </c>
      <c r="AN131" s="349">
        <f t="shared" si="28"/>
        <v>0</v>
      </c>
      <c r="AO131" s="349">
        <f t="shared" si="28"/>
        <v>0</v>
      </c>
      <c r="AP131" s="349">
        <f t="shared" si="28"/>
        <v>0</v>
      </c>
      <c r="AQ131" s="349">
        <f t="shared" si="28"/>
        <v>0</v>
      </c>
      <c r="AR131" s="349">
        <f t="shared" si="28"/>
        <v>0</v>
      </c>
      <c r="AS131" s="349">
        <f t="shared" si="28"/>
        <v>0</v>
      </c>
      <c r="AT131" s="349">
        <f t="shared" si="28"/>
        <v>0</v>
      </c>
      <c r="AU131" s="349">
        <f t="shared" si="28"/>
        <v>0</v>
      </c>
      <c r="AV131" s="349">
        <f t="shared" si="28"/>
        <v>0</v>
      </c>
      <c r="AW131" s="349">
        <f t="shared" si="28"/>
        <v>0</v>
      </c>
      <c r="AX131" s="349">
        <f t="shared" si="28"/>
        <v>0</v>
      </c>
      <c r="AY131" s="349">
        <f t="shared" si="28"/>
        <v>0</v>
      </c>
      <c r="AZ131" s="349">
        <f t="shared" si="28"/>
        <v>0</v>
      </c>
      <c r="BA131" s="349">
        <f t="shared" si="28"/>
        <v>0</v>
      </c>
      <c r="BB131" s="349">
        <f t="shared" si="23"/>
        <v>0</v>
      </c>
    </row>
    <row r="132" spans="1:54" ht="13.5">
      <c r="A132" s="319" t="str">
        <f t="shared" si="16"/>
        <v/>
      </c>
      <c r="B132" s="350" t="e">
        <f>DATE(F132,G132,H132)&amp;"-"&amp;COUNTIF($C$19:C132,H132)</f>
        <v>#NUM!</v>
      </c>
      <c r="C132" s="319">
        <f t="shared" si="17"/>
        <v>0</v>
      </c>
      <c r="D132" s="350" t="e">
        <f>DATE(F132,G132,H132)&amp;"-"&amp;COUNTIF($E$19:E132,H132)</f>
        <v>#NUM!</v>
      </c>
      <c r="E132" s="319">
        <f t="shared" si="18"/>
        <v>0</v>
      </c>
      <c r="F132" s="596"/>
      <c r="G132" s="596"/>
      <c r="H132" s="596"/>
      <c r="I132" s="597"/>
      <c r="J132" s="597"/>
      <c r="K132" s="353"/>
      <c r="L132" s="596"/>
      <c r="M132" s="598"/>
      <c r="N132" s="355"/>
      <c r="O132" s="599"/>
      <c r="P132" s="355"/>
      <c r="Q132" s="599"/>
      <c r="R132" s="355"/>
      <c r="S132" s="599"/>
      <c r="T132" s="355"/>
      <c r="U132" s="599"/>
      <c r="V132" s="357"/>
      <c r="W132" s="358"/>
      <c r="X132" s="358"/>
      <c r="Y132" s="358"/>
      <c r="Z132" s="358"/>
      <c r="AA132" s="600">
        <v>960</v>
      </c>
      <c r="AB132" s="601"/>
      <c r="AC132" s="609"/>
      <c r="AD132" s="603"/>
      <c r="AE132" s="362">
        <f t="shared" si="24"/>
        <v>0</v>
      </c>
      <c r="AF132" s="362">
        <f t="shared" si="19"/>
        <v>0</v>
      </c>
      <c r="AG132" s="362">
        <f t="shared" si="20"/>
        <v>0</v>
      </c>
      <c r="AH132" s="363">
        <f t="shared" si="21"/>
        <v>0</v>
      </c>
      <c r="AI132" s="364"/>
      <c r="AJ132" s="365">
        <f t="shared" si="22"/>
        <v>0</v>
      </c>
      <c r="AK132" s="596"/>
      <c r="AM132" s="349">
        <f t="shared" si="26"/>
        <v>0</v>
      </c>
      <c r="AN132" s="349">
        <f t="shared" si="28"/>
        <v>0</v>
      </c>
      <c r="AO132" s="349">
        <f t="shared" si="28"/>
        <v>0</v>
      </c>
      <c r="AP132" s="349">
        <f t="shared" si="28"/>
        <v>0</v>
      </c>
      <c r="AQ132" s="349">
        <f t="shared" si="28"/>
        <v>0</v>
      </c>
      <c r="AR132" s="349">
        <f t="shared" si="28"/>
        <v>0</v>
      </c>
      <c r="AS132" s="349">
        <f t="shared" si="28"/>
        <v>0</v>
      </c>
      <c r="AT132" s="349">
        <f t="shared" si="28"/>
        <v>0</v>
      </c>
      <c r="AU132" s="349">
        <f t="shared" si="28"/>
        <v>0</v>
      </c>
      <c r="AV132" s="349">
        <f t="shared" si="28"/>
        <v>0</v>
      </c>
      <c r="AW132" s="349">
        <f t="shared" si="28"/>
        <v>0</v>
      </c>
      <c r="AX132" s="349">
        <f t="shared" si="28"/>
        <v>0</v>
      </c>
      <c r="AY132" s="349">
        <f t="shared" si="28"/>
        <v>0</v>
      </c>
      <c r="AZ132" s="349">
        <f t="shared" si="28"/>
        <v>0</v>
      </c>
      <c r="BA132" s="349">
        <f t="shared" si="28"/>
        <v>0</v>
      </c>
      <c r="BB132" s="349">
        <f t="shared" si="23"/>
        <v>0</v>
      </c>
    </row>
    <row r="133" spans="1:54" ht="13.5">
      <c r="A133" s="319" t="str">
        <f t="shared" si="16"/>
        <v/>
      </c>
      <c r="B133" s="350" t="e">
        <f>DATE(F133,G133,H133)&amp;"-"&amp;COUNTIF($C$19:C133,H133)</f>
        <v>#NUM!</v>
      </c>
      <c r="C133" s="319">
        <f t="shared" si="17"/>
        <v>0</v>
      </c>
      <c r="D133" s="350" t="e">
        <f>DATE(F133,G133,H133)&amp;"-"&amp;COUNTIF($E$19:E133,H133)</f>
        <v>#NUM!</v>
      </c>
      <c r="E133" s="319">
        <f t="shared" si="18"/>
        <v>0</v>
      </c>
      <c r="F133" s="596"/>
      <c r="G133" s="596"/>
      <c r="H133" s="596"/>
      <c r="I133" s="597"/>
      <c r="J133" s="597"/>
      <c r="K133" s="353"/>
      <c r="L133" s="596"/>
      <c r="M133" s="598"/>
      <c r="N133" s="355"/>
      <c r="O133" s="599"/>
      <c r="P133" s="355"/>
      <c r="Q133" s="599"/>
      <c r="R133" s="355"/>
      <c r="S133" s="599"/>
      <c r="T133" s="355"/>
      <c r="U133" s="599"/>
      <c r="V133" s="357"/>
      <c r="W133" s="358"/>
      <c r="X133" s="358"/>
      <c r="Y133" s="358"/>
      <c r="Z133" s="358"/>
      <c r="AA133" s="600">
        <v>960</v>
      </c>
      <c r="AB133" s="601"/>
      <c r="AC133" s="602"/>
      <c r="AD133" s="603"/>
      <c r="AE133" s="362">
        <f t="shared" si="24"/>
        <v>0</v>
      </c>
      <c r="AF133" s="362">
        <f t="shared" si="19"/>
        <v>0</v>
      </c>
      <c r="AG133" s="362">
        <f t="shared" si="20"/>
        <v>0</v>
      </c>
      <c r="AH133" s="363">
        <f t="shared" si="21"/>
        <v>0</v>
      </c>
      <c r="AI133" s="364"/>
      <c r="AJ133" s="365">
        <f t="shared" si="22"/>
        <v>0</v>
      </c>
      <c r="AK133" s="596"/>
      <c r="AM133" s="349">
        <f t="shared" si="26"/>
        <v>0</v>
      </c>
      <c r="AN133" s="349">
        <f t="shared" si="28"/>
        <v>0</v>
      </c>
      <c r="AO133" s="349">
        <f t="shared" si="28"/>
        <v>0</v>
      </c>
      <c r="AP133" s="349">
        <f t="shared" si="28"/>
        <v>0</v>
      </c>
      <c r="AQ133" s="349">
        <f t="shared" si="28"/>
        <v>0</v>
      </c>
      <c r="AR133" s="349">
        <f t="shared" si="28"/>
        <v>0</v>
      </c>
      <c r="AS133" s="349">
        <f t="shared" si="28"/>
        <v>0</v>
      </c>
      <c r="AT133" s="349">
        <f t="shared" si="28"/>
        <v>0</v>
      </c>
      <c r="AU133" s="349">
        <f t="shared" si="28"/>
        <v>0</v>
      </c>
      <c r="AV133" s="349">
        <f t="shared" si="28"/>
        <v>0</v>
      </c>
      <c r="AW133" s="349">
        <f t="shared" si="28"/>
        <v>0</v>
      </c>
      <c r="AX133" s="349">
        <f t="shared" si="28"/>
        <v>0</v>
      </c>
      <c r="AY133" s="349">
        <f t="shared" si="28"/>
        <v>0</v>
      </c>
      <c r="AZ133" s="349">
        <f t="shared" si="28"/>
        <v>0</v>
      </c>
      <c r="BA133" s="349">
        <f t="shared" si="28"/>
        <v>0</v>
      </c>
      <c r="BB133" s="349">
        <f t="shared" si="23"/>
        <v>0</v>
      </c>
    </row>
    <row r="134" spans="1:54" ht="13.5">
      <c r="A134" s="319" t="str">
        <f t="shared" si="16"/>
        <v/>
      </c>
      <c r="B134" s="350" t="e">
        <f>DATE(F134,G134,H134)&amp;"-"&amp;COUNTIF($C$19:C134,H134)</f>
        <v>#NUM!</v>
      </c>
      <c r="C134" s="319">
        <f t="shared" si="17"/>
        <v>0</v>
      </c>
      <c r="D134" s="350" t="e">
        <f>DATE(F134,G134,H134)&amp;"-"&amp;COUNTIF($E$19:E134,H134)</f>
        <v>#NUM!</v>
      </c>
      <c r="E134" s="319">
        <f t="shared" si="18"/>
        <v>0</v>
      </c>
      <c r="F134" s="596"/>
      <c r="G134" s="596"/>
      <c r="H134" s="596"/>
      <c r="I134" s="597"/>
      <c r="J134" s="597"/>
      <c r="K134" s="353"/>
      <c r="L134" s="596"/>
      <c r="M134" s="598"/>
      <c r="N134" s="355"/>
      <c r="O134" s="599"/>
      <c r="P134" s="355"/>
      <c r="Q134" s="599"/>
      <c r="R134" s="355"/>
      <c r="S134" s="599"/>
      <c r="T134" s="355"/>
      <c r="U134" s="599"/>
      <c r="V134" s="357"/>
      <c r="W134" s="358"/>
      <c r="X134" s="358"/>
      <c r="Y134" s="358"/>
      <c r="Z134" s="358"/>
      <c r="AA134" s="600">
        <v>960</v>
      </c>
      <c r="AB134" s="601"/>
      <c r="AC134" s="602"/>
      <c r="AD134" s="603"/>
      <c r="AE134" s="362">
        <f t="shared" si="24"/>
        <v>0</v>
      </c>
      <c r="AF134" s="362">
        <f t="shared" si="19"/>
        <v>0</v>
      </c>
      <c r="AG134" s="362">
        <f t="shared" si="20"/>
        <v>0</v>
      </c>
      <c r="AH134" s="363">
        <f t="shared" si="21"/>
        <v>0</v>
      </c>
      <c r="AI134" s="364"/>
      <c r="AJ134" s="365">
        <f t="shared" si="22"/>
        <v>0</v>
      </c>
      <c r="AK134" s="596"/>
      <c r="AM134" s="349">
        <f t="shared" si="26"/>
        <v>0</v>
      </c>
      <c r="AN134" s="349">
        <f t="shared" si="28"/>
        <v>0</v>
      </c>
      <c r="AO134" s="349">
        <f t="shared" si="28"/>
        <v>0</v>
      </c>
      <c r="AP134" s="349">
        <f t="shared" si="28"/>
        <v>0</v>
      </c>
      <c r="AQ134" s="349">
        <f t="shared" si="28"/>
        <v>0</v>
      </c>
      <c r="AR134" s="349">
        <f t="shared" si="28"/>
        <v>0</v>
      </c>
      <c r="AS134" s="349">
        <f t="shared" si="28"/>
        <v>0</v>
      </c>
      <c r="AT134" s="349">
        <f t="shared" si="28"/>
        <v>0</v>
      </c>
      <c r="AU134" s="349">
        <f t="shared" si="28"/>
        <v>0</v>
      </c>
      <c r="AV134" s="349">
        <f t="shared" si="28"/>
        <v>0</v>
      </c>
      <c r="AW134" s="349">
        <f t="shared" si="28"/>
        <v>0</v>
      </c>
      <c r="AX134" s="349">
        <f t="shared" si="28"/>
        <v>0</v>
      </c>
      <c r="AY134" s="349">
        <f t="shared" si="28"/>
        <v>0</v>
      </c>
      <c r="AZ134" s="349">
        <f t="shared" si="28"/>
        <v>0</v>
      </c>
      <c r="BA134" s="349">
        <f t="shared" si="28"/>
        <v>0</v>
      </c>
      <c r="BB134" s="349">
        <f t="shared" si="23"/>
        <v>0</v>
      </c>
    </row>
    <row r="135" spans="1:54" ht="13.5">
      <c r="A135" s="319" t="str">
        <f t="shared" si="16"/>
        <v/>
      </c>
      <c r="B135" s="350" t="e">
        <f>DATE(F135,G135,H135)&amp;"-"&amp;COUNTIF($C$19:C135,H135)</f>
        <v>#NUM!</v>
      </c>
      <c r="C135" s="319">
        <f t="shared" si="17"/>
        <v>0</v>
      </c>
      <c r="D135" s="350" t="e">
        <f>DATE(F135,G135,H135)&amp;"-"&amp;COUNTIF($E$19:E135,H135)</f>
        <v>#NUM!</v>
      </c>
      <c r="E135" s="319">
        <f t="shared" si="18"/>
        <v>0</v>
      </c>
      <c r="F135" s="596"/>
      <c r="G135" s="596"/>
      <c r="H135" s="596"/>
      <c r="I135" s="597"/>
      <c r="J135" s="597"/>
      <c r="K135" s="353"/>
      <c r="L135" s="596"/>
      <c r="M135" s="598"/>
      <c r="N135" s="355"/>
      <c r="O135" s="599"/>
      <c r="P135" s="355"/>
      <c r="Q135" s="599"/>
      <c r="R135" s="355"/>
      <c r="S135" s="599"/>
      <c r="T135" s="355"/>
      <c r="U135" s="599"/>
      <c r="V135" s="357"/>
      <c r="W135" s="358"/>
      <c r="X135" s="358"/>
      <c r="Y135" s="358"/>
      <c r="Z135" s="358"/>
      <c r="AA135" s="600">
        <v>960</v>
      </c>
      <c r="AB135" s="601"/>
      <c r="AC135" s="602"/>
      <c r="AD135" s="603"/>
      <c r="AE135" s="362">
        <f t="shared" si="24"/>
        <v>0</v>
      </c>
      <c r="AF135" s="362">
        <f t="shared" si="19"/>
        <v>0</v>
      </c>
      <c r="AG135" s="362">
        <f t="shared" si="20"/>
        <v>0</v>
      </c>
      <c r="AH135" s="363">
        <f t="shared" si="21"/>
        <v>0</v>
      </c>
      <c r="AI135" s="364"/>
      <c r="AJ135" s="365">
        <f t="shared" si="22"/>
        <v>0</v>
      </c>
      <c r="AK135" s="596"/>
      <c r="AM135" s="349">
        <f t="shared" si="26"/>
        <v>0</v>
      </c>
      <c r="AN135" s="349">
        <f t="shared" si="28"/>
        <v>0</v>
      </c>
      <c r="AO135" s="349">
        <f t="shared" si="28"/>
        <v>0</v>
      </c>
      <c r="AP135" s="349">
        <f t="shared" si="28"/>
        <v>0</v>
      </c>
      <c r="AQ135" s="349">
        <f t="shared" si="28"/>
        <v>0</v>
      </c>
      <c r="AR135" s="349">
        <f t="shared" si="28"/>
        <v>0</v>
      </c>
      <c r="AS135" s="349">
        <f t="shared" si="28"/>
        <v>0</v>
      </c>
      <c r="AT135" s="349">
        <f t="shared" si="28"/>
        <v>0</v>
      </c>
      <c r="AU135" s="349">
        <f t="shared" si="28"/>
        <v>0</v>
      </c>
      <c r="AV135" s="349">
        <f t="shared" si="28"/>
        <v>0</v>
      </c>
      <c r="AW135" s="349">
        <f t="shared" si="28"/>
        <v>0</v>
      </c>
      <c r="AX135" s="349">
        <f t="shared" si="28"/>
        <v>0</v>
      </c>
      <c r="AY135" s="349">
        <f t="shared" si="28"/>
        <v>0</v>
      </c>
      <c r="AZ135" s="349">
        <f t="shared" si="28"/>
        <v>0</v>
      </c>
      <c r="BA135" s="349">
        <f t="shared" si="28"/>
        <v>0</v>
      </c>
      <c r="BB135" s="349">
        <f t="shared" si="23"/>
        <v>0</v>
      </c>
    </row>
    <row r="136" spans="1:54" ht="13.5">
      <c r="A136" s="319" t="str">
        <f t="shared" si="16"/>
        <v/>
      </c>
      <c r="B136" s="350" t="e">
        <f>DATE(F136,G136,H136)&amp;"-"&amp;COUNTIF($C$19:C136,H136)</f>
        <v>#NUM!</v>
      </c>
      <c r="C136" s="319">
        <f t="shared" si="17"/>
        <v>0</v>
      </c>
      <c r="D136" s="350" t="e">
        <f>DATE(F136,G136,H136)&amp;"-"&amp;COUNTIF($E$19:E136,H136)</f>
        <v>#NUM!</v>
      </c>
      <c r="E136" s="319">
        <f t="shared" si="18"/>
        <v>0</v>
      </c>
      <c r="F136" s="596"/>
      <c r="G136" s="596"/>
      <c r="H136" s="596"/>
      <c r="I136" s="597"/>
      <c r="J136" s="597"/>
      <c r="K136" s="353"/>
      <c r="L136" s="596"/>
      <c r="M136" s="598"/>
      <c r="N136" s="355"/>
      <c r="O136" s="599"/>
      <c r="P136" s="355"/>
      <c r="Q136" s="599"/>
      <c r="R136" s="355"/>
      <c r="S136" s="599"/>
      <c r="T136" s="355"/>
      <c r="U136" s="599"/>
      <c r="V136" s="357"/>
      <c r="W136" s="358"/>
      <c r="X136" s="358"/>
      <c r="Y136" s="358"/>
      <c r="Z136" s="358"/>
      <c r="AA136" s="600">
        <v>960</v>
      </c>
      <c r="AB136" s="601"/>
      <c r="AC136" s="602"/>
      <c r="AD136" s="603"/>
      <c r="AE136" s="362">
        <f t="shared" si="24"/>
        <v>0</v>
      </c>
      <c r="AF136" s="362">
        <f t="shared" si="19"/>
        <v>0</v>
      </c>
      <c r="AG136" s="362">
        <f t="shared" si="20"/>
        <v>0</v>
      </c>
      <c r="AH136" s="363">
        <f t="shared" si="21"/>
        <v>0</v>
      </c>
      <c r="AI136" s="364"/>
      <c r="AJ136" s="365">
        <f t="shared" si="22"/>
        <v>0</v>
      </c>
      <c r="AK136" s="596"/>
      <c r="AM136" s="349">
        <f t="shared" si="26"/>
        <v>0</v>
      </c>
      <c r="AN136" s="349">
        <f t="shared" si="28"/>
        <v>0</v>
      </c>
      <c r="AO136" s="349">
        <f t="shared" si="28"/>
        <v>0</v>
      </c>
      <c r="AP136" s="349">
        <f t="shared" si="28"/>
        <v>0</v>
      </c>
      <c r="AQ136" s="349">
        <f t="shared" si="28"/>
        <v>0</v>
      </c>
      <c r="AR136" s="349">
        <f t="shared" si="28"/>
        <v>0</v>
      </c>
      <c r="AS136" s="349">
        <f t="shared" si="28"/>
        <v>0</v>
      </c>
      <c r="AT136" s="349">
        <f t="shared" si="28"/>
        <v>0</v>
      </c>
      <c r="AU136" s="349">
        <f t="shared" si="28"/>
        <v>0</v>
      </c>
      <c r="AV136" s="349">
        <f t="shared" si="28"/>
        <v>0</v>
      </c>
      <c r="AW136" s="349">
        <f t="shared" si="28"/>
        <v>0</v>
      </c>
      <c r="AX136" s="349">
        <f t="shared" si="28"/>
        <v>0</v>
      </c>
      <c r="AY136" s="349">
        <f t="shared" si="28"/>
        <v>0</v>
      </c>
      <c r="AZ136" s="349">
        <f t="shared" si="28"/>
        <v>0</v>
      </c>
      <c r="BA136" s="349">
        <f t="shared" si="28"/>
        <v>0</v>
      </c>
      <c r="BB136" s="349">
        <f t="shared" si="23"/>
        <v>0</v>
      </c>
    </row>
    <row r="137" spans="1:54" ht="13.5">
      <c r="A137" s="319" t="str">
        <f t="shared" si="16"/>
        <v/>
      </c>
      <c r="B137" s="350" t="e">
        <f>DATE(F137,G137,H137)&amp;"-"&amp;COUNTIF($C$19:C137,H137)</f>
        <v>#NUM!</v>
      </c>
      <c r="C137" s="319">
        <f t="shared" si="17"/>
        <v>0</v>
      </c>
      <c r="D137" s="350" t="e">
        <f>DATE(F137,G137,H137)&amp;"-"&amp;COUNTIF($E$19:E137,H137)</f>
        <v>#NUM!</v>
      </c>
      <c r="E137" s="319">
        <f t="shared" si="18"/>
        <v>0</v>
      </c>
      <c r="F137" s="596"/>
      <c r="G137" s="596"/>
      <c r="H137" s="596"/>
      <c r="I137" s="597"/>
      <c r="J137" s="597"/>
      <c r="K137" s="353"/>
      <c r="L137" s="596"/>
      <c r="M137" s="598"/>
      <c r="N137" s="355"/>
      <c r="O137" s="599"/>
      <c r="P137" s="355"/>
      <c r="Q137" s="599"/>
      <c r="R137" s="355"/>
      <c r="S137" s="599"/>
      <c r="T137" s="355"/>
      <c r="U137" s="599"/>
      <c r="V137" s="357"/>
      <c r="W137" s="358"/>
      <c r="X137" s="358"/>
      <c r="Y137" s="358"/>
      <c r="Z137" s="358"/>
      <c r="AA137" s="600">
        <v>960</v>
      </c>
      <c r="AB137" s="601"/>
      <c r="AC137" s="602"/>
      <c r="AD137" s="603"/>
      <c r="AE137" s="362">
        <f t="shared" si="24"/>
        <v>0</v>
      </c>
      <c r="AF137" s="362">
        <f t="shared" si="19"/>
        <v>0</v>
      </c>
      <c r="AG137" s="362">
        <f t="shared" si="20"/>
        <v>0</v>
      </c>
      <c r="AH137" s="363">
        <f t="shared" si="21"/>
        <v>0</v>
      </c>
      <c r="AI137" s="364"/>
      <c r="AJ137" s="365">
        <f t="shared" si="22"/>
        <v>0</v>
      </c>
      <c r="AK137" s="596"/>
      <c r="AM137" s="349">
        <f t="shared" si="26"/>
        <v>0</v>
      </c>
      <c r="AN137" s="349">
        <f t="shared" si="28"/>
        <v>0</v>
      </c>
      <c r="AO137" s="349">
        <f t="shared" si="28"/>
        <v>0</v>
      </c>
      <c r="AP137" s="349">
        <f t="shared" si="28"/>
        <v>0</v>
      </c>
      <c r="AQ137" s="349">
        <f t="shared" si="28"/>
        <v>0</v>
      </c>
      <c r="AR137" s="349">
        <f t="shared" si="28"/>
        <v>0</v>
      </c>
      <c r="AS137" s="349">
        <f t="shared" si="28"/>
        <v>0</v>
      </c>
      <c r="AT137" s="349">
        <f t="shared" si="28"/>
        <v>0</v>
      </c>
      <c r="AU137" s="349">
        <f t="shared" si="28"/>
        <v>0</v>
      </c>
      <c r="AV137" s="349">
        <f t="shared" si="28"/>
        <v>0</v>
      </c>
      <c r="AW137" s="349">
        <f t="shared" si="28"/>
        <v>0</v>
      </c>
      <c r="AX137" s="349">
        <f t="shared" si="28"/>
        <v>0</v>
      </c>
      <c r="AY137" s="349">
        <f t="shared" si="28"/>
        <v>0</v>
      </c>
      <c r="AZ137" s="349">
        <f t="shared" si="28"/>
        <v>0</v>
      </c>
      <c r="BA137" s="349">
        <f t="shared" si="28"/>
        <v>0</v>
      </c>
      <c r="BB137" s="349">
        <f t="shared" si="23"/>
        <v>0</v>
      </c>
    </row>
    <row r="138" spans="1:54" ht="13.5">
      <c r="A138" s="319" t="str">
        <f t="shared" ref="A138:A198" si="29">I138&amp;H138</f>
        <v/>
      </c>
      <c r="B138" s="350" t="e">
        <f>DATE(F138,G138,H138)&amp;"-"&amp;COUNTIF($C$19:C138,H138)</f>
        <v>#NUM!</v>
      </c>
      <c r="C138" s="319">
        <f t="shared" ref="C138:C198" si="30">IF(OR(AA138=0,AA138=""),0,H138)</f>
        <v>0</v>
      </c>
      <c r="D138" s="350" t="e">
        <f>DATE(F138,G138,H138)&amp;"-"&amp;COUNTIF($E$19:E138,H138)</f>
        <v>#NUM!</v>
      </c>
      <c r="E138" s="319">
        <f t="shared" ref="E138:E198" si="31">IF(OR(H138=0,H138=""),0,H138)</f>
        <v>0</v>
      </c>
      <c r="F138" s="596"/>
      <c r="G138" s="596"/>
      <c r="H138" s="596"/>
      <c r="I138" s="597"/>
      <c r="J138" s="597"/>
      <c r="K138" s="353"/>
      <c r="L138" s="596"/>
      <c r="M138" s="598"/>
      <c r="N138" s="355"/>
      <c r="O138" s="599"/>
      <c r="P138" s="355"/>
      <c r="Q138" s="599"/>
      <c r="R138" s="355"/>
      <c r="S138" s="599"/>
      <c r="T138" s="355"/>
      <c r="U138" s="599"/>
      <c r="V138" s="357"/>
      <c r="W138" s="358"/>
      <c r="X138" s="358"/>
      <c r="Y138" s="358"/>
      <c r="Z138" s="358"/>
      <c r="AA138" s="600">
        <v>960</v>
      </c>
      <c r="AB138" s="601"/>
      <c r="AC138" s="602"/>
      <c r="AD138" s="603"/>
      <c r="AE138" s="362">
        <f t="shared" si="24"/>
        <v>0</v>
      </c>
      <c r="AF138" s="362">
        <f t="shared" ref="AF138:AF158" si="32">IF(AE138-"8:00"&lt;0,0,AE138-"8:00")</f>
        <v>0</v>
      </c>
      <c r="AG138" s="362">
        <f t="shared" ref="AG138:AG158" si="33">IF(AB138&gt;22/24,AE138,5/24-MIN(AB138,5/24)+MAX(AD138,22/24)-22/24)</f>
        <v>0</v>
      </c>
      <c r="AH138" s="363">
        <f t="shared" ref="AH138:AH198" si="34">IF(AK138&lt;&gt;"",(AE138-AG138)*AA138*24+AG138*AK138*24+AF138*AA138*24,AE138*AA138*24+AG138*ROUND(AA138*0.25,0)*24+AF138*AA138*24)</f>
        <v>0</v>
      </c>
      <c r="AI138" s="364"/>
      <c r="AJ138" s="365">
        <f t="shared" ref="AJ138:AJ198" si="35">K138-N138-P138-R138-T138-V138-W138-Y138-X138-Z138-IF(J138=$J$1,AI138,0)</f>
        <v>0</v>
      </c>
      <c r="AK138" s="596"/>
      <c r="AM138" s="349">
        <f t="shared" si="26"/>
        <v>0</v>
      </c>
      <c r="AN138" s="349">
        <f t="shared" si="28"/>
        <v>0</v>
      </c>
      <c r="AO138" s="349">
        <f t="shared" si="28"/>
        <v>0</v>
      </c>
      <c r="AP138" s="349">
        <f t="shared" si="28"/>
        <v>0</v>
      </c>
      <c r="AQ138" s="349">
        <f t="shared" si="28"/>
        <v>0</v>
      </c>
      <c r="AR138" s="349">
        <f t="shared" si="28"/>
        <v>0</v>
      </c>
      <c r="AS138" s="349">
        <f t="shared" si="28"/>
        <v>0</v>
      </c>
      <c r="AT138" s="349">
        <f t="shared" si="28"/>
        <v>0</v>
      </c>
      <c r="AU138" s="349">
        <f t="shared" ref="AN138:BA155" si="36">IF($O138=AU$18,$N138,0)+IF($Q138=AU$18,$P138,0)+IF($S138=AU$18,$R138,0)+IF($U138=AU$18,$T138,0)</f>
        <v>0</v>
      </c>
      <c r="AV138" s="349">
        <f t="shared" si="36"/>
        <v>0</v>
      </c>
      <c r="AW138" s="349">
        <f t="shared" si="36"/>
        <v>0</v>
      </c>
      <c r="AX138" s="349">
        <f t="shared" si="36"/>
        <v>0</v>
      </c>
      <c r="AY138" s="349">
        <f t="shared" si="36"/>
        <v>0</v>
      </c>
      <c r="AZ138" s="349">
        <f t="shared" si="36"/>
        <v>0</v>
      </c>
      <c r="BA138" s="349">
        <f t="shared" si="36"/>
        <v>0</v>
      </c>
      <c r="BB138" s="349">
        <f t="shared" ref="BB138:BB198" si="37">SUM(AM138:BA138)</f>
        <v>0</v>
      </c>
    </row>
    <row r="139" spans="1:54" ht="13.5">
      <c r="A139" s="319" t="str">
        <f t="shared" si="29"/>
        <v/>
      </c>
      <c r="B139" s="350" t="e">
        <f>DATE(F139,G139,H139)&amp;"-"&amp;COUNTIF($C$19:C139,H139)</f>
        <v>#NUM!</v>
      </c>
      <c r="C139" s="319">
        <f t="shared" si="30"/>
        <v>0</v>
      </c>
      <c r="D139" s="350" t="e">
        <f>DATE(F139,G139,H139)&amp;"-"&amp;COUNTIF($E$19:E139,H139)</f>
        <v>#NUM!</v>
      </c>
      <c r="E139" s="319">
        <f t="shared" si="31"/>
        <v>0</v>
      </c>
      <c r="F139" s="596"/>
      <c r="G139" s="596"/>
      <c r="H139" s="596"/>
      <c r="I139" s="597"/>
      <c r="J139" s="597"/>
      <c r="K139" s="353"/>
      <c r="L139" s="596"/>
      <c r="M139" s="598"/>
      <c r="N139" s="355"/>
      <c r="O139" s="599"/>
      <c r="P139" s="355"/>
      <c r="Q139" s="599"/>
      <c r="R139" s="355"/>
      <c r="S139" s="599"/>
      <c r="T139" s="355"/>
      <c r="U139" s="599"/>
      <c r="V139" s="357"/>
      <c r="W139" s="358"/>
      <c r="X139" s="358"/>
      <c r="Y139" s="358"/>
      <c r="Z139" s="358"/>
      <c r="AA139" s="600">
        <v>960</v>
      </c>
      <c r="AB139" s="601"/>
      <c r="AC139" s="602"/>
      <c r="AD139" s="603"/>
      <c r="AE139" s="362">
        <f t="shared" si="24"/>
        <v>0</v>
      </c>
      <c r="AF139" s="362">
        <f t="shared" si="32"/>
        <v>0</v>
      </c>
      <c r="AG139" s="362">
        <f t="shared" si="33"/>
        <v>0</v>
      </c>
      <c r="AH139" s="363">
        <f t="shared" si="34"/>
        <v>0</v>
      </c>
      <c r="AI139" s="364"/>
      <c r="AJ139" s="365">
        <f t="shared" si="35"/>
        <v>0</v>
      </c>
      <c r="AK139" s="596"/>
      <c r="AM139" s="349">
        <f t="shared" si="26"/>
        <v>0</v>
      </c>
      <c r="AN139" s="349">
        <f t="shared" si="36"/>
        <v>0</v>
      </c>
      <c r="AO139" s="349">
        <f t="shared" si="36"/>
        <v>0</v>
      </c>
      <c r="AP139" s="349">
        <f t="shared" si="36"/>
        <v>0</v>
      </c>
      <c r="AQ139" s="349">
        <f t="shared" si="36"/>
        <v>0</v>
      </c>
      <c r="AR139" s="349">
        <f t="shared" si="36"/>
        <v>0</v>
      </c>
      <c r="AS139" s="349">
        <f t="shared" si="36"/>
        <v>0</v>
      </c>
      <c r="AT139" s="349">
        <f t="shared" si="36"/>
        <v>0</v>
      </c>
      <c r="AU139" s="349">
        <f t="shared" si="36"/>
        <v>0</v>
      </c>
      <c r="AV139" s="349">
        <f t="shared" si="36"/>
        <v>0</v>
      </c>
      <c r="AW139" s="349">
        <f t="shared" si="36"/>
        <v>0</v>
      </c>
      <c r="AX139" s="349">
        <f t="shared" si="36"/>
        <v>0</v>
      </c>
      <c r="AY139" s="349">
        <f t="shared" si="36"/>
        <v>0</v>
      </c>
      <c r="AZ139" s="349">
        <f t="shared" si="36"/>
        <v>0</v>
      </c>
      <c r="BA139" s="349">
        <f t="shared" si="36"/>
        <v>0</v>
      </c>
      <c r="BB139" s="349">
        <f t="shared" si="37"/>
        <v>0</v>
      </c>
    </row>
    <row r="140" spans="1:54" ht="13.5">
      <c r="A140" s="319" t="str">
        <f t="shared" si="29"/>
        <v/>
      </c>
      <c r="B140" s="350" t="e">
        <f>DATE(F140,G140,H140)&amp;"-"&amp;COUNTIF($C$19:C140,H140)</f>
        <v>#NUM!</v>
      </c>
      <c r="C140" s="319">
        <f t="shared" si="30"/>
        <v>0</v>
      </c>
      <c r="D140" s="350" t="e">
        <f>DATE(F140,G140,H140)&amp;"-"&amp;COUNTIF($E$19:E140,H140)</f>
        <v>#NUM!</v>
      </c>
      <c r="E140" s="319">
        <f t="shared" si="31"/>
        <v>0</v>
      </c>
      <c r="F140" s="596"/>
      <c r="G140" s="596"/>
      <c r="H140" s="596"/>
      <c r="I140" s="597"/>
      <c r="J140" s="597"/>
      <c r="K140" s="353"/>
      <c r="L140" s="596"/>
      <c r="M140" s="598"/>
      <c r="N140" s="355"/>
      <c r="O140" s="599"/>
      <c r="P140" s="355"/>
      <c r="Q140" s="599"/>
      <c r="R140" s="355"/>
      <c r="S140" s="599"/>
      <c r="T140" s="355"/>
      <c r="U140" s="599"/>
      <c r="V140" s="357"/>
      <c r="W140" s="358"/>
      <c r="X140" s="358"/>
      <c r="Y140" s="358"/>
      <c r="Z140" s="358"/>
      <c r="AA140" s="600">
        <v>960</v>
      </c>
      <c r="AB140" s="601"/>
      <c r="AC140" s="602"/>
      <c r="AD140" s="603"/>
      <c r="AE140" s="362">
        <f t="shared" si="24"/>
        <v>0</v>
      </c>
      <c r="AF140" s="362">
        <f t="shared" si="32"/>
        <v>0</v>
      </c>
      <c r="AG140" s="362">
        <f t="shared" si="33"/>
        <v>0</v>
      </c>
      <c r="AH140" s="363">
        <f t="shared" si="34"/>
        <v>0</v>
      </c>
      <c r="AI140" s="364"/>
      <c r="AJ140" s="365">
        <f t="shared" si="35"/>
        <v>0</v>
      </c>
      <c r="AK140" s="596"/>
      <c r="AM140" s="349">
        <f t="shared" si="26"/>
        <v>0</v>
      </c>
      <c r="AN140" s="349">
        <f t="shared" si="36"/>
        <v>0</v>
      </c>
      <c r="AO140" s="349">
        <f t="shared" si="36"/>
        <v>0</v>
      </c>
      <c r="AP140" s="349">
        <f t="shared" si="36"/>
        <v>0</v>
      </c>
      <c r="AQ140" s="349">
        <f t="shared" si="36"/>
        <v>0</v>
      </c>
      <c r="AR140" s="349">
        <f t="shared" si="36"/>
        <v>0</v>
      </c>
      <c r="AS140" s="349">
        <f t="shared" si="36"/>
        <v>0</v>
      </c>
      <c r="AT140" s="349">
        <f t="shared" si="36"/>
        <v>0</v>
      </c>
      <c r="AU140" s="349">
        <f t="shared" si="36"/>
        <v>0</v>
      </c>
      <c r="AV140" s="349">
        <f t="shared" si="36"/>
        <v>0</v>
      </c>
      <c r="AW140" s="349">
        <f t="shared" si="36"/>
        <v>0</v>
      </c>
      <c r="AX140" s="349">
        <f t="shared" si="36"/>
        <v>0</v>
      </c>
      <c r="AY140" s="349">
        <f t="shared" si="36"/>
        <v>0</v>
      </c>
      <c r="AZ140" s="349">
        <f t="shared" si="36"/>
        <v>0</v>
      </c>
      <c r="BA140" s="349">
        <f t="shared" si="36"/>
        <v>0</v>
      </c>
      <c r="BB140" s="349">
        <f t="shared" si="37"/>
        <v>0</v>
      </c>
    </row>
    <row r="141" spans="1:54" ht="13.5">
      <c r="A141" s="319" t="str">
        <f t="shared" si="29"/>
        <v/>
      </c>
      <c r="B141" s="350" t="e">
        <f>DATE(F141,G141,H141)&amp;"-"&amp;COUNTIF($C$19:C141,H141)</f>
        <v>#NUM!</v>
      </c>
      <c r="C141" s="319">
        <f t="shared" si="30"/>
        <v>0</v>
      </c>
      <c r="D141" s="350" t="e">
        <f>DATE(F141,G141,H141)&amp;"-"&amp;COUNTIF($E$19:E141,H141)</f>
        <v>#NUM!</v>
      </c>
      <c r="E141" s="319">
        <f t="shared" si="31"/>
        <v>0</v>
      </c>
      <c r="F141" s="596"/>
      <c r="G141" s="596"/>
      <c r="H141" s="596"/>
      <c r="I141" s="597"/>
      <c r="J141" s="597"/>
      <c r="K141" s="353"/>
      <c r="L141" s="596"/>
      <c r="M141" s="598"/>
      <c r="N141" s="355"/>
      <c r="O141" s="599"/>
      <c r="P141" s="355"/>
      <c r="Q141" s="599"/>
      <c r="R141" s="355"/>
      <c r="S141" s="599"/>
      <c r="T141" s="355"/>
      <c r="U141" s="599"/>
      <c r="V141" s="357"/>
      <c r="W141" s="358"/>
      <c r="X141" s="358"/>
      <c r="Y141" s="358"/>
      <c r="Z141" s="358"/>
      <c r="AA141" s="600">
        <v>960</v>
      </c>
      <c r="AB141" s="601"/>
      <c r="AC141" s="602"/>
      <c r="AD141" s="603"/>
      <c r="AE141" s="362">
        <f t="shared" si="24"/>
        <v>0</v>
      </c>
      <c r="AF141" s="362">
        <f t="shared" si="32"/>
        <v>0</v>
      </c>
      <c r="AG141" s="362">
        <f t="shared" si="33"/>
        <v>0</v>
      </c>
      <c r="AH141" s="363">
        <f t="shared" si="34"/>
        <v>0</v>
      </c>
      <c r="AI141" s="364"/>
      <c r="AJ141" s="365">
        <f t="shared" si="35"/>
        <v>0</v>
      </c>
      <c r="AK141" s="596"/>
      <c r="AM141" s="349">
        <f t="shared" si="26"/>
        <v>0</v>
      </c>
      <c r="AN141" s="349">
        <f t="shared" si="36"/>
        <v>0</v>
      </c>
      <c r="AO141" s="349">
        <f t="shared" si="36"/>
        <v>0</v>
      </c>
      <c r="AP141" s="349">
        <f t="shared" si="36"/>
        <v>0</v>
      </c>
      <c r="AQ141" s="349">
        <f t="shared" si="36"/>
        <v>0</v>
      </c>
      <c r="AR141" s="349">
        <f t="shared" si="36"/>
        <v>0</v>
      </c>
      <c r="AS141" s="349">
        <f t="shared" si="36"/>
        <v>0</v>
      </c>
      <c r="AT141" s="349">
        <f t="shared" si="36"/>
        <v>0</v>
      </c>
      <c r="AU141" s="349">
        <f t="shared" si="36"/>
        <v>0</v>
      </c>
      <c r="AV141" s="349">
        <f t="shared" si="36"/>
        <v>0</v>
      </c>
      <c r="AW141" s="349">
        <f t="shared" si="36"/>
        <v>0</v>
      </c>
      <c r="AX141" s="349">
        <f t="shared" si="36"/>
        <v>0</v>
      </c>
      <c r="AY141" s="349">
        <f t="shared" si="36"/>
        <v>0</v>
      </c>
      <c r="AZ141" s="349">
        <f t="shared" si="36"/>
        <v>0</v>
      </c>
      <c r="BA141" s="349">
        <f t="shared" si="36"/>
        <v>0</v>
      </c>
      <c r="BB141" s="349">
        <f t="shared" si="37"/>
        <v>0</v>
      </c>
    </row>
    <row r="142" spans="1:54" ht="13.5">
      <c r="A142" s="319" t="str">
        <f t="shared" si="29"/>
        <v/>
      </c>
      <c r="B142" s="350" t="e">
        <f>DATE(F142,G142,H142)&amp;"-"&amp;COUNTIF($C$19:C142,H142)</f>
        <v>#NUM!</v>
      </c>
      <c r="C142" s="319">
        <f t="shared" si="30"/>
        <v>0</v>
      </c>
      <c r="D142" s="350" t="e">
        <f>DATE(F142,G142,H142)&amp;"-"&amp;COUNTIF($E$19:E142,H142)</f>
        <v>#NUM!</v>
      </c>
      <c r="E142" s="319">
        <f t="shared" si="31"/>
        <v>0</v>
      </c>
      <c r="F142" s="596"/>
      <c r="G142" s="596"/>
      <c r="H142" s="596"/>
      <c r="I142" s="597"/>
      <c r="J142" s="597"/>
      <c r="K142" s="353"/>
      <c r="L142" s="596"/>
      <c r="M142" s="598"/>
      <c r="N142" s="355"/>
      <c r="O142" s="599"/>
      <c r="P142" s="355"/>
      <c r="Q142" s="599"/>
      <c r="R142" s="355"/>
      <c r="S142" s="599"/>
      <c r="T142" s="355"/>
      <c r="U142" s="599"/>
      <c r="V142" s="357"/>
      <c r="W142" s="358"/>
      <c r="X142" s="358"/>
      <c r="Y142" s="358"/>
      <c r="Z142" s="358"/>
      <c r="AA142" s="600">
        <v>960</v>
      </c>
      <c r="AB142" s="601"/>
      <c r="AC142" s="602"/>
      <c r="AD142" s="603"/>
      <c r="AE142" s="362">
        <f t="shared" si="24"/>
        <v>0</v>
      </c>
      <c r="AF142" s="362">
        <f t="shared" si="32"/>
        <v>0</v>
      </c>
      <c r="AG142" s="362">
        <f t="shared" si="33"/>
        <v>0</v>
      </c>
      <c r="AH142" s="363">
        <f t="shared" si="34"/>
        <v>0</v>
      </c>
      <c r="AI142" s="364"/>
      <c r="AJ142" s="365">
        <f t="shared" si="35"/>
        <v>0</v>
      </c>
      <c r="AK142" s="596"/>
      <c r="AM142" s="349">
        <f t="shared" si="26"/>
        <v>0</v>
      </c>
      <c r="AN142" s="349">
        <f t="shared" si="36"/>
        <v>0</v>
      </c>
      <c r="AO142" s="349">
        <f t="shared" si="36"/>
        <v>0</v>
      </c>
      <c r="AP142" s="349">
        <f t="shared" si="36"/>
        <v>0</v>
      </c>
      <c r="AQ142" s="349">
        <f t="shared" si="36"/>
        <v>0</v>
      </c>
      <c r="AR142" s="349">
        <f t="shared" si="36"/>
        <v>0</v>
      </c>
      <c r="AS142" s="349">
        <f t="shared" si="36"/>
        <v>0</v>
      </c>
      <c r="AT142" s="349">
        <f t="shared" si="36"/>
        <v>0</v>
      </c>
      <c r="AU142" s="349">
        <f t="shared" si="36"/>
        <v>0</v>
      </c>
      <c r="AV142" s="349">
        <f t="shared" si="36"/>
        <v>0</v>
      </c>
      <c r="AW142" s="349">
        <f t="shared" si="36"/>
        <v>0</v>
      </c>
      <c r="AX142" s="349">
        <f t="shared" si="36"/>
        <v>0</v>
      </c>
      <c r="AY142" s="349">
        <f t="shared" si="36"/>
        <v>0</v>
      </c>
      <c r="AZ142" s="349">
        <f t="shared" si="36"/>
        <v>0</v>
      </c>
      <c r="BA142" s="349">
        <f t="shared" si="36"/>
        <v>0</v>
      </c>
      <c r="BB142" s="349">
        <f t="shared" si="37"/>
        <v>0</v>
      </c>
    </row>
    <row r="143" spans="1:54" ht="13.5">
      <c r="A143" s="319" t="str">
        <f t="shared" si="29"/>
        <v/>
      </c>
      <c r="B143" s="350" t="e">
        <f>DATE(F143,G143,H143)&amp;"-"&amp;COUNTIF($C$19:C143,H143)</f>
        <v>#NUM!</v>
      </c>
      <c r="C143" s="319">
        <f t="shared" si="30"/>
        <v>0</v>
      </c>
      <c r="D143" s="350" t="e">
        <f>DATE(F143,G143,H143)&amp;"-"&amp;COUNTIF($E$19:E143,H143)</f>
        <v>#NUM!</v>
      </c>
      <c r="E143" s="319">
        <f t="shared" si="31"/>
        <v>0</v>
      </c>
      <c r="F143" s="596"/>
      <c r="G143" s="596"/>
      <c r="H143" s="596"/>
      <c r="I143" s="597"/>
      <c r="J143" s="597"/>
      <c r="K143" s="353"/>
      <c r="L143" s="596"/>
      <c r="M143" s="598"/>
      <c r="N143" s="355"/>
      <c r="O143" s="599"/>
      <c r="P143" s="355"/>
      <c r="Q143" s="599"/>
      <c r="R143" s="355"/>
      <c r="S143" s="599"/>
      <c r="T143" s="355"/>
      <c r="U143" s="599"/>
      <c r="V143" s="357"/>
      <c r="W143" s="358"/>
      <c r="X143" s="358"/>
      <c r="Y143" s="358"/>
      <c r="Z143" s="358"/>
      <c r="AA143" s="600">
        <v>960</v>
      </c>
      <c r="AB143" s="601"/>
      <c r="AC143" s="602"/>
      <c r="AD143" s="603"/>
      <c r="AE143" s="362">
        <f t="shared" si="24"/>
        <v>0</v>
      </c>
      <c r="AF143" s="362">
        <f t="shared" si="32"/>
        <v>0</v>
      </c>
      <c r="AG143" s="362">
        <f t="shared" si="33"/>
        <v>0</v>
      </c>
      <c r="AH143" s="363">
        <f t="shared" si="34"/>
        <v>0</v>
      </c>
      <c r="AI143" s="364"/>
      <c r="AJ143" s="365">
        <f t="shared" si="35"/>
        <v>0</v>
      </c>
      <c r="AK143" s="596"/>
      <c r="AM143" s="349">
        <f t="shared" si="26"/>
        <v>0</v>
      </c>
      <c r="AN143" s="349">
        <f t="shared" si="36"/>
        <v>0</v>
      </c>
      <c r="AO143" s="349">
        <f t="shared" si="36"/>
        <v>0</v>
      </c>
      <c r="AP143" s="349">
        <f t="shared" si="36"/>
        <v>0</v>
      </c>
      <c r="AQ143" s="349">
        <f t="shared" si="36"/>
        <v>0</v>
      </c>
      <c r="AR143" s="349">
        <f t="shared" si="36"/>
        <v>0</v>
      </c>
      <c r="AS143" s="349">
        <f t="shared" si="36"/>
        <v>0</v>
      </c>
      <c r="AT143" s="349">
        <f t="shared" si="36"/>
        <v>0</v>
      </c>
      <c r="AU143" s="349">
        <f t="shared" si="36"/>
        <v>0</v>
      </c>
      <c r="AV143" s="349">
        <f t="shared" si="36"/>
        <v>0</v>
      </c>
      <c r="AW143" s="349">
        <f t="shared" si="36"/>
        <v>0</v>
      </c>
      <c r="AX143" s="349">
        <f t="shared" si="36"/>
        <v>0</v>
      </c>
      <c r="AY143" s="349">
        <f t="shared" si="36"/>
        <v>0</v>
      </c>
      <c r="AZ143" s="349">
        <f t="shared" si="36"/>
        <v>0</v>
      </c>
      <c r="BA143" s="349">
        <f t="shared" si="36"/>
        <v>0</v>
      </c>
      <c r="BB143" s="349">
        <f t="shared" si="37"/>
        <v>0</v>
      </c>
    </row>
    <row r="144" spans="1:54" ht="13.5">
      <c r="A144" s="319" t="str">
        <f t="shared" si="29"/>
        <v/>
      </c>
      <c r="B144" s="350" t="e">
        <f>DATE(F144,G144,H144)&amp;"-"&amp;COUNTIF($C$19:C144,H144)</f>
        <v>#NUM!</v>
      </c>
      <c r="C144" s="319">
        <f t="shared" si="30"/>
        <v>0</v>
      </c>
      <c r="D144" s="350" t="e">
        <f>DATE(F144,G144,H144)&amp;"-"&amp;COUNTIF($E$19:E144,H144)</f>
        <v>#NUM!</v>
      </c>
      <c r="E144" s="319">
        <f t="shared" si="31"/>
        <v>0</v>
      </c>
      <c r="F144" s="596"/>
      <c r="G144" s="596"/>
      <c r="H144" s="596"/>
      <c r="I144" s="597"/>
      <c r="J144" s="597"/>
      <c r="K144" s="353"/>
      <c r="L144" s="596"/>
      <c r="M144" s="598"/>
      <c r="N144" s="355"/>
      <c r="O144" s="599"/>
      <c r="P144" s="355"/>
      <c r="Q144" s="599"/>
      <c r="R144" s="355"/>
      <c r="S144" s="599"/>
      <c r="T144" s="355"/>
      <c r="U144" s="599"/>
      <c r="V144" s="357"/>
      <c r="W144" s="358"/>
      <c r="X144" s="358"/>
      <c r="Y144" s="358"/>
      <c r="Z144" s="358"/>
      <c r="AA144" s="600">
        <v>960</v>
      </c>
      <c r="AB144" s="601"/>
      <c r="AC144" s="602"/>
      <c r="AD144" s="603"/>
      <c r="AE144" s="362">
        <f t="shared" si="24"/>
        <v>0</v>
      </c>
      <c r="AF144" s="362">
        <f t="shared" si="32"/>
        <v>0</v>
      </c>
      <c r="AG144" s="362">
        <f t="shared" si="33"/>
        <v>0</v>
      </c>
      <c r="AH144" s="363">
        <f t="shared" si="34"/>
        <v>0</v>
      </c>
      <c r="AI144" s="364"/>
      <c r="AJ144" s="365">
        <f t="shared" si="35"/>
        <v>0</v>
      </c>
      <c r="AK144" s="596"/>
      <c r="AM144" s="349">
        <f t="shared" si="26"/>
        <v>0</v>
      </c>
      <c r="AN144" s="349">
        <f t="shared" si="36"/>
        <v>0</v>
      </c>
      <c r="AO144" s="349">
        <f t="shared" si="36"/>
        <v>0</v>
      </c>
      <c r="AP144" s="349">
        <f t="shared" si="36"/>
        <v>0</v>
      </c>
      <c r="AQ144" s="349">
        <f t="shared" si="36"/>
        <v>0</v>
      </c>
      <c r="AR144" s="349">
        <f t="shared" si="36"/>
        <v>0</v>
      </c>
      <c r="AS144" s="349">
        <f t="shared" si="36"/>
        <v>0</v>
      </c>
      <c r="AT144" s="349">
        <f t="shared" si="36"/>
        <v>0</v>
      </c>
      <c r="AU144" s="349">
        <f t="shared" si="36"/>
        <v>0</v>
      </c>
      <c r="AV144" s="349">
        <f t="shared" si="36"/>
        <v>0</v>
      </c>
      <c r="AW144" s="349">
        <f t="shared" si="36"/>
        <v>0</v>
      </c>
      <c r="AX144" s="349">
        <f t="shared" si="36"/>
        <v>0</v>
      </c>
      <c r="AY144" s="349">
        <f t="shared" si="36"/>
        <v>0</v>
      </c>
      <c r="AZ144" s="349">
        <f t="shared" si="36"/>
        <v>0</v>
      </c>
      <c r="BA144" s="349">
        <f t="shared" si="36"/>
        <v>0</v>
      </c>
      <c r="BB144" s="349">
        <f t="shared" si="37"/>
        <v>0</v>
      </c>
    </row>
    <row r="145" spans="1:54" ht="13.5">
      <c r="A145" s="319" t="str">
        <f t="shared" si="29"/>
        <v/>
      </c>
      <c r="B145" s="350" t="e">
        <f>DATE(F145,G145,H145)&amp;"-"&amp;COUNTIF($C$19:C145,H145)</f>
        <v>#NUM!</v>
      </c>
      <c r="C145" s="319">
        <f t="shared" si="30"/>
        <v>0</v>
      </c>
      <c r="D145" s="350" t="e">
        <f>DATE(F145,G145,H145)&amp;"-"&amp;COUNTIF($E$19:E145,H145)</f>
        <v>#NUM!</v>
      </c>
      <c r="E145" s="319">
        <f t="shared" si="31"/>
        <v>0</v>
      </c>
      <c r="F145" s="596"/>
      <c r="G145" s="596"/>
      <c r="H145" s="596"/>
      <c r="I145" s="597"/>
      <c r="J145" s="597"/>
      <c r="K145" s="353"/>
      <c r="L145" s="596"/>
      <c r="M145" s="598"/>
      <c r="N145" s="355"/>
      <c r="O145" s="599"/>
      <c r="P145" s="355"/>
      <c r="Q145" s="599"/>
      <c r="R145" s="355"/>
      <c r="S145" s="599"/>
      <c r="T145" s="355"/>
      <c r="U145" s="599"/>
      <c r="V145" s="357"/>
      <c r="W145" s="358"/>
      <c r="X145" s="358"/>
      <c r="Y145" s="358"/>
      <c r="Z145" s="358"/>
      <c r="AA145" s="600">
        <v>960</v>
      </c>
      <c r="AB145" s="601"/>
      <c r="AC145" s="602"/>
      <c r="AD145" s="603"/>
      <c r="AE145" s="362">
        <f t="shared" ref="AE145:AE206" si="38">AD145-AB145</f>
        <v>0</v>
      </c>
      <c r="AF145" s="362">
        <f t="shared" si="32"/>
        <v>0</v>
      </c>
      <c r="AG145" s="362">
        <f t="shared" si="33"/>
        <v>0</v>
      </c>
      <c r="AH145" s="363">
        <f t="shared" si="34"/>
        <v>0</v>
      </c>
      <c r="AI145" s="364"/>
      <c r="AJ145" s="365">
        <f t="shared" si="35"/>
        <v>0</v>
      </c>
      <c r="AK145" s="596"/>
      <c r="AM145" s="349">
        <f t="shared" si="26"/>
        <v>0</v>
      </c>
      <c r="AN145" s="349">
        <f t="shared" si="36"/>
        <v>0</v>
      </c>
      <c r="AO145" s="349">
        <f t="shared" si="36"/>
        <v>0</v>
      </c>
      <c r="AP145" s="349">
        <f t="shared" si="36"/>
        <v>0</v>
      </c>
      <c r="AQ145" s="349">
        <f t="shared" si="36"/>
        <v>0</v>
      </c>
      <c r="AR145" s="349">
        <f t="shared" si="36"/>
        <v>0</v>
      </c>
      <c r="AS145" s="349">
        <f t="shared" si="36"/>
        <v>0</v>
      </c>
      <c r="AT145" s="349">
        <f t="shared" si="36"/>
        <v>0</v>
      </c>
      <c r="AU145" s="349">
        <f t="shared" si="36"/>
        <v>0</v>
      </c>
      <c r="AV145" s="349">
        <f t="shared" si="36"/>
        <v>0</v>
      </c>
      <c r="AW145" s="349">
        <f t="shared" si="36"/>
        <v>0</v>
      </c>
      <c r="AX145" s="349">
        <f t="shared" si="36"/>
        <v>0</v>
      </c>
      <c r="AY145" s="349">
        <f t="shared" si="36"/>
        <v>0</v>
      </c>
      <c r="AZ145" s="349">
        <f t="shared" si="36"/>
        <v>0</v>
      </c>
      <c r="BA145" s="349">
        <f t="shared" si="36"/>
        <v>0</v>
      </c>
      <c r="BB145" s="349">
        <f t="shared" si="37"/>
        <v>0</v>
      </c>
    </row>
    <row r="146" spans="1:54" ht="13.5">
      <c r="A146" s="319" t="str">
        <f t="shared" si="29"/>
        <v/>
      </c>
      <c r="B146" s="350" t="e">
        <f>DATE(F146,G146,H146)&amp;"-"&amp;COUNTIF($C$19:C146,H146)</f>
        <v>#NUM!</v>
      </c>
      <c r="C146" s="319">
        <f t="shared" si="30"/>
        <v>0</v>
      </c>
      <c r="D146" s="350" t="e">
        <f>DATE(F146,G146,H146)&amp;"-"&amp;COUNTIF($E$19:E146,H146)</f>
        <v>#NUM!</v>
      </c>
      <c r="E146" s="319">
        <f t="shared" si="31"/>
        <v>0</v>
      </c>
      <c r="F146" s="596"/>
      <c r="G146" s="596"/>
      <c r="H146" s="596"/>
      <c r="I146" s="597"/>
      <c r="J146" s="597"/>
      <c r="K146" s="353"/>
      <c r="L146" s="596"/>
      <c r="M146" s="598"/>
      <c r="N146" s="355"/>
      <c r="O146" s="599"/>
      <c r="P146" s="355"/>
      <c r="Q146" s="599"/>
      <c r="R146" s="355"/>
      <c r="S146" s="599"/>
      <c r="T146" s="355"/>
      <c r="U146" s="599"/>
      <c r="V146" s="357"/>
      <c r="W146" s="358"/>
      <c r="X146" s="358"/>
      <c r="Y146" s="358"/>
      <c r="Z146" s="358"/>
      <c r="AA146" s="600">
        <v>960</v>
      </c>
      <c r="AB146" s="601"/>
      <c r="AC146" s="602"/>
      <c r="AD146" s="603"/>
      <c r="AE146" s="362">
        <f t="shared" si="38"/>
        <v>0</v>
      </c>
      <c r="AF146" s="362">
        <f t="shared" si="32"/>
        <v>0</v>
      </c>
      <c r="AG146" s="362">
        <f t="shared" si="33"/>
        <v>0</v>
      </c>
      <c r="AH146" s="363">
        <f t="shared" si="34"/>
        <v>0</v>
      </c>
      <c r="AI146" s="364"/>
      <c r="AJ146" s="365">
        <f t="shared" si="35"/>
        <v>0</v>
      </c>
      <c r="AK146" s="596"/>
      <c r="AM146" s="349">
        <f t="shared" si="26"/>
        <v>0</v>
      </c>
      <c r="AN146" s="349">
        <f t="shared" si="36"/>
        <v>0</v>
      </c>
      <c r="AO146" s="349">
        <f t="shared" si="36"/>
        <v>0</v>
      </c>
      <c r="AP146" s="349">
        <f t="shared" si="36"/>
        <v>0</v>
      </c>
      <c r="AQ146" s="349">
        <f t="shared" si="36"/>
        <v>0</v>
      </c>
      <c r="AR146" s="349">
        <f t="shared" si="36"/>
        <v>0</v>
      </c>
      <c r="AS146" s="349">
        <f t="shared" si="36"/>
        <v>0</v>
      </c>
      <c r="AT146" s="349">
        <f t="shared" si="36"/>
        <v>0</v>
      </c>
      <c r="AU146" s="349">
        <f t="shared" si="36"/>
        <v>0</v>
      </c>
      <c r="AV146" s="349">
        <f t="shared" si="36"/>
        <v>0</v>
      </c>
      <c r="AW146" s="349">
        <f t="shared" si="36"/>
        <v>0</v>
      </c>
      <c r="AX146" s="349">
        <f t="shared" si="36"/>
        <v>0</v>
      </c>
      <c r="AY146" s="349">
        <f t="shared" si="36"/>
        <v>0</v>
      </c>
      <c r="AZ146" s="349">
        <f t="shared" si="36"/>
        <v>0</v>
      </c>
      <c r="BA146" s="349">
        <f t="shared" si="36"/>
        <v>0</v>
      </c>
      <c r="BB146" s="349">
        <f t="shared" si="37"/>
        <v>0</v>
      </c>
    </row>
    <row r="147" spans="1:54" ht="13.5">
      <c r="A147" s="319" t="str">
        <f t="shared" si="29"/>
        <v/>
      </c>
      <c r="B147" s="350" t="e">
        <f>DATE(F147,G147,H147)&amp;"-"&amp;COUNTIF($C$19:C147,H147)</f>
        <v>#NUM!</v>
      </c>
      <c r="C147" s="319">
        <f t="shared" si="30"/>
        <v>0</v>
      </c>
      <c r="D147" s="350" t="e">
        <f>DATE(F147,G147,H147)&amp;"-"&amp;COUNTIF($E$19:E147,H147)</f>
        <v>#NUM!</v>
      </c>
      <c r="E147" s="319">
        <f t="shared" si="31"/>
        <v>0</v>
      </c>
      <c r="F147" s="596"/>
      <c r="G147" s="596"/>
      <c r="H147" s="596"/>
      <c r="I147" s="597"/>
      <c r="J147" s="597"/>
      <c r="K147" s="353"/>
      <c r="L147" s="596"/>
      <c r="M147" s="598"/>
      <c r="N147" s="355"/>
      <c r="O147" s="599"/>
      <c r="P147" s="355"/>
      <c r="Q147" s="599"/>
      <c r="R147" s="355"/>
      <c r="S147" s="599"/>
      <c r="T147" s="355"/>
      <c r="U147" s="599"/>
      <c r="V147" s="357"/>
      <c r="W147" s="358"/>
      <c r="X147" s="358"/>
      <c r="Y147" s="358"/>
      <c r="Z147" s="358"/>
      <c r="AA147" s="600">
        <v>960</v>
      </c>
      <c r="AB147" s="601"/>
      <c r="AC147" s="602"/>
      <c r="AD147" s="603"/>
      <c r="AE147" s="362">
        <f t="shared" si="38"/>
        <v>0</v>
      </c>
      <c r="AF147" s="362">
        <f t="shared" si="32"/>
        <v>0</v>
      </c>
      <c r="AG147" s="362">
        <f t="shared" si="33"/>
        <v>0</v>
      </c>
      <c r="AH147" s="363">
        <f t="shared" si="34"/>
        <v>0</v>
      </c>
      <c r="AI147" s="364"/>
      <c r="AJ147" s="365">
        <f t="shared" si="35"/>
        <v>0</v>
      </c>
      <c r="AK147" s="596"/>
      <c r="AM147" s="349">
        <f t="shared" si="26"/>
        <v>0</v>
      </c>
      <c r="AN147" s="349">
        <f t="shared" si="36"/>
        <v>0</v>
      </c>
      <c r="AO147" s="349">
        <f t="shared" si="36"/>
        <v>0</v>
      </c>
      <c r="AP147" s="349">
        <f t="shared" si="36"/>
        <v>0</v>
      </c>
      <c r="AQ147" s="349">
        <f t="shared" si="36"/>
        <v>0</v>
      </c>
      <c r="AR147" s="349">
        <f t="shared" si="36"/>
        <v>0</v>
      </c>
      <c r="AS147" s="349">
        <f t="shared" si="36"/>
        <v>0</v>
      </c>
      <c r="AT147" s="349">
        <f t="shared" si="36"/>
        <v>0</v>
      </c>
      <c r="AU147" s="349">
        <f t="shared" si="36"/>
        <v>0</v>
      </c>
      <c r="AV147" s="349">
        <f t="shared" si="36"/>
        <v>0</v>
      </c>
      <c r="AW147" s="349">
        <f t="shared" si="36"/>
        <v>0</v>
      </c>
      <c r="AX147" s="349">
        <f t="shared" si="36"/>
        <v>0</v>
      </c>
      <c r="AY147" s="349">
        <f t="shared" si="36"/>
        <v>0</v>
      </c>
      <c r="AZ147" s="349">
        <f t="shared" si="36"/>
        <v>0</v>
      </c>
      <c r="BA147" s="349">
        <f t="shared" si="36"/>
        <v>0</v>
      </c>
      <c r="BB147" s="349">
        <f t="shared" si="37"/>
        <v>0</v>
      </c>
    </row>
    <row r="148" spans="1:54" ht="13.5">
      <c r="A148" s="319" t="str">
        <f t="shared" ref="A148:A158" si="39">I148&amp;H148</f>
        <v/>
      </c>
      <c r="B148" s="350" t="e">
        <f>DATE(F148,G148,H148)&amp;"-"&amp;COUNTIF($C$19:C148,H148)</f>
        <v>#NUM!</v>
      </c>
      <c r="C148" s="319">
        <f t="shared" ref="C148:C158" si="40">IF(OR(AA148=0,AA148=""),0,H148)</f>
        <v>0</v>
      </c>
      <c r="D148" s="350" t="e">
        <f>DATE(F148,G148,H148)&amp;"-"&amp;COUNTIF($E$19:E148,H148)</f>
        <v>#NUM!</v>
      </c>
      <c r="E148" s="319">
        <f t="shared" ref="E148:E158" si="41">IF(OR(H148=0,H148=""),0,H148)</f>
        <v>0</v>
      </c>
      <c r="F148" s="596"/>
      <c r="G148" s="596"/>
      <c r="H148" s="596"/>
      <c r="I148" s="597"/>
      <c r="J148" s="597"/>
      <c r="K148" s="353"/>
      <c r="L148" s="596"/>
      <c r="M148" s="598"/>
      <c r="N148" s="355"/>
      <c r="O148" s="599"/>
      <c r="P148" s="355"/>
      <c r="Q148" s="599"/>
      <c r="R148" s="355"/>
      <c r="S148" s="599"/>
      <c r="T148" s="355"/>
      <c r="U148" s="599"/>
      <c r="V148" s="357"/>
      <c r="W148" s="358"/>
      <c r="X148" s="358"/>
      <c r="Y148" s="358"/>
      <c r="Z148" s="358"/>
      <c r="AA148" s="600">
        <v>960</v>
      </c>
      <c r="AB148" s="601"/>
      <c r="AC148" s="602"/>
      <c r="AD148" s="603"/>
      <c r="AE148" s="362">
        <f t="shared" si="38"/>
        <v>0</v>
      </c>
      <c r="AF148" s="362">
        <f t="shared" si="32"/>
        <v>0</v>
      </c>
      <c r="AG148" s="362">
        <f t="shared" si="33"/>
        <v>0</v>
      </c>
      <c r="AH148" s="363">
        <f t="shared" si="34"/>
        <v>0</v>
      </c>
      <c r="AI148" s="364"/>
      <c r="AJ148" s="365">
        <f t="shared" si="35"/>
        <v>0</v>
      </c>
      <c r="AK148" s="596"/>
      <c r="AM148" s="349">
        <f t="shared" si="26"/>
        <v>0</v>
      </c>
      <c r="AN148" s="349">
        <f t="shared" si="36"/>
        <v>0</v>
      </c>
      <c r="AO148" s="349">
        <f t="shared" si="36"/>
        <v>0</v>
      </c>
      <c r="AP148" s="349">
        <f t="shared" si="36"/>
        <v>0</v>
      </c>
      <c r="AQ148" s="349">
        <f t="shared" si="36"/>
        <v>0</v>
      </c>
      <c r="AR148" s="349">
        <f t="shared" si="36"/>
        <v>0</v>
      </c>
      <c r="AS148" s="349">
        <f t="shared" si="36"/>
        <v>0</v>
      </c>
      <c r="AT148" s="349">
        <f t="shared" si="36"/>
        <v>0</v>
      </c>
      <c r="AU148" s="349">
        <f t="shared" si="36"/>
        <v>0</v>
      </c>
      <c r="AV148" s="349">
        <f t="shared" si="36"/>
        <v>0</v>
      </c>
      <c r="AW148" s="349">
        <f t="shared" si="36"/>
        <v>0</v>
      </c>
      <c r="AX148" s="349">
        <f t="shared" si="36"/>
        <v>0</v>
      </c>
      <c r="AY148" s="349">
        <f t="shared" si="36"/>
        <v>0</v>
      </c>
      <c r="AZ148" s="349">
        <f t="shared" si="36"/>
        <v>0</v>
      </c>
      <c r="BA148" s="349">
        <f t="shared" si="36"/>
        <v>0</v>
      </c>
      <c r="BB148" s="349">
        <f t="shared" si="37"/>
        <v>0</v>
      </c>
    </row>
    <row r="149" spans="1:54" ht="13.5">
      <c r="A149" s="319" t="str">
        <f t="shared" si="39"/>
        <v/>
      </c>
      <c r="B149" s="350" t="e">
        <f>DATE(F149,G149,H149)&amp;"-"&amp;COUNTIF($C$19:C149,H149)</f>
        <v>#NUM!</v>
      </c>
      <c r="C149" s="319">
        <f t="shared" si="40"/>
        <v>0</v>
      </c>
      <c r="D149" s="350" t="e">
        <f>DATE(F149,G149,H149)&amp;"-"&amp;COUNTIF($E$19:E149,H149)</f>
        <v>#NUM!</v>
      </c>
      <c r="E149" s="319">
        <f t="shared" si="41"/>
        <v>0</v>
      </c>
      <c r="F149" s="596"/>
      <c r="G149" s="596"/>
      <c r="H149" s="596"/>
      <c r="I149" s="597"/>
      <c r="J149" s="597"/>
      <c r="K149" s="353"/>
      <c r="L149" s="596"/>
      <c r="M149" s="598"/>
      <c r="N149" s="355"/>
      <c r="O149" s="599"/>
      <c r="P149" s="355"/>
      <c r="Q149" s="599"/>
      <c r="R149" s="355"/>
      <c r="S149" s="599"/>
      <c r="T149" s="355"/>
      <c r="U149" s="599"/>
      <c r="V149" s="357"/>
      <c r="W149" s="358"/>
      <c r="X149" s="358"/>
      <c r="Y149" s="358"/>
      <c r="Z149" s="358"/>
      <c r="AA149" s="600">
        <v>960</v>
      </c>
      <c r="AB149" s="601"/>
      <c r="AC149" s="602"/>
      <c r="AD149" s="603"/>
      <c r="AE149" s="362">
        <f t="shared" si="38"/>
        <v>0</v>
      </c>
      <c r="AF149" s="362">
        <f t="shared" si="32"/>
        <v>0</v>
      </c>
      <c r="AG149" s="362">
        <f t="shared" si="33"/>
        <v>0</v>
      </c>
      <c r="AH149" s="363">
        <f t="shared" si="34"/>
        <v>0</v>
      </c>
      <c r="AI149" s="364"/>
      <c r="AJ149" s="365">
        <f t="shared" si="35"/>
        <v>0</v>
      </c>
      <c r="AK149" s="596"/>
      <c r="AM149" s="349">
        <f t="shared" si="26"/>
        <v>0</v>
      </c>
      <c r="AN149" s="349">
        <f t="shared" si="36"/>
        <v>0</v>
      </c>
      <c r="AO149" s="349">
        <f t="shared" si="36"/>
        <v>0</v>
      </c>
      <c r="AP149" s="349">
        <f t="shared" si="36"/>
        <v>0</v>
      </c>
      <c r="AQ149" s="349">
        <f t="shared" si="36"/>
        <v>0</v>
      </c>
      <c r="AR149" s="349">
        <f t="shared" si="36"/>
        <v>0</v>
      </c>
      <c r="AS149" s="349">
        <f t="shared" si="36"/>
        <v>0</v>
      </c>
      <c r="AT149" s="349">
        <f t="shared" si="36"/>
        <v>0</v>
      </c>
      <c r="AU149" s="349">
        <f t="shared" si="36"/>
        <v>0</v>
      </c>
      <c r="AV149" s="349">
        <f t="shared" si="36"/>
        <v>0</v>
      </c>
      <c r="AW149" s="349">
        <f t="shared" si="36"/>
        <v>0</v>
      </c>
      <c r="AX149" s="349">
        <f t="shared" si="36"/>
        <v>0</v>
      </c>
      <c r="AY149" s="349">
        <f t="shared" si="36"/>
        <v>0</v>
      </c>
      <c r="AZ149" s="349">
        <f t="shared" si="36"/>
        <v>0</v>
      </c>
      <c r="BA149" s="349">
        <f t="shared" si="36"/>
        <v>0</v>
      </c>
      <c r="BB149" s="349">
        <f t="shared" si="37"/>
        <v>0</v>
      </c>
    </row>
    <row r="150" spans="1:54" ht="13.5">
      <c r="A150" s="319" t="str">
        <f t="shared" si="39"/>
        <v/>
      </c>
      <c r="B150" s="350" t="e">
        <f>DATE(F150,G150,H150)&amp;"-"&amp;COUNTIF($C$19:C150,H150)</f>
        <v>#NUM!</v>
      </c>
      <c r="C150" s="319">
        <f t="shared" si="40"/>
        <v>0</v>
      </c>
      <c r="D150" s="350" t="e">
        <f>DATE(F150,G150,H150)&amp;"-"&amp;COUNTIF($E$19:E150,H150)</f>
        <v>#NUM!</v>
      </c>
      <c r="E150" s="319">
        <f t="shared" si="41"/>
        <v>0</v>
      </c>
      <c r="F150" s="596"/>
      <c r="G150" s="596"/>
      <c r="H150" s="596"/>
      <c r="I150" s="597"/>
      <c r="J150" s="597"/>
      <c r="K150" s="353"/>
      <c r="L150" s="596"/>
      <c r="M150" s="598"/>
      <c r="N150" s="355"/>
      <c r="O150" s="599"/>
      <c r="P150" s="355"/>
      <c r="Q150" s="599"/>
      <c r="R150" s="355"/>
      <c r="S150" s="599"/>
      <c r="T150" s="355"/>
      <c r="U150" s="599"/>
      <c r="V150" s="357"/>
      <c r="W150" s="358"/>
      <c r="X150" s="358"/>
      <c r="Y150" s="358"/>
      <c r="Z150" s="358"/>
      <c r="AA150" s="600">
        <v>960</v>
      </c>
      <c r="AB150" s="601"/>
      <c r="AC150" s="602"/>
      <c r="AD150" s="603"/>
      <c r="AE150" s="362">
        <f t="shared" si="38"/>
        <v>0</v>
      </c>
      <c r="AF150" s="362">
        <f t="shared" si="32"/>
        <v>0</v>
      </c>
      <c r="AG150" s="362">
        <f t="shared" si="33"/>
        <v>0</v>
      </c>
      <c r="AH150" s="363">
        <f t="shared" si="34"/>
        <v>0</v>
      </c>
      <c r="AI150" s="364"/>
      <c r="AJ150" s="365">
        <f t="shared" si="35"/>
        <v>0</v>
      </c>
      <c r="AK150" s="596"/>
      <c r="AM150" s="349">
        <f t="shared" si="26"/>
        <v>0</v>
      </c>
      <c r="AN150" s="349">
        <f t="shared" si="36"/>
        <v>0</v>
      </c>
      <c r="AO150" s="349">
        <f t="shared" si="36"/>
        <v>0</v>
      </c>
      <c r="AP150" s="349">
        <f t="shared" si="36"/>
        <v>0</v>
      </c>
      <c r="AQ150" s="349">
        <f t="shared" si="36"/>
        <v>0</v>
      </c>
      <c r="AR150" s="349">
        <f t="shared" si="36"/>
        <v>0</v>
      </c>
      <c r="AS150" s="349">
        <f t="shared" si="36"/>
        <v>0</v>
      </c>
      <c r="AT150" s="349">
        <f t="shared" si="36"/>
        <v>0</v>
      </c>
      <c r="AU150" s="349">
        <f t="shared" si="36"/>
        <v>0</v>
      </c>
      <c r="AV150" s="349">
        <f t="shared" si="36"/>
        <v>0</v>
      </c>
      <c r="AW150" s="349">
        <f t="shared" si="36"/>
        <v>0</v>
      </c>
      <c r="AX150" s="349">
        <f t="shared" si="36"/>
        <v>0</v>
      </c>
      <c r="AY150" s="349">
        <f t="shared" si="36"/>
        <v>0</v>
      </c>
      <c r="AZ150" s="349">
        <f t="shared" si="36"/>
        <v>0</v>
      </c>
      <c r="BA150" s="349">
        <f t="shared" si="36"/>
        <v>0</v>
      </c>
      <c r="BB150" s="349">
        <f t="shared" si="37"/>
        <v>0</v>
      </c>
    </row>
    <row r="151" spans="1:54" ht="13.5">
      <c r="A151" s="319" t="str">
        <f t="shared" si="39"/>
        <v/>
      </c>
      <c r="B151" s="350" t="e">
        <f>DATE(F151,G151,H151)&amp;"-"&amp;COUNTIF($C$19:C151,H151)</f>
        <v>#NUM!</v>
      </c>
      <c r="C151" s="319">
        <f t="shared" si="40"/>
        <v>0</v>
      </c>
      <c r="D151" s="350" t="e">
        <f>DATE(F151,G151,H151)&amp;"-"&amp;COUNTIF($E$19:E151,H151)</f>
        <v>#NUM!</v>
      </c>
      <c r="E151" s="319">
        <f t="shared" si="41"/>
        <v>0</v>
      </c>
      <c r="F151" s="596"/>
      <c r="G151" s="596"/>
      <c r="H151" s="596"/>
      <c r="I151" s="597"/>
      <c r="J151" s="597"/>
      <c r="K151" s="353"/>
      <c r="L151" s="596"/>
      <c r="M151" s="598"/>
      <c r="N151" s="355"/>
      <c r="O151" s="599"/>
      <c r="P151" s="355"/>
      <c r="Q151" s="599"/>
      <c r="R151" s="355"/>
      <c r="S151" s="599"/>
      <c r="T151" s="355"/>
      <c r="U151" s="599"/>
      <c r="V151" s="357"/>
      <c r="W151" s="358"/>
      <c r="X151" s="358"/>
      <c r="Y151" s="358"/>
      <c r="Z151" s="358"/>
      <c r="AA151" s="600">
        <v>960</v>
      </c>
      <c r="AB151" s="601"/>
      <c r="AC151" s="602"/>
      <c r="AD151" s="603"/>
      <c r="AE151" s="362">
        <f t="shared" si="38"/>
        <v>0</v>
      </c>
      <c r="AF151" s="362">
        <f t="shared" si="32"/>
        <v>0</v>
      </c>
      <c r="AG151" s="362">
        <f t="shared" si="33"/>
        <v>0</v>
      </c>
      <c r="AH151" s="363">
        <f t="shared" si="34"/>
        <v>0</v>
      </c>
      <c r="AI151" s="364"/>
      <c r="AJ151" s="365">
        <f t="shared" si="35"/>
        <v>0</v>
      </c>
      <c r="AK151" s="596"/>
      <c r="AM151" s="349">
        <f t="shared" si="26"/>
        <v>0</v>
      </c>
      <c r="AN151" s="349">
        <f t="shared" si="36"/>
        <v>0</v>
      </c>
      <c r="AO151" s="349">
        <f t="shared" si="36"/>
        <v>0</v>
      </c>
      <c r="AP151" s="349">
        <f t="shared" si="36"/>
        <v>0</v>
      </c>
      <c r="AQ151" s="349">
        <f t="shared" si="36"/>
        <v>0</v>
      </c>
      <c r="AR151" s="349">
        <f t="shared" si="36"/>
        <v>0</v>
      </c>
      <c r="AS151" s="349">
        <f t="shared" si="36"/>
        <v>0</v>
      </c>
      <c r="AT151" s="349">
        <f t="shared" si="36"/>
        <v>0</v>
      </c>
      <c r="AU151" s="349">
        <f t="shared" si="36"/>
        <v>0</v>
      </c>
      <c r="AV151" s="349">
        <f t="shared" si="36"/>
        <v>0</v>
      </c>
      <c r="AW151" s="349">
        <f t="shared" si="36"/>
        <v>0</v>
      </c>
      <c r="AX151" s="349">
        <f t="shared" si="36"/>
        <v>0</v>
      </c>
      <c r="AY151" s="349">
        <f t="shared" si="36"/>
        <v>0</v>
      </c>
      <c r="AZ151" s="349">
        <f t="shared" si="36"/>
        <v>0</v>
      </c>
      <c r="BA151" s="349">
        <f t="shared" si="36"/>
        <v>0</v>
      </c>
      <c r="BB151" s="349">
        <f t="shared" si="37"/>
        <v>0</v>
      </c>
    </row>
    <row r="152" spans="1:54" ht="13.5">
      <c r="A152" s="319" t="str">
        <f t="shared" si="39"/>
        <v/>
      </c>
      <c r="B152" s="350" t="e">
        <f>DATE(F152,G152,H152)&amp;"-"&amp;COUNTIF($C$19:C152,H152)</f>
        <v>#NUM!</v>
      </c>
      <c r="C152" s="319">
        <f t="shared" si="40"/>
        <v>0</v>
      </c>
      <c r="D152" s="350" t="e">
        <f>DATE(F152,G152,H152)&amp;"-"&amp;COUNTIF($E$19:E152,H152)</f>
        <v>#NUM!</v>
      </c>
      <c r="E152" s="319">
        <f t="shared" si="41"/>
        <v>0</v>
      </c>
      <c r="F152" s="596"/>
      <c r="G152" s="596"/>
      <c r="H152" s="596"/>
      <c r="I152" s="597"/>
      <c r="J152" s="597"/>
      <c r="K152" s="353"/>
      <c r="L152" s="596"/>
      <c r="M152" s="598"/>
      <c r="N152" s="355"/>
      <c r="O152" s="599"/>
      <c r="P152" s="355"/>
      <c r="Q152" s="599"/>
      <c r="R152" s="355"/>
      <c r="S152" s="599"/>
      <c r="T152" s="355"/>
      <c r="U152" s="599"/>
      <c r="V152" s="357"/>
      <c r="W152" s="358"/>
      <c r="X152" s="358"/>
      <c r="Y152" s="358"/>
      <c r="Z152" s="358"/>
      <c r="AA152" s="600">
        <v>960</v>
      </c>
      <c r="AB152" s="601"/>
      <c r="AC152" s="602"/>
      <c r="AD152" s="603"/>
      <c r="AE152" s="362">
        <f t="shared" si="38"/>
        <v>0</v>
      </c>
      <c r="AF152" s="362">
        <f t="shared" si="32"/>
        <v>0</v>
      </c>
      <c r="AG152" s="362">
        <f t="shared" si="33"/>
        <v>0</v>
      </c>
      <c r="AH152" s="363">
        <f t="shared" si="34"/>
        <v>0</v>
      </c>
      <c r="AI152" s="364"/>
      <c r="AJ152" s="365">
        <f t="shared" si="35"/>
        <v>0</v>
      </c>
      <c r="AK152" s="596"/>
      <c r="AM152" s="349">
        <f t="shared" si="26"/>
        <v>0</v>
      </c>
      <c r="AN152" s="349">
        <f t="shared" si="36"/>
        <v>0</v>
      </c>
      <c r="AO152" s="349">
        <f t="shared" si="36"/>
        <v>0</v>
      </c>
      <c r="AP152" s="349">
        <f t="shared" si="36"/>
        <v>0</v>
      </c>
      <c r="AQ152" s="349">
        <f t="shared" si="36"/>
        <v>0</v>
      </c>
      <c r="AR152" s="349">
        <f t="shared" si="36"/>
        <v>0</v>
      </c>
      <c r="AS152" s="349">
        <f t="shared" si="36"/>
        <v>0</v>
      </c>
      <c r="AT152" s="349">
        <f t="shared" si="36"/>
        <v>0</v>
      </c>
      <c r="AU152" s="349">
        <f t="shared" si="36"/>
        <v>0</v>
      </c>
      <c r="AV152" s="349">
        <f t="shared" si="36"/>
        <v>0</v>
      </c>
      <c r="AW152" s="349">
        <f t="shared" si="36"/>
        <v>0</v>
      </c>
      <c r="AX152" s="349">
        <f t="shared" si="36"/>
        <v>0</v>
      </c>
      <c r="AY152" s="349">
        <f t="shared" si="36"/>
        <v>0</v>
      </c>
      <c r="AZ152" s="349">
        <f t="shared" si="36"/>
        <v>0</v>
      </c>
      <c r="BA152" s="349">
        <f t="shared" si="36"/>
        <v>0</v>
      </c>
      <c r="BB152" s="349">
        <f t="shared" si="37"/>
        <v>0</v>
      </c>
    </row>
    <row r="153" spans="1:54" ht="13.5">
      <c r="A153" s="319" t="str">
        <f t="shared" si="39"/>
        <v/>
      </c>
      <c r="B153" s="350" t="e">
        <f>DATE(F153,G153,H153)&amp;"-"&amp;COUNTIF($C$19:C153,H153)</f>
        <v>#NUM!</v>
      </c>
      <c r="C153" s="319">
        <f t="shared" si="40"/>
        <v>0</v>
      </c>
      <c r="D153" s="350" t="e">
        <f>DATE(F153,G153,H153)&amp;"-"&amp;COUNTIF($E$19:E153,H153)</f>
        <v>#NUM!</v>
      </c>
      <c r="E153" s="319">
        <f t="shared" si="41"/>
        <v>0</v>
      </c>
      <c r="F153" s="596"/>
      <c r="G153" s="596"/>
      <c r="H153" s="596"/>
      <c r="I153" s="597"/>
      <c r="J153" s="597"/>
      <c r="K153" s="353"/>
      <c r="L153" s="596"/>
      <c r="M153" s="598"/>
      <c r="N153" s="355"/>
      <c r="O153" s="599"/>
      <c r="P153" s="355"/>
      <c r="Q153" s="599"/>
      <c r="R153" s="355"/>
      <c r="S153" s="599"/>
      <c r="T153" s="355"/>
      <c r="U153" s="599"/>
      <c r="V153" s="357"/>
      <c r="W153" s="358"/>
      <c r="X153" s="358"/>
      <c r="Y153" s="358"/>
      <c r="Z153" s="358"/>
      <c r="AA153" s="600">
        <v>960</v>
      </c>
      <c r="AB153" s="601"/>
      <c r="AC153" s="602"/>
      <c r="AD153" s="603"/>
      <c r="AE153" s="362">
        <f t="shared" si="38"/>
        <v>0</v>
      </c>
      <c r="AF153" s="362">
        <f t="shared" si="32"/>
        <v>0</v>
      </c>
      <c r="AG153" s="362">
        <f t="shared" si="33"/>
        <v>0</v>
      </c>
      <c r="AH153" s="363">
        <f t="shared" si="34"/>
        <v>0</v>
      </c>
      <c r="AI153" s="364"/>
      <c r="AJ153" s="365">
        <f t="shared" si="35"/>
        <v>0</v>
      </c>
      <c r="AK153" s="596"/>
      <c r="AM153" s="349">
        <f t="shared" ref="AM153:AM214" si="42">IF($O153=AM$18,$N153,0)+IF($Q153=AM$18,$P153,0)+IF($S153=AM$18,$R153,0)+IF($U153=AM$18,$T153,0)</f>
        <v>0</v>
      </c>
      <c r="AN153" s="349">
        <f t="shared" si="36"/>
        <v>0</v>
      </c>
      <c r="AO153" s="349">
        <f t="shared" si="36"/>
        <v>0</v>
      </c>
      <c r="AP153" s="349">
        <f t="shared" si="36"/>
        <v>0</v>
      </c>
      <c r="AQ153" s="349">
        <f t="shared" si="36"/>
        <v>0</v>
      </c>
      <c r="AR153" s="349">
        <f t="shared" si="36"/>
        <v>0</v>
      </c>
      <c r="AS153" s="349">
        <f t="shared" si="36"/>
        <v>0</v>
      </c>
      <c r="AT153" s="349">
        <f t="shared" si="36"/>
        <v>0</v>
      </c>
      <c r="AU153" s="349">
        <f t="shared" si="36"/>
        <v>0</v>
      </c>
      <c r="AV153" s="349">
        <f t="shared" si="36"/>
        <v>0</v>
      </c>
      <c r="AW153" s="349">
        <f t="shared" si="36"/>
        <v>0</v>
      </c>
      <c r="AX153" s="349">
        <f t="shared" si="36"/>
        <v>0</v>
      </c>
      <c r="AY153" s="349">
        <f t="shared" si="36"/>
        <v>0</v>
      </c>
      <c r="AZ153" s="349">
        <f t="shared" si="36"/>
        <v>0</v>
      </c>
      <c r="BA153" s="349">
        <f t="shared" si="36"/>
        <v>0</v>
      </c>
      <c r="BB153" s="349">
        <f t="shared" si="37"/>
        <v>0</v>
      </c>
    </row>
    <row r="154" spans="1:54" ht="13.5">
      <c r="A154" s="319" t="str">
        <f t="shared" si="39"/>
        <v/>
      </c>
      <c r="B154" s="350" t="e">
        <f>DATE(F154,G154,H154)&amp;"-"&amp;COUNTIF($C$19:C154,H154)</f>
        <v>#NUM!</v>
      </c>
      <c r="C154" s="319">
        <f t="shared" si="40"/>
        <v>0</v>
      </c>
      <c r="D154" s="350" t="e">
        <f>DATE(F154,G154,H154)&amp;"-"&amp;COUNTIF($E$19:E154,H154)</f>
        <v>#NUM!</v>
      </c>
      <c r="E154" s="319">
        <f t="shared" si="41"/>
        <v>0</v>
      </c>
      <c r="F154" s="596"/>
      <c r="G154" s="596"/>
      <c r="H154" s="596"/>
      <c r="I154" s="597"/>
      <c r="J154" s="597"/>
      <c r="K154" s="353"/>
      <c r="L154" s="596"/>
      <c r="M154" s="598"/>
      <c r="N154" s="355"/>
      <c r="O154" s="599"/>
      <c r="P154" s="355"/>
      <c r="Q154" s="599"/>
      <c r="R154" s="355"/>
      <c r="S154" s="599"/>
      <c r="T154" s="355"/>
      <c r="U154" s="599"/>
      <c r="V154" s="357"/>
      <c r="W154" s="358"/>
      <c r="X154" s="358"/>
      <c r="Y154" s="358"/>
      <c r="Z154" s="358"/>
      <c r="AA154" s="600">
        <v>960</v>
      </c>
      <c r="AB154" s="601"/>
      <c r="AC154" s="602"/>
      <c r="AD154" s="603"/>
      <c r="AE154" s="362">
        <f t="shared" si="38"/>
        <v>0</v>
      </c>
      <c r="AF154" s="362">
        <f t="shared" si="32"/>
        <v>0</v>
      </c>
      <c r="AG154" s="362">
        <f t="shared" si="33"/>
        <v>0</v>
      </c>
      <c r="AH154" s="363">
        <f t="shared" si="34"/>
        <v>0</v>
      </c>
      <c r="AI154" s="364"/>
      <c r="AJ154" s="365">
        <f t="shared" si="35"/>
        <v>0</v>
      </c>
      <c r="AK154" s="596"/>
      <c r="AM154" s="349">
        <f t="shared" si="42"/>
        <v>0</v>
      </c>
      <c r="AN154" s="349">
        <f t="shared" si="36"/>
        <v>0</v>
      </c>
      <c r="AO154" s="349">
        <f t="shared" si="36"/>
        <v>0</v>
      </c>
      <c r="AP154" s="349">
        <f t="shared" si="36"/>
        <v>0</v>
      </c>
      <c r="AQ154" s="349">
        <f t="shared" si="36"/>
        <v>0</v>
      </c>
      <c r="AR154" s="349">
        <f t="shared" si="36"/>
        <v>0</v>
      </c>
      <c r="AS154" s="349">
        <f t="shared" si="36"/>
        <v>0</v>
      </c>
      <c r="AT154" s="349">
        <f t="shared" si="36"/>
        <v>0</v>
      </c>
      <c r="AU154" s="349">
        <f t="shared" si="36"/>
        <v>0</v>
      </c>
      <c r="AV154" s="349">
        <f t="shared" si="36"/>
        <v>0</v>
      </c>
      <c r="AW154" s="349">
        <f t="shared" si="36"/>
        <v>0</v>
      </c>
      <c r="AX154" s="349">
        <f t="shared" si="36"/>
        <v>0</v>
      </c>
      <c r="AY154" s="349">
        <f t="shared" si="36"/>
        <v>0</v>
      </c>
      <c r="AZ154" s="349">
        <f t="shared" si="36"/>
        <v>0</v>
      </c>
      <c r="BA154" s="349">
        <f t="shared" si="36"/>
        <v>0</v>
      </c>
      <c r="BB154" s="349">
        <f t="shared" si="37"/>
        <v>0</v>
      </c>
    </row>
    <row r="155" spans="1:54" ht="13.5">
      <c r="A155" s="319" t="str">
        <f t="shared" si="39"/>
        <v/>
      </c>
      <c r="B155" s="350" t="e">
        <f>DATE(F155,G155,H155)&amp;"-"&amp;COUNTIF($C$19:C155,H155)</f>
        <v>#NUM!</v>
      </c>
      <c r="C155" s="319">
        <f t="shared" si="40"/>
        <v>0</v>
      </c>
      <c r="D155" s="350" t="e">
        <f>DATE(F155,G155,H155)&amp;"-"&amp;COUNTIF($E$19:E155,H155)</f>
        <v>#NUM!</v>
      </c>
      <c r="E155" s="319">
        <f t="shared" si="41"/>
        <v>0</v>
      </c>
      <c r="F155" s="596"/>
      <c r="G155" s="596"/>
      <c r="H155" s="596"/>
      <c r="I155" s="597"/>
      <c r="J155" s="597"/>
      <c r="K155" s="353"/>
      <c r="L155" s="596"/>
      <c r="M155" s="598"/>
      <c r="N155" s="355"/>
      <c r="O155" s="599"/>
      <c r="P155" s="355"/>
      <c r="Q155" s="599"/>
      <c r="R155" s="355"/>
      <c r="S155" s="599"/>
      <c r="T155" s="355"/>
      <c r="U155" s="599"/>
      <c r="V155" s="357"/>
      <c r="W155" s="358"/>
      <c r="X155" s="358"/>
      <c r="Y155" s="358"/>
      <c r="Z155" s="358"/>
      <c r="AA155" s="600">
        <v>960</v>
      </c>
      <c r="AB155" s="601"/>
      <c r="AC155" s="602"/>
      <c r="AD155" s="603"/>
      <c r="AE155" s="362">
        <f t="shared" si="38"/>
        <v>0</v>
      </c>
      <c r="AF155" s="362">
        <f t="shared" si="32"/>
        <v>0</v>
      </c>
      <c r="AG155" s="362">
        <f t="shared" si="33"/>
        <v>0</v>
      </c>
      <c r="AH155" s="363">
        <f t="shared" si="34"/>
        <v>0</v>
      </c>
      <c r="AI155" s="364"/>
      <c r="AJ155" s="365">
        <f t="shared" si="35"/>
        <v>0</v>
      </c>
      <c r="AK155" s="596"/>
      <c r="AM155" s="349">
        <f t="shared" si="42"/>
        <v>0</v>
      </c>
      <c r="AN155" s="349">
        <f t="shared" si="36"/>
        <v>0</v>
      </c>
      <c r="AO155" s="349">
        <f t="shared" si="36"/>
        <v>0</v>
      </c>
      <c r="AP155" s="349">
        <f t="shared" si="36"/>
        <v>0</v>
      </c>
      <c r="AQ155" s="349">
        <f t="shared" si="36"/>
        <v>0</v>
      </c>
      <c r="AR155" s="349">
        <f t="shared" si="36"/>
        <v>0</v>
      </c>
      <c r="AS155" s="349">
        <f t="shared" si="36"/>
        <v>0</v>
      </c>
      <c r="AT155" s="349">
        <f t="shared" si="36"/>
        <v>0</v>
      </c>
      <c r="AU155" s="349">
        <f t="shared" si="36"/>
        <v>0</v>
      </c>
      <c r="AV155" s="349">
        <f t="shared" si="36"/>
        <v>0</v>
      </c>
      <c r="AW155" s="349">
        <f t="shared" si="36"/>
        <v>0</v>
      </c>
      <c r="AX155" s="349">
        <f t="shared" ref="AN155:BA171" si="43">IF($O155=AX$18,$N155,0)+IF($Q155=AX$18,$P155,0)+IF($S155=AX$18,$R155,0)+IF($U155=AX$18,$T155,0)</f>
        <v>0</v>
      </c>
      <c r="AY155" s="349">
        <f t="shared" si="43"/>
        <v>0</v>
      </c>
      <c r="AZ155" s="349">
        <f t="shared" si="43"/>
        <v>0</v>
      </c>
      <c r="BA155" s="349">
        <f t="shared" si="43"/>
        <v>0</v>
      </c>
      <c r="BB155" s="349">
        <f t="shared" si="37"/>
        <v>0</v>
      </c>
    </row>
    <row r="156" spans="1:54" ht="13.5">
      <c r="A156" s="319" t="str">
        <f t="shared" si="39"/>
        <v/>
      </c>
      <c r="B156" s="350" t="e">
        <f>DATE(F156,G156,H156)&amp;"-"&amp;COUNTIF($C$19:C156,H156)</f>
        <v>#NUM!</v>
      </c>
      <c r="C156" s="319">
        <f t="shared" si="40"/>
        <v>0</v>
      </c>
      <c r="D156" s="350" t="e">
        <f>DATE(F156,G156,H156)&amp;"-"&amp;COUNTIF($E$19:E156,H156)</f>
        <v>#NUM!</v>
      </c>
      <c r="E156" s="319">
        <f t="shared" si="41"/>
        <v>0</v>
      </c>
      <c r="F156" s="596"/>
      <c r="G156" s="596"/>
      <c r="H156" s="596"/>
      <c r="I156" s="597"/>
      <c r="J156" s="597"/>
      <c r="K156" s="353"/>
      <c r="L156" s="596"/>
      <c r="M156" s="598"/>
      <c r="N156" s="355"/>
      <c r="O156" s="599"/>
      <c r="P156" s="355"/>
      <c r="Q156" s="599"/>
      <c r="R156" s="355"/>
      <c r="S156" s="599"/>
      <c r="T156" s="355"/>
      <c r="U156" s="599"/>
      <c r="V156" s="357"/>
      <c r="W156" s="358"/>
      <c r="X156" s="358"/>
      <c r="Y156" s="358"/>
      <c r="Z156" s="358"/>
      <c r="AA156" s="600">
        <v>960</v>
      </c>
      <c r="AB156" s="601"/>
      <c r="AC156" s="602"/>
      <c r="AD156" s="603"/>
      <c r="AE156" s="362">
        <f t="shared" si="38"/>
        <v>0</v>
      </c>
      <c r="AF156" s="362">
        <f t="shared" si="32"/>
        <v>0</v>
      </c>
      <c r="AG156" s="362">
        <f t="shared" si="33"/>
        <v>0</v>
      </c>
      <c r="AH156" s="363">
        <f t="shared" si="34"/>
        <v>0</v>
      </c>
      <c r="AI156" s="364"/>
      <c r="AJ156" s="365">
        <f t="shared" si="35"/>
        <v>0</v>
      </c>
      <c r="AK156" s="596"/>
      <c r="AM156" s="349">
        <f t="shared" si="42"/>
        <v>0</v>
      </c>
      <c r="AN156" s="349">
        <f t="shared" si="43"/>
        <v>0</v>
      </c>
      <c r="AO156" s="349">
        <f t="shared" si="43"/>
        <v>0</v>
      </c>
      <c r="AP156" s="349">
        <f t="shared" si="43"/>
        <v>0</v>
      </c>
      <c r="AQ156" s="349">
        <f t="shared" si="43"/>
        <v>0</v>
      </c>
      <c r="AR156" s="349">
        <f t="shared" si="43"/>
        <v>0</v>
      </c>
      <c r="AS156" s="349">
        <f t="shared" si="43"/>
        <v>0</v>
      </c>
      <c r="AT156" s="349">
        <f t="shared" si="43"/>
        <v>0</v>
      </c>
      <c r="AU156" s="349">
        <f t="shared" si="43"/>
        <v>0</v>
      </c>
      <c r="AV156" s="349">
        <f t="shared" si="43"/>
        <v>0</v>
      </c>
      <c r="AW156" s="349">
        <f t="shared" si="43"/>
        <v>0</v>
      </c>
      <c r="AX156" s="349">
        <f t="shared" si="43"/>
        <v>0</v>
      </c>
      <c r="AY156" s="349">
        <f t="shared" si="43"/>
        <v>0</v>
      </c>
      <c r="AZ156" s="349">
        <f t="shared" si="43"/>
        <v>0</v>
      </c>
      <c r="BA156" s="349">
        <f t="shared" si="43"/>
        <v>0</v>
      </c>
      <c r="BB156" s="349">
        <f t="shared" si="37"/>
        <v>0</v>
      </c>
    </row>
    <row r="157" spans="1:54" ht="13.5">
      <c r="A157" s="319" t="str">
        <f t="shared" si="39"/>
        <v/>
      </c>
      <c r="B157" s="350" t="e">
        <f>DATE(F157,G157,H157)&amp;"-"&amp;COUNTIF($C$19:C157,H157)</f>
        <v>#NUM!</v>
      </c>
      <c r="C157" s="319">
        <f t="shared" si="40"/>
        <v>0</v>
      </c>
      <c r="D157" s="350" t="e">
        <f>DATE(F157,G157,H157)&amp;"-"&amp;COUNTIF($E$19:E157,H157)</f>
        <v>#NUM!</v>
      </c>
      <c r="E157" s="319">
        <f t="shared" si="41"/>
        <v>0</v>
      </c>
      <c r="F157" s="596"/>
      <c r="G157" s="596"/>
      <c r="H157" s="596"/>
      <c r="I157" s="597"/>
      <c r="J157" s="597"/>
      <c r="K157" s="353"/>
      <c r="L157" s="596"/>
      <c r="M157" s="598"/>
      <c r="N157" s="355"/>
      <c r="O157" s="599"/>
      <c r="P157" s="355"/>
      <c r="Q157" s="599"/>
      <c r="R157" s="355"/>
      <c r="S157" s="599"/>
      <c r="T157" s="355"/>
      <c r="U157" s="599"/>
      <c r="V157" s="357"/>
      <c r="W157" s="358"/>
      <c r="X157" s="358"/>
      <c r="Y157" s="358"/>
      <c r="Z157" s="358"/>
      <c r="AA157" s="600">
        <v>960</v>
      </c>
      <c r="AB157" s="601"/>
      <c r="AC157" s="602"/>
      <c r="AD157" s="603"/>
      <c r="AE157" s="362">
        <f t="shared" si="38"/>
        <v>0</v>
      </c>
      <c r="AF157" s="362">
        <f t="shared" si="32"/>
        <v>0</v>
      </c>
      <c r="AG157" s="362">
        <f t="shared" si="33"/>
        <v>0</v>
      </c>
      <c r="AH157" s="363">
        <f t="shared" si="34"/>
        <v>0</v>
      </c>
      <c r="AI157" s="364"/>
      <c r="AJ157" s="365">
        <f t="shared" si="35"/>
        <v>0</v>
      </c>
      <c r="AK157" s="596"/>
      <c r="AM157" s="349">
        <f t="shared" si="42"/>
        <v>0</v>
      </c>
      <c r="AN157" s="349">
        <f t="shared" si="43"/>
        <v>0</v>
      </c>
      <c r="AO157" s="349">
        <f t="shared" si="43"/>
        <v>0</v>
      </c>
      <c r="AP157" s="349">
        <f t="shared" si="43"/>
        <v>0</v>
      </c>
      <c r="AQ157" s="349">
        <f t="shared" si="43"/>
        <v>0</v>
      </c>
      <c r="AR157" s="349">
        <f t="shared" si="43"/>
        <v>0</v>
      </c>
      <c r="AS157" s="349">
        <f t="shared" si="43"/>
        <v>0</v>
      </c>
      <c r="AT157" s="349">
        <f t="shared" si="43"/>
        <v>0</v>
      </c>
      <c r="AU157" s="349">
        <f t="shared" si="43"/>
        <v>0</v>
      </c>
      <c r="AV157" s="349">
        <f t="shared" si="43"/>
        <v>0</v>
      </c>
      <c r="AW157" s="349">
        <f t="shared" si="43"/>
        <v>0</v>
      </c>
      <c r="AX157" s="349">
        <f t="shared" si="43"/>
        <v>0</v>
      </c>
      <c r="AY157" s="349">
        <f t="shared" si="43"/>
        <v>0</v>
      </c>
      <c r="AZ157" s="349">
        <f t="shared" si="43"/>
        <v>0</v>
      </c>
      <c r="BA157" s="349">
        <f t="shared" si="43"/>
        <v>0</v>
      </c>
      <c r="BB157" s="349">
        <f t="shared" si="37"/>
        <v>0</v>
      </c>
    </row>
    <row r="158" spans="1:54" ht="13.5">
      <c r="A158" s="319" t="str">
        <f t="shared" si="39"/>
        <v/>
      </c>
      <c r="B158" s="350" t="e">
        <f>DATE(F158,G158,H158)&amp;"-"&amp;COUNTIF($C$19:C158,H158)</f>
        <v>#NUM!</v>
      </c>
      <c r="C158" s="319">
        <f t="shared" si="40"/>
        <v>0</v>
      </c>
      <c r="D158" s="350" t="e">
        <f>DATE(F158,G158,H158)&amp;"-"&amp;COUNTIF($E$19:E158,H158)</f>
        <v>#NUM!</v>
      </c>
      <c r="E158" s="319">
        <f t="shared" si="41"/>
        <v>0</v>
      </c>
      <c r="F158" s="596"/>
      <c r="G158" s="596"/>
      <c r="H158" s="596"/>
      <c r="I158" s="597"/>
      <c r="J158" s="597"/>
      <c r="K158" s="353"/>
      <c r="L158" s="596"/>
      <c r="M158" s="598"/>
      <c r="N158" s="355"/>
      <c r="O158" s="599"/>
      <c r="P158" s="355"/>
      <c r="Q158" s="599"/>
      <c r="R158" s="355"/>
      <c r="S158" s="599"/>
      <c r="T158" s="355"/>
      <c r="U158" s="599"/>
      <c r="V158" s="357"/>
      <c r="W158" s="358"/>
      <c r="X158" s="358"/>
      <c r="Y158" s="358"/>
      <c r="Z158" s="358"/>
      <c r="AA158" s="600">
        <v>960</v>
      </c>
      <c r="AB158" s="601"/>
      <c r="AC158" s="602"/>
      <c r="AD158" s="603"/>
      <c r="AE158" s="362">
        <f t="shared" si="38"/>
        <v>0</v>
      </c>
      <c r="AF158" s="362">
        <f t="shared" si="32"/>
        <v>0</v>
      </c>
      <c r="AG158" s="362">
        <f t="shared" si="33"/>
        <v>0</v>
      </c>
      <c r="AH158" s="363">
        <f t="shared" si="34"/>
        <v>0</v>
      </c>
      <c r="AI158" s="364"/>
      <c r="AJ158" s="365">
        <f t="shared" si="35"/>
        <v>0</v>
      </c>
      <c r="AK158" s="596"/>
      <c r="AM158" s="349">
        <f t="shared" si="42"/>
        <v>0</v>
      </c>
      <c r="AN158" s="349">
        <f t="shared" si="43"/>
        <v>0</v>
      </c>
      <c r="AO158" s="349">
        <f t="shared" si="43"/>
        <v>0</v>
      </c>
      <c r="AP158" s="349">
        <f t="shared" si="43"/>
        <v>0</v>
      </c>
      <c r="AQ158" s="349">
        <f t="shared" si="43"/>
        <v>0</v>
      </c>
      <c r="AR158" s="349">
        <f t="shared" si="43"/>
        <v>0</v>
      </c>
      <c r="AS158" s="349">
        <f t="shared" si="43"/>
        <v>0</v>
      </c>
      <c r="AT158" s="349">
        <f t="shared" si="43"/>
        <v>0</v>
      </c>
      <c r="AU158" s="349">
        <f t="shared" si="43"/>
        <v>0</v>
      </c>
      <c r="AV158" s="349">
        <f t="shared" si="43"/>
        <v>0</v>
      </c>
      <c r="AW158" s="349">
        <f t="shared" si="43"/>
        <v>0</v>
      </c>
      <c r="AX158" s="349">
        <f t="shared" si="43"/>
        <v>0</v>
      </c>
      <c r="AY158" s="349">
        <f t="shared" si="43"/>
        <v>0</v>
      </c>
      <c r="AZ158" s="349">
        <f t="shared" si="43"/>
        <v>0</v>
      </c>
      <c r="BA158" s="349">
        <f t="shared" si="43"/>
        <v>0</v>
      </c>
      <c r="BB158" s="349">
        <f t="shared" si="37"/>
        <v>0</v>
      </c>
    </row>
    <row r="159" spans="1:54" ht="13.5">
      <c r="A159" s="319" t="str">
        <f t="shared" si="29"/>
        <v/>
      </c>
      <c r="B159" s="350" t="e">
        <f>DATE(F159,G159,H159)&amp;"-"&amp;COUNTIF($C$19:C159,H159)</f>
        <v>#NUM!</v>
      </c>
      <c r="C159" s="319">
        <f t="shared" si="30"/>
        <v>0</v>
      </c>
      <c r="D159" s="350" t="e">
        <f>DATE(F159,G159,H159)&amp;"-"&amp;COUNTIF($E$19:E159,H159)</f>
        <v>#NUM!</v>
      </c>
      <c r="E159" s="319">
        <f t="shared" si="31"/>
        <v>0</v>
      </c>
      <c r="F159" s="596"/>
      <c r="G159" s="596"/>
      <c r="H159" s="596"/>
      <c r="I159" s="597"/>
      <c r="J159" s="597"/>
      <c r="K159" s="353"/>
      <c r="L159" s="596"/>
      <c r="M159" s="598"/>
      <c r="N159" s="355"/>
      <c r="O159" s="599"/>
      <c r="P159" s="355"/>
      <c r="Q159" s="599"/>
      <c r="R159" s="355"/>
      <c r="S159" s="599"/>
      <c r="T159" s="355"/>
      <c r="U159" s="599"/>
      <c r="V159" s="357"/>
      <c r="W159" s="358"/>
      <c r="X159" s="358"/>
      <c r="Y159" s="358"/>
      <c r="Z159" s="358"/>
      <c r="AA159" s="600">
        <v>960</v>
      </c>
      <c r="AB159" s="601"/>
      <c r="AC159" s="602"/>
      <c r="AD159" s="603"/>
      <c r="AE159" s="362">
        <f t="shared" si="38"/>
        <v>0</v>
      </c>
      <c r="AF159" s="362">
        <f>IF(AE159-"8:00"&lt;0,0,AE159-"8:00")</f>
        <v>0</v>
      </c>
      <c r="AG159" s="362">
        <f>IF(AB159&gt;22/24,AE159,5/24-MIN(AB159,5/24)+MAX(AD159,22/24)-22/24)</f>
        <v>0</v>
      </c>
      <c r="AH159" s="363">
        <f t="shared" si="34"/>
        <v>0</v>
      </c>
      <c r="AI159" s="364"/>
      <c r="AJ159" s="365">
        <f t="shared" si="35"/>
        <v>0</v>
      </c>
      <c r="AK159" s="596"/>
      <c r="AM159" s="349">
        <f t="shared" si="42"/>
        <v>0</v>
      </c>
      <c r="AN159" s="349">
        <f t="shared" si="43"/>
        <v>0</v>
      </c>
      <c r="AO159" s="349">
        <f t="shared" si="43"/>
        <v>0</v>
      </c>
      <c r="AP159" s="349">
        <f t="shared" si="43"/>
        <v>0</v>
      </c>
      <c r="AQ159" s="349">
        <f t="shared" si="43"/>
        <v>0</v>
      </c>
      <c r="AR159" s="349">
        <f t="shared" si="43"/>
        <v>0</v>
      </c>
      <c r="AS159" s="349">
        <f t="shared" si="43"/>
        <v>0</v>
      </c>
      <c r="AT159" s="349">
        <f t="shared" si="43"/>
        <v>0</v>
      </c>
      <c r="AU159" s="349">
        <f t="shared" si="43"/>
        <v>0</v>
      </c>
      <c r="AV159" s="349">
        <f t="shared" si="43"/>
        <v>0</v>
      </c>
      <c r="AW159" s="349">
        <f t="shared" si="43"/>
        <v>0</v>
      </c>
      <c r="AX159" s="349">
        <f t="shared" si="43"/>
        <v>0</v>
      </c>
      <c r="AY159" s="349">
        <f t="shared" si="43"/>
        <v>0</v>
      </c>
      <c r="AZ159" s="349">
        <f t="shared" si="43"/>
        <v>0</v>
      </c>
      <c r="BA159" s="349">
        <f t="shared" si="43"/>
        <v>0</v>
      </c>
      <c r="BB159" s="349">
        <f t="shared" si="37"/>
        <v>0</v>
      </c>
    </row>
    <row r="160" spans="1:54" ht="13.5">
      <c r="A160" s="319" t="str">
        <f t="shared" si="29"/>
        <v/>
      </c>
      <c r="B160" s="350" t="e">
        <f>DATE(F160,G160,H160)&amp;"-"&amp;COUNTIF($C$19:C160,H160)</f>
        <v>#NUM!</v>
      </c>
      <c r="C160" s="319">
        <f t="shared" si="30"/>
        <v>0</v>
      </c>
      <c r="D160" s="350" t="e">
        <f>DATE(F160,G160,H160)&amp;"-"&amp;COUNTIF($E$19:E160,H160)</f>
        <v>#NUM!</v>
      </c>
      <c r="E160" s="319">
        <f t="shared" si="31"/>
        <v>0</v>
      </c>
      <c r="F160" s="596"/>
      <c r="G160" s="596"/>
      <c r="H160" s="596"/>
      <c r="I160" s="597"/>
      <c r="J160" s="597"/>
      <c r="K160" s="353"/>
      <c r="L160" s="596"/>
      <c r="M160" s="598"/>
      <c r="N160" s="355"/>
      <c r="O160" s="599"/>
      <c r="P160" s="355"/>
      <c r="Q160" s="599"/>
      <c r="R160" s="355"/>
      <c r="S160" s="599"/>
      <c r="T160" s="355"/>
      <c r="U160" s="599"/>
      <c r="V160" s="357"/>
      <c r="W160" s="358"/>
      <c r="X160" s="358"/>
      <c r="Y160" s="358"/>
      <c r="Z160" s="358"/>
      <c r="AA160" s="600">
        <v>960</v>
      </c>
      <c r="AB160" s="601"/>
      <c r="AC160" s="607"/>
      <c r="AD160" s="603"/>
      <c r="AE160" s="362">
        <f t="shared" si="38"/>
        <v>0</v>
      </c>
      <c r="AF160" s="362">
        <f t="shared" ref="AF160:AF223" si="44">IF(AE160-"8:00"&lt;0,0,AE160-"8:00")</f>
        <v>0</v>
      </c>
      <c r="AG160" s="362">
        <f t="shared" ref="AG160:AG223" si="45">IF(AB160&gt;22/24,AE160,5/24-MIN(AB160,5/24)+MAX(AD160,22/24)-22/24)</f>
        <v>0</v>
      </c>
      <c r="AH160" s="363">
        <f t="shared" si="34"/>
        <v>0</v>
      </c>
      <c r="AI160" s="364"/>
      <c r="AJ160" s="365">
        <f t="shared" si="35"/>
        <v>0</v>
      </c>
      <c r="AK160" s="596"/>
      <c r="AM160" s="349">
        <f t="shared" si="42"/>
        <v>0</v>
      </c>
      <c r="AN160" s="349">
        <f t="shared" si="43"/>
        <v>0</v>
      </c>
      <c r="AO160" s="349">
        <f t="shared" si="43"/>
        <v>0</v>
      </c>
      <c r="AP160" s="349">
        <f t="shared" si="43"/>
        <v>0</v>
      </c>
      <c r="AQ160" s="349">
        <f t="shared" si="43"/>
        <v>0</v>
      </c>
      <c r="AR160" s="349">
        <f t="shared" si="43"/>
        <v>0</v>
      </c>
      <c r="AS160" s="349">
        <f t="shared" si="43"/>
        <v>0</v>
      </c>
      <c r="AT160" s="349">
        <f t="shared" si="43"/>
        <v>0</v>
      </c>
      <c r="AU160" s="349">
        <f t="shared" si="43"/>
        <v>0</v>
      </c>
      <c r="AV160" s="349">
        <f t="shared" si="43"/>
        <v>0</v>
      </c>
      <c r="AW160" s="349">
        <f t="shared" si="43"/>
        <v>0</v>
      </c>
      <c r="AX160" s="349">
        <f t="shared" si="43"/>
        <v>0</v>
      </c>
      <c r="AY160" s="349">
        <f t="shared" si="43"/>
        <v>0</v>
      </c>
      <c r="AZ160" s="349">
        <f t="shared" si="43"/>
        <v>0</v>
      </c>
      <c r="BA160" s="349">
        <f t="shared" si="43"/>
        <v>0</v>
      </c>
      <c r="BB160" s="349">
        <f t="shared" si="37"/>
        <v>0</v>
      </c>
    </row>
    <row r="161" spans="1:54" ht="13.5">
      <c r="A161" s="319" t="str">
        <f t="shared" si="29"/>
        <v/>
      </c>
      <c r="B161" s="350" t="e">
        <f>DATE(F161,G161,H161)&amp;"-"&amp;COUNTIF($C$19:C161,H161)</f>
        <v>#NUM!</v>
      </c>
      <c r="C161" s="319">
        <f t="shared" si="30"/>
        <v>0</v>
      </c>
      <c r="D161" s="350" t="e">
        <f>DATE(F161,G161,H161)&amp;"-"&amp;COUNTIF($E$19:E161,H161)</f>
        <v>#NUM!</v>
      </c>
      <c r="E161" s="319">
        <f t="shared" si="31"/>
        <v>0</v>
      </c>
      <c r="F161" s="596"/>
      <c r="G161" s="596"/>
      <c r="H161" s="596"/>
      <c r="I161" s="597"/>
      <c r="J161" s="597"/>
      <c r="K161" s="353"/>
      <c r="L161" s="596"/>
      <c r="M161" s="598"/>
      <c r="N161" s="355"/>
      <c r="O161" s="599"/>
      <c r="P161" s="355"/>
      <c r="Q161" s="599"/>
      <c r="R161" s="355"/>
      <c r="S161" s="599"/>
      <c r="T161" s="355"/>
      <c r="U161" s="599"/>
      <c r="V161" s="357"/>
      <c r="W161" s="358"/>
      <c r="X161" s="358"/>
      <c r="Y161" s="358"/>
      <c r="Z161" s="358"/>
      <c r="AA161" s="600">
        <v>960</v>
      </c>
      <c r="AB161" s="601"/>
      <c r="AC161" s="602"/>
      <c r="AD161" s="603"/>
      <c r="AE161" s="362">
        <f t="shared" si="38"/>
        <v>0</v>
      </c>
      <c r="AF161" s="362">
        <f t="shared" si="44"/>
        <v>0</v>
      </c>
      <c r="AG161" s="362">
        <f t="shared" si="45"/>
        <v>0</v>
      </c>
      <c r="AH161" s="363">
        <f t="shared" si="34"/>
        <v>0</v>
      </c>
      <c r="AI161" s="364"/>
      <c r="AJ161" s="365">
        <f t="shared" si="35"/>
        <v>0</v>
      </c>
      <c r="AK161" s="596"/>
      <c r="AM161" s="349">
        <f t="shared" si="42"/>
        <v>0</v>
      </c>
      <c r="AN161" s="349">
        <f t="shared" si="43"/>
        <v>0</v>
      </c>
      <c r="AO161" s="349">
        <f t="shared" si="43"/>
        <v>0</v>
      </c>
      <c r="AP161" s="349">
        <f t="shared" si="43"/>
        <v>0</v>
      </c>
      <c r="AQ161" s="349">
        <f t="shared" si="43"/>
        <v>0</v>
      </c>
      <c r="AR161" s="349">
        <f t="shared" si="43"/>
        <v>0</v>
      </c>
      <c r="AS161" s="349">
        <f t="shared" si="43"/>
        <v>0</v>
      </c>
      <c r="AT161" s="349">
        <f t="shared" si="43"/>
        <v>0</v>
      </c>
      <c r="AU161" s="349">
        <f t="shared" si="43"/>
        <v>0</v>
      </c>
      <c r="AV161" s="349">
        <f t="shared" si="43"/>
        <v>0</v>
      </c>
      <c r="AW161" s="349">
        <f t="shared" si="43"/>
        <v>0</v>
      </c>
      <c r="AX161" s="349">
        <f t="shared" si="43"/>
        <v>0</v>
      </c>
      <c r="AY161" s="349">
        <f t="shared" si="43"/>
        <v>0</v>
      </c>
      <c r="AZ161" s="349">
        <f t="shared" si="43"/>
        <v>0</v>
      </c>
      <c r="BA161" s="349">
        <f t="shared" si="43"/>
        <v>0</v>
      </c>
      <c r="BB161" s="349">
        <f>SUM(AM161:BA161)</f>
        <v>0</v>
      </c>
    </row>
    <row r="162" spans="1:54" ht="13.5">
      <c r="A162" s="319" t="str">
        <f t="shared" si="29"/>
        <v/>
      </c>
      <c r="B162" s="350" t="e">
        <f>DATE(F162,G162,H162)&amp;"-"&amp;COUNTIF($C$19:C162,H162)</f>
        <v>#NUM!</v>
      </c>
      <c r="C162" s="319">
        <f t="shared" si="30"/>
        <v>0</v>
      </c>
      <c r="D162" s="350" t="e">
        <f>DATE(F162,G162,H162)&amp;"-"&amp;COUNTIF($E$19:E162,H162)</f>
        <v>#NUM!</v>
      </c>
      <c r="E162" s="319">
        <f t="shared" si="31"/>
        <v>0</v>
      </c>
      <c r="F162" s="596"/>
      <c r="G162" s="596"/>
      <c r="H162" s="596"/>
      <c r="I162" s="597"/>
      <c r="J162" s="597"/>
      <c r="K162" s="353"/>
      <c r="L162" s="596"/>
      <c r="M162" s="598"/>
      <c r="N162" s="355"/>
      <c r="O162" s="599"/>
      <c r="P162" s="355"/>
      <c r="Q162" s="599"/>
      <c r="R162" s="355"/>
      <c r="S162" s="599"/>
      <c r="T162" s="355"/>
      <c r="U162" s="599"/>
      <c r="V162" s="357"/>
      <c r="W162" s="358"/>
      <c r="X162" s="358"/>
      <c r="Y162" s="358"/>
      <c r="Z162" s="358"/>
      <c r="AA162" s="600">
        <v>960</v>
      </c>
      <c r="AB162" s="601"/>
      <c r="AC162" s="602"/>
      <c r="AD162" s="603"/>
      <c r="AE162" s="362">
        <f t="shared" si="38"/>
        <v>0</v>
      </c>
      <c r="AF162" s="362">
        <f t="shared" si="44"/>
        <v>0</v>
      </c>
      <c r="AG162" s="362">
        <f t="shared" si="45"/>
        <v>0</v>
      </c>
      <c r="AH162" s="363">
        <f t="shared" si="34"/>
        <v>0</v>
      </c>
      <c r="AI162" s="364"/>
      <c r="AJ162" s="365">
        <f t="shared" si="35"/>
        <v>0</v>
      </c>
      <c r="AK162" s="596"/>
      <c r="AM162" s="349">
        <f t="shared" si="42"/>
        <v>0</v>
      </c>
      <c r="AN162" s="349">
        <f t="shared" si="43"/>
        <v>0</v>
      </c>
      <c r="AO162" s="349">
        <f t="shared" si="43"/>
        <v>0</v>
      </c>
      <c r="AP162" s="349">
        <f t="shared" si="43"/>
        <v>0</v>
      </c>
      <c r="AQ162" s="349">
        <f t="shared" si="43"/>
        <v>0</v>
      </c>
      <c r="AR162" s="349">
        <f t="shared" si="43"/>
        <v>0</v>
      </c>
      <c r="AS162" s="349">
        <f t="shared" si="43"/>
        <v>0</v>
      </c>
      <c r="AT162" s="349">
        <f t="shared" si="43"/>
        <v>0</v>
      </c>
      <c r="AU162" s="349">
        <f t="shared" si="43"/>
        <v>0</v>
      </c>
      <c r="AV162" s="349">
        <f t="shared" si="43"/>
        <v>0</v>
      </c>
      <c r="AW162" s="349">
        <f t="shared" si="43"/>
        <v>0</v>
      </c>
      <c r="AX162" s="349">
        <f t="shared" si="43"/>
        <v>0</v>
      </c>
      <c r="AY162" s="349">
        <f t="shared" si="43"/>
        <v>0</v>
      </c>
      <c r="AZ162" s="349">
        <f t="shared" si="43"/>
        <v>0</v>
      </c>
      <c r="BA162" s="349">
        <f t="shared" si="43"/>
        <v>0</v>
      </c>
      <c r="BB162" s="349">
        <f t="shared" si="37"/>
        <v>0</v>
      </c>
    </row>
    <row r="163" spans="1:54" ht="13.5">
      <c r="A163" s="319" t="str">
        <f t="shared" si="29"/>
        <v/>
      </c>
      <c r="B163" s="350" t="e">
        <f>DATE(F163,G163,H163)&amp;"-"&amp;COUNTIF($C$19:C163,H163)</f>
        <v>#NUM!</v>
      </c>
      <c r="C163" s="319">
        <f t="shared" si="30"/>
        <v>0</v>
      </c>
      <c r="D163" s="350" t="e">
        <f>DATE(F163,G163,H163)&amp;"-"&amp;COUNTIF($E$19:E163,H163)</f>
        <v>#NUM!</v>
      </c>
      <c r="E163" s="319">
        <f t="shared" si="31"/>
        <v>0</v>
      </c>
      <c r="F163" s="596"/>
      <c r="G163" s="596"/>
      <c r="H163" s="596"/>
      <c r="I163" s="597"/>
      <c r="J163" s="597"/>
      <c r="K163" s="353"/>
      <c r="L163" s="596"/>
      <c r="M163" s="598"/>
      <c r="N163" s="355"/>
      <c r="O163" s="599"/>
      <c r="P163" s="355"/>
      <c r="Q163" s="599"/>
      <c r="R163" s="355"/>
      <c r="S163" s="599"/>
      <c r="T163" s="355"/>
      <c r="U163" s="599"/>
      <c r="V163" s="357"/>
      <c r="W163" s="358"/>
      <c r="X163" s="358"/>
      <c r="Y163" s="358"/>
      <c r="Z163" s="358"/>
      <c r="AA163" s="600">
        <v>960</v>
      </c>
      <c r="AB163" s="601"/>
      <c r="AC163" s="602"/>
      <c r="AD163" s="603"/>
      <c r="AE163" s="362">
        <f t="shared" si="38"/>
        <v>0</v>
      </c>
      <c r="AF163" s="362">
        <f t="shared" si="44"/>
        <v>0</v>
      </c>
      <c r="AG163" s="362">
        <f t="shared" si="45"/>
        <v>0</v>
      </c>
      <c r="AH163" s="363">
        <f t="shared" si="34"/>
        <v>0</v>
      </c>
      <c r="AI163" s="364"/>
      <c r="AJ163" s="365">
        <f t="shared" si="35"/>
        <v>0</v>
      </c>
      <c r="AK163" s="596"/>
      <c r="AM163" s="349">
        <f t="shared" si="42"/>
        <v>0</v>
      </c>
      <c r="AN163" s="349">
        <f t="shared" si="43"/>
        <v>0</v>
      </c>
      <c r="AO163" s="349">
        <f t="shared" si="43"/>
        <v>0</v>
      </c>
      <c r="AP163" s="349">
        <f t="shared" si="43"/>
        <v>0</v>
      </c>
      <c r="AQ163" s="349">
        <f t="shared" si="43"/>
        <v>0</v>
      </c>
      <c r="AR163" s="349">
        <f t="shared" si="43"/>
        <v>0</v>
      </c>
      <c r="AS163" s="349">
        <f t="shared" si="43"/>
        <v>0</v>
      </c>
      <c r="AT163" s="349">
        <f t="shared" si="43"/>
        <v>0</v>
      </c>
      <c r="AU163" s="349">
        <f t="shared" si="43"/>
        <v>0</v>
      </c>
      <c r="AV163" s="349">
        <f t="shared" si="43"/>
        <v>0</v>
      </c>
      <c r="AW163" s="349">
        <f t="shared" si="43"/>
        <v>0</v>
      </c>
      <c r="AX163" s="349">
        <f t="shared" si="43"/>
        <v>0</v>
      </c>
      <c r="AY163" s="349">
        <f t="shared" si="43"/>
        <v>0</v>
      </c>
      <c r="AZ163" s="349">
        <f t="shared" si="43"/>
        <v>0</v>
      </c>
      <c r="BA163" s="349">
        <f t="shared" si="43"/>
        <v>0</v>
      </c>
      <c r="BB163" s="349">
        <f t="shared" si="37"/>
        <v>0</v>
      </c>
    </row>
    <row r="164" spans="1:54" ht="13.5">
      <c r="A164" s="319" t="str">
        <f t="shared" si="29"/>
        <v/>
      </c>
      <c r="B164" s="350" t="e">
        <f>DATE(F164,G164,H164)&amp;"-"&amp;COUNTIF($C$19:C164,H164)</f>
        <v>#NUM!</v>
      </c>
      <c r="C164" s="319">
        <f t="shared" si="30"/>
        <v>0</v>
      </c>
      <c r="D164" s="350" t="e">
        <f>DATE(F164,G164,H164)&amp;"-"&amp;COUNTIF($E$19:E164,H164)</f>
        <v>#NUM!</v>
      </c>
      <c r="E164" s="319">
        <f t="shared" si="31"/>
        <v>0</v>
      </c>
      <c r="F164" s="596"/>
      <c r="G164" s="596"/>
      <c r="H164" s="596"/>
      <c r="I164" s="597"/>
      <c r="J164" s="597"/>
      <c r="K164" s="353"/>
      <c r="L164" s="596"/>
      <c r="M164" s="598"/>
      <c r="N164" s="355"/>
      <c r="O164" s="599"/>
      <c r="P164" s="355"/>
      <c r="Q164" s="599"/>
      <c r="R164" s="355"/>
      <c r="S164" s="599"/>
      <c r="T164" s="355"/>
      <c r="U164" s="599"/>
      <c r="V164" s="357"/>
      <c r="W164" s="358"/>
      <c r="X164" s="358"/>
      <c r="Y164" s="358"/>
      <c r="Z164" s="358"/>
      <c r="AA164" s="600">
        <v>960</v>
      </c>
      <c r="AB164" s="601"/>
      <c r="AC164" s="602"/>
      <c r="AD164" s="603"/>
      <c r="AE164" s="362">
        <f t="shared" si="38"/>
        <v>0</v>
      </c>
      <c r="AF164" s="362">
        <f t="shared" si="44"/>
        <v>0</v>
      </c>
      <c r="AG164" s="362">
        <f t="shared" si="45"/>
        <v>0</v>
      </c>
      <c r="AH164" s="363">
        <f t="shared" si="34"/>
        <v>0</v>
      </c>
      <c r="AI164" s="364"/>
      <c r="AJ164" s="365">
        <f t="shared" si="35"/>
        <v>0</v>
      </c>
      <c r="AK164" s="596"/>
      <c r="AM164" s="349">
        <f t="shared" si="42"/>
        <v>0</v>
      </c>
      <c r="AN164" s="349">
        <f t="shared" si="43"/>
        <v>0</v>
      </c>
      <c r="AO164" s="349">
        <f t="shared" si="43"/>
        <v>0</v>
      </c>
      <c r="AP164" s="349">
        <f t="shared" si="43"/>
        <v>0</v>
      </c>
      <c r="AQ164" s="349">
        <f t="shared" si="43"/>
        <v>0</v>
      </c>
      <c r="AR164" s="349">
        <f t="shared" si="43"/>
        <v>0</v>
      </c>
      <c r="AS164" s="349">
        <f t="shared" si="43"/>
        <v>0</v>
      </c>
      <c r="AT164" s="349">
        <f t="shared" si="43"/>
        <v>0</v>
      </c>
      <c r="AU164" s="349">
        <f t="shared" si="43"/>
        <v>0</v>
      </c>
      <c r="AV164" s="349">
        <f t="shared" si="43"/>
        <v>0</v>
      </c>
      <c r="AW164" s="349">
        <f t="shared" si="43"/>
        <v>0</v>
      </c>
      <c r="AX164" s="349">
        <f t="shared" si="43"/>
        <v>0</v>
      </c>
      <c r="AY164" s="349">
        <f t="shared" si="43"/>
        <v>0</v>
      </c>
      <c r="AZ164" s="349">
        <f t="shared" si="43"/>
        <v>0</v>
      </c>
      <c r="BA164" s="349">
        <f t="shared" si="43"/>
        <v>0</v>
      </c>
      <c r="BB164" s="349">
        <f t="shared" si="37"/>
        <v>0</v>
      </c>
    </row>
    <row r="165" spans="1:54" ht="13.5">
      <c r="A165" s="319" t="str">
        <f t="shared" si="29"/>
        <v/>
      </c>
      <c r="B165" s="350" t="e">
        <f>DATE(F165,G165,H165)&amp;"-"&amp;COUNTIF($C$19:C165,H165)</f>
        <v>#NUM!</v>
      </c>
      <c r="C165" s="319">
        <f t="shared" si="30"/>
        <v>0</v>
      </c>
      <c r="D165" s="350" t="e">
        <f>DATE(F165,G165,H165)&amp;"-"&amp;COUNTIF($E$19:E165,H165)</f>
        <v>#NUM!</v>
      </c>
      <c r="E165" s="319">
        <f t="shared" si="31"/>
        <v>0</v>
      </c>
      <c r="F165" s="596"/>
      <c r="G165" s="596"/>
      <c r="H165" s="596"/>
      <c r="I165" s="597"/>
      <c r="J165" s="597"/>
      <c r="K165" s="353"/>
      <c r="L165" s="596"/>
      <c r="M165" s="598"/>
      <c r="N165" s="355"/>
      <c r="O165" s="599"/>
      <c r="P165" s="355"/>
      <c r="Q165" s="599"/>
      <c r="R165" s="355"/>
      <c r="S165" s="599"/>
      <c r="T165" s="355"/>
      <c r="U165" s="599"/>
      <c r="V165" s="357"/>
      <c r="W165" s="358"/>
      <c r="X165" s="358"/>
      <c r="Y165" s="358"/>
      <c r="Z165" s="358"/>
      <c r="AA165" s="600">
        <v>960</v>
      </c>
      <c r="AB165" s="601"/>
      <c r="AC165" s="602"/>
      <c r="AD165" s="603"/>
      <c r="AE165" s="362">
        <f t="shared" si="38"/>
        <v>0</v>
      </c>
      <c r="AF165" s="362">
        <f t="shared" si="44"/>
        <v>0</v>
      </c>
      <c r="AG165" s="362">
        <f t="shared" si="45"/>
        <v>0</v>
      </c>
      <c r="AH165" s="363">
        <f t="shared" si="34"/>
        <v>0</v>
      </c>
      <c r="AI165" s="364"/>
      <c r="AJ165" s="365" t="s">
        <v>551</v>
      </c>
      <c r="AK165" s="596"/>
      <c r="AM165" s="349">
        <f t="shared" si="42"/>
        <v>0</v>
      </c>
      <c r="AN165" s="349">
        <f t="shared" si="43"/>
        <v>0</v>
      </c>
      <c r="AO165" s="349">
        <f t="shared" si="43"/>
        <v>0</v>
      </c>
      <c r="AP165" s="349">
        <f t="shared" si="43"/>
        <v>0</v>
      </c>
      <c r="AQ165" s="349">
        <f t="shared" si="43"/>
        <v>0</v>
      </c>
      <c r="AR165" s="349">
        <f t="shared" si="43"/>
        <v>0</v>
      </c>
      <c r="AS165" s="349">
        <f t="shared" si="43"/>
        <v>0</v>
      </c>
      <c r="AT165" s="349">
        <f t="shared" si="43"/>
        <v>0</v>
      </c>
      <c r="AU165" s="349">
        <f t="shared" si="43"/>
        <v>0</v>
      </c>
      <c r="AV165" s="349">
        <f t="shared" si="43"/>
        <v>0</v>
      </c>
      <c r="AW165" s="349">
        <f t="shared" si="43"/>
        <v>0</v>
      </c>
      <c r="AX165" s="349">
        <f t="shared" si="43"/>
        <v>0</v>
      </c>
      <c r="AY165" s="349">
        <f t="shared" si="43"/>
        <v>0</v>
      </c>
      <c r="AZ165" s="349">
        <f t="shared" si="43"/>
        <v>0</v>
      </c>
      <c r="BA165" s="349">
        <f t="shared" si="43"/>
        <v>0</v>
      </c>
      <c r="BB165" s="349">
        <f t="shared" si="37"/>
        <v>0</v>
      </c>
    </row>
    <row r="166" spans="1:54" ht="13.5">
      <c r="A166" s="319" t="str">
        <f t="shared" si="29"/>
        <v/>
      </c>
      <c r="B166" s="350" t="e">
        <f>DATE(F166,G166,H166)&amp;"-"&amp;COUNTIF($C$19:C166,H166)</f>
        <v>#NUM!</v>
      </c>
      <c r="C166" s="319">
        <f t="shared" si="30"/>
        <v>0</v>
      </c>
      <c r="D166" s="350" t="e">
        <f>DATE(F166,G166,H166)&amp;"-"&amp;COUNTIF($E$19:E166,H166)</f>
        <v>#NUM!</v>
      </c>
      <c r="E166" s="319">
        <f t="shared" si="31"/>
        <v>0</v>
      </c>
      <c r="F166" s="596"/>
      <c r="G166" s="596"/>
      <c r="H166" s="596"/>
      <c r="I166" s="597"/>
      <c r="J166" s="597"/>
      <c r="K166" s="353"/>
      <c r="L166" s="596"/>
      <c r="M166" s="598"/>
      <c r="N166" s="355"/>
      <c r="O166" s="599"/>
      <c r="P166" s="355"/>
      <c r="Q166" s="599"/>
      <c r="R166" s="355"/>
      <c r="S166" s="599"/>
      <c r="T166" s="355"/>
      <c r="U166" s="599"/>
      <c r="V166" s="357"/>
      <c r="W166" s="358"/>
      <c r="X166" s="358"/>
      <c r="Y166" s="358"/>
      <c r="Z166" s="358"/>
      <c r="AA166" s="600">
        <v>960</v>
      </c>
      <c r="AB166" s="601"/>
      <c r="AC166" s="602"/>
      <c r="AD166" s="603"/>
      <c r="AE166" s="362">
        <f t="shared" si="38"/>
        <v>0</v>
      </c>
      <c r="AF166" s="362">
        <f t="shared" si="44"/>
        <v>0</v>
      </c>
      <c r="AG166" s="362">
        <f t="shared" si="45"/>
        <v>0</v>
      </c>
      <c r="AH166" s="363">
        <f t="shared" si="34"/>
        <v>0</v>
      </c>
      <c r="AI166" s="364"/>
      <c r="AJ166" s="365">
        <f t="shared" si="35"/>
        <v>0</v>
      </c>
      <c r="AK166" s="596"/>
      <c r="AM166" s="349">
        <f t="shared" si="42"/>
        <v>0</v>
      </c>
      <c r="AN166" s="349">
        <f t="shared" si="43"/>
        <v>0</v>
      </c>
      <c r="AO166" s="349">
        <f t="shared" si="43"/>
        <v>0</v>
      </c>
      <c r="AP166" s="349">
        <f t="shared" si="43"/>
        <v>0</v>
      </c>
      <c r="AQ166" s="349">
        <f t="shared" si="43"/>
        <v>0</v>
      </c>
      <c r="AR166" s="349">
        <f t="shared" si="43"/>
        <v>0</v>
      </c>
      <c r="AS166" s="349">
        <f t="shared" si="43"/>
        <v>0</v>
      </c>
      <c r="AT166" s="349">
        <f t="shared" si="43"/>
        <v>0</v>
      </c>
      <c r="AU166" s="349">
        <f t="shared" si="43"/>
        <v>0</v>
      </c>
      <c r="AV166" s="349">
        <f t="shared" si="43"/>
        <v>0</v>
      </c>
      <c r="AW166" s="349">
        <f t="shared" si="43"/>
        <v>0</v>
      </c>
      <c r="AX166" s="349">
        <f t="shared" si="43"/>
        <v>0</v>
      </c>
      <c r="AY166" s="349">
        <f t="shared" si="43"/>
        <v>0</v>
      </c>
      <c r="AZ166" s="349">
        <f t="shared" si="43"/>
        <v>0</v>
      </c>
      <c r="BA166" s="349">
        <f t="shared" si="43"/>
        <v>0</v>
      </c>
      <c r="BB166" s="349">
        <f t="shared" si="37"/>
        <v>0</v>
      </c>
    </row>
    <row r="167" spans="1:54" ht="13.5">
      <c r="A167" s="319" t="str">
        <f t="shared" si="29"/>
        <v/>
      </c>
      <c r="B167" s="350" t="e">
        <f>DATE(F167,G167,H167)&amp;"-"&amp;COUNTIF($C$19:C167,H167)</f>
        <v>#NUM!</v>
      </c>
      <c r="C167" s="319">
        <f t="shared" si="30"/>
        <v>0</v>
      </c>
      <c r="D167" s="350" t="e">
        <f>DATE(F167,G167,H167)&amp;"-"&amp;COUNTIF($E$19:E167,H167)</f>
        <v>#NUM!</v>
      </c>
      <c r="E167" s="319">
        <f t="shared" si="31"/>
        <v>0</v>
      </c>
      <c r="F167" s="596"/>
      <c r="G167" s="596"/>
      <c r="H167" s="596"/>
      <c r="I167" s="597"/>
      <c r="J167" s="597"/>
      <c r="K167" s="353"/>
      <c r="L167" s="596"/>
      <c r="M167" s="598"/>
      <c r="N167" s="355"/>
      <c r="O167" s="599"/>
      <c r="P167" s="355"/>
      <c r="Q167" s="599"/>
      <c r="R167" s="355"/>
      <c r="S167" s="599"/>
      <c r="T167" s="355"/>
      <c r="U167" s="599"/>
      <c r="V167" s="357"/>
      <c r="W167" s="358"/>
      <c r="X167" s="358"/>
      <c r="Y167" s="358"/>
      <c r="Z167" s="358"/>
      <c r="AA167" s="600">
        <v>960</v>
      </c>
      <c r="AB167" s="601"/>
      <c r="AC167" s="602"/>
      <c r="AD167" s="603"/>
      <c r="AE167" s="362">
        <f t="shared" si="38"/>
        <v>0</v>
      </c>
      <c r="AF167" s="362">
        <f t="shared" si="44"/>
        <v>0</v>
      </c>
      <c r="AG167" s="362">
        <f t="shared" si="45"/>
        <v>0</v>
      </c>
      <c r="AH167" s="363">
        <f t="shared" si="34"/>
        <v>0</v>
      </c>
      <c r="AI167" s="364"/>
      <c r="AJ167" s="365">
        <f t="shared" si="35"/>
        <v>0</v>
      </c>
      <c r="AK167" s="596"/>
      <c r="AM167" s="349">
        <f t="shared" si="42"/>
        <v>0</v>
      </c>
      <c r="AN167" s="349">
        <f t="shared" si="43"/>
        <v>0</v>
      </c>
      <c r="AO167" s="349">
        <f t="shared" si="43"/>
        <v>0</v>
      </c>
      <c r="AP167" s="349">
        <f t="shared" si="43"/>
        <v>0</v>
      </c>
      <c r="AQ167" s="349">
        <f t="shared" si="43"/>
        <v>0</v>
      </c>
      <c r="AR167" s="349">
        <f t="shared" si="43"/>
        <v>0</v>
      </c>
      <c r="AS167" s="349">
        <f t="shared" si="43"/>
        <v>0</v>
      </c>
      <c r="AT167" s="349">
        <f t="shared" si="43"/>
        <v>0</v>
      </c>
      <c r="AU167" s="349">
        <f t="shared" si="43"/>
        <v>0</v>
      </c>
      <c r="AV167" s="349">
        <f t="shared" si="43"/>
        <v>0</v>
      </c>
      <c r="AW167" s="349">
        <f t="shared" si="43"/>
        <v>0</v>
      </c>
      <c r="AX167" s="349">
        <f t="shared" si="43"/>
        <v>0</v>
      </c>
      <c r="AY167" s="349">
        <f t="shared" si="43"/>
        <v>0</v>
      </c>
      <c r="AZ167" s="349">
        <f t="shared" si="43"/>
        <v>0</v>
      </c>
      <c r="BA167" s="349">
        <f t="shared" si="43"/>
        <v>0</v>
      </c>
      <c r="BB167" s="349">
        <f t="shared" si="37"/>
        <v>0</v>
      </c>
    </row>
    <row r="168" spans="1:54" ht="13.5">
      <c r="A168" s="319" t="str">
        <f t="shared" si="29"/>
        <v/>
      </c>
      <c r="B168" s="350" t="e">
        <f>DATE(F168,G168,H168)&amp;"-"&amp;COUNTIF($C$19:C168,H168)</f>
        <v>#NUM!</v>
      </c>
      <c r="C168" s="319">
        <f t="shared" si="30"/>
        <v>0</v>
      </c>
      <c r="D168" s="350" t="e">
        <f>DATE(F168,G168,H168)&amp;"-"&amp;COUNTIF($E$19:E168,H168)</f>
        <v>#NUM!</v>
      </c>
      <c r="E168" s="319">
        <f t="shared" si="31"/>
        <v>0</v>
      </c>
      <c r="F168" s="596"/>
      <c r="G168" s="596"/>
      <c r="H168" s="596"/>
      <c r="I168" s="597"/>
      <c r="J168" s="597"/>
      <c r="K168" s="353"/>
      <c r="L168" s="596"/>
      <c r="M168" s="598"/>
      <c r="N168" s="355"/>
      <c r="O168" s="599"/>
      <c r="P168" s="355"/>
      <c r="Q168" s="599"/>
      <c r="R168" s="355"/>
      <c r="S168" s="599"/>
      <c r="T168" s="355"/>
      <c r="U168" s="599"/>
      <c r="V168" s="357"/>
      <c r="W168" s="358"/>
      <c r="X168" s="358"/>
      <c r="Y168" s="358"/>
      <c r="Z168" s="358"/>
      <c r="AA168" s="600">
        <v>960</v>
      </c>
      <c r="AB168" s="601"/>
      <c r="AC168" s="607"/>
      <c r="AD168" s="603"/>
      <c r="AE168" s="362">
        <f t="shared" si="38"/>
        <v>0</v>
      </c>
      <c r="AF168" s="362">
        <f t="shared" si="44"/>
        <v>0</v>
      </c>
      <c r="AG168" s="362">
        <f t="shared" si="45"/>
        <v>0</v>
      </c>
      <c r="AH168" s="363">
        <f t="shared" si="34"/>
        <v>0</v>
      </c>
      <c r="AI168" s="364"/>
      <c r="AJ168" s="365">
        <f t="shared" si="35"/>
        <v>0</v>
      </c>
      <c r="AK168" s="596"/>
      <c r="AM168" s="349">
        <f t="shared" si="42"/>
        <v>0</v>
      </c>
      <c r="AN168" s="349">
        <f t="shared" si="43"/>
        <v>0</v>
      </c>
      <c r="AO168" s="349">
        <f t="shared" si="43"/>
        <v>0</v>
      </c>
      <c r="AP168" s="349">
        <f t="shared" si="43"/>
        <v>0</v>
      </c>
      <c r="AQ168" s="349">
        <f t="shared" si="43"/>
        <v>0</v>
      </c>
      <c r="AR168" s="349">
        <f t="shared" si="43"/>
        <v>0</v>
      </c>
      <c r="AS168" s="349">
        <f t="shared" si="43"/>
        <v>0</v>
      </c>
      <c r="AT168" s="349">
        <f t="shared" si="43"/>
        <v>0</v>
      </c>
      <c r="AU168" s="349">
        <f t="shared" si="43"/>
        <v>0</v>
      </c>
      <c r="AV168" s="349">
        <f t="shared" si="43"/>
        <v>0</v>
      </c>
      <c r="AW168" s="349">
        <f t="shared" si="43"/>
        <v>0</v>
      </c>
      <c r="AX168" s="349">
        <f t="shared" si="43"/>
        <v>0</v>
      </c>
      <c r="AY168" s="349">
        <f t="shared" si="43"/>
        <v>0</v>
      </c>
      <c r="AZ168" s="349">
        <f t="shared" si="43"/>
        <v>0</v>
      </c>
      <c r="BA168" s="349">
        <f t="shared" si="43"/>
        <v>0</v>
      </c>
      <c r="BB168" s="349">
        <f t="shared" si="37"/>
        <v>0</v>
      </c>
    </row>
    <row r="169" spans="1:54" ht="13.5">
      <c r="A169" s="319" t="str">
        <f t="shared" si="29"/>
        <v/>
      </c>
      <c r="B169" s="350" t="e">
        <f>DATE(F169,G169,H169)&amp;"-"&amp;COUNTIF($C$19:C169,H169)</f>
        <v>#NUM!</v>
      </c>
      <c r="C169" s="319">
        <f t="shared" si="30"/>
        <v>0</v>
      </c>
      <c r="D169" s="350" t="e">
        <f>DATE(F169,G169,H169)&amp;"-"&amp;COUNTIF($E$19:E169,H169)</f>
        <v>#NUM!</v>
      </c>
      <c r="E169" s="319">
        <f t="shared" si="31"/>
        <v>0</v>
      </c>
      <c r="F169" s="596"/>
      <c r="G169" s="596"/>
      <c r="H169" s="596"/>
      <c r="I169" s="597"/>
      <c r="J169" s="597"/>
      <c r="K169" s="353"/>
      <c r="L169" s="596"/>
      <c r="M169" s="598"/>
      <c r="N169" s="355"/>
      <c r="O169" s="599"/>
      <c r="P169" s="355"/>
      <c r="Q169" s="599"/>
      <c r="R169" s="355"/>
      <c r="S169" s="599"/>
      <c r="T169" s="355"/>
      <c r="U169" s="599"/>
      <c r="V169" s="357"/>
      <c r="W169" s="358"/>
      <c r="X169" s="358"/>
      <c r="Y169" s="358"/>
      <c r="Z169" s="358"/>
      <c r="AA169" s="600">
        <v>960</v>
      </c>
      <c r="AB169" s="601"/>
      <c r="AC169" s="602"/>
      <c r="AD169" s="603"/>
      <c r="AE169" s="362">
        <f t="shared" si="38"/>
        <v>0</v>
      </c>
      <c r="AF169" s="362">
        <f t="shared" si="44"/>
        <v>0</v>
      </c>
      <c r="AG169" s="362">
        <f t="shared" si="45"/>
        <v>0</v>
      </c>
      <c r="AH169" s="363">
        <f t="shared" si="34"/>
        <v>0</v>
      </c>
      <c r="AI169" s="364"/>
      <c r="AJ169" s="365">
        <f t="shared" si="35"/>
        <v>0</v>
      </c>
      <c r="AK169" s="596"/>
      <c r="AM169" s="349">
        <f t="shared" si="42"/>
        <v>0</v>
      </c>
      <c r="AN169" s="349">
        <f t="shared" si="43"/>
        <v>0</v>
      </c>
      <c r="AO169" s="349">
        <f t="shared" si="43"/>
        <v>0</v>
      </c>
      <c r="AP169" s="349">
        <f t="shared" si="43"/>
        <v>0</v>
      </c>
      <c r="AQ169" s="349">
        <f t="shared" si="43"/>
        <v>0</v>
      </c>
      <c r="AR169" s="349">
        <f t="shared" si="43"/>
        <v>0</v>
      </c>
      <c r="AS169" s="349">
        <f t="shared" si="43"/>
        <v>0</v>
      </c>
      <c r="AT169" s="349">
        <f t="shared" si="43"/>
        <v>0</v>
      </c>
      <c r="AU169" s="349">
        <f t="shared" si="43"/>
        <v>0</v>
      </c>
      <c r="AV169" s="349">
        <f t="shared" si="43"/>
        <v>0</v>
      </c>
      <c r="AW169" s="349">
        <f t="shared" si="43"/>
        <v>0</v>
      </c>
      <c r="AX169" s="349">
        <f t="shared" si="43"/>
        <v>0</v>
      </c>
      <c r="AY169" s="349">
        <f t="shared" si="43"/>
        <v>0</v>
      </c>
      <c r="AZ169" s="349">
        <f t="shared" si="43"/>
        <v>0</v>
      </c>
      <c r="BA169" s="349">
        <f t="shared" si="43"/>
        <v>0</v>
      </c>
      <c r="BB169" s="349">
        <f t="shared" si="37"/>
        <v>0</v>
      </c>
    </row>
    <row r="170" spans="1:54" ht="13.5">
      <c r="A170" s="319" t="str">
        <f t="shared" si="29"/>
        <v/>
      </c>
      <c r="B170" s="350" t="e">
        <f>DATE(F170,G170,H170)&amp;"-"&amp;COUNTIF($C$19:C170,H170)</f>
        <v>#NUM!</v>
      </c>
      <c r="C170" s="319">
        <f t="shared" si="30"/>
        <v>0</v>
      </c>
      <c r="D170" s="350" t="e">
        <f>DATE(F170,G170,H170)&amp;"-"&amp;COUNTIF($E$19:E170,H170)</f>
        <v>#NUM!</v>
      </c>
      <c r="E170" s="319">
        <f t="shared" si="31"/>
        <v>0</v>
      </c>
      <c r="F170" s="596"/>
      <c r="G170" s="596"/>
      <c r="H170" s="596"/>
      <c r="I170" s="597"/>
      <c r="J170" s="597"/>
      <c r="K170" s="353"/>
      <c r="L170" s="596"/>
      <c r="M170" s="598"/>
      <c r="N170" s="355"/>
      <c r="O170" s="599"/>
      <c r="P170" s="355"/>
      <c r="Q170" s="599"/>
      <c r="R170" s="355"/>
      <c r="S170" s="599"/>
      <c r="T170" s="355"/>
      <c r="U170" s="599"/>
      <c r="V170" s="357"/>
      <c r="W170" s="358"/>
      <c r="X170" s="358"/>
      <c r="Y170" s="358"/>
      <c r="Z170" s="358"/>
      <c r="AA170" s="600">
        <v>960</v>
      </c>
      <c r="AB170" s="601"/>
      <c r="AC170" s="602"/>
      <c r="AD170" s="603"/>
      <c r="AE170" s="362">
        <f t="shared" si="38"/>
        <v>0</v>
      </c>
      <c r="AF170" s="362">
        <f t="shared" si="44"/>
        <v>0</v>
      </c>
      <c r="AG170" s="362">
        <f t="shared" si="45"/>
        <v>0</v>
      </c>
      <c r="AH170" s="363">
        <f t="shared" si="34"/>
        <v>0</v>
      </c>
      <c r="AI170" s="364"/>
      <c r="AJ170" s="365">
        <f t="shared" si="35"/>
        <v>0</v>
      </c>
      <c r="AK170" s="596"/>
      <c r="AM170" s="349">
        <f t="shared" si="42"/>
        <v>0</v>
      </c>
      <c r="AN170" s="349">
        <f t="shared" si="43"/>
        <v>0</v>
      </c>
      <c r="AO170" s="349">
        <f t="shared" si="43"/>
        <v>0</v>
      </c>
      <c r="AP170" s="349">
        <f t="shared" si="43"/>
        <v>0</v>
      </c>
      <c r="AQ170" s="349">
        <f t="shared" si="43"/>
        <v>0</v>
      </c>
      <c r="AR170" s="349">
        <f t="shared" si="43"/>
        <v>0</v>
      </c>
      <c r="AS170" s="349">
        <f t="shared" si="43"/>
        <v>0</v>
      </c>
      <c r="AT170" s="349">
        <f t="shared" si="43"/>
        <v>0</v>
      </c>
      <c r="AU170" s="349">
        <f t="shared" si="43"/>
        <v>0</v>
      </c>
      <c r="AV170" s="349">
        <f t="shared" si="43"/>
        <v>0</v>
      </c>
      <c r="AW170" s="349">
        <f t="shared" si="43"/>
        <v>0</v>
      </c>
      <c r="AX170" s="349">
        <f t="shared" si="43"/>
        <v>0</v>
      </c>
      <c r="AY170" s="349">
        <f t="shared" si="43"/>
        <v>0</v>
      </c>
      <c r="AZ170" s="349">
        <f t="shared" si="43"/>
        <v>0</v>
      </c>
      <c r="BA170" s="349">
        <f t="shared" si="43"/>
        <v>0</v>
      </c>
      <c r="BB170" s="349">
        <f t="shared" si="37"/>
        <v>0</v>
      </c>
    </row>
    <row r="171" spans="1:54" ht="13.5">
      <c r="A171" s="319" t="str">
        <f t="shared" si="29"/>
        <v/>
      </c>
      <c r="B171" s="350" t="e">
        <f>DATE(F171,G171,H171)&amp;"-"&amp;COUNTIF($C$19:C171,H171)</f>
        <v>#NUM!</v>
      </c>
      <c r="C171" s="319">
        <f t="shared" si="30"/>
        <v>0</v>
      </c>
      <c r="D171" s="350" t="e">
        <f>DATE(F171,G171,H171)&amp;"-"&amp;COUNTIF($E$19:E171,H171)</f>
        <v>#NUM!</v>
      </c>
      <c r="E171" s="319">
        <f t="shared" si="31"/>
        <v>0</v>
      </c>
      <c r="F171" s="596"/>
      <c r="G171" s="596"/>
      <c r="H171" s="596"/>
      <c r="I171" s="597"/>
      <c r="J171" s="597"/>
      <c r="K171" s="353"/>
      <c r="L171" s="596"/>
      <c r="M171" s="598"/>
      <c r="N171" s="355"/>
      <c r="O171" s="599"/>
      <c r="P171" s="355"/>
      <c r="Q171" s="599"/>
      <c r="R171" s="355"/>
      <c r="S171" s="599"/>
      <c r="T171" s="355"/>
      <c r="U171" s="599"/>
      <c r="V171" s="357"/>
      <c r="W171" s="358"/>
      <c r="X171" s="358"/>
      <c r="Y171" s="358"/>
      <c r="Z171" s="358"/>
      <c r="AA171" s="600">
        <v>960</v>
      </c>
      <c r="AB171" s="601"/>
      <c r="AC171" s="602"/>
      <c r="AD171" s="603"/>
      <c r="AE171" s="362">
        <f t="shared" si="38"/>
        <v>0</v>
      </c>
      <c r="AF171" s="362">
        <f t="shared" si="44"/>
        <v>0</v>
      </c>
      <c r="AG171" s="362">
        <f t="shared" si="45"/>
        <v>0</v>
      </c>
      <c r="AH171" s="363">
        <f t="shared" si="34"/>
        <v>0</v>
      </c>
      <c r="AI171" s="364"/>
      <c r="AJ171" s="365">
        <f t="shared" si="35"/>
        <v>0</v>
      </c>
      <c r="AK171" s="596"/>
      <c r="AM171" s="349">
        <f t="shared" si="42"/>
        <v>0</v>
      </c>
      <c r="AN171" s="349">
        <f t="shared" si="43"/>
        <v>0</v>
      </c>
      <c r="AO171" s="349">
        <f t="shared" si="43"/>
        <v>0</v>
      </c>
      <c r="AP171" s="349">
        <f t="shared" si="43"/>
        <v>0</v>
      </c>
      <c r="AQ171" s="349">
        <f t="shared" si="43"/>
        <v>0</v>
      </c>
      <c r="AR171" s="349">
        <f t="shared" si="43"/>
        <v>0</v>
      </c>
      <c r="AS171" s="349">
        <f t="shared" si="43"/>
        <v>0</v>
      </c>
      <c r="AT171" s="349">
        <f t="shared" si="43"/>
        <v>0</v>
      </c>
      <c r="AU171" s="349">
        <f t="shared" si="43"/>
        <v>0</v>
      </c>
      <c r="AV171" s="349">
        <f t="shared" si="43"/>
        <v>0</v>
      </c>
      <c r="AW171" s="349">
        <f t="shared" si="43"/>
        <v>0</v>
      </c>
      <c r="AX171" s="349">
        <f t="shared" si="43"/>
        <v>0</v>
      </c>
      <c r="AY171" s="349">
        <f t="shared" si="43"/>
        <v>0</v>
      </c>
      <c r="AZ171" s="349">
        <f t="shared" si="43"/>
        <v>0</v>
      </c>
      <c r="BA171" s="349">
        <f t="shared" ref="AN171:BA190" si="46">IF($O171=BA$18,$N171,0)+IF($Q171=BA$18,$P171,0)+IF($S171=BA$18,$R171,0)+IF($U171=BA$18,$T171,0)</f>
        <v>0</v>
      </c>
      <c r="BB171" s="349">
        <f t="shared" si="37"/>
        <v>0</v>
      </c>
    </row>
    <row r="172" spans="1:54" ht="13.5">
      <c r="A172" s="319" t="str">
        <f t="shared" si="29"/>
        <v/>
      </c>
      <c r="B172" s="350" t="e">
        <f>DATE(F172,G172,H172)&amp;"-"&amp;COUNTIF($C$19:C172,H172)</f>
        <v>#NUM!</v>
      </c>
      <c r="C172" s="319">
        <f t="shared" si="30"/>
        <v>0</v>
      </c>
      <c r="D172" s="350" t="e">
        <f>DATE(F172,G172,H172)&amp;"-"&amp;COUNTIF($E$19:E172,H172)</f>
        <v>#NUM!</v>
      </c>
      <c r="E172" s="319">
        <f t="shared" si="31"/>
        <v>0</v>
      </c>
      <c r="F172" s="596"/>
      <c r="G172" s="596"/>
      <c r="H172" s="596"/>
      <c r="I172" s="597"/>
      <c r="J172" s="597"/>
      <c r="K172" s="353"/>
      <c r="L172" s="596"/>
      <c r="M172" s="598"/>
      <c r="N172" s="355"/>
      <c r="O172" s="599"/>
      <c r="P172" s="355"/>
      <c r="Q172" s="599"/>
      <c r="R172" s="355"/>
      <c r="S172" s="599"/>
      <c r="T172" s="355"/>
      <c r="U172" s="599"/>
      <c r="V172" s="357"/>
      <c r="W172" s="358"/>
      <c r="X172" s="358"/>
      <c r="Y172" s="358"/>
      <c r="Z172" s="358"/>
      <c r="AA172" s="600">
        <v>960</v>
      </c>
      <c r="AB172" s="601"/>
      <c r="AC172" s="602"/>
      <c r="AD172" s="603"/>
      <c r="AE172" s="362">
        <f t="shared" si="38"/>
        <v>0</v>
      </c>
      <c r="AF172" s="362">
        <f t="shared" si="44"/>
        <v>0</v>
      </c>
      <c r="AG172" s="362">
        <f t="shared" si="45"/>
        <v>0</v>
      </c>
      <c r="AH172" s="363">
        <f t="shared" si="34"/>
        <v>0</v>
      </c>
      <c r="AI172" s="364"/>
      <c r="AJ172" s="365">
        <f t="shared" si="35"/>
        <v>0</v>
      </c>
      <c r="AK172" s="596"/>
      <c r="AM172" s="349">
        <f t="shared" si="42"/>
        <v>0</v>
      </c>
      <c r="AN172" s="349">
        <f t="shared" si="46"/>
        <v>0</v>
      </c>
      <c r="AO172" s="349">
        <f t="shared" si="46"/>
        <v>0</v>
      </c>
      <c r="AP172" s="349">
        <f t="shared" si="46"/>
        <v>0</v>
      </c>
      <c r="AQ172" s="349">
        <f t="shared" si="46"/>
        <v>0</v>
      </c>
      <c r="AR172" s="349">
        <f t="shared" si="46"/>
        <v>0</v>
      </c>
      <c r="AS172" s="349">
        <f t="shared" si="46"/>
        <v>0</v>
      </c>
      <c r="AT172" s="349">
        <f t="shared" si="46"/>
        <v>0</v>
      </c>
      <c r="AU172" s="349">
        <f t="shared" si="46"/>
        <v>0</v>
      </c>
      <c r="AV172" s="349">
        <f t="shared" si="46"/>
        <v>0</v>
      </c>
      <c r="AW172" s="349">
        <f t="shared" si="46"/>
        <v>0</v>
      </c>
      <c r="AX172" s="349">
        <f t="shared" si="46"/>
        <v>0</v>
      </c>
      <c r="AY172" s="349">
        <f t="shared" si="46"/>
        <v>0</v>
      </c>
      <c r="AZ172" s="349">
        <f t="shared" si="46"/>
        <v>0</v>
      </c>
      <c r="BA172" s="349">
        <f t="shared" si="46"/>
        <v>0</v>
      </c>
      <c r="BB172" s="349">
        <f t="shared" si="37"/>
        <v>0</v>
      </c>
    </row>
    <row r="173" spans="1:54" ht="13.5">
      <c r="A173" s="319" t="str">
        <f t="shared" si="29"/>
        <v/>
      </c>
      <c r="B173" s="350" t="e">
        <f>DATE(F173,G173,H173)&amp;"-"&amp;COUNTIF($C$19:C173,H173)</f>
        <v>#NUM!</v>
      </c>
      <c r="C173" s="319">
        <f t="shared" si="30"/>
        <v>0</v>
      </c>
      <c r="D173" s="350" t="e">
        <f>DATE(F173,G173,H173)&amp;"-"&amp;COUNTIF($E$19:E173,H173)</f>
        <v>#NUM!</v>
      </c>
      <c r="E173" s="319">
        <f t="shared" si="31"/>
        <v>0</v>
      </c>
      <c r="F173" s="596"/>
      <c r="G173" s="596"/>
      <c r="H173" s="596"/>
      <c r="I173" s="597"/>
      <c r="J173" s="597"/>
      <c r="K173" s="353"/>
      <c r="L173" s="596"/>
      <c r="M173" s="598"/>
      <c r="N173" s="355"/>
      <c r="O173" s="599"/>
      <c r="P173" s="355"/>
      <c r="Q173" s="599"/>
      <c r="R173" s="355"/>
      <c r="S173" s="599"/>
      <c r="T173" s="355"/>
      <c r="U173" s="599"/>
      <c r="V173" s="357"/>
      <c r="W173" s="358"/>
      <c r="X173" s="358"/>
      <c r="Y173" s="358"/>
      <c r="Z173" s="358"/>
      <c r="AA173" s="600">
        <v>960</v>
      </c>
      <c r="AB173" s="601"/>
      <c r="AC173" s="602"/>
      <c r="AD173" s="603"/>
      <c r="AE173" s="362">
        <f t="shared" si="38"/>
        <v>0</v>
      </c>
      <c r="AF173" s="362">
        <f t="shared" si="44"/>
        <v>0</v>
      </c>
      <c r="AG173" s="362">
        <f t="shared" si="45"/>
        <v>0</v>
      </c>
      <c r="AH173" s="363">
        <f t="shared" si="34"/>
        <v>0</v>
      </c>
      <c r="AI173" s="364"/>
      <c r="AJ173" s="365">
        <f t="shared" si="35"/>
        <v>0</v>
      </c>
      <c r="AK173" s="596"/>
      <c r="AM173" s="349">
        <f t="shared" si="42"/>
        <v>0</v>
      </c>
      <c r="AN173" s="349">
        <f t="shared" si="46"/>
        <v>0</v>
      </c>
      <c r="AO173" s="349">
        <f t="shared" si="46"/>
        <v>0</v>
      </c>
      <c r="AP173" s="349">
        <f t="shared" si="46"/>
        <v>0</v>
      </c>
      <c r="AQ173" s="349">
        <f t="shared" si="46"/>
        <v>0</v>
      </c>
      <c r="AR173" s="349">
        <f t="shared" si="46"/>
        <v>0</v>
      </c>
      <c r="AS173" s="349">
        <f t="shared" si="46"/>
        <v>0</v>
      </c>
      <c r="AT173" s="349">
        <f t="shared" si="46"/>
        <v>0</v>
      </c>
      <c r="AU173" s="349">
        <f t="shared" si="46"/>
        <v>0</v>
      </c>
      <c r="AV173" s="349">
        <f t="shared" si="46"/>
        <v>0</v>
      </c>
      <c r="AW173" s="349">
        <f t="shared" si="46"/>
        <v>0</v>
      </c>
      <c r="AX173" s="349">
        <f t="shared" si="46"/>
        <v>0</v>
      </c>
      <c r="AY173" s="349">
        <f t="shared" si="46"/>
        <v>0</v>
      </c>
      <c r="AZ173" s="349">
        <f t="shared" si="46"/>
        <v>0</v>
      </c>
      <c r="BA173" s="349">
        <f t="shared" si="46"/>
        <v>0</v>
      </c>
      <c r="BB173" s="349">
        <f t="shared" si="37"/>
        <v>0</v>
      </c>
    </row>
    <row r="174" spans="1:54" ht="13.5">
      <c r="A174" s="319" t="str">
        <f t="shared" si="29"/>
        <v/>
      </c>
      <c r="B174" s="350" t="e">
        <f>DATE(F174,G174,H174)&amp;"-"&amp;COUNTIF($C$19:C174,H174)</f>
        <v>#NUM!</v>
      </c>
      <c r="C174" s="319">
        <f t="shared" si="30"/>
        <v>0</v>
      </c>
      <c r="D174" s="350" t="e">
        <f>DATE(F174,G174,H174)&amp;"-"&amp;COUNTIF($E$19:E174,H174)</f>
        <v>#NUM!</v>
      </c>
      <c r="E174" s="319">
        <f t="shared" si="31"/>
        <v>0</v>
      </c>
      <c r="F174" s="596"/>
      <c r="G174" s="596"/>
      <c r="H174" s="596"/>
      <c r="I174" s="597"/>
      <c r="J174" s="597"/>
      <c r="K174" s="353"/>
      <c r="L174" s="596"/>
      <c r="M174" s="598"/>
      <c r="N174" s="355"/>
      <c r="O174" s="599"/>
      <c r="P174" s="355"/>
      <c r="Q174" s="599"/>
      <c r="R174" s="355"/>
      <c r="S174" s="599"/>
      <c r="T174" s="355"/>
      <c r="U174" s="599"/>
      <c r="V174" s="357"/>
      <c r="W174" s="358"/>
      <c r="X174" s="358"/>
      <c r="Y174" s="358"/>
      <c r="Z174" s="358"/>
      <c r="AA174" s="600">
        <v>960</v>
      </c>
      <c r="AB174" s="601"/>
      <c r="AC174" s="602"/>
      <c r="AD174" s="603"/>
      <c r="AE174" s="362">
        <f t="shared" si="38"/>
        <v>0</v>
      </c>
      <c r="AF174" s="362">
        <f t="shared" si="44"/>
        <v>0</v>
      </c>
      <c r="AG174" s="362">
        <f t="shared" si="45"/>
        <v>0</v>
      </c>
      <c r="AH174" s="363">
        <f t="shared" si="34"/>
        <v>0</v>
      </c>
      <c r="AI174" s="364"/>
      <c r="AJ174" s="365">
        <f t="shared" si="35"/>
        <v>0</v>
      </c>
      <c r="AK174" s="596"/>
      <c r="AM174" s="349">
        <f t="shared" si="42"/>
        <v>0</v>
      </c>
      <c r="AN174" s="349">
        <f t="shared" si="46"/>
        <v>0</v>
      </c>
      <c r="AO174" s="349">
        <f t="shared" si="46"/>
        <v>0</v>
      </c>
      <c r="AP174" s="349">
        <f t="shared" si="46"/>
        <v>0</v>
      </c>
      <c r="AQ174" s="349">
        <f t="shared" si="46"/>
        <v>0</v>
      </c>
      <c r="AR174" s="349">
        <f t="shared" si="46"/>
        <v>0</v>
      </c>
      <c r="AS174" s="349">
        <f t="shared" si="46"/>
        <v>0</v>
      </c>
      <c r="AT174" s="349">
        <f t="shared" si="46"/>
        <v>0</v>
      </c>
      <c r="AU174" s="349">
        <f t="shared" si="46"/>
        <v>0</v>
      </c>
      <c r="AV174" s="349">
        <f t="shared" si="46"/>
        <v>0</v>
      </c>
      <c r="AW174" s="349">
        <f t="shared" si="46"/>
        <v>0</v>
      </c>
      <c r="AX174" s="349">
        <f t="shared" si="46"/>
        <v>0</v>
      </c>
      <c r="AY174" s="349">
        <f t="shared" si="46"/>
        <v>0</v>
      </c>
      <c r="AZ174" s="349">
        <f t="shared" si="46"/>
        <v>0</v>
      </c>
      <c r="BA174" s="349">
        <f t="shared" si="46"/>
        <v>0</v>
      </c>
      <c r="BB174" s="349">
        <f t="shared" si="37"/>
        <v>0</v>
      </c>
    </row>
    <row r="175" spans="1:54" ht="13.5">
      <c r="A175" s="319" t="str">
        <f t="shared" si="29"/>
        <v/>
      </c>
      <c r="B175" s="350" t="e">
        <f>DATE(F175,G175,H175)&amp;"-"&amp;COUNTIF($C$19:C175,H175)</f>
        <v>#NUM!</v>
      </c>
      <c r="C175" s="319">
        <f t="shared" si="30"/>
        <v>0</v>
      </c>
      <c r="D175" s="350" t="e">
        <f>DATE(F175,G175,H175)&amp;"-"&amp;COUNTIF($E$19:E175,H175)</f>
        <v>#NUM!</v>
      </c>
      <c r="E175" s="319">
        <f t="shared" si="31"/>
        <v>0</v>
      </c>
      <c r="F175" s="596"/>
      <c r="G175" s="596"/>
      <c r="H175" s="596"/>
      <c r="I175" s="597"/>
      <c r="J175" s="597"/>
      <c r="K175" s="353"/>
      <c r="L175" s="596"/>
      <c r="M175" s="598"/>
      <c r="N175" s="355"/>
      <c r="O175" s="599"/>
      <c r="P175" s="355"/>
      <c r="Q175" s="599"/>
      <c r="R175" s="355"/>
      <c r="S175" s="599"/>
      <c r="T175" s="355"/>
      <c r="U175" s="599"/>
      <c r="V175" s="357"/>
      <c r="W175" s="358"/>
      <c r="X175" s="358"/>
      <c r="Y175" s="358"/>
      <c r="Z175" s="358"/>
      <c r="AA175" s="600">
        <v>960</v>
      </c>
      <c r="AB175" s="601"/>
      <c r="AC175" s="602"/>
      <c r="AD175" s="603"/>
      <c r="AE175" s="362">
        <f t="shared" si="38"/>
        <v>0</v>
      </c>
      <c r="AF175" s="362">
        <f t="shared" si="44"/>
        <v>0</v>
      </c>
      <c r="AG175" s="362">
        <f t="shared" si="45"/>
        <v>0</v>
      </c>
      <c r="AH175" s="363">
        <f t="shared" si="34"/>
        <v>0</v>
      </c>
      <c r="AI175" s="364"/>
      <c r="AJ175" s="365">
        <f t="shared" si="35"/>
        <v>0</v>
      </c>
      <c r="AK175" s="596"/>
      <c r="AM175" s="349">
        <f t="shared" si="42"/>
        <v>0</v>
      </c>
      <c r="AN175" s="349">
        <f t="shared" si="46"/>
        <v>0</v>
      </c>
      <c r="AO175" s="349">
        <f t="shared" si="46"/>
        <v>0</v>
      </c>
      <c r="AP175" s="349">
        <f t="shared" si="46"/>
        <v>0</v>
      </c>
      <c r="AQ175" s="349">
        <f t="shared" si="46"/>
        <v>0</v>
      </c>
      <c r="AR175" s="349">
        <f t="shared" si="46"/>
        <v>0</v>
      </c>
      <c r="AS175" s="349">
        <f t="shared" si="46"/>
        <v>0</v>
      </c>
      <c r="AT175" s="349">
        <f t="shared" si="46"/>
        <v>0</v>
      </c>
      <c r="AU175" s="349">
        <f t="shared" si="46"/>
        <v>0</v>
      </c>
      <c r="AV175" s="349">
        <f t="shared" si="46"/>
        <v>0</v>
      </c>
      <c r="AW175" s="349">
        <f t="shared" si="46"/>
        <v>0</v>
      </c>
      <c r="AX175" s="349">
        <f t="shared" si="46"/>
        <v>0</v>
      </c>
      <c r="AY175" s="349">
        <f t="shared" si="46"/>
        <v>0</v>
      </c>
      <c r="AZ175" s="349">
        <f t="shared" si="46"/>
        <v>0</v>
      </c>
      <c r="BA175" s="349">
        <f t="shared" si="46"/>
        <v>0</v>
      </c>
      <c r="BB175" s="349">
        <f t="shared" si="37"/>
        <v>0</v>
      </c>
    </row>
    <row r="176" spans="1:54" ht="13.5">
      <c r="A176" s="319" t="str">
        <f t="shared" si="29"/>
        <v/>
      </c>
      <c r="B176" s="350" t="e">
        <f>DATE(F176,G176,H176)&amp;"-"&amp;COUNTIF($C$19:C176,H176)</f>
        <v>#NUM!</v>
      </c>
      <c r="C176" s="319">
        <f t="shared" si="30"/>
        <v>0</v>
      </c>
      <c r="D176" s="350" t="e">
        <f>DATE(F176,G176,H176)&amp;"-"&amp;COUNTIF($E$19:E176,H176)</f>
        <v>#NUM!</v>
      </c>
      <c r="E176" s="319">
        <f t="shared" si="31"/>
        <v>0</v>
      </c>
      <c r="F176" s="596"/>
      <c r="G176" s="596"/>
      <c r="H176" s="596"/>
      <c r="I176" s="597"/>
      <c r="J176" s="597"/>
      <c r="K176" s="353"/>
      <c r="L176" s="596"/>
      <c r="M176" s="598"/>
      <c r="N176" s="355"/>
      <c r="O176" s="599"/>
      <c r="P176" s="355"/>
      <c r="Q176" s="599"/>
      <c r="R176" s="355"/>
      <c r="S176" s="599"/>
      <c r="T176" s="355"/>
      <c r="U176" s="599"/>
      <c r="V176" s="357"/>
      <c r="W176" s="358"/>
      <c r="X176" s="358"/>
      <c r="Y176" s="358"/>
      <c r="Z176" s="358"/>
      <c r="AA176" s="600">
        <v>960</v>
      </c>
      <c r="AB176" s="601"/>
      <c r="AC176" s="602"/>
      <c r="AD176" s="603"/>
      <c r="AE176" s="362">
        <f t="shared" si="38"/>
        <v>0</v>
      </c>
      <c r="AF176" s="362">
        <f t="shared" si="44"/>
        <v>0</v>
      </c>
      <c r="AG176" s="362">
        <f t="shared" si="45"/>
        <v>0</v>
      </c>
      <c r="AH176" s="363">
        <f t="shared" si="34"/>
        <v>0</v>
      </c>
      <c r="AI176" s="364"/>
      <c r="AJ176" s="365">
        <f t="shared" si="35"/>
        <v>0</v>
      </c>
      <c r="AK176" s="596"/>
      <c r="AM176" s="349">
        <f t="shared" si="42"/>
        <v>0</v>
      </c>
      <c r="AN176" s="349">
        <f t="shared" si="46"/>
        <v>0</v>
      </c>
      <c r="AO176" s="349">
        <f t="shared" si="46"/>
        <v>0</v>
      </c>
      <c r="AP176" s="349">
        <f t="shared" si="46"/>
        <v>0</v>
      </c>
      <c r="AQ176" s="349">
        <f t="shared" si="46"/>
        <v>0</v>
      </c>
      <c r="AR176" s="349">
        <f t="shared" si="46"/>
        <v>0</v>
      </c>
      <c r="AS176" s="349">
        <f t="shared" si="46"/>
        <v>0</v>
      </c>
      <c r="AT176" s="349">
        <f t="shared" si="46"/>
        <v>0</v>
      </c>
      <c r="AU176" s="349">
        <f t="shared" si="46"/>
        <v>0</v>
      </c>
      <c r="AV176" s="349">
        <f t="shared" si="46"/>
        <v>0</v>
      </c>
      <c r="AW176" s="349">
        <f t="shared" si="46"/>
        <v>0</v>
      </c>
      <c r="AX176" s="349">
        <f t="shared" si="46"/>
        <v>0</v>
      </c>
      <c r="AY176" s="349">
        <f t="shared" si="46"/>
        <v>0</v>
      </c>
      <c r="AZ176" s="349">
        <f t="shared" si="46"/>
        <v>0</v>
      </c>
      <c r="BA176" s="349">
        <f t="shared" si="46"/>
        <v>0</v>
      </c>
      <c r="BB176" s="349">
        <f t="shared" si="37"/>
        <v>0</v>
      </c>
    </row>
    <row r="177" spans="1:54" ht="13.5">
      <c r="A177" s="319" t="str">
        <f t="shared" si="29"/>
        <v/>
      </c>
      <c r="B177" s="350" t="e">
        <f>DATE(F177,G177,H177)&amp;"-"&amp;COUNTIF($C$19:C177,H177)</f>
        <v>#NUM!</v>
      </c>
      <c r="C177" s="319">
        <f t="shared" si="30"/>
        <v>0</v>
      </c>
      <c r="D177" s="350" t="e">
        <f>DATE(F177,G177,H177)&amp;"-"&amp;COUNTIF($E$19:E177,H177)</f>
        <v>#NUM!</v>
      </c>
      <c r="E177" s="319">
        <f t="shared" si="31"/>
        <v>0</v>
      </c>
      <c r="F177" s="596"/>
      <c r="G177" s="596"/>
      <c r="H177" s="596"/>
      <c r="I177" s="597"/>
      <c r="J177" s="597"/>
      <c r="K177" s="353"/>
      <c r="L177" s="596"/>
      <c r="M177" s="598"/>
      <c r="N177" s="355"/>
      <c r="O177" s="599"/>
      <c r="P177" s="355"/>
      <c r="Q177" s="599"/>
      <c r="R177" s="355"/>
      <c r="S177" s="599"/>
      <c r="T177" s="355"/>
      <c r="U177" s="599"/>
      <c r="V177" s="357"/>
      <c r="W177" s="358"/>
      <c r="X177" s="358"/>
      <c r="Y177" s="358"/>
      <c r="Z177" s="358"/>
      <c r="AA177" s="600">
        <v>960</v>
      </c>
      <c r="AB177" s="601"/>
      <c r="AC177" s="602"/>
      <c r="AD177" s="603"/>
      <c r="AE177" s="362">
        <f t="shared" si="38"/>
        <v>0</v>
      </c>
      <c r="AF177" s="362">
        <f t="shared" si="44"/>
        <v>0</v>
      </c>
      <c r="AG177" s="362">
        <f t="shared" si="45"/>
        <v>0</v>
      </c>
      <c r="AH177" s="363">
        <f t="shared" si="34"/>
        <v>0</v>
      </c>
      <c r="AI177" s="364"/>
      <c r="AJ177" s="365">
        <f t="shared" si="35"/>
        <v>0</v>
      </c>
      <c r="AK177" s="596"/>
      <c r="AM177" s="349">
        <f t="shared" si="42"/>
        <v>0</v>
      </c>
      <c r="AN177" s="349">
        <f t="shared" si="46"/>
        <v>0</v>
      </c>
      <c r="AO177" s="349">
        <f t="shared" si="46"/>
        <v>0</v>
      </c>
      <c r="AP177" s="349">
        <f t="shared" si="46"/>
        <v>0</v>
      </c>
      <c r="AQ177" s="349">
        <f t="shared" si="46"/>
        <v>0</v>
      </c>
      <c r="AR177" s="349">
        <f t="shared" si="46"/>
        <v>0</v>
      </c>
      <c r="AS177" s="349">
        <f t="shared" si="46"/>
        <v>0</v>
      </c>
      <c r="AT177" s="349">
        <f t="shared" si="46"/>
        <v>0</v>
      </c>
      <c r="AU177" s="349">
        <f t="shared" si="46"/>
        <v>0</v>
      </c>
      <c r="AV177" s="349">
        <f t="shared" si="46"/>
        <v>0</v>
      </c>
      <c r="AW177" s="349">
        <f t="shared" si="46"/>
        <v>0</v>
      </c>
      <c r="AX177" s="349">
        <f t="shared" si="46"/>
        <v>0</v>
      </c>
      <c r="AY177" s="349">
        <f t="shared" si="46"/>
        <v>0</v>
      </c>
      <c r="AZ177" s="349">
        <f t="shared" si="46"/>
        <v>0</v>
      </c>
      <c r="BA177" s="349">
        <f t="shared" si="46"/>
        <v>0</v>
      </c>
      <c r="BB177" s="349">
        <f t="shared" si="37"/>
        <v>0</v>
      </c>
    </row>
    <row r="178" spans="1:54" ht="13.5">
      <c r="A178" s="319" t="str">
        <f t="shared" si="29"/>
        <v/>
      </c>
      <c r="B178" s="350" t="e">
        <f>DATE(F178,G178,H178)&amp;"-"&amp;COUNTIF($C$19:C178,H178)</f>
        <v>#NUM!</v>
      </c>
      <c r="C178" s="319">
        <f t="shared" si="30"/>
        <v>0</v>
      </c>
      <c r="D178" s="350" t="e">
        <f>DATE(F178,G178,H178)&amp;"-"&amp;COUNTIF($E$19:E178,H178)</f>
        <v>#NUM!</v>
      </c>
      <c r="E178" s="319">
        <f t="shared" si="31"/>
        <v>0</v>
      </c>
      <c r="F178" s="596"/>
      <c r="G178" s="596"/>
      <c r="H178" s="596"/>
      <c r="I178" s="597"/>
      <c r="J178" s="597"/>
      <c r="K178" s="353"/>
      <c r="L178" s="596"/>
      <c r="M178" s="598"/>
      <c r="N178" s="355"/>
      <c r="O178" s="599"/>
      <c r="P178" s="355"/>
      <c r="Q178" s="599"/>
      <c r="R178" s="355"/>
      <c r="S178" s="599"/>
      <c r="T178" s="355"/>
      <c r="U178" s="599"/>
      <c r="V178" s="357"/>
      <c r="W178" s="358"/>
      <c r="X178" s="358"/>
      <c r="Y178" s="358"/>
      <c r="Z178" s="358"/>
      <c r="AA178" s="600">
        <v>960</v>
      </c>
      <c r="AB178" s="601"/>
      <c r="AC178" s="602"/>
      <c r="AD178" s="603"/>
      <c r="AE178" s="362">
        <f t="shared" si="38"/>
        <v>0</v>
      </c>
      <c r="AF178" s="362">
        <f t="shared" si="44"/>
        <v>0</v>
      </c>
      <c r="AG178" s="362">
        <f t="shared" si="45"/>
        <v>0</v>
      </c>
      <c r="AH178" s="363">
        <f t="shared" si="34"/>
        <v>0</v>
      </c>
      <c r="AI178" s="364"/>
      <c r="AJ178" s="365">
        <f t="shared" si="35"/>
        <v>0</v>
      </c>
      <c r="AK178" s="596"/>
      <c r="AM178" s="349">
        <f t="shared" si="42"/>
        <v>0</v>
      </c>
      <c r="AN178" s="349">
        <f t="shared" si="46"/>
        <v>0</v>
      </c>
      <c r="AO178" s="349">
        <f t="shared" si="46"/>
        <v>0</v>
      </c>
      <c r="AP178" s="349">
        <f t="shared" si="46"/>
        <v>0</v>
      </c>
      <c r="AQ178" s="349">
        <f t="shared" si="46"/>
        <v>0</v>
      </c>
      <c r="AR178" s="349">
        <f t="shared" si="46"/>
        <v>0</v>
      </c>
      <c r="AS178" s="349">
        <f t="shared" si="46"/>
        <v>0</v>
      </c>
      <c r="AT178" s="349">
        <f t="shared" si="46"/>
        <v>0</v>
      </c>
      <c r="AU178" s="349">
        <f t="shared" si="46"/>
        <v>0</v>
      </c>
      <c r="AV178" s="349">
        <f t="shared" si="46"/>
        <v>0</v>
      </c>
      <c r="AW178" s="349">
        <f t="shared" si="46"/>
        <v>0</v>
      </c>
      <c r="AX178" s="349">
        <f t="shared" si="46"/>
        <v>0</v>
      </c>
      <c r="AY178" s="349">
        <f t="shared" si="46"/>
        <v>0</v>
      </c>
      <c r="AZ178" s="349">
        <f t="shared" si="46"/>
        <v>0</v>
      </c>
      <c r="BA178" s="349">
        <f t="shared" si="46"/>
        <v>0</v>
      </c>
      <c r="BB178" s="349">
        <f t="shared" si="37"/>
        <v>0</v>
      </c>
    </row>
    <row r="179" spans="1:54" ht="13.5">
      <c r="A179" s="319" t="str">
        <f t="shared" si="29"/>
        <v/>
      </c>
      <c r="B179" s="350" t="e">
        <f>DATE(F179,G179,H179)&amp;"-"&amp;COUNTIF($C$19:C179,H179)</f>
        <v>#NUM!</v>
      </c>
      <c r="C179" s="319">
        <f t="shared" si="30"/>
        <v>0</v>
      </c>
      <c r="D179" s="350" t="e">
        <f>DATE(F179,G179,H179)&amp;"-"&amp;COUNTIF($E$19:E179,H179)</f>
        <v>#NUM!</v>
      </c>
      <c r="E179" s="319">
        <f t="shared" si="31"/>
        <v>0</v>
      </c>
      <c r="F179" s="596"/>
      <c r="G179" s="596"/>
      <c r="H179" s="596"/>
      <c r="I179" s="597"/>
      <c r="J179" s="597"/>
      <c r="K179" s="353"/>
      <c r="L179" s="596"/>
      <c r="M179" s="598"/>
      <c r="N179" s="355"/>
      <c r="O179" s="599"/>
      <c r="P179" s="355"/>
      <c r="Q179" s="599"/>
      <c r="R179" s="355"/>
      <c r="S179" s="599"/>
      <c r="T179" s="355"/>
      <c r="U179" s="599"/>
      <c r="V179" s="357"/>
      <c r="W179" s="358"/>
      <c r="X179" s="358"/>
      <c r="Y179" s="358"/>
      <c r="Z179" s="358"/>
      <c r="AA179" s="600">
        <v>960</v>
      </c>
      <c r="AB179" s="601"/>
      <c r="AC179" s="602"/>
      <c r="AD179" s="603"/>
      <c r="AE179" s="362">
        <f t="shared" si="38"/>
        <v>0</v>
      </c>
      <c r="AF179" s="362">
        <f t="shared" si="44"/>
        <v>0</v>
      </c>
      <c r="AG179" s="362">
        <f t="shared" si="45"/>
        <v>0</v>
      </c>
      <c r="AH179" s="363">
        <f t="shared" si="34"/>
        <v>0</v>
      </c>
      <c r="AI179" s="364"/>
      <c r="AJ179" s="365">
        <f t="shared" si="35"/>
        <v>0</v>
      </c>
      <c r="AK179" s="596"/>
      <c r="AM179" s="349">
        <f t="shared" si="42"/>
        <v>0</v>
      </c>
      <c r="AN179" s="349">
        <f t="shared" si="46"/>
        <v>0</v>
      </c>
      <c r="AO179" s="349">
        <f t="shared" si="46"/>
        <v>0</v>
      </c>
      <c r="AP179" s="349">
        <f t="shared" si="46"/>
        <v>0</v>
      </c>
      <c r="AQ179" s="349">
        <f t="shared" si="46"/>
        <v>0</v>
      </c>
      <c r="AR179" s="349">
        <f t="shared" si="46"/>
        <v>0</v>
      </c>
      <c r="AS179" s="349">
        <f t="shared" si="46"/>
        <v>0</v>
      </c>
      <c r="AT179" s="349">
        <f t="shared" si="46"/>
        <v>0</v>
      </c>
      <c r="AU179" s="349">
        <f t="shared" si="46"/>
        <v>0</v>
      </c>
      <c r="AV179" s="349">
        <f t="shared" si="46"/>
        <v>0</v>
      </c>
      <c r="AW179" s="349">
        <f t="shared" si="46"/>
        <v>0</v>
      </c>
      <c r="AX179" s="349">
        <f t="shared" si="46"/>
        <v>0</v>
      </c>
      <c r="AY179" s="349">
        <f t="shared" si="46"/>
        <v>0</v>
      </c>
      <c r="AZ179" s="349">
        <f t="shared" si="46"/>
        <v>0</v>
      </c>
      <c r="BA179" s="349">
        <f t="shared" si="46"/>
        <v>0</v>
      </c>
      <c r="BB179" s="349">
        <f t="shared" si="37"/>
        <v>0</v>
      </c>
    </row>
    <row r="180" spans="1:54" ht="13.5">
      <c r="A180" s="319" t="str">
        <f t="shared" si="29"/>
        <v/>
      </c>
      <c r="B180" s="350" t="e">
        <f>DATE(F180,G180,H180)&amp;"-"&amp;COUNTIF($C$19:C180,H180)</f>
        <v>#NUM!</v>
      </c>
      <c r="C180" s="319">
        <f t="shared" si="30"/>
        <v>0</v>
      </c>
      <c r="D180" s="350" t="e">
        <f>DATE(F180,G180,H180)&amp;"-"&amp;COUNTIF($E$19:E180,H180)</f>
        <v>#NUM!</v>
      </c>
      <c r="E180" s="319">
        <f t="shared" si="31"/>
        <v>0</v>
      </c>
      <c r="F180" s="596"/>
      <c r="G180" s="596"/>
      <c r="H180" s="596"/>
      <c r="I180" s="597"/>
      <c r="J180" s="597"/>
      <c r="K180" s="353"/>
      <c r="L180" s="596"/>
      <c r="M180" s="598"/>
      <c r="N180" s="355"/>
      <c r="O180" s="599"/>
      <c r="P180" s="355"/>
      <c r="Q180" s="599"/>
      <c r="R180" s="355"/>
      <c r="S180" s="599"/>
      <c r="T180" s="355"/>
      <c r="U180" s="599"/>
      <c r="V180" s="357"/>
      <c r="W180" s="358"/>
      <c r="X180" s="358"/>
      <c r="Y180" s="358"/>
      <c r="Z180" s="358"/>
      <c r="AA180" s="600">
        <v>960</v>
      </c>
      <c r="AB180" s="601"/>
      <c r="AC180" s="602"/>
      <c r="AD180" s="603"/>
      <c r="AE180" s="362">
        <f t="shared" si="38"/>
        <v>0</v>
      </c>
      <c r="AF180" s="362">
        <f t="shared" si="44"/>
        <v>0</v>
      </c>
      <c r="AG180" s="362">
        <f t="shared" si="45"/>
        <v>0</v>
      </c>
      <c r="AH180" s="363">
        <f t="shared" si="34"/>
        <v>0</v>
      </c>
      <c r="AI180" s="364"/>
      <c r="AJ180" s="365">
        <f t="shared" si="35"/>
        <v>0</v>
      </c>
      <c r="AK180" s="596"/>
      <c r="AM180" s="349">
        <f t="shared" si="42"/>
        <v>0</v>
      </c>
      <c r="AN180" s="349">
        <f t="shared" si="46"/>
        <v>0</v>
      </c>
      <c r="AO180" s="349">
        <f t="shared" si="46"/>
        <v>0</v>
      </c>
      <c r="AP180" s="349">
        <f t="shared" si="46"/>
        <v>0</v>
      </c>
      <c r="AQ180" s="349">
        <f t="shared" si="46"/>
        <v>0</v>
      </c>
      <c r="AR180" s="349">
        <f t="shared" si="46"/>
        <v>0</v>
      </c>
      <c r="AS180" s="349">
        <f t="shared" si="46"/>
        <v>0</v>
      </c>
      <c r="AT180" s="349">
        <f t="shared" si="46"/>
        <v>0</v>
      </c>
      <c r="AU180" s="349">
        <f t="shared" si="46"/>
        <v>0</v>
      </c>
      <c r="AV180" s="349">
        <f t="shared" si="46"/>
        <v>0</v>
      </c>
      <c r="AW180" s="349">
        <f t="shared" si="46"/>
        <v>0</v>
      </c>
      <c r="AX180" s="349">
        <f t="shared" si="46"/>
        <v>0</v>
      </c>
      <c r="AY180" s="349">
        <f t="shared" si="46"/>
        <v>0</v>
      </c>
      <c r="AZ180" s="349">
        <f t="shared" si="46"/>
        <v>0</v>
      </c>
      <c r="BA180" s="349">
        <f t="shared" si="46"/>
        <v>0</v>
      </c>
      <c r="BB180" s="349">
        <f t="shared" si="37"/>
        <v>0</v>
      </c>
    </row>
    <row r="181" spans="1:54" ht="13.5">
      <c r="A181" s="319" t="str">
        <f t="shared" si="29"/>
        <v/>
      </c>
      <c r="B181" s="350" t="e">
        <f>DATE(F181,G181,H181)&amp;"-"&amp;COUNTIF($C$19:C181,H181)</f>
        <v>#NUM!</v>
      </c>
      <c r="C181" s="319">
        <f t="shared" si="30"/>
        <v>0</v>
      </c>
      <c r="D181" s="350" t="e">
        <f>DATE(F181,G181,H181)&amp;"-"&amp;COUNTIF($E$19:E181,H181)</f>
        <v>#NUM!</v>
      </c>
      <c r="E181" s="319">
        <f t="shared" si="31"/>
        <v>0</v>
      </c>
      <c r="F181" s="596"/>
      <c r="G181" s="596"/>
      <c r="H181" s="596"/>
      <c r="I181" s="597"/>
      <c r="J181" s="597"/>
      <c r="K181" s="353"/>
      <c r="L181" s="596"/>
      <c r="M181" s="598"/>
      <c r="N181" s="355"/>
      <c r="O181" s="599"/>
      <c r="P181" s="355"/>
      <c r="Q181" s="599"/>
      <c r="R181" s="355"/>
      <c r="S181" s="599"/>
      <c r="T181" s="355"/>
      <c r="U181" s="599"/>
      <c r="V181" s="357"/>
      <c r="W181" s="358"/>
      <c r="X181" s="358"/>
      <c r="Y181" s="358"/>
      <c r="Z181" s="358"/>
      <c r="AA181" s="600">
        <v>960</v>
      </c>
      <c r="AB181" s="601"/>
      <c r="AC181" s="602"/>
      <c r="AD181" s="603"/>
      <c r="AE181" s="362">
        <f t="shared" si="38"/>
        <v>0</v>
      </c>
      <c r="AF181" s="362">
        <f t="shared" si="44"/>
        <v>0</v>
      </c>
      <c r="AG181" s="362">
        <f t="shared" si="45"/>
        <v>0</v>
      </c>
      <c r="AH181" s="363">
        <f t="shared" si="34"/>
        <v>0</v>
      </c>
      <c r="AI181" s="364"/>
      <c r="AJ181" s="365">
        <f t="shared" si="35"/>
        <v>0</v>
      </c>
      <c r="AK181" s="596"/>
      <c r="AM181" s="349">
        <f t="shared" si="42"/>
        <v>0</v>
      </c>
      <c r="AN181" s="349">
        <f t="shared" si="46"/>
        <v>0</v>
      </c>
      <c r="AO181" s="349">
        <f t="shared" si="46"/>
        <v>0</v>
      </c>
      <c r="AP181" s="349">
        <f t="shared" si="46"/>
        <v>0</v>
      </c>
      <c r="AQ181" s="349">
        <f t="shared" si="46"/>
        <v>0</v>
      </c>
      <c r="AR181" s="349">
        <f t="shared" si="46"/>
        <v>0</v>
      </c>
      <c r="AS181" s="349">
        <f t="shared" si="46"/>
        <v>0</v>
      </c>
      <c r="AT181" s="349">
        <f t="shared" si="46"/>
        <v>0</v>
      </c>
      <c r="AU181" s="349">
        <f t="shared" si="46"/>
        <v>0</v>
      </c>
      <c r="AV181" s="349">
        <f t="shared" si="46"/>
        <v>0</v>
      </c>
      <c r="AW181" s="349">
        <f t="shared" si="46"/>
        <v>0</v>
      </c>
      <c r="AX181" s="349">
        <f t="shared" si="46"/>
        <v>0</v>
      </c>
      <c r="AY181" s="349">
        <f t="shared" si="46"/>
        <v>0</v>
      </c>
      <c r="AZ181" s="349">
        <f t="shared" si="46"/>
        <v>0</v>
      </c>
      <c r="BA181" s="349">
        <f t="shared" si="46"/>
        <v>0</v>
      </c>
      <c r="BB181" s="349">
        <f t="shared" si="37"/>
        <v>0</v>
      </c>
    </row>
    <row r="182" spans="1:54" ht="13.5">
      <c r="A182" s="319" t="str">
        <f t="shared" si="29"/>
        <v/>
      </c>
      <c r="B182" s="350" t="e">
        <f>DATE(F182,G182,H182)&amp;"-"&amp;COUNTIF($C$19:C182,H182)</f>
        <v>#NUM!</v>
      </c>
      <c r="C182" s="319">
        <f t="shared" si="30"/>
        <v>0</v>
      </c>
      <c r="D182" s="350" t="e">
        <f>DATE(F182,G182,H182)&amp;"-"&amp;COUNTIF($E$19:E182,H182)</f>
        <v>#NUM!</v>
      </c>
      <c r="E182" s="319">
        <f t="shared" si="31"/>
        <v>0</v>
      </c>
      <c r="F182" s="596"/>
      <c r="G182" s="596"/>
      <c r="H182" s="596"/>
      <c r="I182" s="597"/>
      <c r="J182" s="597"/>
      <c r="K182" s="353"/>
      <c r="L182" s="596"/>
      <c r="M182" s="598"/>
      <c r="N182" s="355"/>
      <c r="O182" s="599"/>
      <c r="P182" s="355"/>
      <c r="Q182" s="599"/>
      <c r="R182" s="355"/>
      <c r="S182" s="599"/>
      <c r="T182" s="355"/>
      <c r="U182" s="599"/>
      <c r="V182" s="357"/>
      <c r="W182" s="358"/>
      <c r="X182" s="358"/>
      <c r="Y182" s="358"/>
      <c r="Z182" s="358"/>
      <c r="AA182" s="600">
        <v>960</v>
      </c>
      <c r="AB182" s="601"/>
      <c r="AC182" s="602"/>
      <c r="AD182" s="603"/>
      <c r="AE182" s="362">
        <f t="shared" si="38"/>
        <v>0</v>
      </c>
      <c r="AF182" s="362">
        <f t="shared" si="44"/>
        <v>0</v>
      </c>
      <c r="AG182" s="362">
        <f t="shared" si="45"/>
        <v>0</v>
      </c>
      <c r="AH182" s="363">
        <f t="shared" si="34"/>
        <v>0</v>
      </c>
      <c r="AI182" s="364"/>
      <c r="AJ182" s="365">
        <f t="shared" si="35"/>
        <v>0</v>
      </c>
      <c r="AK182" s="596"/>
      <c r="AM182" s="349">
        <f t="shared" si="42"/>
        <v>0</v>
      </c>
      <c r="AN182" s="349">
        <f t="shared" si="46"/>
        <v>0</v>
      </c>
      <c r="AO182" s="349">
        <f t="shared" si="46"/>
        <v>0</v>
      </c>
      <c r="AP182" s="349">
        <f t="shared" si="46"/>
        <v>0</v>
      </c>
      <c r="AQ182" s="349">
        <f t="shared" si="46"/>
        <v>0</v>
      </c>
      <c r="AR182" s="349">
        <f t="shared" si="46"/>
        <v>0</v>
      </c>
      <c r="AS182" s="349">
        <f t="shared" si="46"/>
        <v>0</v>
      </c>
      <c r="AT182" s="349">
        <f t="shared" si="46"/>
        <v>0</v>
      </c>
      <c r="AU182" s="349">
        <f t="shared" si="46"/>
        <v>0</v>
      </c>
      <c r="AV182" s="349">
        <f t="shared" si="46"/>
        <v>0</v>
      </c>
      <c r="AW182" s="349">
        <f t="shared" si="46"/>
        <v>0</v>
      </c>
      <c r="AX182" s="349">
        <f t="shared" si="46"/>
        <v>0</v>
      </c>
      <c r="AY182" s="349">
        <f t="shared" si="46"/>
        <v>0</v>
      </c>
      <c r="AZ182" s="349">
        <f t="shared" si="46"/>
        <v>0</v>
      </c>
      <c r="BA182" s="349">
        <f t="shared" si="46"/>
        <v>0</v>
      </c>
      <c r="BB182" s="349">
        <f t="shared" si="37"/>
        <v>0</v>
      </c>
    </row>
    <row r="183" spans="1:54" ht="13.5">
      <c r="A183" s="319" t="str">
        <f t="shared" si="29"/>
        <v/>
      </c>
      <c r="B183" s="350" t="e">
        <f>DATE(F183,G183,H183)&amp;"-"&amp;COUNTIF($C$19:C183,H183)</f>
        <v>#NUM!</v>
      </c>
      <c r="C183" s="319">
        <f t="shared" si="30"/>
        <v>0</v>
      </c>
      <c r="D183" s="350" t="e">
        <f>DATE(F183,G183,H183)&amp;"-"&amp;COUNTIF($E$19:E183,H183)</f>
        <v>#NUM!</v>
      </c>
      <c r="E183" s="319">
        <f t="shared" si="31"/>
        <v>0</v>
      </c>
      <c r="F183" s="596"/>
      <c r="G183" s="596"/>
      <c r="H183" s="596"/>
      <c r="I183" s="597"/>
      <c r="J183" s="597"/>
      <c r="K183" s="353"/>
      <c r="L183" s="596"/>
      <c r="M183" s="598"/>
      <c r="N183" s="355"/>
      <c r="O183" s="599"/>
      <c r="P183" s="355"/>
      <c r="Q183" s="599"/>
      <c r="R183" s="355"/>
      <c r="S183" s="599"/>
      <c r="T183" s="355"/>
      <c r="U183" s="599"/>
      <c r="V183" s="357"/>
      <c r="W183" s="358"/>
      <c r="X183" s="358"/>
      <c r="Y183" s="358"/>
      <c r="Z183" s="358"/>
      <c r="AA183" s="600">
        <v>960</v>
      </c>
      <c r="AB183" s="601"/>
      <c r="AC183" s="602"/>
      <c r="AD183" s="603"/>
      <c r="AE183" s="362">
        <f t="shared" si="38"/>
        <v>0</v>
      </c>
      <c r="AF183" s="362">
        <f t="shared" si="44"/>
        <v>0</v>
      </c>
      <c r="AG183" s="362">
        <f t="shared" si="45"/>
        <v>0</v>
      </c>
      <c r="AH183" s="363">
        <f t="shared" si="34"/>
        <v>0</v>
      </c>
      <c r="AI183" s="364"/>
      <c r="AJ183" s="365">
        <f t="shared" si="35"/>
        <v>0</v>
      </c>
      <c r="AK183" s="596"/>
      <c r="AM183" s="349">
        <f t="shared" si="42"/>
        <v>0</v>
      </c>
      <c r="AN183" s="349">
        <f t="shared" si="46"/>
        <v>0</v>
      </c>
      <c r="AO183" s="349">
        <f t="shared" si="46"/>
        <v>0</v>
      </c>
      <c r="AP183" s="349">
        <f t="shared" si="46"/>
        <v>0</v>
      </c>
      <c r="AQ183" s="349">
        <f t="shared" si="46"/>
        <v>0</v>
      </c>
      <c r="AR183" s="349">
        <f t="shared" si="46"/>
        <v>0</v>
      </c>
      <c r="AS183" s="349">
        <f t="shared" si="46"/>
        <v>0</v>
      </c>
      <c r="AT183" s="349">
        <f t="shared" si="46"/>
        <v>0</v>
      </c>
      <c r="AU183" s="349">
        <f t="shared" si="46"/>
        <v>0</v>
      </c>
      <c r="AV183" s="349">
        <f t="shared" si="46"/>
        <v>0</v>
      </c>
      <c r="AW183" s="349">
        <f t="shared" si="46"/>
        <v>0</v>
      </c>
      <c r="AX183" s="349">
        <f t="shared" si="46"/>
        <v>0</v>
      </c>
      <c r="AY183" s="349">
        <f t="shared" si="46"/>
        <v>0</v>
      </c>
      <c r="AZ183" s="349">
        <f t="shared" si="46"/>
        <v>0</v>
      </c>
      <c r="BA183" s="349">
        <f t="shared" si="46"/>
        <v>0</v>
      </c>
      <c r="BB183" s="349">
        <f t="shared" si="37"/>
        <v>0</v>
      </c>
    </row>
    <row r="184" spans="1:54" ht="13.5">
      <c r="A184" s="319" t="str">
        <f t="shared" si="29"/>
        <v/>
      </c>
      <c r="B184" s="350" t="e">
        <f>DATE(F184,G184,H184)&amp;"-"&amp;COUNTIF($C$19:C184,H184)</f>
        <v>#NUM!</v>
      </c>
      <c r="C184" s="319">
        <f t="shared" si="30"/>
        <v>0</v>
      </c>
      <c r="D184" s="350" t="e">
        <f>DATE(F184,G184,H184)&amp;"-"&amp;COUNTIF($E$19:E184,H184)</f>
        <v>#NUM!</v>
      </c>
      <c r="E184" s="319">
        <f t="shared" si="31"/>
        <v>0</v>
      </c>
      <c r="F184" s="596"/>
      <c r="G184" s="596"/>
      <c r="H184" s="596"/>
      <c r="I184" s="597"/>
      <c r="J184" s="597"/>
      <c r="K184" s="353"/>
      <c r="L184" s="596"/>
      <c r="M184" s="598"/>
      <c r="N184" s="355"/>
      <c r="O184" s="599"/>
      <c r="P184" s="355"/>
      <c r="Q184" s="599"/>
      <c r="R184" s="355"/>
      <c r="S184" s="599"/>
      <c r="T184" s="355"/>
      <c r="U184" s="599"/>
      <c r="V184" s="357"/>
      <c r="W184" s="358"/>
      <c r="X184" s="358"/>
      <c r="Y184" s="358"/>
      <c r="Z184" s="358"/>
      <c r="AA184" s="600">
        <v>960</v>
      </c>
      <c r="AB184" s="601"/>
      <c r="AC184" s="602"/>
      <c r="AD184" s="603"/>
      <c r="AE184" s="362">
        <f t="shared" si="38"/>
        <v>0</v>
      </c>
      <c r="AF184" s="362">
        <f t="shared" si="44"/>
        <v>0</v>
      </c>
      <c r="AG184" s="362">
        <f t="shared" si="45"/>
        <v>0</v>
      </c>
      <c r="AH184" s="363">
        <f t="shared" si="34"/>
        <v>0</v>
      </c>
      <c r="AI184" s="364"/>
      <c r="AJ184" s="365">
        <f t="shared" si="35"/>
        <v>0</v>
      </c>
      <c r="AK184" s="596"/>
      <c r="AM184" s="349">
        <f t="shared" si="42"/>
        <v>0</v>
      </c>
      <c r="AN184" s="349">
        <f t="shared" si="46"/>
        <v>0</v>
      </c>
      <c r="AO184" s="349">
        <f t="shared" si="46"/>
        <v>0</v>
      </c>
      <c r="AP184" s="349">
        <f t="shared" si="46"/>
        <v>0</v>
      </c>
      <c r="AQ184" s="349">
        <f t="shared" si="46"/>
        <v>0</v>
      </c>
      <c r="AR184" s="349">
        <f t="shared" si="46"/>
        <v>0</v>
      </c>
      <c r="AS184" s="349">
        <f t="shared" si="46"/>
        <v>0</v>
      </c>
      <c r="AT184" s="349">
        <f t="shared" si="46"/>
        <v>0</v>
      </c>
      <c r="AU184" s="349">
        <f t="shared" si="46"/>
        <v>0</v>
      </c>
      <c r="AV184" s="349">
        <f t="shared" si="46"/>
        <v>0</v>
      </c>
      <c r="AW184" s="349">
        <f t="shared" si="46"/>
        <v>0</v>
      </c>
      <c r="AX184" s="349">
        <f t="shared" si="46"/>
        <v>0</v>
      </c>
      <c r="AY184" s="349">
        <f t="shared" si="46"/>
        <v>0</v>
      </c>
      <c r="AZ184" s="349">
        <f t="shared" si="46"/>
        <v>0</v>
      </c>
      <c r="BA184" s="349">
        <f t="shared" si="46"/>
        <v>0</v>
      </c>
      <c r="BB184" s="349">
        <f t="shared" si="37"/>
        <v>0</v>
      </c>
    </row>
    <row r="185" spans="1:54" ht="13.5">
      <c r="A185" s="319" t="str">
        <f t="shared" si="29"/>
        <v/>
      </c>
      <c r="B185" s="350" t="e">
        <f>DATE(F185,G185,H185)&amp;"-"&amp;COUNTIF($C$19:C185,H185)</f>
        <v>#NUM!</v>
      </c>
      <c r="C185" s="319">
        <f t="shared" si="30"/>
        <v>0</v>
      </c>
      <c r="D185" s="350" t="e">
        <f>DATE(F185,G185,H185)&amp;"-"&amp;COUNTIF($E$19:E185,H185)</f>
        <v>#NUM!</v>
      </c>
      <c r="E185" s="319">
        <f t="shared" si="31"/>
        <v>0</v>
      </c>
      <c r="F185" s="596"/>
      <c r="G185" s="596"/>
      <c r="H185" s="596"/>
      <c r="I185" s="597"/>
      <c r="J185" s="597"/>
      <c r="K185" s="353"/>
      <c r="L185" s="596"/>
      <c r="M185" s="598"/>
      <c r="N185" s="355"/>
      <c r="O185" s="599"/>
      <c r="P185" s="355"/>
      <c r="Q185" s="599"/>
      <c r="R185" s="355"/>
      <c r="S185" s="599"/>
      <c r="T185" s="355"/>
      <c r="U185" s="599"/>
      <c r="V185" s="357"/>
      <c r="W185" s="358"/>
      <c r="X185" s="358"/>
      <c r="Y185" s="358"/>
      <c r="Z185" s="358"/>
      <c r="AA185" s="600">
        <v>960</v>
      </c>
      <c r="AB185" s="601"/>
      <c r="AC185" s="602"/>
      <c r="AD185" s="603"/>
      <c r="AE185" s="362">
        <f t="shared" si="38"/>
        <v>0</v>
      </c>
      <c r="AF185" s="362">
        <f t="shared" si="44"/>
        <v>0</v>
      </c>
      <c r="AG185" s="362">
        <f t="shared" si="45"/>
        <v>0</v>
      </c>
      <c r="AH185" s="363">
        <f t="shared" si="34"/>
        <v>0</v>
      </c>
      <c r="AI185" s="364"/>
      <c r="AJ185" s="365">
        <f t="shared" si="35"/>
        <v>0</v>
      </c>
      <c r="AK185" s="596"/>
      <c r="AM185" s="349">
        <f t="shared" si="42"/>
        <v>0</v>
      </c>
      <c r="AN185" s="349">
        <f t="shared" si="46"/>
        <v>0</v>
      </c>
      <c r="AO185" s="349">
        <f t="shared" si="46"/>
        <v>0</v>
      </c>
      <c r="AP185" s="349">
        <f t="shared" si="46"/>
        <v>0</v>
      </c>
      <c r="AQ185" s="349">
        <f t="shared" si="46"/>
        <v>0</v>
      </c>
      <c r="AR185" s="349">
        <f t="shared" si="46"/>
        <v>0</v>
      </c>
      <c r="AS185" s="349">
        <f t="shared" si="46"/>
        <v>0</v>
      </c>
      <c r="AT185" s="349">
        <f t="shared" si="46"/>
        <v>0</v>
      </c>
      <c r="AU185" s="349">
        <f t="shared" si="46"/>
        <v>0</v>
      </c>
      <c r="AV185" s="349">
        <f t="shared" si="46"/>
        <v>0</v>
      </c>
      <c r="AW185" s="349">
        <f t="shared" si="46"/>
        <v>0</v>
      </c>
      <c r="AX185" s="349">
        <f t="shared" si="46"/>
        <v>0</v>
      </c>
      <c r="AY185" s="349">
        <f t="shared" si="46"/>
        <v>0</v>
      </c>
      <c r="AZ185" s="349">
        <f t="shared" si="46"/>
        <v>0</v>
      </c>
      <c r="BA185" s="349">
        <f t="shared" si="46"/>
        <v>0</v>
      </c>
      <c r="BB185" s="349">
        <f t="shared" si="37"/>
        <v>0</v>
      </c>
    </row>
    <row r="186" spans="1:54" ht="13.5">
      <c r="A186" s="319" t="str">
        <f t="shared" si="29"/>
        <v/>
      </c>
      <c r="B186" s="350" t="e">
        <f>DATE(F186,G186,H186)&amp;"-"&amp;COUNTIF($C$19:C186,H186)</f>
        <v>#NUM!</v>
      </c>
      <c r="C186" s="319">
        <f t="shared" si="30"/>
        <v>0</v>
      </c>
      <c r="D186" s="350" t="e">
        <f>DATE(F186,G186,H186)&amp;"-"&amp;COUNTIF($E$19:E186,H186)</f>
        <v>#NUM!</v>
      </c>
      <c r="E186" s="319">
        <f t="shared" si="31"/>
        <v>0</v>
      </c>
      <c r="F186" s="596"/>
      <c r="G186" s="596"/>
      <c r="H186" s="596"/>
      <c r="I186" s="597"/>
      <c r="J186" s="597"/>
      <c r="K186" s="353"/>
      <c r="L186" s="596"/>
      <c r="M186" s="598"/>
      <c r="N186" s="355"/>
      <c r="O186" s="599"/>
      <c r="P186" s="355"/>
      <c r="Q186" s="599"/>
      <c r="R186" s="355"/>
      <c r="S186" s="599"/>
      <c r="T186" s="355"/>
      <c r="U186" s="599"/>
      <c r="V186" s="357"/>
      <c r="W186" s="358"/>
      <c r="X186" s="358"/>
      <c r="Y186" s="358"/>
      <c r="Z186" s="358"/>
      <c r="AA186" s="600">
        <v>960</v>
      </c>
      <c r="AB186" s="601"/>
      <c r="AC186" s="602"/>
      <c r="AD186" s="603"/>
      <c r="AE186" s="362">
        <f t="shared" si="38"/>
        <v>0</v>
      </c>
      <c r="AF186" s="362">
        <f t="shared" si="44"/>
        <v>0</v>
      </c>
      <c r="AG186" s="362">
        <f t="shared" si="45"/>
        <v>0</v>
      </c>
      <c r="AH186" s="363">
        <f t="shared" si="34"/>
        <v>0</v>
      </c>
      <c r="AI186" s="364"/>
      <c r="AJ186" s="365">
        <f t="shared" si="35"/>
        <v>0</v>
      </c>
      <c r="AK186" s="596"/>
      <c r="AM186" s="349">
        <f t="shared" si="42"/>
        <v>0</v>
      </c>
      <c r="AN186" s="349">
        <f t="shared" si="46"/>
        <v>0</v>
      </c>
      <c r="AO186" s="349">
        <f t="shared" si="46"/>
        <v>0</v>
      </c>
      <c r="AP186" s="349">
        <f t="shared" si="46"/>
        <v>0</v>
      </c>
      <c r="AQ186" s="349">
        <f t="shared" si="46"/>
        <v>0</v>
      </c>
      <c r="AR186" s="349">
        <f t="shared" si="46"/>
        <v>0</v>
      </c>
      <c r="AS186" s="349">
        <f t="shared" si="46"/>
        <v>0</v>
      </c>
      <c r="AT186" s="349">
        <f t="shared" si="46"/>
        <v>0</v>
      </c>
      <c r="AU186" s="349">
        <f t="shared" si="46"/>
        <v>0</v>
      </c>
      <c r="AV186" s="349">
        <f t="shared" si="46"/>
        <v>0</v>
      </c>
      <c r="AW186" s="349">
        <f t="shared" si="46"/>
        <v>0</v>
      </c>
      <c r="AX186" s="349">
        <f t="shared" si="46"/>
        <v>0</v>
      </c>
      <c r="AY186" s="349">
        <f t="shared" si="46"/>
        <v>0</v>
      </c>
      <c r="AZ186" s="349">
        <f t="shared" si="46"/>
        <v>0</v>
      </c>
      <c r="BA186" s="349">
        <f t="shared" si="46"/>
        <v>0</v>
      </c>
      <c r="BB186" s="349">
        <f t="shared" si="37"/>
        <v>0</v>
      </c>
    </row>
    <row r="187" spans="1:54" ht="13.5">
      <c r="A187" s="319" t="str">
        <f t="shared" si="29"/>
        <v/>
      </c>
      <c r="B187" s="350" t="e">
        <f>DATE(F187,G187,H187)&amp;"-"&amp;COUNTIF($C$19:C187,H187)</f>
        <v>#NUM!</v>
      </c>
      <c r="C187" s="319">
        <f t="shared" si="30"/>
        <v>0</v>
      </c>
      <c r="D187" s="350" t="e">
        <f>DATE(F187,G187,H187)&amp;"-"&amp;COUNTIF($E$19:E187,H187)</f>
        <v>#NUM!</v>
      </c>
      <c r="E187" s="319">
        <f t="shared" si="31"/>
        <v>0</v>
      </c>
      <c r="F187" s="596"/>
      <c r="G187" s="596"/>
      <c r="H187" s="596"/>
      <c r="I187" s="597"/>
      <c r="J187" s="597"/>
      <c r="K187" s="353"/>
      <c r="L187" s="596"/>
      <c r="M187" s="598"/>
      <c r="N187" s="355"/>
      <c r="O187" s="599"/>
      <c r="P187" s="355"/>
      <c r="Q187" s="599"/>
      <c r="R187" s="355"/>
      <c r="S187" s="599"/>
      <c r="T187" s="355"/>
      <c r="U187" s="599"/>
      <c r="V187" s="357"/>
      <c r="W187" s="358"/>
      <c r="X187" s="358"/>
      <c r="Y187" s="358"/>
      <c r="Z187" s="358"/>
      <c r="AA187" s="600">
        <v>960</v>
      </c>
      <c r="AB187" s="601"/>
      <c r="AC187" s="602"/>
      <c r="AD187" s="603"/>
      <c r="AE187" s="362">
        <f t="shared" si="38"/>
        <v>0</v>
      </c>
      <c r="AF187" s="362">
        <f t="shared" si="44"/>
        <v>0</v>
      </c>
      <c r="AG187" s="362">
        <f t="shared" si="45"/>
        <v>0</v>
      </c>
      <c r="AH187" s="363">
        <f t="shared" si="34"/>
        <v>0</v>
      </c>
      <c r="AI187" s="364"/>
      <c r="AJ187" s="365">
        <f t="shared" si="35"/>
        <v>0</v>
      </c>
      <c r="AK187" s="596"/>
      <c r="AM187" s="349">
        <f t="shared" si="42"/>
        <v>0</v>
      </c>
      <c r="AN187" s="349">
        <f t="shared" si="46"/>
        <v>0</v>
      </c>
      <c r="AO187" s="349">
        <f t="shared" si="46"/>
        <v>0</v>
      </c>
      <c r="AP187" s="349">
        <f t="shared" si="46"/>
        <v>0</v>
      </c>
      <c r="AQ187" s="349">
        <f t="shared" si="46"/>
        <v>0</v>
      </c>
      <c r="AR187" s="349">
        <f t="shared" si="46"/>
        <v>0</v>
      </c>
      <c r="AS187" s="349">
        <f t="shared" si="46"/>
        <v>0</v>
      </c>
      <c r="AT187" s="349">
        <f t="shared" si="46"/>
        <v>0</v>
      </c>
      <c r="AU187" s="349">
        <f t="shared" si="46"/>
        <v>0</v>
      </c>
      <c r="AV187" s="349">
        <f t="shared" si="46"/>
        <v>0</v>
      </c>
      <c r="AW187" s="349">
        <f t="shared" si="46"/>
        <v>0</v>
      </c>
      <c r="AX187" s="349">
        <f t="shared" si="46"/>
        <v>0</v>
      </c>
      <c r="AY187" s="349">
        <f t="shared" si="46"/>
        <v>0</v>
      </c>
      <c r="AZ187" s="349">
        <f t="shared" si="46"/>
        <v>0</v>
      </c>
      <c r="BA187" s="349">
        <f t="shared" si="46"/>
        <v>0</v>
      </c>
      <c r="BB187" s="349">
        <f t="shared" si="37"/>
        <v>0</v>
      </c>
    </row>
    <row r="188" spans="1:54" ht="13.5">
      <c r="A188" s="319" t="str">
        <f t="shared" si="29"/>
        <v/>
      </c>
      <c r="B188" s="350" t="e">
        <f>DATE(F188,G188,H188)&amp;"-"&amp;COUNTIF($C$19:C188,H188)</f>
        <v>#NUM!</v>
      </c>
      <c r="C188" s="319">
        <f t="shared" si="30"/>
        <v>0</v>
      </c>
      <c r="D188" s="350" t="e">
        <f>DATE(F188,G188,H188)&amp;"-"&amp;COUNTIF($E$19:E188,H188)</f>
        <v>#NUM!</v>
      </c>
      <c r="E188" s="319">
        <f t="shared" si="31"/>
        <v>0</v>
      </c>
      <c r="F188" s="596"/>
      <c r="G188" s="596"/>
      <c r="H188" s="596"/>
      <c r="I188" s="597"/>
      <c r="J188" s="597"/>
      <c r="K188" s="353"/>
      <c r="L188" s="596"/>
      <c r="M188" s="598"/>
      <c r="N188" s="355"/>
      <c r="O188" s="599"/>
      <c r="P188" s="355"/>
      <c r="Q188" s="599"/>
      <c r="R188" s="355"/>
      <c r="S188" s="599"/>
      <c r="T188" s="355"/>
      <c r="U188" s="599"/>
      <c r="V188" s="357"/>
      <c r="W188" s="358"/>
      <c r="X188" s="358"/>
      <c r="Y188" s="358"/>
      <c r="Z188" s="358"/>
      <c r="AA188" s="600">
        <v>960</v>
      </c>
      <c r="AB188" s="601"/>
      <c r="AC188" s="602"/>
      <c r="AD188" s="603"/>
      <c r="AE188" s="362">
        <f t="shared" si="38"/>
        <v>0</v>
      </c>
      <c r="AF188" s="362">
        <f t="shared" si="44"/>
        <v>0</v>
      </c>
      <c r="AG188" s="362">
        <f t="shared" si="45"/>
        <v>0</v>
      </c>
      <c r="AH188" s="363">
        <f t="shared" si="34"/>
        <v>0</v>
      </c>
      <c r="AI188" s="364"/>
      <c r="AJ188" s="365">
        <f t="shared" si="35"/>
        <v>0</v>
      </c>
      <c r="AK188" s="596"/>
      <c r="AM188" s="349">
        <f t="shared" si="42"/>
        <v>0</v>
      </c>
      <c r="AN188" s="349">
        <f t="shared" si="46"/>
        <v>0</v>
      </c>
      <c r="AO188" s="349">
        <f t="shared" si="46"/>
        <v>0</v>
      </c>
      <c r="AP188" s="349">
        <f t="shared" si="46"/>
        <v>0</v>
      </c>
      <c r="AQ188" s="349">
        <f t="shared" si="46"/>
        <v>0</v>
      </c>
      <c r="AR188" s="349">
        <f t="shared" si="46"/>
        <v>0</v>
      </c>
      <c r="AS188" s="349">
        <f t="shared" si="46"/>
        <v>0</v>
      </c>
      <c r="AT188" s="349">
        <f t="shared" si="46"/>
        <v>0</v>
      </c>
      <c r="AU188" s="349">
        <f t="shared" si="46"/>
        <v>0</v>
      </c>
      <c r="AV188" s="349">
        <f t="shared" si="46"/>
        <v>0</v>
      </c>
      <c r="AW188" s="349">
        <f t="shared" si="46"/>
        <v>0</v>
      </c>
      <c r="AX188" s="349">
        <f t="shared" si="46"/>
        <v>0</v>
      </c>
      <c r="AY188" s="349">
        <f t="shared" si="46"/>
        <v>0</v>
      </c>
      <c r="AZ188" s="349">
        <f t="shared" si="46"/>
        <v>0</v>
      </c>
      <c r="BA188" s="349">
        <f t="shared" si="46"/>
        <v>0</v>
      </c>
      <c r="BB188" s="349">
        <f t="shared" si="37"/>
        <v>0</v>
      </c>
    </row>
    <row r="189" spans="1:54" ht="13.5">
      <c r="A189" s="319" t="str">
        <f t="shared" si="29"/>
        <v/>
      </c>
      <c r="B189" s="350" t="e">
        <f>DATE(F189,G189,H189)&amp;"-"&amp;COUNTIF($C$19:C189,H189)</f>
        <v>#NUM!</v>
      </c>
      <c r="C189" s="319">
        <f t="shared" si="30"/>
        <v>0</v>
      </c>
      <c r="D189" s="350" t="e">
        <f>DATE(F189,G189,H189)&amp;"-"&amp;COUNTIF($E$19:E189,H189)</f>
        <v>#NUM!</v>
      </c>
      <c r="E189" s="319">
        <f t="shared" si="31"/>
        <v>0</v>
      </c>
      <c r="F189" s="596"/>
      <c r="G189" s="596"/>
      <c r="H189" s="596"/>
      <c r="I189" s="597"/>
      <c r="J189" s="597"/>
      <c r="K189" s="353"/>
      <c r="L189" s="596"/>
      <c r="M189" s="598"/>
      <c r="N189" s="355"/>
      <c r="O189" s="599"/>
      <c r="P189" s="355"/>
      <c r="Q189" s="599"/>
      <c r="R189" s="355"/>
      <c r="S189" s="599"/>
      <c r="T189" s="355"/>
      <c r="U189" s="599"/>
      <c r="V189" s="357"/>
      <c r="W189" s="358"/>
      <c r="X189" s="358"/>
      <c r="Y189" s="358"/>
      <c r="Z189" s="358"/>
      <c r="AA189" s="600">
        <v>960</v>
      </c>
      <c r="AB189" s="601"/>
      <c r="AC189" s="602"/>
      <c r="AD189" s="603"/>
      <c r="AE189" s="362">
        <f t="shared" si="38"/>
        <v>0</v>
      </c>
      <c r="AF189" s="362">
        <f t="shared" si="44"/>
        <v>0</v>
      </c>
      <c r="AG189" s="362">
        <f t="shared" si="45"/>
        <v>0</v>
      </c>
      <c r="AH189" s="363">
        <f t="shared" si="34"/>
        <v>0</v>
      </c>
      <c r="AI189" s="364"/>
      <c r="AJ189" s="365">
        <f t="shared" si="35"/>
        <v>0</v>
      </c>
      <c r="AK189" s="596"/>
      <c r="AM189" s="349">
        <f t="shared" si="42"/>
        <v>0</v>
      </c>
      <c r="AN189" s="349">
        <f t="shared" si="46"/>
        <v>0</v>
      </c>
      <c r="AO189" s="349">
        <f t="shared" si="46"/>
        <v>0</v>
      </c>
      <c r="AP189" s="349">
        <f t="shared" si="46"/>
        <v>0</v>
      </c>
      <c r="AQ189" s="349">
        <f t="shared" si="46"/>
        <v>0</v>
      </c>
      <c r="AR189" s="349">
        <f t="shared" si="46"/>
        <v>0</v>
      </c>
      <c r="AS189" s="349">
        <f t="shared" si="46"/>
        <v>0</v>
      </c>
      <c r="AT189" s="349">
        <f t="shared" si="46"/>
        <v>0</v>
      </c>
      <c r="AU189" s="349">
        <f t="shared" si="46"/>
        <v>0</v>
      </c>
      <c r="AV189" s="349">
        <f t="shared" si="46"/>
        <v>0</v>
      </c>
      <c r="AW189" s="349">
        <f t="shared" si="46"/>
        <v>0</v>
      </c>
      <c r="AX189" s="349">
        <f t="shared" si="46"/>
        <v>0</v>
      </c>
      <c r="AY189" s="349">
        <f t="shared" si="46"/>
        <v>0</v>
      </c>
      <c r="AZ189" s="349">
        <f t="shared" si="46"/>
        <v>0</v>
      </c>
      <c r="BA189" s="349">
        <f t="shared" si="46"/>
        <v>0</v>
      </c>
      <c r="BB189" s="349">
        <f t="shared" si="37"/>
        <v>0</v>
      </c>
    </row>
    <row r="190" spans="1:54" ht="13.5">
      <c r="A190" s="319" t="str">
        <f t="shared" si="29"/>
        <v/>
      </c>
      <c r="B190" s="350" t="e">
        <f>DATE(F190,G190,H190)&amp;"-"&amp;COUNTIF($C$19:C190,H190)</f>
        <v>#NUM!</v>
      </c>
      <c r="C190" s="319">
        <f t="shared" si="30"/>
        <v>0</v>
      </c>
      <c r="D190" s="350" t="e">
        <f>DATE(F190,G190,H190)&amp;"-"&amp;COUNTIF($E$19:E190,H190)</f>
        <v>#NUM!</v>
      </c>
      <c r="E190" s="319">
        <f t="shared" si="31"/>
        <v>0</v>
      </c>
      <c r="F190" s="596"/>
      <c r="G190" s="596"/>
      <c r="H190" s="596"/>
      <c r="I190" s="597"/>
      <c r="J190" s="597"/>
      <c r="K190" s="353"/>
      <c r="L190" s="596"/>
      <c r="M190" s="598"/>
      <c r="N190" s="355"/>
      <c r="O190" s="599"/>
      <c r="P190" s="355"/>
      <c r="Q190" s="599"/>
      <c r="R190" s="355"/>
      <c r="S190" s="599"/>
      <c r="T190" s="355"/>
      <c r="U190" s="599"/>
      <c r="V190" s="357"/>
      <c r="W190" s="358"/>
      <c r="X190" s="358"/>
      <c r="Y190" s="358"/>
      <c r="Z190" s="358"/>
      <c r="AA190" s="600">
        <v>960</v>
      </c>
      <c r="AB190" s="601"/>
      <c r="AC190" s="602"/>
      <c r="AD190" s="603"/>
      <c r="AE190" s="362">
        <f t="shared" si="38"/>
        <v>0</v>
      </c>
      <c r="AF190" s="362">
        <f t="shared" si="44"/>
        <v>0</v>
      </c>
      <c r="AG190" s="362">
        <f t="shared" si="45"/>
        <v>0</v>
      </c>
      <c r="AH190" s="363">
        <f t="shared" si="34"/>
        <v>0</v>
      </c>
      <c r="AI190" s="364"/>
      <c r="AJ190" s="365">
        <f t="shared" si="35"/>
        <v>0</v>
      </c>
      <c r="AK190" s="596"/>
      <c r="AM190" s="349">
        <f t="shared" si="42"/>
        <v>0</v>
      </c>
      <c r="AN190" s="349">
        <f t="shared" si="46"/>
        <v>0</v>
      </c>
      <c r="AO190" s="349">
        <f t="shared" si="46"/>
        <v>0</v>
      </c>
      <c r="AP190" s="349">
        <f t="shared" ref="AN190:BA208" si="47">IF($O190=AP$18,$N190,0)+IF($Q190=AP$18,$P190,0)+IF($S190=AP$18,$R190,0)+IF($U190=AP$18,$T190,0)</f>
        <v>0</v>
      </c>
      <c r="AQ190" s="349">
        <f t="shared" si="47"/>
        <v>0</v>
      </c>
      <c r="AR190" s="349">
        <f t="shared" si="47"/>
        <v>0</v>
      </c>
      <c r="AS190" s="349">
        <f t="shared" si="47"/>
        <v>0</v>
      </c>
      <c r="AT190" s="349">
        <f t="shared" si="47"/>
        <v>0</v>
      </c>
      <c r="AU190" s="349">
        <f t="shared" si="47"/>
        <v>0</v>
      </c>
      <c r="AV190" s="349">
        <f t="shared" si="47"/>
        <v>0</v>
      </c>
      <c r="AW190" s="349">
        <f t="shared" si="47"/>
        <v>0</v>
      </c>
      <c r="AX190" s="349">
        <f t="shared" si="47"/>
        <v>0</v>
      </c>
      <c r="AY190" s="349">
        <f t="shared" si="47"/>
        <v>0</v>
      </c>
      <c r="AZ190" s="349">
        <f t="shared" si="47"/>
        <v>0</v>
      </c>
      <c r="BA190" s="349">
        <f t="shared" si="47"/>
        <v>0</v>
      </c>
      <c r="BB190" s="349">
        <f t="shared" si="37"/>
        <v>0</v>
      </c>
    </row>
    <row r="191" spans="1:54" ht="13.5">
      <c r="A191" s="319" t="str">
        <f t="shared" si="29"/>
        <v/>
      </c>
      <c r="B191" s="350" t="e">
        <f>DATE(F191,G191,H191)&amp;"-"&amp;COUNTIF($C$19:C191,H191)</f>
        <v>#NUM!</v>
      </c>
      <c r="C191" s="319">
        <f t="shared" si="30"/>
        <v>0</v>
      </c>
      <c r="D191" s="350" t="e">
        <f>DATE(F191,G191,H191)&amp;"-"&amp;COUNTIF($E$19:E191,H191)</f>
        <v>#NUM!</v>
      </c>
      <c r="E191" s="319">
        <f t="shared" si="31"/>
        <v>0</v>
      </c>
      <c r="F191" s="596"/>
      <c r="G191" s="596"/>
      <c r="H191" s="596"/>
      <c r="I191" s="597"/>
      <c r="J191" s="597"/>
      <c r="K191" s="353"/>
      <c r="L191" s="596"/>
      <c r="M191" s="598"/>
      <c r="N191" s="355"/>
      <c r="O191" s="599"/>
      <c r="P191" s="355"/>
      <c r="Q191" s="599"/>
      <c r="R191" s="355"/>
      <c r="S191" s="599"/>
      <c r="T191" s="355"/>
      <c r="U191" s="599"/>
      <c r="V191" s="357"/>
      <c r="W191" s="358"/>
      <c r="X191" s="358"/>
      <c r="Y191" s="358"/>
      <c r="Z191" s="358"/>
      <c r="AA191" s="600">
        <v>960</v>
      </c>
      <c r="AB191" s="601"/>
      <c r="AC191" s="602"/>
      <c r="AD191" s="603"/>
      <c r="AE191" s="362">
        <f t="shared" si="38"/>
        <v>0</v>
      </c>
      <c r="AF191" s="362">
        <f t="shared" si="44"/>
        <v>0</v>
      </c>
      <c r="AG191" s="362">
        <f t="shared" si="45"/>
        <v>0</v>
      </c>
      <c r="AH191" s="363">
        <f t="shared" si="34"/>
        <v>0</v>
      </c>
      <c r="AI191" s="364"/>
      <c r="AJ191" s="365">
        <f t="shared" si="35"/>
        <v>0</v>
      </c>
      <c r="AK191" s="596"/>
      <c r="AM191" s="349">
        <f t="shared" si="42"/>
        <v>0</v>
      </c>
      <c r="AN191" s="349">
        <f t="shared" si="47"/>
        <v>0</v>
      </c>
      <c r="AO191" s="349">
        <f t="shared" si="47"/>
        <v>0</v>
      </c>
      <c r="AP191" s="349">
        <f t="shared" si="47"/>
        <v>0</v>
      </c>
      <c r="AQ191" s="349">
        <f t="shared" si="47"/>
        <v>0</v>
      </c>
      <c r="AR191" s="349">
        <f t="shared" si="47"/>
        <v>0</v>
      </c>
      <c r="AS191" s="349">
        <f t="shared" si="47"/>
        <v>0</v>
      </c>
      <c r="AT191" s="349">
        <f t="shared" si="47"/>
        <v>0</v>
      </c>
      <c r="AU191" s="349">
        <f t="shared" si="47"/>
        <v>0</v>
      </c>
      <c r="AV191" s="349">
        <f t="shared" si="47"/>
        <v>0</v>
      </c>
      <c r="AW191" s="349">
        <f t="shared" si="47"/>
        <v>0</v>
      </c>
      <c r="AX191" s="349">
        <f t="shared" si="47"/>
        <v>0</v>
      </c>
      <c r="AY191" s="349">
        <f t="shared" si="47"/>
        <v>0</v>
      </c>
      <c r="AZ191" s="349">
        <f t="shared" si="47"/>
        <v>0</v>
      </c>
      <c r="BA191" s="349">
        <f t="shared" si="47"/>
        <v>0</v>
      </c>
      <c r="BB191" s="349">
        <f t="shared" si="37"/>
        <v>0</v>
      </c>
    </row>
    <row r="192" spans="1:54" ht="13.5">
      <c r="A192" s="319" t="str">
        <f t="shared" si="29"/>
        <v/>
      </c>
      <c r="B192" s="350" t="e">
        <f>DATE(F192,G192,H192)&amp;"-"&amp;COUNTIF($C$19:C192,H192)</f>
        <v>#NUM!</v>
      </c>
      <c r="C192" s="319">
        <f t="shared" si="30"/>
        <v>0</v>
      </c>
      <c r="D192" s="350" t="e">
        <f>DATE(F192,G192,H192)&amp;"-"&amp;COUNTIF($E$19:E192,H192)</f>
        <v>#NUM!</v>
      </c>
      <c r="E192" s="319">
        <f t="shared" si="31"/>
        <v>0</v>
      </c>
      <c r="F192" s="596"/>
      <c r="G192" s="596"/>
      <c r="H192" s="596"/>
      <c r="I192" s="597"/>
      <c r="J192" s="597"/>
      <c r="K192" s="353"/>
      <c r="L192" s="596"/>
      <c r="M192" s="598"/>
      <c r="N192" s="355"/>
      <c r="O192" s="599"/>
      <c r="P192" s="355"/>
      <c r="Q192" s="599"/>
      <c r="R192" s="355"/>
      <c r="S192" s="599"/>
      <c r="T192" s="355"/>
      <c r="U192" s="599"/>
      <c r="V192" s="357"/>
      <c r="W192" s="358"/>
      <c r="X192" s="358"/>
      <c r="Y192" s="358"/>
      <c r="Z192" s="358"/>
      <c r="AA192" s="600">
        <v>960</v>
      </c>
      <c r="AB192" s="601"/>
      <c r="AC192" s="602"/>
      <c r="AD192" s="603"/>
      <c r="AE192" s="362">
        <f t="shared" si="38"/>
        <v>0</v>
      </c>
      <c r="AF192" s="362">
        <f t="shared" si="44"/>
        <v>0</v>
      </c>
      <c r="AG192" s="362">
        <f t="shared" si="45"/>
        <v>0</v>
      </c>
      <c r="AH192" s="363">
        <f t="shared" si="34"/>
        <v>0</v>
      </c>
      <c r="AI192" s="364"/>
      <c r="AJ192" s="365">
        <f t="shared" si="35"/>
        <v>0</v>
      </c>
      <c r="AK192" s="596"/>
      <c r="AM192" s="349">
        <f t="shared" si="42"/>
        <v>0</v>
      </c>
      <c r="AN192" s="349">
        <f t="shared" si="47"/>
        <v>0</v>
      </c>
      <c r="AO192" s="349">
        <f t="shared" si="47"/>
        <v>0</v>
      </c>
      <c r="AP192" s="349">
        <f t="shared" si="47"/>
        <v>0</v>
      </c>
      <c r="AQ192" s="349">
        <f t="shared" si="47"/>
        <v>0</v>
      </c>
      <c r="AR192" s="349">
        <f t="shared" si="47"/>
        <v>0</v>
      </c>
      <c r="AS192" s="349">
        <f t="shared" si="47"/>
        <v>0</v>
      </c>
      <c r="AT192" s="349">
        <f t="shared" si="47"/>
        <v>0</v>
      </c>
      <c r="AU192" s="349">
        <f t="shared" si="47"/>
        <v>0</v>
      </c>
      <c r="AV192" s="349">
        <f t="shared" si="47"/>
        <v>0</v>
      </c>
      <c r="AW192" s="349">
        <f t="shared" si="47"/>
        <v>0</v>
      </c>
      <c r="AX192" s="349">
        <f t="shared" si="47"/>
        <v>0</v>
      </c>
      <c r="AY192" s="349">
        <f t="shared" si="47"/>
        <v>0</v>
      </c>
      <c r="AZ192" s="349">
        <f t="shared" si="47"/>
        <v>0</v>
      </c>
      <c r="BA192" s="349">
        <f t="shared" si="47"/>
        <v>0</v>
      </c>
      <c r="BB192" s="349">
        <f t="shared" si="37"/>
        <v>0</v>
      </c>
    </row>
    <row r="193" spans="1:54" ht="13.5">
      <c r="A193" s="319" t="str">
        <f t="shared" si="29"/>
        <v/>
      </c>
      <c r="B193" s="350" t="e">
        <f>DATE(F193,G193,H193)&amp;"-"&amp;COUNTIF($C$19:C193,H193)</f>
        <v>#NUM!</v>
      </c>
      <c r="C193" s="319">
        <f t="shared" si="30"/>
        <v>0</v>
      </c>
      <c r="D193" s="350" t="e">
        <f>DATE(F193,G193,H193)&amp;"-"&amp;COUNTIF($E$19:E193,H193)</f>
        <v>#NUM!</v>
      </c>
      <c r="E193" s="319">
        <f t="shared" si="31"/>
        <v>0</v>
      </c>
      <c r="F193" s="596"/>
      <c r="G193" s="596"/>
      <c r="H193" s="596"/>
      <c r="I193" s="597"/>
      <c r="J193" s="597"/>
      <c r="K193" s="353"/>
      <c r="L193" s="596"/>
      <c r="M193" s="598"/>
      <c r="N193" s="355"/>
      <c r="O193" s="599"/>
      <c r="P193" s="355"/>
      <c r="Q193" s="599"/>
      <c r="R193" s="355"/>
      <c r="S193" s="599"/>
      <c r="T193" s="355"/>
      <c r="U193" s="599"/>
      <c r="V193" s="357"/>
      <c r="W193" s="358"/>
      <c r="X193" s="358"/>
      <c r="Y193" s="358"/>
      <c r="Z193" s="358"/>
      <c r="AA193" s="600">
        <v>960</v>
      </c>
      <c r="AB193" s="601"/>
      <c r="AC193" s="602"/>
      <c r="AD193" s="603"/>
      <c r="AE193" s="362">
        <f t="shared" si="38"/>
        <v>0</v>
      </c>
      <c r="AF193" s="362">
        <f t="shared" si="44"/>
        <v>0</v>
      </c>
      <c r="AG193" s="362">
        <f t="shared" si="45"/>
        <v>0</v>
      </c>
      <c r="AH193" s="363">
        <f t="shared" si="34"/>
        <v>0</v>
      </c>
      <c r="AI193" s="364"/>
      <c r="AJ193" s="365">
        <f t="shared" si="35"/>
        <v>0</v>
      </c>
      <c r="AK193" s="596"/>
      <c r="AM193" s="349">
        <f t="shared" si="42"/>
        <v>0</v>
      </c>
      <c r="AN193" s="349">
        <f t="shared" si="47"/>
        <v>0</v>
      </c>
      <c r="AO193" s="349">
        <f t="shared" si="47"/>
        <v>0</v>
      </c>
      <c r="AP193" s="349">
        <f t="shared" si="47"/>
        <v>0</v>
      </c>
      <c r="AQ193" s="349">
        <f t="shared" si="47"/>
        <v>0</v>
      </c>
      <c r="AR193" s="349">
        <f t="shared" si="47"/>
        <v>0</v>
      </c>
      <c r="AS193" s="349">
        <f t="shared" si="47"/>
        <v>0</v>
      </c>
      <c r="AT193" s="349">
        <f t="shared" si="47"/>
        <v>0</v>
      </c>
      <c r="AU193" s="349">
        <f t="shared" si="47"/>
        <v>0</v>
      </c>
      <c r="AV193" s="349">
        <f t="shared" si="47"/>
        <v>0</v>
      </c>
      <c r="AW193" s="349">
        <f t="shared" si="47"/>
        <v>0</v>
      </c>
      <c r="AX193" s="349">
        <f t="shared" si="47"/>
        <v>0</v>
      </c>
      <c r="AY193" s="349">
        <f t="shared" si="47"/>
        <v>0</v>
      </c>
      <c r="AZ193" s="349">
        <f t="shared" si="47"/>
        <v>0</v>
      </c>
      <c r="BA193" s="349">
        <f t="shared" si="47"/>
        <v>0</v>
      </c>
      <c r="BB193" s="349">
        <f t="shared" si="37"/>
        <v>0</v>
      </c>
    </row>
    <row r="194" spans="1:54" ht="13.5">
      <c r="A194" s="319" t="str">
        <f t="shared" si="29"/>
        <v/>
      </c>
      <c r="B194" s="350" t="e">
        <f>DATE(F194,G194,H194)&amp;"-"&amp;COUNTIF($C$19:C194,H194)</f>
        <v>#NUM!</v>
      </c>
      <c r="C194" s="319">
        <f t="shared" si="30"/>
        <v>0</v>
      </c>
      <c r="D194" s="350" t="e">
        <f>DATE(F194,G194,H194)&amp;"-"&amp;COUNTIF($E$19:E194,H194)</f>
        <v>#NUM!</v>
      </c>
      <c r="E194" s="319">
        <f t="shared" si="31"/>
        <v>0</v>
      </c>
      <c r="F194" s="596"/>
      <c r="G194" s="596"/>
      <c r="H194" s="596"/>
      <c r="I194" s="352"/>
      <c r="J194" s="597"/>
      <c r="K194" s="353"/>
      <c r="L194" s="351"/>
      <c r="M194" s="354"/>
      <c r="N194" s="355"/>
      <c r="O194" s="356"/>
      <c r="P194" s="355"/>
      <c r="Q194" s="356"/>
      <c r="R194" s="355"/>
      <c r="S194" s="356"/>
      <c r="T194" s="355"/>
      <c r="U194" s="356"/>
      <c r="V194" s="357"/>
      <c r="W194" s="358"/>
      <c r="X194" s="358"/>
      <c r="Y194" s="358"/>
      <c r="Z194" s="358"/>
      <c r="AA194" s="600">
        <v>960</v>
      </c>
      <c r="AB194" s="360"/>
      <c r="AC194" s="349"/>
      <c r="AD194" s="361"/>
      <c r="AE194" s="362">
        <f t="shared" si="38"/>
        <v>0</v>
      </c>
      <c r="AF194" s="362">
        <f t="shared" si="44"/>
        <v>0</v>
      </c>
      <c r="AG194" s="362">
        <f t="shared" si="45"/>
        <v>0</v>
      </c>
      <c r="AH194" s="363">
        <f t="shared" si="34"/>
        <v>0</v>
      </c>
      <c r="AI194" s="364"/>
      <c r="AJ194" s="365">
        <f t="shared" si="35"/>
        <v>0</v>
      </c>
      <c r="AK194" s="351"/>
      <c r="AM194" s="349">
        <f t="shared" si="42"/>
        <v>0</v>
      </c>
      <c r="AN194" s="349">
        <f t="shared" si="47"/>
        <v>0</v>
      </c>
      <c r="AO194" s="349">
        <f t="shared" si="47"/>
        <v>0</v>
      </c>
      <c r="AP194" s="349">
        <f t="shared" si="47"/>
        <v>0</v>
      </c>
      <c r="AQ194" s="349">
        <f t="shared" si="47"/>
        <v>0</v>
      </c>
      <c r="AR194" s="349">
        <f t="shared" si="47"/>
        <v>0</v>
      </c>
      <c r="AS194" s="349">
        <f t="shared" si="47"/>
        <v>0</v>
      </c>
      <c r="AT194" s="349">
        <f t="shared" si="47"/>
        <v>0</v>
      </c>
      <c r="AU194" s="349">
        <f t="shared" si="47"/>
        <v>0</v>
      </c>
      <c r="AV194" s="349">
        <f t="shared" si="47"/>
        <v>0</v>
      </c>
      <c r="AW194" s="349">
        <f t="shared" si="47"/>
        <v>0</v>
      </c>
      <c r="AX194" s="349">
        <f t="shared" si="47"/>
        <v>0</v>
      </c>
      <c r="AY194" s="349">
        <f t="shared" si="47"/>
        <v>0</v>
      </c>
      <c r="AZ194" s="349">
        <f t="shared" si="47"/>
        <v>0</v>
      </c>
      <c r="BA194" s="349">
        <f t="shared" si="47"/>
        <v>0</v>
      </c>
      <c r="BB194" s="349">
        <f t="shared" si="37"/>
        <v>0</v>
      </c>
    </row>
    <row r="195" spans="1:54" ht="13.5">
      <c r="A195" s="319" t="str">
        <f t="shared" si="29"/>
        <v/>
      </c>
      <c r="B195" s="350" t="e">
        <f>DATE(F195,G195,H195)&amp;"-"&amp;COUNTIF($C$19:C195,H195)</f>
        <v>#NUM!</v>
      </c>
      <c r="C195" s="319">
        <f t="shared" si="30"/>
        <v>0</v>
      </c>
      <c r="D195" s="350" t="e">
        <f>DATE(F195,G195,H195)&amp;"-"&amp;COUNTIF($E$19:E195,H195)</f>
        <v>#NUM!</v>
      </c>
      <c r="E195" s="319">
        <f t="shared" si="31"/>
        <v>0</v>
      </c>
      <c r="F195" s="596"/>
      <c r="G195" s="596"/>
      <c r="H195" s="596"/>
      <c r="I195" s="352"/>
      <c r="J195" s="597"/>
      <c r="K195" s="353"/>
      <c r="L195" s="351"/>
      <c r="M195" s="354"/>
      <c r="N195" s="355"/>
      <c r="O195" s="356"/>
      <c r="P195" s="355"/>
      <c r="Q195" s="356"/>
      <c r="R195" s="355"/>
      <c r="S195" s="356"/>
      <c r="T195" s="355"/>
      <c r="U195" s="356"/>
      <c r="V195" s="357"/>
      <c r="W195" s="358"/>
      <c r="X195" s="358"/>
      <c r="Y195" s="358"/>
      <c r="Z195" s="358"/>
      <c r="AA195" s="600">
        <v>960</v>
      </c>
      <c r="AB195" s="360"/>
      <c r="AC195" s="349"/>
      <c r="AD195" s="361"/>
      <c r="AE195" s="362">
        <f t="shared" si="38"/>
        <v>0</v>
      </c>
      <c r="AF195" s="362">
        <f t="shared" si="44"/>
        <v>0</v>
      </c>
      <c r="AG195" s="362">
        <f t="shared" si="45"/>
        <v>0</v>
      </c>
      <c r="AH195" s="363">
        <f t="shared" si="34"/>
        <v>0</v>
      </c>
      <c r="AI195" s="364"/>
      <c r="AJ195" s="365">
        <f t="shared" si="35"/>
        <v>0</v>
      </c>
      <c r="AK195" s="351"/>
      <c r="AM195" s="349">
        <f t="shared" si="42"/>
        <v>0</v>
      </c>
      <c r="AN195" s="349">
        <f t="shared" si="47"/>
        <v>0</v>
      </c>
      <c r="AO195" s="349">
        <f t="shared" si="47"/>
        <v>0</v>
      </c>
      <c r="AP195" s="349">
        <f t="shared" si="47"/>
        <v>0</v>
      </c>
      <c r="AQ195" s="349">
        <f t="shared" si="47"/>
        <v>0</v>
      </c>
      <c r="AR195" s="349">
        <f t="shared" si="47"/>
        <v>0</v>
      </c>
      <c r="AS195" s="349">
        <f t="shared" si="47"/>
        <v>0</v>
      </c>
      <c r="AT195" s="349">
        <f t="shared" si="47"/>
        <v>0</v>
      </c>
      <c r="AU195" s="349">
        <f t="shared" si="47"/>
        <v>0</v>
      </c>
      <c r="AV195" s="349">
        <f t="shared" si="47"/>
        <v>0</v>
      </c>
      <c r="AW195" s="349">
        <f t="shared" si="47"/>
        <v>0</v>
      </c>
      <c r="AX195" s="349">
        <f t="shared" si="47"/>
        <v>0</v>
      </c>
      <c r="AY195" s="349">
        <f t="shared" si="47"/>
        <v>0</v>
      </c>
      <c r="AZ195" s="349">
        <f t="shared" si="47"/>
        <v>0</v>
      </c>
      <c r="BA195" s="349">
        <f t="shared" si="47"/>
        <v>0</v>
      </c>
      <c r="BB195" s="349">
        <f t="shared" si="37"/>
        <v>0</v>
      </c>
    </row>
    <row r="196" spans="1:54" ht="13.5">
      <c r="A196" s="319" t="str">
        <f t="shared" si="29"/>
        <v/>
      </c>
      <c r="B196" s="350" t="e">
        <f>DATE(F196,G196,H196)&amp;"-"&amp;COUNTIF($C$19:C196,H196)</f>
        <v>#NUM!</v>
      </c>
      <c r="C196" s="319">
        <f t="shared" si="30"/>
        <v>0</v>
      </c>
      <c r="D196" s="350" t="e">
        <f>DATE(F196,G196,H196)&amp;"-"&amp;COUNTIF($E$19:E196,H196)</f>
        <v>#NUM!</v>
      </c>
      <c r="E196" s="319">
        <f t="shared" si="31"/>
        <v>0</v>
      </c>
      <c r="F196" s="596"/>
      <c r="G196" s="596"/>
      <c r="H196" s="596"/>
      <c r="I196" s="352"/>
      <c r="J196" s="597"/>
      <c r="K196" s="353"/>
      <c r="L196" s="351"/>
      <c r="M196" s="354"/>
      <c r="N196" s="355"/>
      <c r="O196" s="356"/>
      <c r="P196" s="355"/>
      <c r="Q196" s="356"/>
      <c r="R196" s="355"/>
      <c r="S196" s="356"/>
      <c r="T196" s="355"/>
      <c r="U196" s="356"/>
      <c r="V196" s="357"/>
      <c r="W196" s="358"/>
      <c r="X196" s="358"/>
      <c r="Y196" s="358"/>
      <c r="Z196" s="358"/>
      <c r="AA196" s="600">
        <v>960</v>
      </c>
      <c r="AB196" s="360"/>
      <c r="AC196" s="349"/>
      <c r="AD196" s="361"/>
      <c r="AE196" s="362">
        <f t="shared" si="38"/>
        <v>0</v>
      </c>
      <c r="AF196" s="362">
        <f t="shared" si="44"/>
        <v>0</v>
      </c>
      <c r="AG196" s="362">
        <f t="shared" si="45"/>
        <v>0</v>
      </c>
      <c r="AH196" s="363">
        <f t="shared" si="34"/>
        <v>0</v>
      </c>
      <c r="AI196" s="364"/>
      <c r="AJ196" s="365">
        <f t="shared" si="35"/>
        <v>0</v>
      </c>
      <c r="AK196" s="351"/>
      <c r="AM196" s="349">
        <f t="shared" si="42"/>
        <v>0</v>
      </c>
      <c r="AN196" s="349">
        <f t="shared" si="47"/>
        <v>0</v>
      </c>
      <c r="AO196" s="349">
        <f t="shared" si="47"/>
        <v>0</v>
      </c>
      <c r="AP196" s="349">
        <f t="shared" si="47"/>
        <v>0</v>
      </c>
      <c r="AQ196" s="349">
        <f t="shared" si="47"/>
        <v>0</v>
      </c>
      <c r="AR196" s="349">
        <f t="shared" si="47"/>
        <v>0</v>
      </c>
      <c r="AS196" s="349">
        <f t="shared" si="47"/>
        <v>0</v>
      </c>
      <c r="AT196" s="349">
        <f t="shared" si="47"/>
        <v>0</v>
      </c>
      <c r="AU196" s="349">
        <f t="shared" si="47"/>
        <v>0</v>
      </c>
      <c r="AV196" s="349">
        <f t="shared" si="47"/>
        <v>0</v>
      </c>
      <c r="AW196" s="349">
        <f t="shared" si="47"/>
        <v>0</v>
      </c>
      <c r="AX196" s="349">
        <f t="shared" si="47"/>
        <v>0</v>
      </c>
      <c r="AY196" s="349">
        <f t="shared" si="47"/>
        <v>0</v>
      </c>
      <c r="AZ196" s="349">
        <f t="shared" si="47"/>
        <v>0</v>
      </c>
      <c r="BA196" s="349">
        <f t="shared" si="47"/>
        <v>0</v>
      </c>
      <c r="BB196" s="349">
        <f t="shared" si="37"/>
        <v>0</v>
      </c>
    </row>
    <row r="197" spans="1:54" ht="13.5">
      <c r="A197" s="319" t="str">
        <f t="shared" si="29"/>
        <v/>
      </c>
      <c r="B197" s="350" t="e">
        <f>DATE(F197,G197,H197)&amp;"-"&amp;COUNTIF($C$19:C197,H197)</f>
        <v>#NUM!</v>
      </c>
      <c r="C197" s="319">
        <f t="shared" si="30"/>
        <v>0</v>
      </c>
      <c r="D197" s="350" t="e">
        <f>DATE(F197,G197,H197)&amp;"-"&amp;COUNTIF($E$19:E197,H197)</f>
        <v>#NUM!</v>
      </c>
      <c r="E197" s="319">
        <f t="shared" si="31"/>
        <v>0</v>
      </c>
      <c r="F197" s="596"/>
      <c r="G197" s="596"/>
      <c r="H197" s="596"/>
      <c r="I197" s="352"/>
      <c r="J197" s="597"/>
      <c r="K197" s="353"/>
      <c r="L197" s="351"/>
      <c r="M197" s="354"/>
      <c r="N197" s="355"/>
      <c r="O197" s="356"/>
      <c r="P197" s="355"/>
      <c r="Q197" s="356"/>
      <c r="R197" s="355"/>
      <c r="S197" s="356"/>
      <c r="T197" s="355"/>
      <c r="U197" s="356"/>
      <c r="V197" s="357"/>
      <c r="W197" s="358"/>
      <c r="X197" s="358"/>
      <c r="Y197" s="358"/>
      <c r="Z197" s="358"/>
      <c r="AA197" s="600">
        <v>960</v>
      </c>
      <c r="AB197" s="360"/>
      <c r="AC197" s="349"/>
      <c r="AD197" s="361"/>
      <c r="AE197" s="362">
        <f t="shared" si="38"/>
        <v>0</v>
      </c>
      <c r="AF197" s="362">
        <f t="shared" si="44"/>
        <v>0</v>
      </c>
      <c r="AG197" s="362">
        <f t="shared" si="45"/>
        <v>0</v>
      </c>
      <c r="AH197" s="363">
        <f t="shared" si="34"/>
        <v>0</v>
      </c>
      <c r="AI197" s="364"/>
      <c r="AJ197" s="365">
        <f t="shared" si="35"/>
        <v>0</v>
      </c>
      <c r="AK197" s="351"/>
      <c r="AM197" s="349">
        <f t="shared" si="42"/>
        <v>0</v>
      </c>
      <c r="AN197" s="349">
        <f t="shared" si="47"/>
        <v>0</v>
      </c>
      <c r="AO197" s="349">
        <f t="shared" si="47"/>
        <v>0</v>
      </c>
      <c r="AP197" s="349">
        <f t="shared" si="47"/>
        <v>0</v>
      </c>
      <c r="AQ197" s="349">
        <f t="shared" si="47"/>
        <v>0</v>
      </c>
      <c r="AR197" s="349">
        <f t="shared" si="47"/>
        <v>0</v>
      </c>
      <c r="AS197" s="349">
        <f t="shared" si="47"/>
        <v>0</v>
      </c>
      <c r="AT197" s="349">
        <f t="shared" si="47"/>
        <v>0</v>
      </c>
      <c r="AU197" s="349">
        <f t="shared" si="47"/>
        <v>0</v>
      </c>
      <c r="AV197" s="349">
        <f t="shared" si="47"/>
        <v>0</v>
      </c>
      <c r="AW197" s="349">
        <f t="shared" si="47"/>
        <v>0</v>
      </c>
      <c r="AX197" s="349">
        <f t="shared" si="47"/>
        <v>0</v>
      </c>
      <c r="AY197" s="349">
        <f t="shared" si="47"/>
        <v>0</v>
      </c>
      <c r="AZ197" s="349">
        <f t="shared" si="47"/>
        <v>0</v>
      </c>
      <c r="BA197" s="349">
        <f t="shared" si="47"/>
        <v>0</v>
      </c>
      <c r="BB197" s="349">
        <f t="shared" si="37"/>
        <v>0</v>
      </c>
    </row>
    <row r="198" spans="1:54" ht="13.5">
      <c r="A198" s="319" t="str">
        <f t="shared" si="29"/>
        <v/>
      </c>
      <c r="B198" s="350" t="e">
        <f>DATE(F198,G198,H198)&amp;"-"&amp;COUNTIF($C$19:C198,H198)</f>
        <v>#NUM!</v>
      </c>
      <c r="C198" s="319">
        <f t="shared" si="30"/>
        <v>0</v>
      </c>
      <c r="D198" s="350" t="e">
        <f>DATE(F198,G198,H198)&amp;"-"&amp;COUNTIF($E$19:E198,H198)</f>
        <v>#NUM!</v>
      </c>
      <c r="E198" s="319">
        <f t="shared" si="31"/>
        <v>0</v>
      </c>
      <c r="F198" s="596"/>
      <c r="G198" s="596"/>
      <c r="H198" s="596"/>
      <c r="I198" s="352"/>
      <c r="J198" s="597"/>
      <c r="K198" s="353"/>
      <c r="L198" s="351"/>
      <c r="M198" s="354"/>
      <c r="N198" s="355"/>
      <c r="O198" s="356"/>
      <c r="P198" s="355"/>
      <c r="Q198" s="356"/>
      <c r="R198" s="355"/>
      <c r="S198" s="356"/>
      <c r="T198" s="355"/>
      <c r="U198" s="356"/>
      <c r="V198" s="357"/>
      <c r="W198" s="358"/>
      <c r="X198" s="358"/>
      <c r="Y198" s="358"/>
      <c r="Z198" s="358"/>
      <c r="AA198" s="600">
        <v>960</v>
      </c>
      <c r="AB198" s="360"/>
      <c r="AC198" s="349"/>
      <c r="AD198" s="361"/>
      <c r="AE198" s="362">
        <f t="shared" si="38"/>
        <v>0</v>
      </c>
      <c r="AF198" s="362">
        <f t="shared" si="44"/>
        <v>0</v>
      </c>
      <c r="AG198" s="362">
        <f t="shared" si="45"/>
        <v>0</v>
      </c>
      <c r="AH198" s="363">
        <f t="shared" si="34"/>
        <v>0</v>
      </c>
      <c r="AI198" s="364"/>
      <c r="AJ198" s="365">
        <f t="shared" si="35"/>
        <v>0</v>
      </c>
      <c r="AK198" s="351"/>
      <c r="AM198" s="349">
        <f t="shared" si="42"/>
        <v>0</v>
      </c>
      <c r="AN198" s="349">
        <f t="shared" si="47"/>
        <v>0</v>
      </c>
      <c r="AO198" s="349">
        <f t="shared" si="47"/>
        <v>0</v>
      </c>
      <c r="AP198" s="349">
        <f t="shared" si="47"/>
        <v>0</v>
      </c>
      <c r="AQ198" s="349">
        <f t="shared" si="47"/>
        <v>0</v>
      </c>
      <c r="AR198" s="349">
        <f t="shared" si="47"/>
        <v>0</v>
      </c>
      <c r="AS198" s="349">
        <f t="shared" si="47"/>
        <v>0</v>
      </c>
      <c r="AT198" s="349">
        <f t="shared" si="47"/>
        <v>0</v>
      </c>
      <c r="AU198" s="349">
        <f t="shared" si="47"/>
        <v>0</v>
      </c>
      <c r="AV198" s="349">
        <f t="shared" si="47"/>
        <v>0</v>
      </c>
      <c r="AW198" s="349">
        <f t="shared" si="47"/>
        <v>0</v>
      </c>
      <c r="AX198" s="349">
        <f t="shared" si="47"/>
        <v>0</v>
      </c>
      <c r="AY198" s="349">
        <f t="shared" si="47"/>
        <v>0</v>
      </c>
      <c r="AZ198" s="349">
        <f t="shared" si="47"/>
        <v>0</v>
      </c>
      <c r="BA198" s="349">
        <f t="shared" si="47"/>
        <v>0</v>
      </c>
      <c r="BB198" s="349">
        <f t="shared" si="37"/>
        <v>0</v>
      </c>
    </row>
    <row r="199" spans="1:54" ht="13.5">
      <c r="A199" s="319" t="str">
        <f t="shared" ref="A199:A262" si="48">I199&amp;H199</f>
        <v/>
      </c>
      <c r="B199" s="350" t="e">
        <f>DATE(F199,G199,H199)&amp;"-"&amp;COUNTIF($C$19:C199,H199)</f>
        <v>#NUM!</v>
      </c>
      <c r="C199" s="319">
        <f t="shared" ref="C199:C262" si="49">IF(OR(AA199=0,AA199=""),0,H199)</f>
        <v>0</v>
      </c>
      <c r="D199" s="350" t="e">
        <f>DATE(F199,G199,H199)&amp;"-"&amp;COUNTIF($E$19:E199,H199)</f>
        <v>#NUM!</v>
      </c>
      <c r="E199" s="319">
        <f t="shared" ref="E199:E262" si="50">IF(OR(H199=0,H199=""),0,H199)</f>
        <v>0</v>
      </c>
      <c r="F199" s="596"/>
      <c r="G199" s="596"/>
      <c r="H199" s="596"/>
      <c r="I199" s="352"/>
      <c r="J199" s="597"/>
      <c r="K199" s="353"/>
      <c r="L199" s="351"/>
      <c r="M199" s="354"/>
      <c r="N199" s="355"/>
      <c r="O199" s="356"/>
      <c r="P199" s="355"/>
      <c r="Q199" s="356"/>
      <c r="R199" s="355"/>
      <c r="S199" s="356"/>
      <c r="T199" s="355"/>
      <c r="U199" s="356"/>
      <c r="V199" s="357"/>
      <c r="W199" s="358"/>
      <c r="X199" s="358"/>
      <c r="Y199" s="358"/>
      <c r="Z199" s="358"/>
      <c r="AA199" s="600">
        <v>960</v>
      </c>
      <c r="AB199" s="360"/>
      <c r="AC199" s="349"/>
      <c r="AD199" s="361"/>
      <c r="AE199" s="362">
        <f t="shared" si="38"/>
        <v>0</v>
      </c>
      <c r="AF199" s="362">
        <f t="shared" si="44"/>
        <v>0</v>
      </c>
      <c r="AG199" s="362">
        <f t="shared" si="45"/>
        <v>0</v>
      </c>
      <c r="AH199" s="363">
        <f t="shared" ref="AH199:AH262" si="51">IF(AK199&lt;&gt;"",(AE199-AG199)*AA199*24+AG199*AK199*24+AF199*AA199*24,AE199*AA199*24+AG199*ROUND(AA199*0.25,0)*24+AF199*AA199*24)</f>
        <v>0</v>
      </c>
      <c r="AI199" s="364"/>
      <c r="AJ199" s="365">
        <f t="shared" ref="AJ199:AJ262" si="52">K199-N199-P199-R199-T199-V199-W199-Y199-X199-Z199-IF(J199=$J$1,AI199,0)</f>
        <v>0</v>
      </c>
      <c r="AK199" s="351"/>
      <c r="AM199" s="349">
        <f t="shared" si="42"/>
        <v>0</v>
      </c>
      <c r="AN199" s="349">
        <f t="shared" si="47"/>
        <v>0</v>
      </c>
      <c r="AO199" s="349">
        <f t="shared" si="47"/>
        <v>0</v>
      </c>
      <c r="AP199" s="349">
        <f t="shared" si="47"/>
        <v>0</v>
      </c>
      <c r="AQ199" s="349">
        <f t="shared" si="47"/>
        <v>0</v>
      </c>
      <c r="AR199" s="349">
        <f t="shared" si="47"/>
        <v>0</v>
      </c>
      <c r="AS199" s="349">
        <f t="shared" si="47"/>
        <v>0</v>
      </c>
      <c r="AT199" s="349">
        <f t="shared" si="47"/>
        <v>0</v>
      </c>
      <c r="AU199" s="349">
        <f t="shared" si="47"/>
        <v>0</v>
      </c>
      <c r="AV199" s="349">
        <f t="shared" si="47"/>
        <v>0</v>
      </c>
      <c r="AW199" s="349">
        <f t="shared" si="47"/>
        <v>0</v>
      </c>
      <c r="AX199" s="349">
        <f t="shared" si="47"/>
        <v>0</v>
      </c>
      <c r="AY199" s="349">
        <f t="shared" si="47"/>
        <v>0</v>
      </c>
      <c r="AZ199" s="349">
        <f t="shared" si="47"/>
        <v>0</v>
      </c>
      <c r="BA199" s="349">
        <f t="shared" si="47"/>
        <v>0</v>
      </c>
      <c r="BB199" s="349">
        <f t="shared" ref="BB199:BB262" si="53">SUM(AM199:BA199)</f>
        <v>0</v>
      </c>
    </row>
    <row r="200" spans="1:54" ht="13.5">
      <c r="A200" s="319" t="str">
        <f t="shared" si="48"/>
        <v/>
      </c>
      <c r="B200" s="350" t="e">
        <f>DATE(F200,G200,H200)&amp;"-"&amp;COUNTIF($C$19:C200,H200)</f>
        <v>#NUM!</v>
      </c>
      <c r="C200" s="319">
        <f t="shared" si="49"/>
        <v>0</v>
      </c>
      <c r="D200" s="350" t="e">
        <f>DATE(F200,G200,H200)&amp;"-"&amp;COUNTIF($E$19:E200,H200)</f>
        <v>#NUM!</v>
      </c>
      <c r="E200" s="319">
        <f t="shared" si="50"/>
        <v>0</v>
      </c>
      <c r="F200" s="596"/>
      <c r="G200" s="596"/>
      <c r="H200" s="596"/>
      <c r="I200" s="352"/>
      <c r="J200" s="597"/>
      <c r="K200" s="353"/>
      <c r="L200" s="351"/>
      <c r="M200" s="354"/>
      <c r="N200" s="355"/>
      <c r="O200" s="356"/>
      <c r="P200" s="355"/>
      <c r="Q200" s="356"/>
      <c r="R200" s="355"/>
      <c r="S200" s="356"/>
      <c r="T200" s="355"/>
      <c r="U200" s="356"/>
      <c r="V200" s="357"/>
      <c r="W200" s="358"/>
      <c r="X200" s="358"/>
      <c r="Y200" s="358"/>
      <c r="Z200" s="358"/>
      <c r="AA200" s="600">
        <v>960</v>
      </c>
      <c r="AB200" s="360"/>
      <c r="AC200" s="349"/>
      <c r="AD200" s="361"/>
      <c r="AE200" s="362">
        <f t="shared" si="38"/>
        <v>0</v>
      </c>
      <c r="AF200" s="362">
        <f t="shared" si="44"/>
        <v>0</v>
      </c>
      <c r="AG200" s="362">
        <f t="shared" si="45"/>
        <v>0</v>
      </c>
      <c r="AH200" s="363">
        <f t="shared" si="51"/>
        <v>0</v>
      </c>
      <c r="AI200" s="364"/>
      <c r="AJ200" s="365">
        <f t="shared" si="52"/>
        <v>0</v>
      </c>
      <c r="AK200" s="351"/>
      <c r="AM200" s="349">
        <f t="shared" si="42"/>
        <v>0</v>
      </c>
      <c r="AN200" s="349">
        <f t="shared" si="47"/>
        <v>0</v>
      </c>
      <c r="AO200" s="349">
        <f t="shared" si="47"/>
        <v>0</v>
      </c>
      <c r="AP200" s="349">
        <f t="shared" si="47"/>
        <v>0</v>
      </c>
      <c r="AQ200" s="349">
        <f t="shared" si="47"/>
        <v>0</v>
      </c>
      <c r="AR200" s="349">
        <f t="shared" si="47"/>
        <v>0</v>
      </c>
      <c r="AS200" s="349">
        <f t="shared" si="47"/>
        <v>0</v>
      </c>
      <c r="AT200" s="349">
        <f t="shared" si="47"/>
        <v>0</v>
      </c>
      <c r="AU200" s="349">
        <f t="shared" si="47"/>
        <v>0</v>
      </c>
      <c r="AV200" s="349">
        <f t="shared" si="47"/>
        <v>0</v>
      </c>
      <c r="AW200" s="349">
        <f t="shared" si="47"/>
        <v>0</v>
      </c>
      <c r="AX200" s="349">
        <f t="shared" si="47"/>
        <v>0</v>
      </c>
      <c r="AY200" s="349">
        <f t="shared" si="47"/>
        <v>0</v>
      </c>
      <c r="AZ200" s="349">
        <f t="shared" si="47"/>
        <v>0</v>
      </c>
      <c r="BA200" s="349">
        <f t="shared" si="47"/>
        <v>0</v>
      </c>
      <c r="BB200" s="349">
        <f t="shared" si="53"/>
        <v>0</v>
      </c>
    </row>
    <row r="201" spans="1:54" ht="13.5">
      <c r="A201" s="319" t="str">
        <f t="shared" si="48"/>
        <v/>
      </c>
      <c r="B201" s="350" t="e">
        <f>DATE(F201,G201,H201)&amp;"-"&amp;COUNTIF($C$19:C201,H201)</f>
        <v>#NUM!</v>
      </c>
      <c r="C201" s="319">
        <f t="shared" si="49"/>
        <v>0</v>
      </c>
      <c r="D201" s="350" t="e">
        <f>DATE(F201,G201,H201)&amp;"-"&amp;COUNTIF($E$19:E201,H201)</f>
        <v>#NUM!</v>
      </c>
      <c r="E201" s="319">
        <f t="shared" si="50"/>
        <v>0</v>
      </c>
      <c r="F201" s="596"/>
      <c r="G201" s="596"/>
      <c r="H201" s="596"/>
      <c r="I201" s="352"/>
      <c r="J201" s="597"/>
      <c r="K201" s="353"/>
      <c r="L201" s="351"/>
      <c r="M201" s="354"/>
      <c r="N201" s="355"/>
      <c r="O201" s="356"/>
      <c r="P201" s="355"/>
      <c r="Q201" s="356"/>
      <c r="R201" s="355"/>
      <c r="S201" s="356"/>
      <c r="T201" s="355"/>
      <c r="U201" s="356"/>
      <c r="V201" s="357"/>
      <c r="W201" s="358"/>
      <c r="X201" s="358"/>
      <c r="Y201" s="358"/>
      <c r="Z201" s="358"/>
      <c r="AA201" s="600">
        <v>960</v>
      </c>
      <c r="AB201" s="360"/>
      <c r="AC201" s="349"/>
      <c r="AD201" s="361"/>
      <c r="AE201" s="362">
        <f t="shared" si="38"/>
        <v>0</v>
      </c>
      <c r="AF201" s="362">
        <f t="shared" si="44"/>
        <v>0</v>
      </c>
      <c r="AG201" s="362">
        <f t="shared" si="45"/>
        <v>0</v>
      </c>
      <c r="AH201" s="363">
        <f t="shared" si="51"/>
        <v>0</v>
      </c>
      <c r="AI201" s="364"/>
      <c r="AJ201" s="365">
        <f t="shared" si="52"/>
        <v>0</v>
      </c>
      <c r="AK201" s="351"/>
      <c r="AM201" s="349">
        <f t="shared" si="42"/>
        <v>0</v>
      </c>
      <c r="AN201" s="349">
        <f t="shared" si="47"/>
        <v>0</v>
      </c>
      <c r="AO201" s="349">
        <f t="shared" si="47"/>
        <v>0</v>
      </c>
      <c r="AP201" s="349">
        <f t="shared" si="47"/>
        <v>0</v>
      </c>
      <c r="AQ201" s="349">
        <f t="shared" si="47"/>
        <v>0</v>
      </c>
      <c r="AR201" s="349">
        <f t="shared" si="47"/>
        <v>0</v>
      </c>
      <c r="AS201" s="349">
        <f t="shared" si="47"/>
        <v>0</v>
      </c>
      <c r="AT201" s="349">
        <f t="shared" si="47"/>
        <v>0</v>
      </c>
      <c r="AU201" s="349">
        <f t="shared" si="47"/>
        <v>0</v>
      </c>
      <c r="AV201" s="349">
        <f t="shared" si="47"/>
        <v>0</v>
      </c>
      <c r="AW201" s="349">
        <f t="shared" si="47"/>
        <v>0</v>
      </c>
      <c r="AX201" s="349">
        <f t="shared" si="47"/>
        <v>0</v>
      </c>
      <c r="AY201" s="349">
        <f t="shared" si="47"/>
        <v>0</v>
      </c>
      <c r="AZ201" s="349">
        <f t="shared" si="47"/>
        <v>0</v>
      </c>
      <c r="BA201" s="349">
        <f t="shared" si="47"/>
        <v>0</v>
      </c>
      <c r="BB201" s="349">
        <f t="shared" si="53"/>
        <v>0</v>
      </c>
    </row>
    <row r="202" spans="1:54" ht="13.5">
      <c r="A202" s="319" t="str">
        <f t="shared" si="48"/>
        <v/>
      </c>
      <c r="B202" s="350" t="e">
        <f>DATE(F202,G202,H202)&amp;"-"&amp;COUNTIF($C$19:C202,H202)</f>
        <v>#NUM!</v>
      </c>
      <c r="C202" s="319">
        <f t="shared" si="49"/>
        <v>0</v>
      </c>
      <c r="D202" s="350" t="e">
        <f>DATE(F202,G202,H202)&amp;"-"&amp;COUNTIF($E$19:E202,H202)</f>
        <v>#NUM!</v>
      </c>
      <c r="E202" s="319">
        <f t="shared" si="50"/>
        <v>0</v>
      </c>
      <c r="F202" s="596"/>
      <c r="G202" s="596"/>
      <c r="H202" s="596"/>
      <c r="I202" s="352"/>
      <c r="J202" s="597"/>
      <c r="K202" s="353"/>
      <c r="L202" s="351"/>
      <c r="M202" s="354"/>
      <c r="N202" s="355"/>
      <c r="O202" s="356"/>
      <c r="P202" s="355"/>
      <c r="Q202" s="356"/>
      <c r="R202" s="355"/>
      <c r="S202" s="356"/>
      <c r="T202" s="355"/>
      <c r="U202" s="356"/>
      <c r="V202" s="357"/>
      <c r="W202" s="358"/>
      <c r="X202" s="358"/>
      <c r="Y202" s="358"/>
      <c r="Z202" s="358"/>
      <c r="AA202" s="600">
        <v>960</v>
      </c>
      <c r="AB202" s="360"/>
      <c r="AC202" s="349"/>
      <c r="AD202" s="361"/>
      <c r="AE202" s="362">
        <f t="shared" si="38"/>
        <v>0</v>
      </c>
      <c r="AF202" s="362">
        <f t="shared" si="44"/>
        <v>0</v>
      </c>
      <c r="AG202" s="362">
        <f t="shared" si="45"/>
        <v>0</v>
      </c>
      <c r="AH202" s="363">
        <f t="shared" si="51"/>
        <v>0</v>
      </c>
      <c r="AI202" s="364"/>
      <c r="AJ202" s="365">
        <f t="shared" si="52"/>
        <v>0</v>
      </c>
      <c r="AK202" s="351"/>
      <c r="AM202" s="349">
        <f t="shared" si="42"/>
        <v>0</v>
      </c>
      <c r="AN202" s="349">
        <f t="shared" si="47"/>
        <v>0</v>
      </c>
      <c r="AO202" s="349">
        <f t="shared" si="47"/>
        <v>0</v>
      </c>
      <c r="AP202" s="349">
        <f t="shared" si="47"/>
        <v>0</v>
      </c>
      <c r="AQ202" s="349">
        <f t="shared" si="47"/>
        <v>0</v>
      </c>
      <c r="AR202" s="349">
        <f t="shared" si="47"/>
        <v>0</v>
      </c>
      <c r="AS202" s="349">
        <f t="shared" si="47"/>
        <v>0</v>
      </c>
      <c r="AT202" s="349">
        <f t="shared" si="47"/>
        <v>0</v>
      </c>
      <c r="AU202" s="349">
        <f t="shared" si="47"/>
        <v>0</v>
      </c>
      <c r="AV202" s="349">
        <f t="shared" si="47"/>
        <v>0</v>
      </c>
      <c r="AW202" s="349">
        <f t="shared" si="47"/>
        <v>0</v>
      </c>
      <c r="AX202" s="349">
        <f t="shared" si="47"/>
        <v>0</v>
      </c>
      <c r="AY202" s="349">
        <f t="shared" si="47"/>
        <v>0</v>
      </c>
      <c r="AZ202" s="349">
        <f t="shared" si="47"/>
        <v>0</v>
      </c>
      <c r="BA202" s="349">
        <f t="shared" si="47"/>
        <v>0</v>
      </c>
      <c r="BB202" s="349">
        <f t="shared" si="53"/>
        <v>0</v>
      </c>
    </row>
    <row r="203" spans="1:54" ht="13.5">
      <c r="A203" s="319" t="str">
        <f t="shared" si="48"/>
        <v/>
      </c>
      <c r="B203" s="350" t="e">
        <f>DATE(F203,G203,H203)&amp;"-"&amp;COUNTIF($C$19:C203,H203)</f>
        <v>#NUM!</v>
      </c>
      <c r="C203" s="319">
        <f t="shared" si="49"/>
        <v>0</v>
      </c>
      <c r="D203" s="350" t="e">
        <f>DATE(F203,G203,H203)&amp;"-"&amp;COUNTIF($E$19:E203,H203)</f>
        <v>#NUM!</v>
      </c>
      <c r="E203" s="319">
        <f t="shared" si="50"/>
        <v>0</v>
      </c>
      <c r="F203" s="596"/>
      <c r="G203" s="596"/>
      <c r="H203" s="596"/>
      <c r="I203" s="352"/>
      <c r="J203" s="597"/>
      <c r="K203" s="353"/>
      <c r="L203" s="351"/>
      <c r="M203" s="354"/>
      <c r="N203" s="355"/>
      <c r="O203" s="356"/>
      <c r="P203" s="355"/>
      <c r="Q203" s="356"/>
      <c r="R203" s="355"/>
      <c r="S203" s="356"/>
      <c r="T203" s="355"/>
      <c r="U203" s="356"/>
      <c r="V203" s="357"/>
      <c r="W203" s="358"/>
      <c r="X203" s="358"/>
      <c r="Y203" s="358"/>
      <c r="Z203" s="358"/>
      <c r="AA203" s="600">
        <v>960</v>
      </c>
      <c r="AB203" s="360"/>
      <c r="AC203" s="349"/>
      <c r="AD203" s="361"/>
      <c r="AE203" s="362">
        <f t="shared" si="38"/>
        <v>0</v>
      </c>
      <c r="AF203" s="362">
        <f t="shared" si="44"/>
        <v>0</v>
      </c>
      <c r="AG203" s="362">
        <f t="shared" si="45"/>
        <v>0</v>
      </c>
      <c r="AH203" s="363">
        <f t="shared" si="51"/>
        <v>0</v>
      </c>
      <c r="AI203" s="364"/>
      <c r="AJ203" s="365">
        <f t="shared" si="52"/>
        <v>0</v>
      </c>
      <c r="AK203" s="351"/>
      <c r="AM203" s="349">
        <f t="shared" si="42"/>
        <v>0</v>
      </c>
      <c r="AN203" s="349">
        <f t="shared" si="47"/>
        <v>0</v>
      </c>
      <c r="AO203" s="349">
        <f t="shared" si="47"/>
        <v>0</v>
      </c>
      <c r="AP203" s="349">
        <f t="shared" si="47"/>
        <v>0</v>
      </c>
      <c r="AQ203" s="349">
        <f t="shared" si="47"/>
        <v>0</v>
      </c>
      <c r="AR203" s="349">
        <f t="shared" si="47"/>
        <v>0</v>
      </c>
      <c r="AS203" s="349">
        <f t="shared" si="47"/>
        <v>0</v>
      </c>
      <c r="AT203" s="349">
        <f t="shared" si="47"/>
        <v>0</v>
      </c>
      <c r="AU203" s="349">
        <f t="shared" si="47"/>
        <v>0</v>
      </c>
      <c r="AV203" s="349">
        <f t="shared" si="47"/>
        <v>0</v>
      </c>
      <c r="AW203" s="349">
        <f t="shared" si="47"/>
        <v>0</v>
      </c>
      <c r="AX203" s="349">
        <f t="shared" si="47"/>
        <v>0</v>
      </c>
      <c r="AY203" s="349">
        <f t="shared" si="47"/>
        <v>0</v>
      </c>
      <c r="AZ203" s="349">
        <f t="shared" si="47"/>
        <v>0</v>
      </c>
      <c r="BA203" s="349">
        <f t="shared" si="47"/>
        <v>0</v>
      </c>
      <c r="BB203" s="349">
        <f t="shared" si="53"/>
        <v>0</v>
      </c>
    </row>
    <row r="204" spans="1:54" ht="13.5">
      <c r="A204" s="319" t="str">
        <f t="shared" si="48"/>
        <v/>
      </c>
      <c r="B204" s="350" t="e">
        <f>DATE(F204,G204,H204)&amp;"-"&amp;COUNTIF($C$19:C204,H204)</f>
        <v>#NUM!</v>
      </c>
      <c r="C204" s="319">
        <f t="shared" si="49"/>
        <v>0</v>
      </c>
      <c r="D204" s="350" t="e">
        <f>DATE(F204,G204,H204)&amp;"-"&amp;COUNTIF($E$19:E204,H204)</f>
        <v>#NUM!</v>
      </c>
      <c r="E204" s="319">
        <f t="shared" si="50"/>
        <v>0</v>
      </c>
      <c r="F204" s="596"/>
      <c r="G204" s="596"/>
      <c r="H204" s="596"/>
      <c r="I204" s="352"/>
      <c r="J204" s="597"/>
      <c r="K204" s="353"/>
      <c r="L204" s="351"/>
      <c r="M204" s="354"/>
      <c r="N204" s="355"/>
      <c r="O204" s="356"/>
      <c r="P204" s="355"/>
      <c r="Q204" s="356"/>
      <c r="R204" s="355"/>
      <c r="S204" s="356"/>
      <c r="T204" s="355"/>
      <c r="U204" s="356"/>
      <c r="V204" s="357"/>
      <c r="W204" s="358"/>
      <c r="X204" s="358"/>
      <c r="Y204" s="358"/>
      <c r="Z204" s="358"/>
      <c r="AA204" s="600">
        <v>960</v>
      </c>
      <c r="AB204" s="360"/>
      <c r="AC204" s="349"/>
      <c r="AD204" s="361"/>
      <c r="AE204" s="362">
        <f t="shared" si="38"/>
        <v>0</v>
      </c>
      <c r="AF204" s="362">
        <f t="shared" si="44"/>
        <v>0</v>
      </c>
      <c r="AG204" s="362">
        <f t="shared" si="45"/>
        <v>0</v>
      </c>
      <c r="AH204" s="363">
        <f t="shared" si="51"/>
        <v>0</v>
      </c>
      <c r="AI204" s="364"/>
      <c r="AJ204" s="365">
        <f t="shared" si="52"/>
        <v>0</v>
      </c>
      <c r="AK204" s="351"/>
      <c r="AM204" s="349">
        <f t="shared" si="42"/>
        <v>0</v>
      </c>
      <c r="AN204" s="349">
        <f t="shared" si="47"/>
        <v>0</v>
      </c>
      <c r="AO204" s="349">
        <f t="shared" si="47"/>
        <v>0</v>
      </c>
      <c r="AP204" s="349">
        <f t="shared" si="47"/>
        <v>0</v>
      </c>
      <c r="AQ204" s="349">
        <f t="shared" si="47"/>
        <v>0</v>
      </c>
      <c r="AR204" s="349">
        <f t="shared" si="47"/>
        <v>0</v>
      </c>
      <c r="AS204" s="349">
        <f t="shared" si="47"/>
        <v>0</v>
      </c>
      <c r="AT204" s="349">
        <f t="shared" si="47"/>
        <v>0</v>
      </c>
      <c r="AU204" s="349">
        <f t="shared" si="47"/>
        <v>0</v>
      </c>
      <c r="AV204" s="349">
        <f t="shared" si="47"/>
        <v>0</v>
      </c>
      <c r="AW204" s="349">
        <f t="shared" si="47"/>
        <v>0</v>
      </c>
      <c r="AX204" s="349">
        <f t="shared" si="47"/>
        <v>0</v>
      </c>
      <c r="AY204" s="349">
        <f t="shared" si="47"/>
        <v>0</v>
      </c>
      <c r="AZ204" s="349">
        <f t="shared" si="47"/>
        <v>0</v>
      </c>
      <c r="BA204" s="349">
        <f t="shared" si="47"/>
        <v>0</v>
      </c>
      <c r="BB204" s="349">
        <f t="shared" si="53"/>
        <v>0</v>
      </c>
    </row>
    <row r="205" spans="1:54" ht="13.5">
      <c r="A205" s="319" t="str">
        <f t="shared" si="48"/>
        <v/>
      </c>
      <c r="B205" s="350" t="e">
        <f>DATE(F205,G205,H205)&amp;"-"&amp;COUNTIF($C$19:C205,H205)</f>
        <v>#NUM!</v>
      </c>
      <c r="C205" s="319">
        <f t="shared" si="49"/>
        <v>0</v>
      </c>
      <c r="D205" s="350" t="e">
        <f>DATE(F205,G205,H205)&amp;"-"&amp;COUNTIF($E$19:E205,H205)</f>
        <v>#NUM!</v>
      </c>
      <c r="E205" s="319">
        <f t="shared" si="50"/>
        <v>0</v>
      </c>
      <c r="F205" s="596"/>
      <c r="G205" s="596"/>
      <c r="H205" s="596"/>
      <c r="I205" s="352"/>
      <c r="J205" s="597"/>
      <c r="K205" s="353"/>
      <c r="L205" s="351"/>
      <c r="M205" s="354"/>
      <c r="N205" s="355"/>
      <c r="O205" s="356"/>
      <c r="P205" s="355"/>
      <c r="Q205" s="356"/>
      <c r="R205" s="355"/>
      <c r="S205" s="356"/>
      <c r="T205" s="355"/>
      <c r="U205" s="356"/>
      <c r="V205" s="357"/>
      <c r="W205" s="358"/>
      <c r="X205" s="358"/>
      <c r="Y205" s="358"/>
      <c r="Z205" s="358"/>
      <c r="AA205" s="600">
        <v>960</v>
      </c>
      <c r="AB205" s="360"/>
      <c r="AC205" s="349"/>
      <c r="AD205" s="361"/>
      <c r="AE205" s="362">
        <f t="shared" si="38"/>
        <v>0</v>
      </c>
      <c r="AF205" s="362">
        <f t="shared" si="44"/>
        <v>0</v>
      </c>
      <c r="AG205" s="362">
        <f t="shared" si="45"/>
        <v>0</v>
      </c>
      <c r="AH205" s="363">
        <f t="shared" si="51"/>
        <v>0</v>
      </c>
      <c r="AI205" s="364"/>
      <c r="AJ205" s="365">
        <f t="shared" si="52"/>
        <v>0</v>
      </c>
      <c r="AK205" s="351"/>
      <c r="AM205" s="349">
        <f t="shared" si="42"/>
        <v>0</v>
      </c>
      <c r="AN205" s="349">
        <f t="shared" si="47"/>
        <v>0</v>
      </c>
      <c r="AO205" s="349">
        <f t="shared" si="47"/>
        <v>0</v>
      </c>
      <c r="AP205" s="349">
        <f t="shared" si="47"/>
        <v>0</v>
      </c>
      <c r="AQ205" s="349">
        <f t="shared" si="47"/>
        <v>0</v>
      </c>
      <c r="AR205" s="349">
        <f t="shared" si="47"/>
        <v>0</v>
      </c>
      <c r="AS205" s="349">
        <f t="shared" si="47"/>
        <v>0</v>
      </c>
      <c r="AT205" s="349">
        <f t="shared" si="47"/>
        <v>0</v>
      </c>
      <c r="AU205" s="349">
        <f t="shared" si="47"/>
        <v>0</v>
      </c>
      <c r="AV205" s="349">
        <f t="shared" si="47"/>
        <v>0</v>
      </c>
      <c r="AW205" s="349">
        <f t="shared" si="47"/>
        <v>0</v>
      </c>
      <c r="AX205" s="349">
        <f t="shared" si="47"/>
        <v>0</v>
      </c>
      <c r="AY205" s="349">
        <f t="shared" si="47"/>
        <v>0</v>
      </c>
      <c r="AZ205" s="349">
        <f t="shared" si="47"/>
        <v>0</v>
      </c>
      <c r="BA205" s="349">
        <f t="shared" si="47"/>
        <v>0</v>
      </c>
      <c r="BB205" s="349">
        <f t="shared" si="53"/>
        <v>0</v>
      </c>
    </row>
    <row r="206" spans="1:54" ht="13.5">
      <c r="A206" s="319" t="str">
        <f t="shared" si="48"/>
        <v/>
      </c>
      <c r="B206" s="350" t="e">
        <f>DATE(F206,G206,H206)&amp;"-"&amp;COUNTIF($C$19:C206,H206)</f>
        <v>#NUM!</v>
      </c>
      <c r="C206" s="319">
        <f t="shared" si="49"/>
        <v>0</v>
      </c>
      <c r="D206" s="350" t="e">
        <f>DATE(F206,G206,H206)&amp;"-"&amp;COUNTIF($E$19:E206,H206)</f>
        <v>#NUM!</v>
      </c>
      <c r="E206" s="319">
        <f t="shared" si="50"/>
        <v>0</v>
      </c>
      <c r="F206" s="596"/>
      <c r="G206" s="596"/>
      <c r="H206" s="596"/>
      <c r="I206" s="352"/>
      <c r="J206" s="597"/>
      <c r="K206" s="353"/>
      <c r="L206" s="351"/>
      <c r="M206" s="354"/>
      <c r="N206" s="355"/>
      <c r="O206" s="356"/>
      <c r="P206" s="355"/>
      <c r="Q206" s="356"/>
      <c r="R206" s="355"/>
      <c r="S206" s="356"/>
      <c r="T206" s="355"/>
      <c r="U206" s="356"/>
      <c r="V206" s="357"/>
      <c r="W206" s="358"/>
      <c r="X206" s="358"/>
      <c r="Y206" s="358"/>
      <c r="Z206" s="358"/>
      <c r="AA206" s="600">
        <v>960</v>
      </c>
      <c r="AB206" s="360"/>
      <c r="AC206" s="349"/>
      <c r="AD206" s="361"/>
      <c r="AE206" s="362">
        <f t="shared" si="38"/>
        <v>0</v>
      </c>
      <c r="AF206" s="362">
        <f t="shared" si="44"/>
        <v>0</v>
      </c>
      <c r="AG206" s="362">
        <f t="shared" si="45"/>
        <v>0</v>
      </c>
      <c r="AH206" s="363">
        <f t="shared" si="51"/>
        <v>0</v>
      </c>
      <c r="AI206" s="364"/>
      <c r="AJ206" s="365">
        <f t="shared" si="52"/>
        <v>0</v>
      </c>
      <c r="AK206" s="351"/>
      <c r="AM206" s="349">
        <f t="shared" si="42"/>
        <v>0</v>
      </c>
      <c r="AN206" s="349">
        <f t="shared" si="47"/>
        <v>0</v>
      </c>
      <c r="AO206" s="349">
        <f t="shared" si="47"/>
        <v>0</v>
      </c>
      <c r="AP206" s="349">
        <f t="shared" si="47"/>
        <v>0</v>
      </c>
      <c r="AQ206" s="349">
        <f t="shared" si="47"/>
        <v>0</v>
      </c>
      <c r="AR206" s="349">
        <f t="shared" si="47"/>
        <v>0</v>
      </c>
      <c r="AS206" s="349">
        <f t="shared" si="47"/>
        <v>0</v>
      </c>
      <c r="AT206" s="349">
        <f t="shared" si="47"/>
        <v>0</v>
      </c>
      <c r="AU206" s="349">
        <f t="shared" si="47"/>
        <v>0</v>
      </c>
      <c r="AV206" s="349">
        <f t="shared" si="47"/>
        <v>0</v>
      </c>
      <c r="AW206" s="349">
        <f t="shared" si="47"/>
        <v>0</v>
      </c>
      <c r="AX206" s="349">
        <f t="shared" si="47"/>
        <v>0</v>
      </c>
      <c r="AY206" s="349">
        <f t="shared" si="47"/>
        <v>0</v>
      </c>
      <c r="AZ206" s="349">
        <f t="shared" si="47"/>
        <v>0</v>
      </c>
      <c r="BA206" s="349">
        <f t="shared" si="47"/>
        <v>0</v>
      </c>
      <c r="BB206" s="349">
        <f t="shared" si="53"/>
        <v>0</v>
      </c>
    </row>
    <row r="207" spans="1:54" ht="13.5">
      <c r="A207" s="319" t="str">
        <f t="shared" si="48"/>
        <v/>
      </c>
      <c r="B207" s="350" t="e">
        <f>DATE(F207,G207,H207)&amp;"-"&amp;COUNTIF($C$19:C207,H207)</f>
        <v>#NUM!</v>
      </c>
      <c r="C207" s="319">
        <f t="shared" si="49"/>
        <v>0</v>
      </c>
      <c r="D207" s="350" t="e">
        <f>DATE(F207,G207,H207)&amp;"-"&amp;COUNTIF($E$19:E207,H207)</f>
        <v>#NUM!</v>
      </c>
      <c r="E207" s="319">
        <f t="shared" si="50"/>
        <v>0</v>
      </c>
      <c r="F207" s="596"/>
      <c r="G207" s="596"/>
      <c r="H207" s="596"/>
      <c r="I207" s="352"/>
      <c r="J207" s="597"/>
      <c r="K207" s="353"/>
      <c r="L207" s="351"/>
      <c r="M207" s="354"/>
      <c r="N207" s="355"/>
      <c r="O207" s="356"/>
      <c r="P207" s="355"/>
      <c r="Q207" s="356"/>
      <c r="R207" s="355"/>
      <c r="S207" s="356"/>
      <c r="T207" s="355"/>
      <c r="U207" s="356"/>
      <c r="V207" s="357"/>
      <c r="W207" s="358"/>
      <c r="X207" s="358"/>
      <c r="Y207" s="358"/>
      <c r="Z207" s="358"/>
      <c r="AA207" s="600">
        <v>960</v>
      </c>
      <c r="AB207" s="360"/>
      <c r="AC207" s="349"/>
      <c r="AD207" s="361"/>
      <c r="AE207" s="362">
        <f t="shared" ref="AE207:AE270" si="54">AD207-AB207</f>
        <v>0</v>
      </c>
      <c r="AF207" s="362">
        <f t="shared" si="44"/>
        <v>0</v>
      </c>
      <c r="AG207" s="362">
        <f t="shared" si="45"/>
        <v>0</v>
      </c>
      <c r="AH207" s="363">
        <f t="shared" si="51"/>
        <v>0</v>
      </c>
      <c r="AI207" s="364"/>
      <c r="AJ207" s="365">
        <f t="shared" si="52"/>
        <v>0</v>
      </c>
      <c r="AK207" s="351"/>
      <c r="AM207" s="349">
        <f t="shared" si="42"/>
        <v>0</v>
      </c>
      <c r="AN207" s="349">
        <f t="shared" si="47"/>
        <v>0</v>
      </c>
      <c r="AO207" s="349">
        <f t="shared" si="47"/>
        <v>0</v>
      </c>
      <c r="AP207" s="349">
        <f t="shared" si="47"/>
        <v>0</v>
      </c>
      <c r="AQ207" s="349">
        <f t="shared" si="47"/>
        <v>0</v>
      </c>
      <c r="AR207" s="349">
        <f t="shared" si="47"/>
        <v>0</v>
      </c>
      <c r="AS207" s="349">
        <f t="shared" si="47"/>
        <v>0</v>
      </c>
      <c r="AT207" s="349">
        <f t="shared" si="47"/>
        <v>0</v>
      </c>
      <c r="AU207" s="349">
        <f t="shared" si="47"/>
        <v>0</v>
      </c>
      <c r="AV207" s="349">
        <f t="shared" si="47"/>
        <v>0</v>
      </c>
      <c r="AW207" s="349">
        <f t="shared" si="47"/>
        <v>0</v>
      </c>
      <c r="AX207" s="349">
        <f t="shared" si="47"/>
        <v>0</v>
      </c>
      <c r="AY207" s="349">
        <f t="shared" si="47"/>
        <v>0</v>
      </c>
      <c r="AZ207" s="349">
        <f t="shared" si="47"/>
        <v>0</v>
      </c>
      <c r="BA207" s="349">
        <f t="shared" si="47"/>
        <v>0</v>
      </c>
      <c r="BB207" s="349">
        <f t="shared" si="53"/>
        <v>0</v>
      </c>
    </row>
    <row r="208" spans="1:54" ht="13.5">
      <c r="A208" s="319" t="str">
        <f t="shared" si="48"/>
        <v/>
      </c>
      <c r="B208" s="350" t="e">
        <f>DATE(F208,G208,H208)&amp;"-"&amp;COUNTIF($C$19:C208,H208)</f>
        <v>#NUM!</v>
      </c>
      <c r="C208" s="319">
        <f t="shared" si="49"/>
        <v>0</v>
      </c>
      <c r="D208" s="350" t="e">
        <f>DATE(F208,G208,H208)&amp;"-"&amp;COUNTIF($E$19:E208,H208)</f>
        <v>#NUM!</v>
      </c>
      <c r="E208" s="319">
        <f t="shared" si="50"/>
        <v>0</v>
      </c>
      <c r="F208" s="596"/>
      <c r="G208" s="596"/>
      <c r="H208" s="596"/>
      <c r="I208" s="352"/>
      <c r="J208" s="597"/>
      <c r="K208" s="353"/>
      <c r="L208" s="351"/>
      <c r="M208" s="354"/>
      <c r="N208" s="355"/>
      <c r="O208" s="356"/>
      <c r="P208" s="355"/>
      <c r="Q208" s="356"/>
      <c r="R208" s="355"/>
      <c r="S208" s="356"/>
      <c r="T208" s="355"/>
      <c r="U208" s="356"/>
      <c r="V208" s="357"/>
      <c r="W208" s="358"/>
      <c r="X208" s="358"/>
      <c r="Y208" s="358"/>
      <c r="Z208" s="358"/>
      <c r="AA208" s="600">
        <v>960</v>
      </c>
      <c r="AB208" s="360"/>
      <c r="AC208" s="349"/>
      <c r="AD208" s="361"/>
      <c r="AE208" s="362">
        <f t="shared" si="54"/>
        <v>0</v>
      </c>
      <c r="AF208" s="362">
        <f t="shared" si="44"/>
        <v>0</v>
      </c>
      <c r="AG208" s="362">
        <f t="shared" si="45"/>
        <v>0</v>
      </c>
      <c r="AH208" s="363">
        <f t="shared" si="51"/>
        <v>0</v>
      </c>
      <c r="AI208" s="364"/>
      <c r="AJ208" s="365">
        <f t="shared" si="52"/>
        <v>0</v>
      </c>
      <c r="AK208" s="351"/>
      <c r="AM208" s="349">
        <f t="shared" si="42"/>
        <v>0</v>
      </c>
      <c r="AN208" s="349">
        <f t="shared" si="47"/>
        <v>0</v>
      </c>
      <c r="AO208" s="349">
        <f t="shared" si="47"/>
        <v>0</v>
      </c>
      <c r="AP208" s="349">
        <f t="shared" si="47"/>
        <v>0</v>
      </c>
      <c r="AQ208" s="349">
        <f t="shared" si="47"/>
        <v>0</v>
      </c>
      <c r="AR208" s="349">
        <f t="shared" si="47"/>
        <v>0</v>
      </c>
      <c r="AS208" s="349">
        <f t="shared" ref="AN208:BA226" si="55">IF($O208=AS$18,$N208,0)+IF($Q208=AS$18,$P208,0)+IF($S208=AS$18,$R208,0)+IF($U208=AS$18,$T208,0)</f>
        <v>0</v>
      </c>
      <c r="AT208" s="349">
        <f t="shared" si="55"/>
        <v>0</v>
      </c>
      <c r="AU208" s="349">
        <f t="shared" si="55"/>
        <v>0</v>
      </c>
      <c r="AV208" s="349">
        <f t="shared" si="55"/>
        <v>0</v>
      </c>
      <c r="AW208" s="349">
        <f t="shared" si="55"/>
        <v>0</v>
      </c>
      <c r="AX208" s="349">
        <f t="shared" si="55"/>
        <v>0</v>
      </c>
      <c r="AY208" s="349">
        <f t="shared" si="55"/>
        <v>0</v>
      </c>
      <c r="AZ208" s="349">
        <f t="shared" si="55"/>
        <v>0</v>
      </c>
      <c r="BA208" s="349">
        <f t="shared" si="55"/>
        <v>0</v>
      </c>
      <c r="BB208" s="349">
        <f t="shared" si="53"/>
        <v>0</v>
      </c>
    </row>
    <row r="209" spans="1:54" ht="13.5">
      <c r="A209" s="319" t="str">
        <f t="shared" si="48"/>
        <v/>
      </c>
      <c r="B209" s="350" t="e">
        <f>DATE(F209,G209,H209)&amp;"-"&amp;COUNTIF($C$19:C209,H209)</f>
        <v>#NUM!</v>
      </c>
      <c r="C209" s="319">
        <f t="shared" si="49"/>
        <v>0</v>
      </c>
      <c r="D209" s="350" t="e">
        <f>DATE(F209,G209,H209)&amp;"-"&amp;COUNTIF($E$19:E209,H209)</f>
        <v>#NUM!</v>
      </c>
      <c r="E209" s="319">
        <f t="shared" si="50"/>
        <v>0</v>
      </c>
      <c r="F209" s="596"/>
      <c r="G209" s="596"/>
      <c r="H209" s="596"/>
      <c r="I209" s="352"/>
      <c r="J209" s="597"/>
      <c r="K209" s="353"/>
      <c r="L209" s="351"/>
      <c r="M209" s="354"/>
      <c r="N209" s="355"/>
      <c r="O209" s="356"/>
      <c r="P209" s="355"/>
      <c r="Q209" s="356"/>
      <c r="R209" s="355"/>
      <c r="S209" s="356"/>
      <c r="T209" s="355"/>
      <c r="U209" s="356"/>
      <c r="V209" s="357"/>
      <c r="W209" s="358"/>
      <c r="X209" s="358"/>
      <c r="Y209" s="358"/>
      <c r="Z209" s="358"/>
      <c r="AA209" s="600">
        <v>960</v>
      </c>
      <c r="AB209" s="360"/>
      <c r="AC209" s="349"/>
      <c r="AD209" s="361"/>
      <c r="AE209" s="362">
        <f t="shared" si="54"/>
        <v>0</v>
      </c>
      <c r="AF209" s="362">
        <f t="shared" si="44"/>
        <v>0</v>
      </c>
      <c r="AG209" s="362">
        <f t="shared" si="45"/>
        <v>0</v>
      </c>
      <c r="AH209" s="363">
        <f t="shared" si="51"/>
        <v>0</v>
      </c>
      <c r="AI209" s="364"/>
      <c r="AJ209" s="365">
        <f t="shared" si="52"/>
        <v>0</v>
      </c>
      <c r="AK209" s="351"/>
      <c r="AM209" s="349">
        <f t="shared" si="42"/>
        <v>0</v>
      </c>
      <c r="AN209" s="349">
        <f t="shared" si="55"/>
        <v>0</v>
      </c>
      <c r="AO209" s="349">
        <f t="shared" si="55"/>
        <v>0</v>
      </c>
      <c r="AP209" s="349">
        <f t="shared" si="55"/>
        <v>0</v>
      </c>
      <c r="AQ209" s="349">
        <f t="shared" si="55"/>
        <v>0</v>
      </c>
      <c r="AR209" s="349">
        <f t="shared" si="55"/>
        <v>0</v>
      </c>
      <c r="AS209" s="349">
        <f t="shared" si="55"/>
        <v>0</v>
      </c>
      <c r="AT209" s="349">
        <f t="shared" si="55"/>
        <v>0</v>
      </c>
      <c r="AU209" s="349">
        <f t="shared" si="55"/>
        <v>0</v>
      </c>
      <c r="AV209" s="349">
        <f t="shared" si="55"/>
        <v>0</v>
      </c>
      <c r="AW209" s="349">
        <f t="shared" si="55"/>
        <v>0</v>
      </c>
      <c r="AX209" s="349">
        <f t="shared" si="55"/>
        <v>0</v>
      </c>
      <c r="AY209" s="349">
        <f t="shared" si="55"/>
        <v>0</v>
      </c>
      <c r="AZ209" s="349">
        <f t="shared" si="55"/>
        <v>0</v>
      </c>
      <c r="BA209" s="349">
        <f t="shared" si="55"/>
        <v>0</v>
      </c>
      <c r="BB209" s="349">
        <f t="shared" si="53"/>
        <v>0</v>
      </c>
    </row>
    <row r="210" spans="1:54" ht="13.5">
      <c r="A210" s="319" t="str">
        <f t="shared" si="48"/>
        <v/>
      </c>
      <c r="B210" s="350" t="e">
        <f>DATE(F210,G210,H210)&amp;"-"&amp;COUNTIF($C$19:C210,H210)</f>
        <v>#NUM!</v>
      </c>
      <c r="C210" s="319">
        <f t="shared" si="49"/>
        <v>0</v>
      </c>
      <c r="D210" s="350" t="e">
        <f>DATE(F210,G210,H210)&amp;"-"&amp;COUNTIF($E$19:E210,H210)</f>
        <v>#NUM!</v>
      </c>
      <c r="E210" s="319">
        <f t="shared" si="50"/>
        <v>0</v>
      </c>
      <c r="F210" s="596"/>
      <c r="G210" s="596"/>
      <c r="H210" s="596"/>
      <c r="I210" s="352"/>
      <c r="J210" s="597"/>
      <c r="K210" s="353"/>
      <c r="L210" s="351"/>
      <c r="M210" s="354"/>
      <c r="N210" s="355"/>
      <c r="O210" s="356"/>
      <c r="P210" s="355"/>
      <c r="Q210" s="356"/>
      <c r="R210" s="355"/>
      <c r="S210" s="356"/>
      <c r="T210" s="355"/>
      <c r="U210" s="356"/>
      <c r="V210" s="357"/>
      <c r="W210" s="358"/>
      <c r="X210" s="358"/>
      <c r="Y210" s="358"/>
      <c r="Z210" s="358"/>
      <c r="AA210" s="600">
        <v>960</v>
      </c>
      <c r="AB210" s="360"/>
      <c r="AC210" s="349"/>
      <c r="AD210" s="361"/>
      <c r="AE210" s="362">
        <f t="shared" si="54"/>
        <v>0</v>
      </c>
      <c r="AF210" s="362">
        <f t="shared" si="44"/>
        <v>0</v>
      </c>
      <c r="AG210" s="362">
        <f t="shared" si="45"/>
        <v>0</v>
      </c>
      <c r="AH210" s="363">
        <f t="shared" si="51"/>
        <v>0</v>
      </c>
      <c r="AI210" s="364"/>
      <c r="AJ210" s="365">
        <f t="shared" si="52"/>
        <v>0</v>
      </c>
      <c r="AK210" s="351"/>
      <c r="AM210" s="349">
        <f t="shared" si="42"/>
        <v>0</v>
      </c>
      <c r="AN210" s="349">
        <f t="shared" si="55"/>
        <v>0</v>
      </c>
      <c r="AO210" s="349">
        <f t="shared" si="55"/>
        <v>0</v>
      </c>
      <c r="AP210" s="349">
        <f t="shared" si="55"/>
        <v>0</v>
      </c>
      <c r="AQ210" s="349">
        <f t="shared" si="55"/>
        <v>0</v>
      </c>
      <c r="AR210" s="349">
        <f t="shared" si="55"/>
        <v>0</v>
      </c>
      <c r="AS210" s="349">
        <f t="shared" si="55"/>
        <v>0</v>
      </c>
      <c r="AT210" s="349">
        <f t="shared" si="55"/>
        <v>0</v>
      </c>
      <c r="AU210" s="349">
        <f t="shared" si="55"/>
        <v>0</v>
      </c>
      <c r="AV210" s="349">
        <f t="shared" si="55"/>
        <v>0</v>
      </c>
      <c r="AW210" s="349">
        <f t="shared" si="55"/>
        <v>0</v>
      </c>
      <c r="AX210" s="349">
        <f t="shared" si="55"/>
        <v>0</v>
      </c>
      <c r="AY210" s="349">
        <f t="shared" si="55"/>
        <v>0</v>
      </c>
      <c r="AZ210" s="349">
        <f t="shared" si="55"/>
        <v>0</v>
      </c>
      <c r="BA210" s="349">
        <f t="shared" si="55"/>
        <v>0</v>
      </c>
      <c r="BB210" s="349">
        <f t="shared" si="53"/>
        <v>0</v>
      </c>
    </row>
    <row r="211" spans="1:54" ht="13.5">
      <c r="A211" s="319" t="str">
        <f t="shared" si="48"/>
        <v/>
      </c>
      <c r="B211" s="350" t="e">
        <f>DATE(F211,G211,H211)&amp;"-"&amp;COUNTIF($C$19:C211,H211)</f>
        <v>#NUM!</v>
      </c>
      <c r="C211" s="319">
        <f t="shared" si="49"/>
        <v>0</v>
      </c>
      <c r="D211" s="350" t="e">
        <f>DATE(F211,G211,H211)&amp;"-"&amp;COUNTIF($E$19:E211,H211)</f>
        <v>#NUM!</v>
      </c>
      <c r="E211" s="319">
        <f t="shared" si="50"/>
        <v>0</v>
      </c>
      <c r="F211" s="596"/>
      <c r="G211" s="596"/>
      <c r="H211" s="596"/>
      <c r="I211" s="352"/>
      <c r="J211" s="597"/>
      <c r="K211" s="353"/>
      <c r="L211" s="351"/>
      <c r="M211" s="354"/>
      <c r="N211" s="355"/>
      <c r="O211" s="356"/>
      <c r="P211" s="355"/>
      <c r="Q211" s="356"/>
      <c r="R211" s="355"/>
      <c r="S211" s="356"/>
      <c r="T211" s="355"/>
      <c r="U211" s="356"/>
      <c r="V211" s="357"/>
      <c r="W211" s="358"/>
      <c r="X211" s="358"/>
      <c r="Y211" s="358"/>
      <c r="Z211" s="358"/>
      <c r="AA211" s="600">
        <v>960</v>
      </c>
      <c r="AB211" s="360"/>
      <c r="AC211" s="349"/>
      <c r="AD211" s="361"/>
      <c r="AE211" s="362">
        <f t="shared" si="54"/>
        <v>0</v>
      </c>
      <c r="AF211" s="362">
        <f t="shared" si="44"/>
        <v>0</v>
      </c>
      <c r="AG211" s="362">
        <f t="shared" si="45"/>
        <v>0</v>
      </c>
      <c r="AH211" s="363">
        <f t="shared" si="51"/>
        <v>0</v>
      </c>
      <c r="AI211" s="364"/>
      <c r="AJ211" s="365">
        <f t="shared" si="52"/>
        <v>0</v>
      </c>
      <c r="AK211" s="351"/>
      <c r="AM211" s="349">
        <f t="shared" si="42"/>
        <v>0</v>
      </c>
      <c r="AN211" s="349">
        <f t="shared" si="55"/>
        <v>0</v>
      </c>
      <c r="AO211" s="349">
        <f t="shared" si="55"/>
        <v>0</v>
      </c>
      <c r="AP211" s="349">
        <f t="shared" si="55"/>
        <v>0</v>
      </c>
      <c r="AQ211" s="349">
        <f t="shared" si="55"/>
        <v>0</v>
      </c>
      <c r="AR211" s="349">
        <f t="shared" si="55"/>
        <v>0</v>
      </c>
      <c r="AS211" s="349">
        <f t="shared" si="55"/>
        <v>0</v>
      </c>
      <c r="AT211" s="349">
        <f t="shared" si="55"/>
        <v>0</v>
      </c>
      <c r="AU211" s="349">
        <f t="shared" si="55"/>
        <v>0</v>
      </c>
      <c r="AV211" s="349">
        <f t="shared" si="55"/>
        <v>0</v>
      </c>
      <c r="AW211" s="349">
        <f t="shared" si="55"/>
        <v>0</v>
      </c>
      <c r="AX211" s="349">
        <f t="shared" si="55"/>
        <v>0</v>
      </c>
      <c r="AY211" s="349">
        <f t="shared" si="55"/>
        <v>0</v>
      </c>
      <c r="AZ211" s="349">
        <f t="shared" si="55"/>
        <v>0</v>
      </c>
      <c r="BA211" s="349">
        <f t="shared" si="55"/>
        <v>0</v>
      </c>
      <c r="BB211" s="349">
        <f t="shared" si="53"/>
        <v>0</v>
      </c>
    </row>
    <row r="212" spans="1:54" ht="13.5">
      <c r="A212" s="319" t="str">
        <f t="shared" si="48"/>
        <v/>
      </c>
      <c r="B212" s="350" t="e">
        <f>DATE(F212,G212,H212)&amp;"-"&amp;COUNTIF($C$19:C212,H212)</f>
        <v>#NUM!</v>
      </c>
      <c r="C212" s="319">
        <f t="shared" si="49"/>
        <v>0</v>
      </c>
      <c r="D212" s="350" t="e">
        <f>DATE(F212,G212,H212)&amp;"-"&amp;COUNTIF($E$19:E212,H212)</f>
        <v>#NUM!</v>
      </c>
      <c r="E212" s="319">
        <f t="shared" si="50"/>
        <v>0</v>
      </c>
      <c r="F212" s="596"/>
      <c r="G212" s="596"/>
      <c r="H212" s="596"/>
      <c r="I212" s="352"/>
      <c r="J212" s="597"/>
      <c r="K212" s="353"/>
      <c r="L212" s="351"/>
      <c r="M212" s="354"/>
      <c r="N212" s="355"/>
      <c r="O212" s="356"/>
      <c r="P212" s="355"/>
      <c r="Q212" s="356"/>
      <c r="R212" s="355"/>
      <c r="S212" s="356"/>
      <c r="T212" s="355"/>
      <c r="U212" s="356"/>
      <c r="V212" s="357"/>
      <c r="W212" s="358"/>
      <c r="X212" s="358"/>
      <c r="Y212" s="358"/>
      <c r="Z212" s="358"/>
      <c r="AA212" s="600">
        <v>960</v>
      </c>
      <c r="AB212" s="360"/>
      <c r="AC212" s="349"/>
      <c r="AD212" s="361"/>
      <c r="AE212" s="362">
        <f t="shared" si="54"/>
        <v>0</v>
      </c>
      <c r="AF212" s="362">
        <f t="shared" si="44"/>
        <v>0</v>
      </c>
      <c r="AG212" s="362">
        <f t="shared" si="45"/>
        <v>0</v>
      </c>
      <c r="AH212" s="363">
        <f t="shared" si="51"/>
        <v>0</v>
      </c>
      <c r="AI212" s="364"/>
      <c r="AJ212" s="365">
        <f t="shared" si="52"/>
        <v>0</v>
      </c>
      <c r="AK212" s="351"/>
      <c r="AM212" s="349">
        <f t="shared" si="42"/>
        <v>0</v>
      </c>
      <c r="AN212" s="349">
        <f t="shared" si="55"/>
        <v>0</v>
      </c>
      <c r="AO212" s="349">
        <f t="shared" si="55"/>
        <v>0</v>
      </c>
      <c r="AP212" s="349">
        <f t="shared" si="55"/>
        <v>0</v>
      </c>
      <c r="AQ212" s="349">
        <f t="shared" si="55"/>
        <v>0</v>
      </c>
      <c r="AR212" s="349">
        <f t="shared" si="55"/>
        <v>0</v>
      </c>
      <c r="AS212" s="349">
        <f t="shared" si="55"/>
        <v>0</v>
      </c>
      <c r="AT212" s="349">
        <f t="shared" si="55"/>
        <v>0</v>
      </c>
      <c r="AU212" s="349">
        <f t="shared" si="55"/>
        <v>0</v>
      </c>
      <c r="AV212" s="349">
        <f t="shared" si="55"/>
        <v>0</v>
      </c>
      <c r="AW212" s="349">
        <f t="shared" si="55"/>
        <v>0</v>
      </c>
      <c r="AX212" s="349">
        <f t="shared" si="55"/>
        <v>0</v>
      </c>
      <c r="AY212" s="349">
        <f t="shared" si="55"/>
        <v>0</v>
      </c>
      <c r="AZ212" s="349">
        <f t="shared" si="55"/>
        <v>0</v>
      </c>
      <c r="BA212" s="349">
        <f t="shared" si="55"/>
        <v>0</v>
      </c>
      <c r="BB212" s="349">
        <f t="shared" si="53"/>
        <v>0</v>
      </c>
    </row>
    <row r="213" spans="1:54" ht="13.5">
      <c r="A213" s="319" t="str">
        <f t="shared" si="48"/>
        <v/>
      </c>
      <c r="B213" s="350" t="e">
        <f>DATE(F213,G213,H213)&amp;"-"&amp;COUNTIF($C$19:C213,H213)</f>
        <v>#NUM!</v>
      </c>
      <c r="C213" s="319">
        <f t="shared" si="49"/>
        <v>0</v>
      </c>
      <c r="D213" s="350" t="e">
        <f>DATE(F213,G213,H213)&amp;"-"&amp;COUNTIF($E$19:E213,H213)</f>
        <v>#NUM!</v>
      </c>
      <c r="E213" s="319">
        <f t="shared" si="50"/>
        <v>0</v>
      </c>
      <c r="F213" s="596"/>
      <c r="G213" s="596"/>
      <c r="H213" s="596"/>
      <c r="I213" s="352"/>
      <c r="J213" s="597"/>
      <c r="K213" s="353"/>
      <c r="L213" s="351"/>
      <c r="M213" s="354"/>
      <c r="N213" s="355"/>
      <c r="O213" s="356"/>
      <c r="P213" s="355"/>
      <c r="Q213" s="356"/>
      <c r="R213" s="355"/>
      <c r="S213" s="356"/>
      <c r="T213" s="355"/>
      <c r="U213" s="356"/>
      <c r="V213" s="357"/>
      <c r="W213" s="358"/>
      <c r="X213" s="358"/>
      <c r="Y213" s="358"/>
      <c r="Z213" s="358"/>
      <c r="AA213" s="600">
        <v>960</v>
      </c>
      <c r="AB213" s="360"/>
      <c r="AC213" s="349"/>
      <c r="AD213" s="361"/>
      <c r="AE213" s="362">
        <f t="shared" si="54"/>
        <v>0</v>
      </c>
      <c r="AF213" s="362">
        <f t="shared" si="44"/>
        <v>0</v>
      </c>
      <c r="AG213" s="362">
        <f t="shared" si="45"/>
        <v>0</v>
      </c>
      <c r="AH213" s="363">
        <f t="shared" si="51"/>
        <v>0</v>
      </c>
      <c r="AI213" s="364"/>
      <c r="AJ213" s="365">
        <f t="shared" si="52"/>
        <v>0</v>
      </c>
      <c r="AK213" s="351"/>
      <c r="AM213" s="349">
        <f t="shared" si="42"/>
        <v>0</v>
      </c>
      <c r="AN213" s="349">
        <f t="shared" si="55"/>
        <v>0</v>
      </c>
      <c r="AO213" s="349">
        <f t="shared" si="55"/>
        <v>0</v>
      </c>
      <c r="AP213" s="349">
        <f t="shared" si="55"/>
        <v>0</v>
      </c>
      <c r="AQ213" s="349">
        <f t="shared" si="55"/>
        <v>0</v>
      </c>
      <c r="AR213" s="349">
        <f t="shared" si="55"/>
        <v>0</v>
      </c>
      <c r="AS213" s="349">
        <f t="shared" si="55"/>
        <v>0</v>
      </c>
      <c r="AT213" s="349">
        <f t="shared" si="55"/>
        <v>0</v>
      </c>
      <c r="AU213" s="349">
        <f t="shared" si="55"/>
        <v>0</v>
      </c>
      <c r="AV213" s="349">
        <f t="shared" si="55"/>
        <v>0</v>
      </c>
      <c r="AW213" s="349">
        <f t="shared" si="55"/>
        <v>0</v>
      </c>
      <c r="AX213" s="349">
        <f t="shared" si="55"/>
        <v>0</v>
      </c>
      <c r="AY213" s="349">
        <f t="shared" si="55"/>
        <v>0</v>
      </c>
      <c r="AZ213" s="349">
        <f t="shared" si="55"/>
        <v>0</v>
      </c>
      <c r="BA213" s="349">
        <f t="shared" si="55"/>
        <v>0</v>
      </c>
      <c r="BB213" s="349">
        <f t="shared" si="53"/>
        <v>0</v>
      </c>
    </row>
    <row r="214" spans="1:54" ht="13.5">
      <c r="A214" s="319" t="str">
        <f t="shared" si="48"/>
        <v/>
      </c>
      <c r="B214" s="350" t="e">
        <f>DATE(F214,G214,H214)&amp;"-"&amp;COUNTIF($C$19:C214,H214)</f>
        <v>#NUM!</v>
      </c>
      <c r="C214" s="319">
        <f t="shared" si="49"/>
        <v>0</v>
      </c>
      <c r="D214" s="350" t="e">
        <f>DATE(F214,G214,H214)&amp;"-"&amp;COUNTIF($E$19:E214,H214)</f>
        <v>#NUM!</v>
      </c>
      <c r="E214" s="319">
        <f t="shared" si="50"/>
        <v>0</v>
      </c>
      <c r="F214" s="596"/>
      <c r="G214" s="596"/>
      <c r="H214" s="596"/>
      <c r="I214" s="352"/>
      <c r="J214" s="597"/>
      <c r="K214" s="353"/>
      <c r="L214" s="351"/>
      <c r="M214" s="354"/>
      <c r="N214" s="355"/>
      <c r="O214" s="356"/>
      <c r="P214" s="355"/>
      <c r="Q214" s="356"/>
      <c r="R214" s="355"/>
      <c r="S214" s="356"/>
      <c r="T214" s="355"/>
      <c r="U214" s="356"/>
      <c r="V214" s="357"/>
      <c r="W214" s="358"/>
      <c r="X214" s="358"/>
      <c r="Y214" s="358"/>
      <c r="Z214" s="358"/>
      <c r="AA214" s="600">
        <v>960</v>
      </c>
      <c r="AB214" s="360"/>
      <c r="AC214" s="349"/>
      <c r="AD214" s="361"/>
      <c r="AE214" s="362">
        <f t="shared" si="54"/>
        <v>0</v>
      </c>
      <c r="AF214" s="362">
        <f t="shared" si="44"/>
        <v>0</v>
      </c>
      <c r="AG214" s="362">
        <f t="shared" si="45"/>
        <v>0</v>
      </c>
      <c r="AH214" s="363">
        <f t="shared" si="51"/>
        <v>0</v>
      </c>
      <c r="AI214" s="364"/>
      <c r="AJ214" s="365">
        <f t="shared" si="52"/>
        <v>0</v>
      </c>
      <c r="AK214" s="351"/>
      <c r="AM214" s="349">
        <f t="shared" si="42"/>
        <v>0</v>
      </c>
      <c r="AN214" s="349">
        <f t="shared" si="55"/>
        <v>0</v>
      </c>
      <c r="AO214" s="349">
        <f t="shared" si="55"/>
        <v>0</v>
      </c>
      <c r="AP214" s="349">
        <f t="shared" si="55"/>
        <v>0</v>
      </c>
      <c r="AQ214" s="349">
        <f t="shared" si="55"/>
        <v>0</v>
      </c>
      <c r="AR214" s="349">
        <f t="shared" si="55"/>
        <v>0</v>
      </c>
      <c r="AS214" s="349">
        <f t="shared" si="55"/>
        <v>0</v>
      </c>
      <c r="AT214" s="349">
        <f t="shared" si="55"/>
        <v>0</v>
      </c>
      <c r="AU214" s="349">
        <f t="shared" si="55"/>
        <v>0</v>
      </c>
      <c r="AV214" s="349">
        <f t="shared" si="55"/>
        <v>0</v>
      </c>
      <c r="AW214" s="349">
        <f t="shared" si="55"/>
        <v>0</v>
      </c>
      <c r="AX214" s="349">
        <f t="shared" si="55"/>
        <v>0</v>
      </c>
      <c r="AY214" s="349">
        <f t="shared" si="55"/>
        <v>0</v>
      </c>
      <c r="AZ214" s="349">
        <f t="shared" si="55"/>
        <v>0</v>
      </c>
      <c r="BA214" s="349">
        <f t="shared" si="55"/>
        <v>0</v>
      </c>
      <c r="BB214" s="349">
        <f t="shared" si="53"/>
        <v>0</v>
      </c>
    </row>
    <row r="215" spans="1:54" ht="13.5">
      <c r="A215" s="319" t="str">
        <f t="shared" si="48"/>
        <v/>
      </c>
      <c r="B215" s="350" t="e">
        <f>DATE(F215,G215,H215)&amp;"-"&amp;COUNTIF($C$19:C215,H215)</f>
        <v>#NUM!</v>
      </c>
      <c r="C215" s="319">
        <f t="shared" si="49"/>
        <v>0</v>
      </c>
      <c r="D215" s="350" t="e">
        <f>DATE(F215,G215,H215)&amp;"-"&amp;COUNTIF($E$19:E215,H215)</f>
        <v>#NUM!</v>
      </c>
      <c r="E215" s="319">
        <f t="shared" si="50"/>
        <v>0</v>
      </c>
      <c r="F215" s="596"/>
      <c r="G215" s="596"/>
      <c r="H215" s="596"/>
      <c r="I215" s="352"/>
      <c r="J215" s="597"/>
      <c r="K215" s="353"/>
      <c r="L215" s="351"/>
      <c r="M215" s="354"/>
      <c r="N215" s="355"/>
      <c r="O215" s="356"/>
      <c r="P215" s="355"/>
      <c r="Q215" s="356"/>
      <c r="R215" s="355"/>
      <c r="S215" s="356"/>
      <c r="T215" s="355"/>
      <c r="U215" s="356"/>
      <c r="V215" s="357"/>
      <c r="W215" s="358"/>
      <c r="X215" s="358"/>
      <c r="Y215" s="358"/>
      <c r="Z215" s="358"/>
      <c r="AA215" s="600">
        <v>960</v>
      </c>
      <c r="AB215" s="360"/>
      <c r="AC215" s="349"/>
      <c r="AD215" s="361"/>
      <c r="AE215" s="362">
        <f t="shared" si="54"/>
        <v>0</v>
      </c>
      <c r="AF215" s="362">
        <f t="shared" si="44"/>
        <v>0</v>
      </c>
      <c r="AG215" s="362">
        <f t="shared" si="45"/>
        <v>0</v>
      </c>
      <c r="AH215" s="363">
        <f t="shared" si="51"/>
        <v>0</v>
      </c>
      <c r="AI215" s="364"/>
      <c r="AJ215" s="365">
        <f t="shared" si="52"/>
        <v>0</v>
      </c>
      <c r="AK215" s="351"/>
      <c r="AM215" s="349">
        <f t="shared" ref="AM215:AM246" si="56">IF($O215=AM$18,$N215,0)+IF($Q215=AM$18,$P215,0)+IF($S215=AM$18,$R215,0)+IF($U215=AM$18,$T215,0)</f>
        <v>0</v>
      </c>
      <c r="AN215" s="349">
        <f t="shared" si="55"/>
        <v>0</v>
      </c>
      <c r="AO215" s="349">
        <f t="shared" si="55"/>
        <v>0</v>
      </c>
      <c r="AP215" s="349">
        <f t="shared" si="55"/>
        <v>0</v>
      </c>
      <c r="AQ215" s="349">
        <f t="shared" si="55"/>
        <v>0</v>
      </c>
      <c r="AR215" s="349">
        <f t="shared" si="55"/>
        <v>0</v>
      </c>
      <c r="AS215" s="349">
        <f t="shared" si="55"/>
        <v>0</v>
      </c>
      <c r="AT215" s="349">
        <f t="shared" si="55"/>
        <v>0</v>
      </c>
      <c r="AU215" s="349">
        <f t="shared" si="55"/>
        <v>0</v>
      </c>
      <c r="AV215" s="349">
        <f t="shared" si="55"/>
        <v>0</v>
      </c>
      <c r="AW215" s="349">
        <f t="shared" si="55"/>
        <v>0</v>
      </c>
      <c r="AX215" s="349">
        <f t="shared" si="55"/>
        <v>0</v>
      </c>
      <c r="AY215" s="349">
        <f t="shared" si="55"/>
        <v>0</v>
      </c>
      <c r="AZ215" s="349">
        <f t="shared" si="55"/>
        <v>0</v>
      </c>
      <c r="BA215" s="349">
        <f t="shared" si="55"/>
        <v>0</v>
      </c>
      <c r="BB215" s="349">
        <f t="shared" si="53"/>
        <v>0</v>
      </c>
    </row>
    <row r="216" spans="1:54" ht="13.5">
      <c r="A216" s="319" t="str">
        <f t="shared" si="48"/>
        <v/>
      </c>
      <c r="B216" s="350" t="e">
        <f>DATE(F216,G216,H216)&amp;"-"&amp;COUNTIF($C$19:C216,H216)</f>
        <v>#NUM!</v>
      </c>
      <c r="C216" s="319">
        <f t="shared" si="49"/>
        <v>0</v>
      </c>
      <c r="D216" s="350" t="e">
        <f>DATE(F216,G216,H216)&amp;"-"&amp;COUNTIF($E$19:E216,H216)</f>
        <v>#NUM!</v>
      </c>
      <c r="E216" s="319">
        <f t="shared" si="50"/>
        <v>0</v>
      </c>
      <c r="F216" s="596"/>
      <c r="G216" s="596"/>
      <c r="H216" s="596"/>
      <c r="I216" s="352"/>
      <c r="J216" s="597"/>
      <c r="K216" s="353"/>
      <c r="L216" s="351"/>
      <c r="M216" s="354"/>
      <c r="N216" s="355"/>
      <c r="O216" s="356"/>
      <c r="P216" s="355"/>
      <c r="Q216" s="356"/>
      <c r="R216" s="355"/>
      <c r="S216" s="356"/>
      <c r="T216" s="355"/>
      <c r="U216" s="356"/>
      <c r="V216" s="357"/>
      <c r="W216" s="358"/>
      <c r="X216" s="358"/>
      <c r="Y216" s="358"/>
      <c r="Z216" s="358"/>
      <c r="AA216" s="600">
        <v>960</v>
      </c>
      <c r="AB216" s="360"/>
      <c r="AC216" s="349"/>
      <c r="AD216" s="361"/>
      <c r="AE216" s="362">
        <f t="shared" si="54"/>
        <v>0</v>
      </c>
      <c r="AF216" s="362">
        <f t="shared" si="44"/>
        <v>0</v>
      </c>
      <c r="AG216" s="362">
        <f t="shared" si="45"/>
        <v>0</v>
      </c>
      <c r="AH216" s="363">
        <f t="shared" si="51"/>
        <v>0</v>
      </c>
      <c r="AI216" s="364"/>
      <c r="AJ216" s="365">
        <f t="shared" si="52"/>
        <v>0</v>
      </c>
      <c r="AK216" s="351"/>
      <c r="AM216" s="349">
        <f t="shared" si="56"/>
        <v>0</v>
      </c>
      <c r="AN216" s="349">
        <f t="shared" si="55"/>
        <v>0</v>
      </c>
      <c r="AO216" s="349">
        <f t="shared" si="55"/>
        <v>0</v>
      </c>
      <c r="AP216" s="349">
        <f t="shared" si="55"/>
        <v>0</v>
      </c>
      <c r="AQ216" s="349">
        <f t="shared" si="55"/>
        <v>0</v>
      </c>
      <c r="AR216" s="349">
        <f t="shared" si="55"/>
        <v>0</v>
      </c>
      <c r="AS216" s="349">
        <f t="shared" si="55"/>
        <v>0</v>
      </c>
      <c r="AT216" s="349">
        <f t="shared" si="55"/>
        <v>0</v>
      </c>
      <c r="AU216" s="349">
        <f t="shared" si="55"/>
        <v>0</v>
      </c>
      <c r="AV216" s="349">
        <f t="shared" si="55"/>
        <v>0</v>
      </c>
      <c r="AW216" s="349">
        <f t="shared" si="55"/>
        <v>0</v>
      </c>
      <c r="AX216" s="349">
        <f t="shared" si="55"/>
        <v>0</v>
      </c>
      <c r="AY216" s="349">
        <f t="shared" si="55"/>
        <v>0</v>
      </c>
      <c r="AZ216" s="349">
        <f t="shared" si="55"/>
        <v>0</v>
      </c>
      <c r="BA216" s="349">
        <f t="shared" si="55"/>
        <v>0</v>
      </c>
      <c r="BB216" s="349">
        <f t="shared" si="53"/>
        <v>0</v>
      </c>
    </row>
    <row r="217" spans="1:54" ht="13.5">
      <c r="A217" s="319" t="str">
        <f t="shared" si="48"/>
        <v/>
      </c>
      <c r="B217" s="350" t="e">
        <f>DATE(F217,G217,H217)&amp;"-"&amp;COUNTIF($C$19:C217,H217)</f>
        <v>#NUM!</v>
      </c>
      <c r="C217" s="319">
        <f t="shared" si="49"/>
        <v>0</v>
      </c>
      <c r="D217" s="350" t="e">
        <f>DATE(F217,G217,H217)&amp;"-"&amp;COUNTIF($E$19:E217,H217)</f>
        <v>#NUM!</v>
      </c>
      <c r="E217" s="319">
        <f t="shared" si="50"/>
        <v>0</v>
      </c>
      <c r="F217" s="596"/>
      <c r="G217" s="596"/>
      <c r="H217" s="596"/>
      <c r="I217" s="352"/>
      <c r="J217" s="597"/>
      <c r="K217" s="353"/>
      <c r="L217" s="351"/>
      <c r="M217" s="354"/>
      <c r="N217" s="355"/>
      <c r="O217" s="356"/>
      <c r="P217" s="355"/>
      <c r="Q217" s="356"/>
      <c r="R217" s="355"/>
      <c r="S217" s="356"/>
      <c r="T217" s="355"/>
      <c r="U217" s="356"/>
      <c r="V217" s="357"/>
      <c r="W217" s="358"/>
      <c r="X217" s="358"/>
      <c r="Y217" s="358"/>
      <c r="Z217" s="358"/>
      <c r="AA217" s="600">
        <v>960</v>
      </c>
      <c r="AB217" s="360"/>
      <c r="AC217" s="349"/>
      <c r="AD217" s="361"/>
      <c r="AE217" s="362">
        <f t="shared" si="54"/>
        <v>0</v>
      </c>
      <c r="AF217" s="362">
        <f t="shared" si="44"/>
        <v>0</v>
      </c>
      <c r="AG217" s="362">
        <f t="shared" si="45"/>
        <v>0</v>
      </c>
      <c r="AH217" s="363">
        <f t="shared" si="51"/>
        <v>0</v>
      </c>
      <c r="AI217" s="364"/>
      <c r="AJ217" s="365">
        <f t="shared" si="52"/>
        <v>0</v>
      </c>
      <c r="AK217" s="351"/>
      <c r="AM217" s="349">
        <f t="shared" si="56"/>
        <v>0</v>
      </c>
      <c r="AN217" s="349">
        <f t="shared" si="55"/>
        <v>0</v>
      </c>
      <c r="AO217" s="349">
        <f t="shared" si="55"/>
        <v>0</v>
      </c>
      <c r="AP217" s="349">
        <f t="shared" si="55"/>
        <v>0</v>
      </c>
      <c r="AQ217" s="349">
        <f t="shared" si="55"/>
        <v>0</v>
      </c>
      <c r="AR217" s="349">
        <f t="shared" si="55"/>
        <v>0</v>
      </c>
      <c r="AS217" s="349">
        <f t="shared" si="55"/>
        <v>0</v>
      </c>
      <c r="AT217" s="349">
        <f t="shared" si="55"/>
        <v>0</v>
      </c>
      <c r="AU217" s="349">
        <f t="shared" si="55"/>
        <v>0</v>
      </c>
      <c r="AV217" s="349">
        <f t="shared" si="55"/>
        <v>0</v>
      </c>
      <c r="AW217" s="349">
        <f t="shared" si="55"/>
        <v>0</v>
      </c>
      <c r="AX217" s="349">
        <f t="shared" si="55"/>
        <v>0</v>
      </c>
      <c r="AY217" s="349">
        <f t="shared" si="55"/>
        <v>0</v>
      </c>
      <c r="AZ217" s="349">
        <f t="shared" si="55"/>
        <v>0</v>
      </c>
      <c r="BA217" s="349">
        <f t="shared" si="55"/>
        <v>0</v>
      </c>
      <c r="BB217" s="349">
        <f t="shared" si="53"/>
        <v>0</v>
      </c>
    </row>
    <row r="218" spans="1:54" ht="13.5">
      <c r="A218" s="319" t="str">
        <f t="shared" si="48"/>
        <v/>
      </c>
      <c r="B218" s="350" t="e">
        <f>DATE(F218,G218,H218)&amp;"-"&amp;COUNTIF($C$19:C218,H218)</f>
        <v>#NUM!</v>
      </c>
      <c r="C218" s="319">
        <f t="shared" si="49"/>
        <v>0</v>
      </c>
      <c r="D218" s="350" t="e">
        <f>DATE(F218,G218,H218)&amp;"-"&amp;COUNTIF($E$19:E218,H218)</f>
        <v>#NUM!</v>
      </c>
      <c r="E218" s="319">
        <f t="shared" si="50"/>
        <v>0</v>
      </c>
      <c r="F218" s="596"/>
      <c r="G218" s="596"/>
      <c r="H218" s="596"/>
      <c r="I218" s="352"/>
      <c r="J218" s="597"/>
      <c r="K218" s="353"/>
      <c r="L218" s="351"/>
      <c r="M218" s="354"/>
      <c r="N218" s="355"/>
      <c r="O218" s="356"/>
      <c r="P218" s="355"/>
      <c r="Q218" s="356"/>
      <c r="R218" s="355"/>
      <c r="S218" s="356"/>
      <c r="T218" s="355"/>
      <c r="U218" s="356"/>
      <c r="V218" s="357"/>
      <c r="W218" s="358"/>
      <c r="X218" s="358"/>
      <c r="Y218" s="358"/>
      <c r="Z218" s="358"/>
      <c r="AA218" s="600">
        <v>960</v>
      </c>
      <c r="AB218" s="360"/>
      <c r="AC218" s="349"/>
      <c r="AD218" s="361"/>
      <c r="AE218" s="362">
        <f t="shared" si="54"/>
        <v>0</v>
      </c>
      <c r="AF218" s="362">
        <f t="shared" si="44"/>
        <v>0</v>
      </c>
      <c r="AG218" s="362">
        <f t="shared" si="45"/>
        <v>0</v>
      </c>
      <c r="AH218" s="363">
        <f t="shared" si="51"/>
        <v>0</v>
      </c>
      <c r="AI218" s="364"/>
      <c r="AJ218" s="365">
        <f t="shared" si="52"/>
        <v>0</v>
      </c>
      <c r="AK218" s="351"/>
      <c r="AM218" s="349">
        <f t="shared" si="56"/>
        <v>0</v>
      </c>
      <c r="AN218" s="349">
        <f t="shared" si="55"/>
        <v>0</v>
      </c>
      <c r="AO218" s="349">
        <f t="shared" si="55"/>
        <v>0</v>
      </c>
      <c r="AP218" s="349">
        <f t="shared" si="55"/>
        <v>0</v>
      </c>
      <c r="AQ218" s="349">
        <f t="shared" si="55"/>
        <v>0</v>
      </c>
      <c r="AR218" s="349">
        <f t="shared" si="55"/>
        <v>0</v>
      </c>
      <c r="AS218" s="349">
        <f t="shared" si="55"/>
        <v>0</v>
      </c>
      <c r="AT218" s="349">
        <f t="shared" si="55"/>
        <v>0</v>
      </c>
      <c r="AU218" s="349">
        <f t="shared" si="55"/>
        <v>0</v>
      </c>
      <c r="AV218" s="349">
        <f t="shared" si="55"/>
        <v>0</v>
      </c>
      <c r="AW218" s="349">
        <f t="shared" si="55"/>
        <v>0</v>
      </c>
      <c r="AX218" s="349">
        <f t="shared" si="55"/>
        <v>0</v>
      </c>
      <c r="AY218" s="349">
        <f t="shared" si="55"/>
        <v>0</v>
      </c>
      <c r="AZ218" s="349">
        <f t="shared" si="55"/>
        <v>0</v>
      </c>
      <c r="BA218" s="349">
        <f t="shared" si="55"/>
        <v>0</v>
      </c>
      <c r="BB218" s="349">
        <f t="shared" si="53"/>
        <v>0</v>
      </c>
    </row>
    <row r="219" spans="1:54" ht="13.5">
      <c r="A219" s="319" t="str">
        <f t="shared" si="48"/>
        <v/>
      </c>
      <c r="B219" s="350" t="e">
        <f>DATE(F219,G219,H219)&amp;"-"&amp;COUNTIF($C$19:C219,H219)</f>
        <v>#NUM!</v>
      </c>
      <c r="C219" s="319">
        <f t="shared" si="49"/>
        <v>0</v>
      </c>
      <c r="D219" s="350" t="e">
        <f>DATE(F219,G219,H219)&amp;"-"&amp;COUNTIF($E$19:E219,H219)</f>
        <v>#NUM!</v>
      </c>
      <c r="E219" s="319">
        <f t="shared" si="50"/>
        <v>0</v>
      </c>
      <c r="F219" s="596"/>
      <c r="G219" s="596"/>
      <c r="H219" s="596"/>
      <c r="I219" s="352"/>
      <c r="J219" s="597"/>
      <c r="K219" s="353"/>
      <c r="L219" s="351"/>
      <c r="M219" s="354"/>
      <c r="N219" s="355"/>
      <c r="O219" s="356"/>
      <c r="P219" s="355"/>
      <c r="Q219" s="356"/>
      <c r="R219" s="355"/>
      <c r="S219" s="356"/>
      <c r="T219" s="355"/>
      <c r="U219" s="356"/>
      <c r="V219" s="357"/>
      <c r="W219" s="358"/>
      <c r="X219" s="358"/>
      <c r="Y219" s="358"/>
      <c r="Z219" s="358"/>
      <c r="AA219" s="600">
        <v>960</v>
      </c>
      <c r="AB219" s="360"/>
      <c r="AC219" s="349"/>
      <c r="AD219" s="361"/>
      <c r="AE219" s="362">
        <f t="shared" si="54"/>
        <v>0</v>
      </c>
      <c r="AF219" s="362">
        <f t="shared" si="44"/>
        <v>0</v>
      </c>
      <c r="AG219" s="362">
        <f t="shared" si="45"/>
        <v>0</v>
      </c>
      <c r="AH219" s="363">
        <f t="shared" si="51"/>
        <v>0</v>
      </c>
      <c r="AI219" s="364"/>
      <c r="AJ219" s="365">
        <f t="shared" si="52"/>
        <v>0</v>
      </c>
      <c r="AK219" s="351"/>
      <c r="AM219" s="349">
        <f t="shared" si="56"/>
        <v>0</v>
      </c>
      <c r="AN219" s="349">
        <f t="shared" si="55"/>
        <v>0</v>
      </c>
      <c r="AO219" s="349">
        <f t="shared" si="55"/>
        <v>0</v>
      </c>
      <c r="AP219" s="349">
        <f t="shared" si="55"/>
        <v>0</v>
      </c>
      <c r="AQ219" s="349">
        <f t="shared" si="55"/>
        <v>0</v>
      </c>
      <c r="AR219" s="349">
        <f t="shared" si="55"/>
        <v>0</v>
      </c>
      <c r="AS219" s="349">
        <f t="shared" si="55"/>
        <v>0</v>
      </c>
      <c r="AT219" s="349">
        <f t="shared" si="55"/>
        <v>0</v>
      </c>
      <c r="AU219" s="349">
        <f t="shared" si="55"/>
        <v>0</v>
      </c>
      <c r="AV219" s="349">
        <f t="shared" si="55"/>
        <v>0</v>
      </c>
      <c r="AW219" s="349">
        <f t="shared" si="55"/>
        <v>0</v>
      </c>
      <c r="AX219" s="349">
        <f t="shared" si="55"/>
        <v>0</v>
      </c>
      <c r="AY219" s="349">
        <f t="shared" si="55"/>
        <v>0</v>
      </c>
      <c r="AZ219" s="349">
        <f t="shared" si="55"/>
        <v>0</v>
      </c>
      <c r="BA219" s="349">
        <f t="shared" si="55"/>
        <v>0</v>
      </c>
      <c r="BB219" s="349">
        <f t="shared" si="53"/>
        <v>0</v>
      </c>
    </row>
    <row r="220" spans="1:54" ht="13.5">
      <c r="A220" s="319" t="str">
        <f t="shared" si="48"/>
        <v/>
      </c>
      <c r="B220" s="350" t="e">
        <f>DATE(F220,G220,H220)&amp;"-"&amp;COUNTIF($C$19:C220,H220)</f>
        <v>#NUM!</v>
      </c>
      <c r="C220" s="319">
        <f t="shared" si="49"/>
        <v>0</v>
      </c>
      <c r="D220" s="350" t="e">
        <f>DATE(F220,G220,H220)&amp;"-"&amp;COUNTIF($E$19:E220,H220)</f>
        <v>#NUM!</v>
      </c>
      <c r="E220" s="319">
        <f t="shared" si="50"/>
        <v>0</v>
      </c>
      <c r="F220" s="596"/>
      <c r="G220" s="596"/>
      <c r="H220" s="596"/>
      <c r="I220" s="352"/>
      <c r="J220" s="597"/>
      <c r="K220" s="353"/>
      <c r="L220" s="351"/>
      <c r="M220" s="354"/>
      <c r="N220" s="355"/>
      <c r="O220" s="356"/>
      <c r="P220" s="355"/>
      <c r="Q220" s="356"/>
      <c r="R220" s="355"/>
      <c r="S220" s="356"/>
      <c r="T220" s="355"/>
      <c r="U220" s="356"/>
      <c r="V220" s="357"/>
      <c r="W220" s="358"/>
      <c r="X220" s="358"/>
      <c r="Y220" s="358"/>
      <c r="Z220" s="358"/>
      <c r="AA220" s="600">
        <v>960</v>
      </c>
      <c r="AB220" s="360"/>
      <c r="AC220" s="349"/>
      <c r="AD220" s="361"/>
      <c r="AE220" s="362">
        <f t="shared" si="54"/>
        <v>0</v>
      </c>
      <c r="AF220" s="362">
        <f t="shared" si="44"/>
        <v>0</v>
      </c>
      <c r="AG220" s="362">
        <f t="shared" si="45"/>
        <v>0</v>
      </c>
      <c r="AH220" s="363">
        <f t="shared" si="51"/>
        <v>0</v>
      </c>
      <c r="AI220" s="364"/>
      <c r="AJ220" s="365">
        <f t="shared" si="52"/>
        <v>0</v>
      </c>
      <c r="AK220" s="351"/>
      <c r="AM220" s="349">
        <f t="shared" si="56"/>
        <v>0</v>
      </c>
      <c r="AN220" s="349">
        <f t="shared" si="55"/>
        <v>0</v>
      </c>
      <c r="AO220" s="349">
        <f t="shared" si="55"/>
        <v>0</v>
      </c>
      <c r="AP220" s="349">
        <f t="shared" si="55"/>
        <v>0</v>
      </c>
      <c r="AQ220" s="349">
        <f t="shared" si="55"/>
        <v>0</v>
      </c>
      <c r="AR220" s="349">
        <f t="shared" si="55"/>
        <v>0</v>
      </c>
      <c r="AS220" s="349">
        <f t="shared" si="55"/>
        <v>0</v>
      </c>
      <c r="AT220" s="349">
        <f t="shared" si="55"/>
        <v>0</v>
      </c>
      <c r="AU220" s="349">
        <f t="shared" si="55"/>
        <v>0</v>
      </c>
      <c r="AV220" s="349">
        <f t="shared" si="55"/>
        <v>0</v>
      </c>
      <c r="AW220" s="349">
        <f t="shared" si="55"/>
        <v>0</v>
      </c>
      <c r="AX220" s="349">
        <f t="shared" si="55"/>
        <v>0</v>
      </c>
      <c r="AY220" s="349">
        <f t="shared" si="55"/>
        <v>0</v>
      </c>
      <c r="AZ220" s="349">
        <f t="shared" si="55"/>
        <v>0</v>
      </c>
      <c r="BA220" s="349">
        <f t="shared" si="55"/>
        <v>0</v>
      </c>
      <c r="BB220" s="349">
        <f t="shared" si="53"/>
        <v>0</v>
      </c>
    </row>
    <row r="221" spans="1:54" ht="13.5">
      <c r="A221" s="319" t="str">
        <f t="shared" si="48"/>
        <v/>
      </c>
      <c r="B221" s="350" t="e">
        <f>DATE(F221,G221,H221)&amp;"-"&amp;COUNTIF($C$19:C221,H221)</f>
        <v>#NUM!</v>
      </c>
      <c r="C221" s="319">
        <f t="shared" si="49"/>
        <v>0</v>
      </c>
      <c r="D221" s="350" t="e">
        <f>DATE(F221,G221,H221)&amp;"-"&amp;COUNTIF($E$19:E221,H221)</f>
        <v>#NUM!</v>
      </c>
      <c r="E221" s="319">
        <f t="shared" si="50"/>
        <v>0</v>
      </c>
      <c r="F221" s="596"/>
      <c r="G221" s="596"/>
      <c r="H221" s="596"/>
      <c r="I221" s="352"/>
      <c r="J221" s="597"/>
      <c r="K221" s="353"/>
      <c r="L221" s="351"/>
      <c r="M221" s="354"/>
      <c r="N221" s="355"/>
      <c r="O221" s="356"/>
      <c r="P221" s="355"/>
      <c r="Q221" s="356"/>
      <c r="R221" s="355"/>
      <c r="S221" s="356"/>
      <c r="T221" s="355"/>
      <c r="U221" s="356"/>
      <c r="V221" s="357"/>
      <c r="W221" s="358"/>
      <c r="X221" s="358"/>
      <c r="Y221" s="358"/>
      <c r="Z221" s="358"/>
      <c r="AA221" s="600">
        <v>960</v>
      </c>
      <c r="AB221" s="360"/>
      <c r="AC221" s="349"/>
      <c r="AD221" s="361"/>
      <c r="AE221" s="362">
        <f t="shared" si="54"/>
        <v>0</v>
      </c>
      <c r="AF221" s="362">
        <f t="shared" si="44"/>
        <v>0</v>
      </c>
      <c r="AG221" s="362">
        <f t="shared" si="45"/>
        <v>0</v>
      </c>
      <c r="AH221" s="363">
        <f t="shared" si="51"/>
        <v>0</v>
      </c>
      <c r="AI221" s="364"/>
      <c r="AJ221" s="365">
        <f t="shared" si="52"/>
        <v>0</v>
      </c>
      <c r="AK221" s="351"/>
      <c r="AM221" s="349">
        <f t="shared" si="56"/>
        <v>0</v>
      </c>
      <c r="AN221" s="349">
        <f t="shared" si="55"/>
        <v>0</v>
      </c>
      <c r="AO221" s="349">
        <f t="shared" si="55"/>
        <v>0</v>
      </c>
      <c r="AP221" s="349">
        <f t="shared" si="55"/>
        <v>0</v>
      </c>
      <c r="AQ221" s="349">
        <f t="shared" si="55"/>
        <v>0</v>
      </c>
      <c r="AR221" s="349">
        <f t="shared" si="55"/>
        <v>0</v>
      </c>
      <c r="AS221" s="349">
        <f t="shared" si="55"/>
        <v>0</v>
      </c>
      <c r="AT221" s="349">
        <f t="shared" si="55"/>
        <v>0</v>
      </c>
      <c r="AU221" s="349">
        <f t="shared" si="55"/>
        <v>0</v>
      </c>
      <c r="AV221" s="349">
        <f t="shared" si="55"/>
        <v>0</v>
      </c>
      <c r="AW221" s="349">
        <f t="shared" si="55"/>
        <v>0</v>
      </c>
      <c r="AX221" s="349">
        <f t="shared" si="55"/>
        <v>0</v>
      </c>
      <c r="AY221" s="349">
        <f t="shared" si="55"/>
        <v>0</v>
      </c>
      <c r="AZ221" s="349">
        <f t="shared" si="55"/>
        <v>0</v>
      </c>
      <c r="BA221" s="349">
        <f t="shared" si="55"/>
        <v>0</v>
      </c>
      <c r="BB221" s="349">
        <f t="shared" si="53"/>
        <v>0</v>
      </c>
    </row>
    <row r="222" spans="1:54" ht="13.5">
      <c r="A222" s="319" t="str">
        <f t="shared" si="48"/>
        <v/>
      </c>
      <c r="B222" s="350" t="e">
        <f>DATE(F222,G222,H222)&amp;"-"&amp;COUNTIF($C$19:C222,H222)</f>
        <v>#NUM!</v>
      </c>
      <c r="C222" s="319">
        <f t="shared" si="49"/>
        <v>0</v>
      </c>
      <c r="D222" s="350" t="e">
        <f>DATE(F222,G222,H222)&amp;"-"&amp;COUNTIF($E$19:E222,H222)</f>
        <v>#NUM!</v>
      </c>
      <c r="E222" s="319">
        <f t="shared" si="50"/>
        <v>0</v>
      </c>
      <c r="F222" s="596"/>
      <c r="G222" s="596"/>
      <c r="H222" s="596"/>
      <c r="I222" s="352"/>
      <c r="J222" s="597"/>
      <c r="K222" s="353"/>
      <c r="L222" s="351"/>
      <c r="M222" s="354"/>
      <c r="N222" s="355"/>
      <c r="O222" s="356"/>
      <c r="P222" s="355"/>
      <c r="Q222" s="356"/>
      <c r="R222" s="355"/>
      <c r="S222" s="356"/>
      <c r="T222" s="355"/>
      <c r="U222" s="356"/>
      <c r="V222" s="357"/>
      <c r="W222" s="358"/>
      <c r="X222" s="358"/>
      <c r="Y222" s="358"/>
      <c r="Z222" s="358"/>
      <c r="AA222" s="600">
        <v>960</v>
      </c>
      <c r="AB222" s="360"/>
      <c r="AC222" s="349"/>
      <c r="AD222" s="361"/>
      <c r="AE222" s="362">
        <f t="shared" si="54"/>
        <v>0</v>
      </c>
      <c r="AF222" s="362">
        <f t="shared" si="44"/>
        <v>0</v>
      </c>
      <c r="AG222" s="362">
        <f t="shared" si="45"/>
        <v>0</v>
      </c>
      <c r="AH222" s="363">
        <f t="shared" si="51"/>
        <v>0</v>
      </c>
      <c r="AI222" s="364"/>
      <c r="AJ222" s="365">
        <f t="shared" si="52"/>
        <v>0</v>
      </c>
      <c r="AK222" s="351"/>
      <c r="AM222" s="349">
        <f t="shared" si="56"/>
        <v>0</v>
      </c>
      <c r="AN222" s="349">
        <f t="shared" si="55"/>
        <v>0</v>
      </c>
      <c r="AO222" s="349">
        <f t="shared" si="55"/>
        <v>0</v>
      </c>
      <c r="AP222" s="349">
        <f t="shared" si="55"/>
        <v>0</v>
      </c>
      <c r="AQ222" s="349">
        <f t="shared" si="55"/>
        <v>0</v>
      </c>
      <c r="AR222" s="349">
        <f t="shared" si="55"/>
        <v>0</v>
      </c>
      <c r="AS222" s="349">
        <f t="shared" si="55"/>
        <v>0</v>
      </c>
      <c r="AT222" s="349">
        <f t="shared" si="55"/>
        <v>0</v>
      </c>
      <c r="AU222" s="349">
        <f t="shared" si="55"/>
        <v>0</v>
      </c>
      <c r="AV222" s="349">
        <f t="shared" si="55"/>
        <v>0</v>
      </c>
      <c r="AW222" s="349">
        <f t="shared" si="55"/>
        <v>0</v>
      </c>
      <c r="AX222" s="349">
        <f t="shared" si="55"/>
        <v>0</v>
      </c>
      <c r="AY222" s="349">
        <f t="shared" si="55"/>
        <v>0</v>
      </c>
      <c r="AZ222" s="349">
        <f t="shared" si="55"/>
        <v>0</v>
      </c>
      <c r="BA222" s="349">
        <f t="shared" si="55"/>
        <v>0</v>
      </c>
      <c r="BB222" s="349">
        <f t="shared" si="53"/>
        <v>0</v>
      </c>
    </row>
    <row r="223" spans="1:54" ht="13.5">
      <c r="A223" s="319" t="str">
        <f t="shared" si="48"/>
        <v/>
      </c>
      <c r="B223" s="350" t="e">
        <f>DATE(F223,G223,H223)&amp;"-"&amp;COUNTIF($C$19:C223,H223)</f>
        <v>#NUM!</v>
      </c>
      <c r="C223" s="319">
        <f t="shared" si="49"/>
        <v>0</v>
      </c>
      <c r="D223" s="350" t="e">
        <f>DATE(F223,G223,H223)&amp;"-"&amp;COUNTIF($E$19:E223,H223)</f>
        <v>#NUM!</v>
      </c>
      <c r="E223" s="319">
        <f t="shared" si="50"/>
        <v>0</v>
      </c>
      <c r="F223" s="596"/>
      <c r="G223" s="596"/>
      <c r="H223" s="596"/>
      <c r="I223" s="352"/>
      <c r="J223" s="597"/>
      <c r="K223" s="353"/>
      <c r="L223" s="351"/>
      <c r="M223" s="354"/>
      <c r="N223" s="355"/>
      <c r="O223" s="356"/>
      <c r="P223" s="355"/>
      <c r="Q223" s="356"/>
      <c r="R223" s="355"/>
      <c r="S223" s="356"/>
      <c r="T223" s="355"/>
      <c r="U223" s="356"/>
      <c r="V223" s="357"/>
      <c r="W223" s="358"/>
      <c r="X223" s="358"/>
      <c r="Y223" s="358"/>
      <c r="Z223" s="358"/>
      <c r="AA223" s="600">
        <v>960</v>
      </c>
      <c r="AB223" s="360"/>
      <c r="AC223" s="349"/>
      <c r="AD223" s="361"/>
      <c r="AE223" s="362">
        <f t="shared" si="54"/>
        <v>0</v>
      </c>
      <c r="AF223" s="362">
        <f t="shared" si="44"/>
        <v>0</v>
      </c>
      <c r="AG223" s="362">
        <f t="shared" si="45"/>
        <v>0</v>
      </c>
      <c r="AH223" s="363">
        <f t="shared" si="51"/>
        <v>0</v>
      </c>
      <c r="AI223" s="364"/>
      <c r="AJ223" s="365">
        <f t="shared" si="52"/>
        <v>0</v>
      </c>
      <c r="AK223" s="351"/>
      <c r="AM223" s="349">
        <f t="shared" si="56"/>
        <v>0</v>
      </c>
      <c r="AN223" s="349">
        <f t="shared" si="55"/>
        <v>0</v>
      </c>
      <c r="AO223" s="349">
        <f t="shared" si="55"/>
        <v>0</v>
      </c>
      <c r="AP223" s="349">
        <f t="shared" si="55"/>
        <v>0</v>
      </c>
      <c r="AQ223" s="349">
        <f t="shared" si="55"/>
        <v>0</v>
      </c>
      <c r="AR223" s="349">
        <f t="shared" si="55"/>
        <v>0</v>
      </c>
      <c r="AS223" s="349">
        <f t="shared" si="55"/>
        <v>0</v>
      </c>
      <c r="AT223" s="349">
        <f t="shared" si="55"/>
        <v>0</v>
      </c>
      <c r="AU223" s="349">
        <f t="shared" si="55"/>
        <v>0</v>
      </c>
      <c r="AV223" s="349">
        <f t="shared" si="55"/>
        <v>0</v>
      </c>
      <c r="AW223" s="349">
        <f t="shared" si="55"/>
        <v>0</v>
      </c>
      <c r="AX223" s="349">
        <f t="shared" si="55"/>
        <v>0</v>
      </c>
      <c r="AY223" s="349">
        <f t="shared" si="55"/>
        <v>0</v>
      </c>
      <c r="AZ223" s="349">
        <f t="shared" si="55"/>
        <v>0</v>
      </c>
      <c r="BA223" s="349">
        <f t="shared" si="55"/>
        <v>0</v>
      </c>
      <c r="BB223" s="349">
        <f t="shared" si="53"/>
        <v>0</v>
      </c>
    </row>
    <row r="224" spans="1:54" ht="13.5">
      <c r="A224" s="319" t="str">
        <f t="shared" si="48"/>
        <v/>
      </c>
      <c r="B224" s="350" t="e">
        <f>DATE(F224,G224,H224)&amp;"-"&amp;COUNTIF($C$19:C224,H224)</f>
        <v>#NUM!</v>
      </c>
      <c r="C224" s="319">
        <f t="shared" si="49"/>
        <v>0</v>
      </c>
      <c r="D224" s="350" t="e">
        <f>DATE(F224,G224,H224)&amp;"-"&amp;COUNTIF($E$19:E224,H224)</f>
        <v>#NUM!</v>
      </c>
      <c r="E224" s="319">
        <f t="shared" si="50"/>
        <v>0</v>
      </c>
      <c r="F224" s="596"/>
      <c r="G224" s="596"/>
      <c r="H224" s="596"/>
      <c r="I224" s="352"/>
      <c r="J224" s="597"/>
      <c r="K224" s="353"/>
      <c r="L224" s="351"/>
      <c r="M224" s="354"/>
      <c r="N224" s="355"/>
      <c r="O224" s="356"/>
      <c r="P224" s="355"/>
      <c r="Q224" s="356"/>
      <c r="R224" s="355"/>
      <c r="S224" s="356"/>
      <c r="T224" s="355"/>
      <c r="U224" s="356"/>
      <c r="V224" s="357"/>
      <c r="W224" s="358"/>
      <c r="X224" s="358"/>
      <c r="Y224" s="358"/>
      <c r="Z224" s="358"/>
      <c r="AA224" s="600">
        <v>960</v>
      </c>
      <c r="AB224" s="360"/>
      <c r="AC224" s="349"/>
      <c r="AD224" s="361"/>
      <c r="AE224" s="362">
        <f t="shared" si="54"/>
        <v>0</v>
      </c>
      <c r="AF224" s="362">
        <f t="shared" ref="AF224:AF287" si="57">IF(AE224-"8:00"&lt;0,0,AE224-"8:00")</f>
        <v>0</v>
      </c>
      <c r="AG224" s="362">
        <f t="shared" ref="AG224:AG287" si="58">IF(AB224&gt;22/24,AE224,5/24-MIN(AB224,5/24)+MAX(AD224,22/24)-22/24)</f>
        <v>0</v>
      </c>
      <c r="AH224" s="363">
        <f t="shared" si="51"/>
        <v>0</v>
      </c>
      <c r="AI224" s="364"/>
      <c r="AJ224" s="365">
        <f t="shared" si="52"/>
        <v>0</v>
      </c>
      <c r="AK224" s="351"/>
      <c r="AM224" s="349">
        <f t="shared" si="56"/>
        <v>0</v>
      </c>
      <c r="AN224" s="349">
        <f t="shared" si="55"/>
        <v>0</v>
      </c>
      <c r="AO224" s="349">
        <f t="shared" si="55"/>
        <v>0</v>
      </c>
      <c r="AP224" s="349">
        <f t="shared" si="55"/>
        <v>0</v>
      </c>
      <c r="AQ224" s="349">
        <f t="shared" si="55"/>
        <v>0</v>
      </c>
      <c r="AR224" s="349">
        <f t="shared" si="55"/>
        <v>0</v>
      </c>
      <c r="AS224" s="349">
        <f t="shared" si="55"/>
        <v>0</v>
      </c>
      <c r="AT224" s="349">
        <f t="shared" si="55"/>
        <v>0</v>
      </c>
      <c r="AU224" s="349">
        <f t="shared" si="55"/>
        <v>0</v>
      </c>
      <c r="AV224" s="349">
        <f t="shared" si="55"/>
        <v>0</v>
      </c>
      <c r="AW224" s="349">
        <f t="shared" si="55"/>
        <v>0</v>
      </c>
      <c r="AX224" s="349">
        <f t="shared" si="55"/>
        <v>0</v>
      </c>
      <c r="AY224" s="349">
        <f t="shared" si="55"/>
        <v>0</v>
      </c>
      <c r="AZ224" s="349">
        <f t="shared" si="55"/>
        <v>0</v>
      </c>
      <c r="BA224" s="349">
        <f t="shared" si="55"/>
        <v>0</v>
      </c>
      <c r="BB224" s="349">
        <f t="shared" si="53"/>
        <v>0</v>
      </c>
    </row>
    <row r="225" spans="1:54" ht="13.5">
      <c r="A225" s="319" t="str">
        <f t="shared" si="48"/>
        <v/>
      </c>
      <c r="B225" s="350" t="e">
        <f>DATE(F225,G225,H225)&amp;"-"&amp;COUNTIF($C$19:C225,H225)</f>
        <v>#NUM!</v>
      </c>
      <c r="C225" s="319">
        <f t="shared" si="49"/>
        <v>0</v>
      </c>
      <c r="D225" s="350" t="e">
        <f>DATE(F225,G225,H225)&amp;"-"&amp;COUNTIF($E$19:E225,H225)</f>
        <v>#NUM!</v>
      </c>
      <c r="E225" s="319">
        <f t="shared" si="50"/>
        <v>0</v>
      </c>
      <c r="F225" s="596"/>
      <c r="G225" s="596"/>
      <c r="H225" s="596"/>
      <c r="I225" s="352"/>
      <c r="J225" s="597"/>
      <c r="K225" s="353"/>
      <c r="L225" s="351"/>
      <c r="M225" s="354"/>
      <c r="N225" s="355"/>
      <c r="O225" s="356"/>
      <c r="P225" s="355"/>
      <c r="Q225" s="356"/>
      <c r="R225" s="355"/>
      <c r="S225" s="356"/>
      <c r="T225" s="355"/>
      <c r="U225" s="356"/>
      <c r="V225" s="357"/>
      <c r="W225" s="358"/>
      <c r="X225" s="358"/>
      <c r="Y225" s="358"/>
      <c r="Z225" s="358"/>
      <c r="AA225" s="600">
        <v>960</v>
      </c>
      <c r="AB225" s="360"/>
      <c r="AC225" s="349"/>
      <c r="AD225" s="361"/>
      <c r="AE225" s="362">
        <f t="shared" si="54"/>
        <v>0</v>
      </c>
      <c r="AF225" s="362">
        <f t="shared" si="57"/>
        <v>0</v>
      </c>
      <c r="AG225" s="362">
        <f t="shared" si="58"/>
        <v>0</v>
      </c>
      <c r="AH225" s="363">
        <f t="shared" si="51"/>
        <v>0</v>
      </c>
      <c r="AI225" s="364"/>
      <c r="AJ225" s="365">
        <f t="shared" si="52"/>
        <v>0</v>
      </c>
      <c r="AK225" s="351"/>
      <c r="AM225" s="349">
        <f t="shared" si="56"/>
        <v>0</v>
      </c>
      <c r="AN225" s="349">
        <f t="shared" si="55"/>
        <v>0</v>
      </c>
      <c r="AO225" s="349">
        <f t="shared" si="55"/>
        <v>0</v>
      </c>
      <c r="AP225" s="349">
        <f t="shared" si="55"/>
        <v>0</v>
      </c>
      <c r="AQ225" s="349">
        <f t="shared" si="55"/>
        <v>0</v>
      </c>
      <c r="AR225" s="349">
        <f t="shared" si="55"/>
        <v>0</v>
      </c>
      <c r="AS225" s="349">
        <f t="shared" si="55"/>
        <v>0</v>
      </c>
      <c r="AT225" s="349">
        <f t="shared" si="55"/>
        <v>0</v>
      </c>
      <c r="AU225" s="349">
        <f t="shared" si="55"/>
        <v>0</v>
      </c>
      <c r="AV225" s="349">
        <f t="shared" si="55"/>
        <v>0</v>
      </c>
      <c r="AW225" s="349">
        <f t="shared" si="55"/>
        <v>0</v>
      </c>
      <c r="AX225" s="349">
        <f t="shared" si="55"/>
        <v>0</v>
      </c>
      <c r="AY225" s="349">
        <f t="shared" si="55"/>
        <v>0</v>
      </c>
      <c r="AZ225" s="349">
        <f t="shared" si="55"/>
        <v>0</v>
      </c>
      <c r="BA225" s="349">
        <f t="shared" si="55"/>
        <v>0</v>
      </c>
      <c r="BB225" s="349">
        <f t="shared" si="53"/>
        <v>0</v>
      </c>
    </row>
    <row r="226" spans="1:54" ht="13.5">
      <c r="A226" s="319" t="str">
        <f t="shared" si="48"/>
        <v/>
      </c>
      <c r="B226" s="350" t="e">
        <f>DATE(F226,G226,H226)&amp;"-"&amp;COUNTIF($C$19:C226,H226)</f>
        <v>#NUM!</v>
      </c>
      <c r="C226" s="319">
        <f t="shared" si="49"/>
        <v>0</v>
      </c>
      <c r="D226" s="350" t="e">
        <f>DATE(F226,G226,H226)&amp;"-"&amp;COUNTIF($E$19:E226,H226)</f>
        <v>#NUM!</v>
      </c>
      <c r="E226" s="319">
        <f t="shared" si="50"/>
        <v>0</v>
      </c>
      <c r="F226" s="596"/>
      <c r="G226" s="596"/>
      <c r="H226" s="596"/>
      <c r="I226" s="352"/>
      <c r="J226" s="597"/>
      <c r="K226" s="353"/>
      <c r="L226" s="351"/>
      <c r="M226" s="354"/>
      <c r="N226" s="355"/>
      <c r="O226" s="356"/>
      <c r="P226" s="355"/>
      <c r="Q226" s="356"/>
      <c r="R226" s="355"/>
      <c r="S226" s="356"/>
      <c r="T226" s="355"/>
      <c r="U226" s="356"/>
      <c r="V226" s="357"/>
      <c r="W226" s="358"/>
      <c r="X226" s="358"/>
      <c r="Y226" s="358"/>
      <c r="Z226" s="358"/>
      <c r="AA226" s="600">
        <v>960</v>
      </c>
      <c r="AB226" s="360"/>
      <c r="AC226" s="349"/>
      <c r="AD226" s="361"/>
      <c r="AE226" s="362">
        <f t="shared" si="54"/>
        <v>0</v>
      </c>
      <c r="AF226" s="362">
        <f t="shared" si="57"/>
        <v>0</v>
      </c>
      <c r="AG226" s="362">
        <f t="shared" si="58"/>
        <v>0</v>
      </c>
      <c r="AH226" s="363">
        <f t="shared" si="51"/>
        <v>0</v>
      </c>
      <c r="AI226" s="364"/>
      <c r="AJ226" s="365">
        <f t="shared" si="52"/>
        <v>0</v>
      </c>
      <c r="AK226" s="351"/>
      <c r="AM226" s="349">
        <f t="shared" si="56"/>
        <v>0</v>
      </c>
      <c r="AN226" s="349">
        <f t="shared" si="55"/>
        <v>0</v>
      </c>
      <c r="AO226" s="349">
        <f t="shared" si="55"/>
        <v>0</v>
      </c>
      <c r="AP226" s="349">
        <f t="shared" si="55"/>
        <v>0</v>
      </c>
      <c r="AQ226" s="349">
        <f t="shared" si="55"/>
        <v>0</v>
      </c>
      <c r="AR226" s="349">
        <f t="shared" si="55"/>
        <v>0</v>
      </c>
      <c r="AS226" s="349">
        <f t="shared" si="55"/>
        <v>0</v>
      </c>
      <c r="AT226" s="349">
        <f t="shared" si="55"/>
        <v>0</v>
      </c>
      <c r="AU226" s="349">
        <f t="shared" si="55"/>
        <v>0</v>
      </c>
      <c r="AV226" s="349">
        <f t="shared" ref="AN226:BA244" si="59">IF($O226=AV$18,$N226,0)+IF($Q226=AV$18,$P226,0)+IF($S226=AV$18,$R226,0)+IF($U226=AV$18,$T226,0)</f>
        <v>0</v>
      </c>
      <c r="AW226" s="349">
        <f t="shared" si="59"/>
        <v>0</v>
      </c>
      <c r="AX226" s="349">
        <f t="shared" si="59"/>
        <v>0</v>
      </c>
      <c r="AY226" s="349">
        <f t="shared" si="59"/>
        <v>0</v>
      </c>
      <c r="AZ226" s="349">
        <f t="shared" si="59"/>
        <v>0</v>
      </c>
      <c r="BA226" s="349">
        <f t="shared" si="59"/>
        <v>0</v>
      </c>
      <c r="BB226" s="349">
        <f t="shared" si="53"/>
        <v>0</v>
      </c>
    </row>
    <row r="227" spans="1:54" ht="13.5">
      <c r="A227" s="319" t="str">
        <f t="shared" si="48"/>
        <v/>
      </c>
      <c r="B227" s="350" t="e">
        <f>DATE(F227,G227,H227)&amp;"-"&amp;COUNTIF($C$19:C227,H227)</f>
        <v>#NUM!</v>
      </c>
      <c r="C227" s="319">
        <f t="shared" si="49"/>
        <v>0</v>
      </c>
      <c r="D227" s="350" t="e">
        <f>DATE(F227,G227,H227)&amp;"-"&amp;COUNTIF($E$19:E227,H227)</f>
        <v>#NUM!</v>
      </c>
      <c r="E227" s="319">
        <f t="shared" si="50"/>
        <v>0</v>
      </c>
      <c r="F227" s="596"/>
      <c r="G227" s="596"/>
      <c r="H227" s="596"/>
      <c r="I227" s="352"/>
      <c r="J227" s="597"/>
      <c r="K227" s="353"/>
      <c r="L227" s="351"/>
      <c r="M227" s="354"/>
      <c r="N227" s="355"/>
      <c r="O227" s="356"/>
      <c r="P227" s="355"/>
      <c r="Q227" s="356"/>
      <c r="R227" s="355"/>
      <c r="S227" s="356"/>
      <c r="T227" s="355"/>
      <c r="U227" s="356"/>
      <c r="V227" s="357"/>
      <c r="W227" s="358"/>
      <c r="X227" s="358"/>
      <c r="Y227" s="358"/>
      <c r="Z227" s="358"/>
      <c r="AA227" s="600">
        <v>960</v>
      </c>
      <c r="AB227" s="360"/>
      <c r="AC227" s="349"/>
      <c r="AD227" s="361"/>
      <c r="AE227" s="362">
        <f t="shared" si="54"/>
        <v>0</v>
      </c>
      <c r="AF227" s="362">
        <f t="shared" si="57"/>
        <v>0</v>
      </c>
      <c r="AG227" s="362">
        <f t="shared" si="58"/>
        <v>0</v>
      </c>
      <c r="AH227" s="363">
        <f t="shared" si="51"/>
        <v>0</v>
      </c>
      <c r="AI227" s="364"/>
      <c r="AJ227" s="365">
        <f t="shared" si="52"/>
        <v>0</v>
      </c>
      <c r="AK227" s="351"/>
      <c r="AM227" s="349">
        <f t="shared" si="56"/>
        <v>0</v>
      </c>
      <c r="AN227" s="349">
        <f t="shared" si="59"/>
        <v>0</v>
      </c>
      <c r="AO227" s="349">
        <f t="shared" si="59"/>
        <v>0</v>
      </c>
      <c r="AP227" s="349">
        <f t="shared" si="59"/>
        <v>0</v>
      </c>
      <c r="AQ227" s="349">
        <f t="shared" si="59"/>
        <v>0</v>
      </c>
      <c r="AR227" s="349">
        <f t="shared" si="59"/>
        <v>0</v>
      </c>
      <c r="AS227" s="349">
        <f t="shared" si="59"/>
        <v>0</v>
      </c>
      <c r="AT227" s="349">
        <f t="shared" si="59"/>
        <v>0</v>
      </c>
      <c r="AU227" s="349">
        <f t="shared" si="59"/>
        <v>0</v>
      </c>
      <c r="AV227" s="349">
        <f t="shared" si="59"/>
        <v>0</v>
      </c>
      <c r="AW227" s="349">
        <f t="shared" si="59"/>
        <v>0</v>
      </c>
      <c r="AX227" s="349">
        <f t="shared" si="59"/>
        <v>0</v>
      </c>
      <c r="AY227" s="349">
        <f t="shared" si="59"/>
        <v>0</v>
      </c>
      <c r="AZ227" s="349">
        <f t="shared" si="59"/>
        <v>0</v>
      </c>
      <c r="BA227" s="349">
        <f t="shared" si="59"/>
        <v>0</v>
      </c>
      <c r="BB227" s="349">
        <f t="shared" si="53"/>
        <v>0</v>
      </c>
    </row>
    <row r="228" spans="1:54" ht="13.5">
      <c r="A228" s="319" t="str">
        <f t="shared" si="48"/>
        <v/>
      </c>
      <c r="B228" s="350" t="e">
        <f>DATE(F228,G228,H228)&amp;"-"&amp;COUNTIF($C$19:C228,H228)</f>
        <v>#NUM!</v>
      </c>
      <c r="C228" s="319">
        <f t="shared" si="49"/>
        <v>0</v>
      </c>
      <c r="D228" s="350" t="e">
        <f>DATE(F228,G228,H228)&amp;"-"&amp;COUNTIF($E$19:E228,H228)</f>
        <v>#NUM!</v>
      </c>
      <c r="E228" s="319">
        <f t="shared" si="50"/>
        <v>0</v>
      </c>
      <c r="F228" s="596"/>
      <c r="G228" s="596"/>
      <c r="H228" s="596"/>
      <c r="I228" s="352"/>
      <c r="J228" s="597"/>
      <c r="K228" s="353"/>
      <c r="L228" s="351"/>
      <c r="M228" s="354"/>
      <c r="N228" s="355"/>
      <c r="O228" s="356"/>
      <c r="P228" s="355"/>
      <c r="Q228" s="356"/>
      <c r="R228" s="355"/>
      <c r="S228" s="356"/>
      <c r="T228" s="355"/>
      <c r="U228" s="356"/>
      <c r="V228" s="357"/>
      <c r="W228" s="358"/>
      <c r="X228" s="358"/>
      <c r="Y228" s="358"/>
      <c r="Z228" s="358"/>
      <c r="AA228" s="600">
        <v>960</v>
      </c>
      <c r="AB228" s="360"/>
      <c r="AC228" s="349"/>
      <c r="AD228" s="361"/>
      <c r="AE228" s="362">
        <f t="shared" si="54"/>
        <v>0</v>
      </c>
      <c r="AF228" s="362">
        <f t="shared" si="57"/>
        <v>0</v>
      </c>
      <c r="AG228" s="362">
        <f t="shared" si="58"/>
        <v>0</v>
      </c>
      <c r="AH228" s="363">
        <f t="shared" si="51"/>
        <v>0</v>
      </c>
      <c r="AI228" s="364"/>
      <c r="AJ228" s="365">
        <f t="shared" si="52"/>
        <v>0</v>
      </c>
      <c r="AK228" s="351"/>
      <c r="AM228" s="349">
        <f t="shared" si="56"/>
        <v>0</v>
      </c>
      <c r="AN228" s="349">
        <f t="shared" si="59"/>
        <v>0</v>
      </c>
      <c r="AO228" s="349">
        <f t="shared" si="59"/>
        <v>0</v>
      </c>
      <c r="AP228" s="349">
        <f t="shared" si="59"/>
        <v>0</v>
      </c>
      <c r="AQ228" s="349">
        <f t="shared" si="59"/>
        <v>0</v>
      </c>
      <c r="AR228" s="349">
        <f t="shared" si="59"/>
        <v>0</v>
      </c>
      <c r="AS228" s="349">
        <f t="shared" si="59"/>
        <v>0</v>
      </c>
      <c r="AT228" s="349">
        <f t="shared" si="59"/>
        <v>0</v>
      </c>
      <c r="AU228" s="349">
        <f t="shared" si="59"/>
        <v>0</v>
      </c>
      <c r="AV228" s="349">
        <f t="shared" si="59"/>
        <v>0</v>
      </c>
      <c r="AW228" s="349">
        <f t="shared" si="59"/>
        <v>0</v>
      </c>
      <c r="AX228" s="349">
        <f t="shared" si="59"/>
        <v>0</v>
      </c>
      <c r="AY228" s="349">
        <f t="shared" si="59"/>
        <v>0</v>
      </c>
      <c r="AZ228" s="349">
        <f t="shared" si="59"/>
        <v>0</v>
      </c>
      <c r="BA228" s="349">
        <f t="shared" si="59"/>
        <v>0</v>
      </c>
      <c r="BB228" s="349">
        <f t="shared" si="53"/>
        <v>0</v>
      </c>
    </row>
    <row r="229" spans="1:54" ht="13.5">
      <c r="A229" s="319" t="str">
        <f t="shared" si="48"/>
        <v/>
      </c>
      <c r="B229" s="350" t="e">
        <f>DATE(F229,G229,H229)&amp;"-"&amp;COUNTIF($C$19:C229,H229)</f>
        <v>#NUM!</v>
      </c>
      <c r="C229" s="319">
        <f t="shared" si="49"/>
        <v>0</v>
      </c>
      <c r="D229" s="350" t="e">
        <f>DATE(F229,G229,H229)&amp;"-"&amp;COUNTIF($E$19:E229,H229)</f>
        <v>#NUM!</v>
      </c>
      <c r="E229" s="319">
        <f t="shared" si="50"/>
        <v>0</v>
      </c>
      <c r="F229" s="596"/>
      <c r="G229" s="596"/>
      <c r="H229" s="596"/>
      <c r="I229" s="352"/>
      <c r="J229" s="597"/>
      <c r="K229" s="353"/>
      <c r="L229" s="351"/>
      <c r="M229" s="354"/>
      <c r="N229" s="355"/>
      <c r="O229" s="356"/>
      <c r="P229" s="355"/>
      <c r="Q229" s="356"/>
      <c r="R229" s="355"/>
      <c r="S229" s="356"/>
      <c r="T229" s="355"/>
      <c r="U229" s="356"/>
      <c r="V229" s="357"/>
      <c r="W229" s="358"/>
      <c r="X229" s="358"/>
      <c r="Y229" s="358"/>
      <c r="Z229" s="358"/>
      <c r="AA229" s="600">
        <v>960</v>
      </c>
      <c r="AB229" s="360"/>
      <c r="AC229" s="349"/>
      <c r="AD229" s="361"/>
      <c r="AE229" s="362">
        <f t="shared" si="54"/>
        <v>0</v>
      </c>
      <c r="AF229" s="362">
        <f t="shared" si="57"/>
        <v>0</v>
      </c>
      <c r="AG229" s="362">
        <f t="shared" si="58"/>
        <v>0</v>
      </c>
      <c r="AH229" s="363">
        <f t="shared" si="51"/>
        <v>0</v>
      </c>
      <c r="AI229" s="364"/>
      <c r="AJ229" s="365">
        <f t="shared" si="52"/>
        <v>0</v>
      </c>
      <c r="AK229" s="351"/>
      <c r="AM229" s="349">
        <f t="shared" si="56"/>
        <v>0</v>
      </c>
      <c r="AN229" s="349">
        <f t="shared" si="59"/>
        <v>0</v>
      </c>
      <c r="AO229" s="349">
        <f t="shared" si="59"/>
        <v>0</v>
      </c>
      <c r="AP229" s="349">
        <f t="shared" si="59"/>
        <v>0</v>
      </c>
      <c r="AQ229" s="349">
        <f t="shared" si="59"/>
        <v>0</v>
      </c>
      <c r="AR229" s="349">
        <f t="shared" si="59"/>
        <v>0</v>
      </c>
      <c r="AS229" s="349">
        <f t="shared" si="59"/>
        <v>0</v>
      </c>
      <c r="AT229" s="349">
        <f t="shared" si="59"/>
        <v>0</v>
      </c>
      <c r="AU229" s="349">
        <f t="shared" si="59"/>
        <v>0</v>
      </c>
      <c r="AV229" s="349">
        <f t="shared" si="59"/>
        <v>0</v>
      </c>
      <c r="AW229" s="349">
        <f t="shared" si="59"/>
        <v>0</v>
      </c>
      <c r="AX229" s="349">
        <f t="shared" si="59"/>
        <v>0</v>
      </c>
      <c r="AY229" s="349">
        <f t="shared" si="59"/>
        <v>0</v>
      </c>
      <c r="AZ229" s="349">
        <f t="shared" si="59"/>
        <v>0</v>
      </c>
      <c r="BA229" s="349">
        <f t="shared" si="59"/>
        <v>0</v>
      </c>
      <c r="BB229" s="349">
        <f t="shared" si="53"/>
        <v>0</v>
      </c>
    </row>
    <row r="230" spans="1:54" ht="13.5">
      <c r="A230" s="319" t="str">
        <f t="shared" si="48"/>
        <v/>
      </c>
      <c r="B230" s="350" t="e">
        <f>DATE(F230,G230,H230)&amp;"-"&amp;COUNTIF($C$19:C230,H230)</f>
        <v>#NUM!</v>
      </c>
      <c r="C230" s="319">
        <f t="shared" si="49"/>
        <v>0</v>
      </c>
      <c r="D230" s="350" t="e">
        <f>DATE(F230,G230,H230)&amp;"-"&amp;COUNTIF($E$19:E230,H230)</f>
        <v>#NUM!</v>
      </c>
      <c r="E230" s="319">
        <f t="shared" si="50"/>
        <v>0</v>
      </c>
      <c r="F230" s="596"/>
      <c r="G230" s="596"/>
      <c r="H230" s="596"/>
      <c r="I230" s="352"/>
      <c r="J230" s="597"/>
      <c r="K230" s="353"/>
      <c r="L230" s="351"/>
      <c r="M230" s="354"/>
      <c r="N230" s="355"/>
      <c r="O230" s="356"/>
      <c r="P230" s="355"/>
      <c r="Q230" s="356"/>
      <c r="R230" s="355"/>
      <c r="S230" s="356"/>
      <c r="T230" s="355"/>
      <c r="U230" s="356"/>
      <c r="V230" s="357"/>
      <c r="W230" s="358"/>
      <c r="X230" s="358"/>
      <c r="Y230" s="358"/>
      <c r="Z230" s="358"/>
      <c r="AA230" s="600">
        <v>960</v>
      </c>
      <c r="AB230" s="360"/>
      <c r="AC230" s="349"/>
      <c r="AD230" s="361"/>
      <c r="AE230" s="362">
        <f t="shared" si="54"/>
        <v>0</v>
      </c>
      <c r="AF230" s="362">
        <f t="shared" si="57"/>
        <v>0</v>
      </c>
      <c r="AG230" s="362">
        <f t="shared" si="58"/>
        <v>0</v>
      </c>
      <c r="AH230" s="363">
        <f t="shared" si="51"/>
        <v>0</v>
      </c>
      <c r="AI230" s="364"/>
      <c r="AJ230" s="365">
        <f t="shared" si="52"/>
        <v>0</v>
      </c>
      <c r="AK230" s="351"/>
      <c r="AM230" s="349">
        <f t="shared" si="56"/>
        <v>0</v>
      </c>
      <c r="AN230" s="349">
        <f t="shared" si="59"/>
        <v>0</v>
      </c>
      <c r="AO230" s="349">
        <f t="shared" si="59"/>
        <v>0</v>
      </c>
      <c r="AP230" s="349">
        <f t="shared" si="59"/>
        <v>0</v>
      </c>
      <c r="AQ230" s="349">
        <f t="shared" si="59"/>
        <v>0</v>
      </c>
      <c r="AR230" s="349">
        <f t="shared" si="59"/>
        <v>0</v>
      </c>
      <c r="AS230" s="349">
        <f t="shared" si="59"/>
        <v>0</v>
      </c>
      <c r="AT230" s="349">
        <f t="shared" si="59"/>
        <v>0</v>
      </c>
      <c r="AU230" s="349">
        <f t="shared" si="59"/>
        <v>0</v>
      </c>
      <c r="AV230" s="349">
        <f t="shared" si="59"/>
        <v>0</v>
      </c>
      <c r="AW230" s="349">
        <f t="shared" si="59"/>
        <v>0</v>
      </c>
      <c r="AX230" s="349">
        <f t="shared" si="59"/>
        <v>0</v>
      </c>
      <c r="AY230" s="349">
        <f t="shared" si="59"/>
        <v>0</v>
      </c>
      <c r="AZ230" s="349">
        <f t="shared" si="59"/>
        <v>0</v>
      </c>
      <c r="BA230" s="349">
        <f t="shared" si="59"/>
        <v>0</v>
      </c>
      <c r="BB230" s="349">
        <f t="shared" si="53"/>
        <v>0</v>
      </c>
    </row>
    <row r="231" spans="1:54" ht="13.5">
      <c r="A231" s="319" t="str">
        <f t="shared" si="48"/>
        <v/>
      </c>
      <c r="B231" s="350" t="e">
        <f>DATE(F231,G231,H231)&amp;"-"&amp;COUNTIF($C$19:C231,H231)</f>
        <v>#NUM!</v>
      </c>
      <c r="C231" s="319">
        <f t="shared" si="49"/>
        <v>0</v>
      </c>
      <c r="D231" s="350" t="e">
        <f>DATE(F231,G231,H231)&amp;"-"&amp;COUNTIF($E$19:E231,H231)</f>
        <v>#NUM!</v>
      </c>
      <c r="E231" s="319">
        <f t="shared" si="50"/>
        <v>0</v>
      </c>
      <c r="F231" s="596"/>
      <c r="G231" s="596"/>
      <c r="H231" s="596"/>
      <c r="I231" s="352"/>
      <c r="J231" s="597"/>
      <c r="K231" s="353"/>
      <c r="L231" s="351"/>
      <c r="M231" s="354"/>
      <c r="N231" s="355"/>
      <c r="O231" s="356"/>
      <c r="P231" s="355"/>
      <c r="Q231" s="356"/>
      <c r="R231" s="355"/>
      <c r="S231" s="356"/>
      <c r="T231" s="355"/>
      <c r="U231" s="356"/>
      <c r="V231" s="357"/>
      <c r="W231" s="358"/>
      <c r="X231" s="358"/>
      <c r="Y231" s="358"/>
      <c r="Z231" s="358"/>
      <c r="AA231" s="600">
        <v>960</v>
      </c>
      <c r="AB231" s="360"/>
      <c r="AC231" s="349"/>
      <c r="AD231" s="361"/>
      <c r="AE231" s="362">
        <f t="shared" si="54"/>
        <v>0</v>
      </c>
      <c r="AF231" s="362">
        <f t="shared" si="57"/>
        <v>0</v>
      </c>
      <c r="AG231" s="362">
        <f t="shared" si="58"/>
        <v>0</v>
      </c>
      <c r="AH231" s="363">
        <f t="shared" si="51"/>
        <v>0</v>
      </c>
      <c r="AI231" s="364"/>
      <c r="AJ231" s="365">
        <f t="shared" si="52"/>
        <v>0</v>
      </c>
      <c r="AK231" s="351"/>
      <c r="AM231" s="349">
        <f t="shared" si="56"/>
        <v>0</v>
      </c>
      <c r="AN231" s="349">
        <f t="shared" si="59"/>
        <v>0</v>
      </c>
      <c r="AO231" s="349">
        <f t="shared" si="59"/>
        <v>0</v>
      </c>
      <c r="AP231" s="349">
        <f t="shared" si="59"/>
        <v>0</v>
      </c>
      <c r="AQ231" s="349">
        <f t="shared" si="59"/>
        <v>0</v>
      </c>
      <c r="AR231" s="349">
        <f t="shared" si="59"/>
        <v>0</v>
      </c>
      <c r="AS231" s="349">
        <f t="shared" si="59"/>
        <v>0</v>
      </c>
      <c r="AT231" s="349">
        <f t="shared" si="59"/>
        <v>0</v>
      </c>
      <c r="AU231" s="349">
        <f t="shared" si="59"/>
        <v>0</v>
      </c>
      <c r="AV231" s="349">
        <f t="shared" si="59"/>
        <v>0</v>
      </c>
      <c r="AW231" s="349">
        <f t="shared" si="59"/>
        <v>0</v>
      </c>
      <c r="AX231" s="349">
        <f t="shared" si="59"/>
        <v>0</v>
      </c>
      <c r="AY231" s="349">
        <f t="shared" si="59"/>
        <v>0</v>
      </c>
      <c r="AZ231" s="349">
        <f t="shared" si="59"/>
        <v>0</v>
      </c>
      <c r="BA231" s="349">
        <f t="shared" si="59"/>
        <v>0</v>
      </c>
      <c r="BB231" s="349">
        <f t="shared" si="53"/>
        <v>0</v>
      </c>
    </row>
    <row r="232" spans="1:54" ht="13.5">
      <c r="A232" s="319" t="str">
        <f t="shared" si="48"/>
        <v/>
      </c>
      <c r="B232" s="350" t="e">
        <f>DATE(F232,G232,H232)&amp;"-"&amp;COUNTIF($C$19:C232,H232)</f>
        <v>#NUM!</v>
      </c>
      <c r="C232" s="319">
        <f t="shared" si="49"/>
        <v>0</v>
      </c>
      <c r="D232" s="350" t="e">
        <f>DATE(F232,G232,H232)&amp;"-"&amp;COUNTIF($E$19:E232,H232)</f>
        <v>#NUM!</v>
      </c>
      <c r="E232" s="319">
        <f t="shared" si="50"/>
        <v>0</v>
      </c>
      <c r="F232" s="596"/>
      <c r="G232" s="596"/>
      <c r="H232" s="596"/>
      <c r="I232" s="352"/>
      <c r="J232" s="597"/>
      <c r="K232" s="353"/>
      <c r="L232" s="351"/>
      <c r="M232" s="354"/>
      <c r="N232" s="355"/>
      <c r="O232" s="356"/>
      <c r="P232" s="355"/>
      <c r="Q232" s="356"/>
      <c r="R232" s="355"/>
      <c r="S232" s="356"/>
      <c r="T232" s="355"/>
      <c r="U232" s="356"/>
      <c r="V232" s="357"/>
      <c r="W232" s="358"/>
      <c r="X232" s="358"/>
      <c r="Y232" s="358"/>
      <c r="Z232" s="358"/>
      <c r="AA232" s="600">
        <v>960</v>
      </c>
      <c r="AB232" s="360"/>
      <c r="AC232" s="349"/>
      <c r="AD232" s="361"/>
      <c r="AE232" s="362">
        <f t="shared" si="54"/>
        <v>0</v>
      </c>
      <c r="AF232" s="362">
        <f t="shared" si="57"/>
        <v>0</v>
      </c>
      <c r="AG232" s="362">
        <f t="shared" si="58"/>
        <v>0</v>
      </c>
      <c r="AH232" s="363">
        <f t="shared" si="51"/>
        <v>0</v>
      </c>
      <c r="AI232" s="364"/>
      <c r="AJ232" s="365">
        <f t="shared" si="52"/>
        <v>0</v>
      </c>
      <c r="AK232" s="351"/>
      <c r="AM232" s="349">
        <f t="shared" si="56"/>
        <v>0</v>
      </c>
      <c r="AN232" s="349">
        <f t="shared" si="59"/>
        <v>0</v>
      </c>
      <c r="AO232" s="349">
        <f t="shared" si="59"/>
        <v>0</v>
      </c>
      <c r="AP232" s="349">
        <f t="shared" si="59"/>
        <v>0</v>
      </c>
      <c r="AQ232" s="349">
        <f t="shared" si="59"/>
        <v>0</v>
      </c>
      <c r="AR232" s="349">
        <f t="shared" si="59"/>
        <v>0</v>
      </c>
      <c r="AS232" s="349">
        <f t="shared" si="59"/>
        <v>0</v>
      </c>
      <c r="AT232" s="349">
        <f t="shared" si="59"/>
        <v>0</v>
      </c>
      <c r="AU232" s="349">
        <f t="shared" si="59"/>
        <v>0</v>
      </c>
      <c r="AV232" s="349">
        <f t="shared" si="59"/>
        <v>0</v>
      </c>
      <c r="AW232" s="349">
        <f t="shared" si="59"/>
        <v>0</v>
      </c>
      <c r="AX232" s="349">
        <f t="shared" si="59"/>
        <v>0</v>
      </c>
      <c r="AY232" s="349">
        <f t="shared" si="59"/>
        <v>0</v>
      </c>
      <c r="AZ232" s="349">
        <f t="shared" si="59"/>
        <v>0</v>
      </c>
      <c r="BA232" s="349">
        <f t="shared" si="59"/>
        <v>0</v>
      </c>
      <c r="BB232" s="349">
        <f t="shared" si="53"/>
        <v>0</v>
      </c>
    </row>
    <row r="233" spans="1:54" ht="13.5">
      <c r="A233" s="319" t="str">
        <f t="shared" si="48"/>
        <v/>
      </c>
      <c r="B233" s="350" t="e">
        <f>DATE(F233,G233,H233)&amp;"-"&amp;COUNTIF($C$19:C233,H233)</f>
        <v>#NUM!</v>
      </c>
      <c r="C233" s="319">
        <f t="shared" si="49"/>
        <v>0</v>
      </c>
      <c r="D233" s="350" t="e">
        <f>DATE(F233,G233,H233)&amp;"-"&amp;COUNTIF($E$19:E233,H233)</f>
        <v>#NUM!</v>
      </c>
      <c r="E233" s="319">
        <f t="shared" si="50"/>
        <v>0</v>
      </c>
      <c r="F233" s="596"/>
      <c r="G233" s="596"/>
      <c r="H233" s="596"/>
      <c r="I233" s="352"/>
      <c r="J233" s="597"/>
      <c r="K233" s="353"/>
      <c r="L233" s="351"/>
      <c r="M233" s="354"/>
      <c r="N233" s="355"/>
      <c r="O233" s="356"/>
      <c r="P233" s="355"/>
      <c r="Q233" s="356"/>
      <c r="R233" s="355"/>
      <c r="S233" s="356"/>
      <c r="T233" s="355"/>
      <c r="U233" s="356"/>
      <c r="V233" s="357"/>
      <c r="W233" s="358"/>
      <c r="X233" s="358"/>
      <c r="Y233" s="358"/>
      <c r="Z233" s="358"/>
      <c r="AA233" s="600">
        <v>960</v>
      </c>
      <c r="AB233" s="360"/>
      <c r="AC233" s="349"/>
      <c r="AD233" s="361"/>
      <c r="AE233" s="362">
        <f t="shared" si="54"/>
        <v>0</v>
      </c>
      <c r="AF233" s="362">
        <f t="shared" si="57"/>
        <v>0</v>
      </c>
      <c r="AG233" s="362">
        <f t="shared" si="58"/>
        <v>0</v>
      </c>
      <c r="AH233" s="363">
        <f t="shared" si="51"/>
        <v>0</v>
      </c>
      <c r="AI233" s="364"/>
      <c r="AJ233" s="365">
        <f t="shared" si="52"/>
        <v>0</v>
      </c>
      <c r="AK233" s="351"/>
      <c r="AM233" s="349">
        <f t="shared" si="56"/>
        <v>0</v>
      </c>
      <c r="AN233" s="349">
        <f t="shared" si="59"/>
        <v>0</v>
      </c>
      <c r="AO233" s="349">
        <f t="shared" si="59"/>
        <v>0</v>
      </c>
      <c r="AP233" s="349">
        <f t="shared" si="59"/>
        <v>0</v>
      </c>
      <c r="AQ233" s="349">
        <f t="shared" si="59"/>
        <v>0</v>
      </c>
      <c r="AR233" s="349">
        <f t="shared" si="59"/>
        <v>0</v>
      </c>
      <c r="AS233" s="349">
        <f t="shared" si="59"/>
        <v>0</v>
      </c>
      <c r="AT233" s="349">
        <f t="shared" si="59"/>
        <v>0</v>
      </c>
      <c r="AU233" s="349">
        <f t="shared" si="59"/>
        <v>0</v>
      </c>
      <c r="AV233" s="349">
        <f t="shared" si="59"/>
        <v>0</v>
      </c>
      <c r="AW233" s="349">
        <f t="shared" si="59"/>
        <v>0</v>
      </c>
      <c r="AX233" s="349">
        <f t="shared" si="59"/>
        <v>0</v>
      </c>
      <c r="AY233" s="349">
        <f t="shared" si="59"/>
        <v>0</v>
      </c>
      <c r="AZ233" s="349">
        <f t="shared" si="59"/>
        <v>0</v>
      </c>
      <c r="BA233" s="349">
        <f t="shared" si="59"/>
        <v>0</v>
      </c>
      <c r="BB233" s="349">
        <f t="shared" si="53"/>
        <v>0</v>
      </c>
    </row>
    <row r="234" spans="1:54" ht="13.5">
      <c r="A234" s="319" t="str">
        <f t="shared" si="48"/>
        <v/>
      </c>
      <c r="B234" s="350" t="e">
        <f>DATE(F234,G234,H234)&amp;"-"&amp;COUNTIF($C$19:C234,H234)</f>
        <v>#NUM!</v>
      </c>
      <c r="C234" s="319">
        <f t="shared" si="49"/>
        <v>0</v>
      </c>
      <c r="D234" s="350" t="e">
        <f>DATE(F234,G234,H234)&amp;"-"&amp;COUNTIF($E$19:E234,H234)</f>
        <v>#NUM!</v>
      </c>
      <c r="E234" s="319">
        <f t="shared" si="50"/>
        <v>0</v>
      </c>
      <c r="F234" s="596"/>
      <c r="G234" s="596"/>
      <c r="H234" s="596"/>
      <c r="I234" s="352"/>
      <c r="J234" s="597"/>
      <c r="K234" s="353"/>
      <c r="L234" s="351"/>
      <c r="M234" s="354"/>
      <c r="N234" s="355"/>
      <c r="O234" s="356"/>
      <c r="P234" s="355"/>
      <c r="Q234" s="356"/>
      <c r="R234" s="355"/>
      <c r="S234" s="356"/>
      <c r="T234" s="355"/>
      <c r="U234" s="356"/>
      <c r="V234" s="357"/>
      <c r="W234" s="358"/>
      <c r="X234" s="358"/>
      <c r="Y234" s="358"/>
      <c r="Z234" s="358"/>
      <c r="AA234" s="600">
        <v>960</v>
      </c>
      <c r="AB234" s="360"/>
      <c r="AC234" s="349"/>
      <c r="AD234" s="361"/>
      <c r="AE234" s="362">
        <f t="shared" si="54"/>
        <v>0</v>
      </c>
      <c r="AF234" s="362">
        <f t="shared" si="57"/>
        <v>0</v>
      </c>
      <c r="AG234" s="362">
        <f t="shared" si="58"/>
        <v>0</v>
      </c>
      <c r="AH234" s="363">
        <f t="shared" si="51"/>
        <v>0</v>
      </c>
      <c r="AI234" s="364"/>
      <c r="AJ234" s="365">
        <f t="shared" si="52"/>
        <v>0</v>
      </c>
      <c r="AK234" s="351"/>
      <c r="AM234" s="349">
        <f t="shared" si="56"/>
        <v>0</v>
      </c>
      <c r="AN234" s="349">
        <f t="shared" si="59"/>
        <v>0</v>
      </c>
      <c r="AO234" s="349">
        <f t="shared" si="59"/>
        <v>0</v>
      </c>
      <c r="AP234" s="349">
        <f t="shared" si="59"/>
        <v>0</v>
      </c>
      <c r="AQ234" s="349">
        <f t="shared" si="59"/>
        <v>0</v>
      </c>
      <c r="AR234" s="349">
        <f t="shared" si="59"/>
        <v>0</v>
      </c>
      <c r="AS234" s="349">
        <f t="shared" si="59"/>
        <v>0</v>
      </c>
      <c r="AT234" s="349">
        <f t="shared" si="59"/>
        <v>0</v>
      </c>
      <c r="AU234" s="349">
        <f t="shared" si="59"/>
        <v>0</v>
      </c>
      <c r="AV234" s="349">
        <f t="shared" si="59"/>
        <v>0</v>
      </c>
      <c r="AW234" s="349">
        <f t="shared" si="59"/>
        <v>0</v>
      </c>
      <c r="AX234" s="349">
        <f t="shared" si="59"/>
        <v>0</v>
      </c>
      <c r="AY234" s="349">
        <f t="shared" si="59"/>
        <v>0</v>
      </c>
      <c r="AZ234" s="349">
        <f t="shared" si="59"/>
        <v>0</v>
      </c>
      <c r="BA234" s="349">
        <f t="shared" si="59"/>
        <v>0</v>
      </c>
      <c r="BB234" s="349">
        <f t="shared" si="53"/>
        <v>0</v>
      </c>
    </row>
    <row r="235" spans="1:54" ht="13.5">
      <c r="A235" s="319" t="str">
        <f t="shared" si="48"/>
        <v/>
      </c>
      <c r="B235" s="350" t="e">
        <f>DATE(F235,G235,H235)&amp;"-"&amp;COUNTIF($C$19:C235,H235)</f>
        <v>#NUM!</v>
      </c>
      <c r="C235" s="319">
        <f t="shared" si="49"/>
        <v>0</v>
      </c>
      <c r="D235" s="350" t="e">
        <f>DATE(F235,G235,H235)&amp;"-"&amp;COUNTIF($E$19:E235,H235)</f>
        <v>#NUM!</v>
      </c>
      <c r="E235" s="319">
        <f t="shared" si="50"/>
        <v>0</v>
      </c>
      <c r="F235" s="596"/>
      <c r="G235" s="596"/>
      <c r="H235" s="596"/>
      <c r="I235" s="352"/>
      <c r="J235" s="597"/>
      <c r="K235" s="353"/>
      <c r="L235" s="351"/>
      <c r="M235" s="354"/>
      <c r="N235" s="355"/>
      <c r="O235" s="356"/>
      <c r="P235" s="355"/>
      <c r="Q235" s="356"/>
      <c r="R235" s="355"/>
      <c r="S235" s="356"/>
      <c r="T235" s="355"/>
      <c r="U235" s="356"/>
      <c r="V235" s="357"/>
      <c r="W235" s="358"/>
      <c r="X235" s="358"/>
      <c r="Y235" s="358"/>
      <c r="Z235" s="358"/>
      <c r="AA235" s="600">
        <v>960</v>
      </c>
      <c r="AB235" s="360"/>
      <c r="AC235" s="349"/>
      <c r="AD235" s="361"/>
      <c r="AE235" s="362">
        <f t="shared" si="54"/>
        <v>0</v>
      </c>
      <c r="AF235" s="362">
        <f t="shared" si="57"/>
        <v>0</v>
      </c>
      <c r="AG235" s="362">
        <f t="shared" si="58"/>
        <v>0</v>
      </c>
      <c r="AH235" s="363">
        <f t="shared" si="51"/>
        <v>0</v>
      </c>
      <c r="AI235" s="364"/>
      <c r="AJ235" s="365">
        <f t="shared" si="52"/>
        <v>0</v>
      </c>
      <c r="AK235" s="351"/>
      <c r="AM235" s="349">
        <f t="shared" si="56"/>
        <v>0</v>
      </c>
      <c r="AN235" s="349">
        <f t="shared" si="59"/>
        <v>0</v>
      </c>
      <c r="AO235" s="349">
        <f t="shared" si="59"/>
        <v>0</v>
      </c>
      <c r="AP235" s="349">
        <f t="shared" si="59"/>
        <v>0</v>
      </c>
      <c r="AQ235" s="349">
        <f t="shared" si="59"/>
        <v>0</v>
      </c>
      <c r="AR235" s="349">
        <f t="shared" si="59"/>
        <v>0</v>
      </c>
      <c r="AS235" s="349">
        <f t="shared" si="59"/>
        <v>0</v>
      </c>
      <c r="AT235" s="349">
        <f t="shared" si="59"/>
        <v>0</v>
      </c>
      <c r="AU235" s="349">
        <f t="shared" si="59"/>
        <v>0</v>
      </c>
      <c r="AV235" s="349">
        <f t="shared" si="59"/>
        <v>0</v>
      </c>
      <c r="AW235" s="349">
        <f t="shared" si="59"/>
        <v>0</v>
      </c>
      <c r="AX235" s="349">
        <f t="shared" si="59"/>
        <v>0</v>
      </c>
      <c r="AY235" s="349">
        <f t="shared" si="59"/>
        <v>0</v>
      </c>
      <c r="AZ235" s="349">
        <f t="shared" si="59"/>
        <v>0</v>
      </c>
      <c r="BA235" s="349">
        <f t="shared" si="59"/>
        <v>0</v>
      </c>
      <c r="BB235" s="349">
        <f t="shared" si="53"/>
        <v>0</v>
      </c>
    </row>
    <row r="236" spans="1:54" ht="13.5">
      <c r="A236" s="319" t="str">
        <f t="shared" si="48"/>
        <v/>
      </c>
      <c r="B236" s="350" t="e">
        <f>DATE(F236,G236,H236)&amp;"-"&amp;COUNTIF($C$19:C236,H236)</f>
        <v>#NUM!</v>
      </c>
      <c r="C236" s="319">
        <f t="shared" si="49"/>
        <v>0</v>
      </c>
      <c r="D236" s="350" t="e">
        <f>DATE(F236,G236,H236)&amp;"-"&amp;COUNTIF($E$19:E236,H236)</f>
        <v>#NUM!</v>
      </c>
      <c r="E236" s="319">
        <f t="shared" si="50"/>
        <v>0</v>
      </c>
      <c r="F236" s="596"/>
      <c r="G236" s="596"/>
      <c r="H236" s="596"/>
      <c r="I236" s="352"/>
      <c r="J236" s="597"/>
      <c r="K236" s="353"/>
      <c r="L236" s="351"/>
      <c r="M236" s="354"/>
      <c r="N236" s="355"/>
      <c r="O236" s="356"/>
      <c r="P236" s="355"/>
      <c r="Q236" s="356"/>
      <c r="R236" s="355"/>
      <c r="S236" s="356"/>
      <c r="T236" s="355"/>
      <c r="U236" s="356"/>
      <c r="V236" s="357"/>
      <c r="W236" s="358"/>
      <c r="X236" s="358"/>
      <c r="Y236" s="358"/>
      <c r="Z236" s="358"/>
      <c r="AA236" s="600">
        <v>960</v>
      </c>
      <c r="AB236" s="360"/>
      <c r="AC236" s="349"/>
      <c r="AD236" s="361"/>
      <c r="AE236" s="362">
        <f t="shared" si="54"/>
        <v>0</v>
      </c>
      <c r="AF236" s="362">
        <f t="shared" si="57"/>
        <v>0</v>
      </c>
      <c r="AG236" s="362">
        <f t="shared" si="58"/>
        <v>0</v>
      </c>
      <c r="AH236" s="363">
        <f t="shared" si="51"/>
        <v>0</v>
      </c>
      <c r="AI236" s="364"/>
      <c r="AJ236" s="365">
        <f t="shared" si="52"/>
        <v>0</v>
      </c>
      <c r="AK236" s="351"/>
      <c r="AM236" s="349">
        <f t="shared" si="56"/>
        <v>0</v>
      </c>
      <c r="AN236" s="349">
        <f t="shared" si="59"/>
        <v>0</v>
      </c>
      <c r="AO236" s="349">
        <f t="shared" si="59"/>
        <v>0</v>
      </c>
      <c r="AP236" s="349">
        <f t="shared" si="59"/>
        <v>0</v>
      </c>
      <c r="AQ236" s="349">
        <f t="shared" si="59"/>
        <v>0</v>
      </c>
      <c r="AR236" s="349">
        <f t="shared" si="59"/>
        <v>0</v>
      </c>
      <c r="AS236" s="349">
        <f t="shared" si="59"/>
        <v>0</v>
      </c>
      <c r="AT236" s="349">
        <f t="shared" si="59"/>
        <v>0</v>
      </c>
      <c r="AU236" s="349">
        <f t="shared" si="59"/>
        <v>0</v>
      </c>
      <c r="AV236" s="349">
        <f t="shared" si="59"/>
        <v>0</v>
      </c>
      <c r="AW236" s="349">
        <f t="shared" si="59"/>
        <v>0</v>
      </c>
      <c r="AX236" s="349">
        <f t="shared" si="59"/>
        <v>0</v>
      </c>
      <c r="AY236" s="349">
        <f t="shared" si="59"/>
        <v>0</v>
      </c>
      <c r="AZ236" s="349">
        <f t="shared" si="59"/>
        <v>0</v>
      </c>
      <c r="BA236" s="349">
        <f t="shared" si="59"/>
        <v>0</v>
      </c>
      <c r="BB236" s="349">
        <f t="shared" si="53"/>
        <v>0</v>
      </c>
    </row>
    <row r="237" spans="1:54" ht="13.5">
      <c r="A237" s="319" t="str">
        <f t="shared" si="48"/>
        <v/>
      </c>
      <c r="B237" s="350" t="e">
        <f>DATE(F237,G237,H237)&amp;"-"&amp;COUNTIF($C$19:C237,H237)</f>
        <v>#NUM!</v>
      </c>
      <c r="C237" s="319">
        <f t="shared" si="49"/>
        <v>0</v>
      </c>
      <c r="D237" s="350" t="e">
        <f>DATE(F237,G237,H237)&amp;"-"&amp;COUNTIF($E$19:E237,H237)</f>
        <v>#NUM!</v>
      </c>
      <c r="E237" s="319">
        <f t="shared" si="50"/>
        <v>0</v>
      </c>
      <c r="F237" s="596"/>
      <c r="G237" s="596"/>
      <c r="H237" s="596"/>
      <c r="I237" s="352"/>
      <c r="J237" s="597"/>
      <c r="K237" s="353"/>
      <c r="L237" s="351"/>
      <c r="M237" s="354"/>
      <c r="N237" s="355"/>
      <c r="O237" s="356"/>
      <c r="P237" s="355"/>
      <c r="Q237" s="356"/>
      <c r="R237" s="355"/>
      <c r="S237" s="356"/>
      <c r="T237" s="355"/>
      <c r="U237" s="356"/>
      <c r="V237" s="357"/>
      <c r="W237" s="358"/>
      <c r="X237" s="358"/>
      <c r="Y237" s="358"/>
      <c r="Z237" s="358"/>
      <c r="AA237" s="600">
        <v>960</v>
      </c>
      <c r="AB237" s="360"/>
      <c r="AC237" s="349"/>
      <c r="AD237" s="361"/>
      <c r="AE237" s="362">
        <f t="shared" si="54"/>
        <v>0</v>
      </c>
      <c r="AF237" s="362">
        <f t="shared" si="57"/>
        <v>0</v>
      </c>
      <c r="AG237" s="362">
        <f t="shared" si="58"/>
        <v>0</v>
      </c>
      <c r="AH237" s="363">
        <f t="shared" si="51"/>
        <v>0</v>
      </c>
      <c r="AI237" s="364"/>
      <c r="AJ237" s="365">
        <f t="shared" si="52"/>
        <v>0</v>
      </c>
      <c r="AK237" s="351"/>
      <c r="AM237" s="349">
        <f t="shared" si="56"/>
        <v>0</v>
      </c>
      <c r="AN237" s="349">
        <f t="shared" si="59"/>
        <v>0</v>
      </c>
      <c r="AO237" s="349">
        <f t="shared" si="59"/>
        <v>0</v>
      </c>
      <c r="AP237" s="349">
        <f t="shared" si="59"/>
        <v>0</v>
      </c>
      <c r="AQ237" s="349">
        <f t="shared" si="59"/>
        <v>0</v>
      </c>
      <c r="AR237" s="349">
        <f t="shared" si="59"/>
        <v>0</v>
      </c>
      <c r="AS237" s="349">
        <f t="shared" si="59"/>
        <v>0</v>
      </c>
      <c r="AT237" s="349">
        <f t="shared" si="59"/>
        <v>0</v>
      </c>
      <c r="AU237" s="349">
        <f t="shared" si="59"/>
        <v>0</v>
      </c>
      <c r="AV237" s="349">
        <f t="shared" si="59"/>
        <v>0</v>
      </c>
      <c r="AW237" s="349">
        <f t="shared" si="59"/>
        <v>0</v>
      </c>
      <c r="AX237" s="349">
        <f t="shared" si="59"/>
        <v>0</v>
      </c>
      <c r="AY237" s="349">
        <f t="shared" si="59"/>
        <v>0</v>
      </c>
      <c r="AZ237" s="349">
        <f t="shared" si="59"/>
        <v>0</v>
      </c>
      <c r="BA237" s="349">
        <f t="shared" si="59"/>
        <v>0</v>
      </c>
      <c r="BB237" s="349">
        <f t="shared" si="53"/>
        <v>0</v>
      </c>
    </row>
    <row r="238" spans="1:54" ht="13.5">
      <c r="A238" s="319" t="str">
        <f t="shared" si="48"/>
        <v/>
      </c>
      <c r="B238" s="350" t="e">
        <f>DATE(F238,G238,H238)&amp;"-"&amp;COUNTIF($C$19:C238,H238)</f>
        <v>#NUM!</v>
      </c>
      <c r="C238" s="319">
        <f t="shared" si="49"/>
        <v>0</v>
      </c>
      <c r="D238" s="350" t="e">
        <f>DATE(F238,G238,H238)&amp;"-"&amp;COUNTIF($E$19:E238,H238)</f>
        <v>#NUM!</v>
      </c>
      <c r="E238" s="319">
        <f t="shared" si="50"/>
        <v>0</v>
      </c>
      <c r="F238" s="596"/>
      <c r="G238" s="596"/>
      <c r="H238" s="596"/>
      <c r="I238" s="352"/>
      <c r="J238" s="597"/>
      <c r="K238" s="353"/>
      <c r="L238" s="351"/>
      <c r="M238" s="354"/>
      <c r="N238" s="355"/>
      <c r="O238" s="356"/>
      <c r="P238" s="355"/>
      <c r="Q238" s="356"/>
      <c r="R238" s="355"/>
      <c r="S238" s="356"/>
      <c r="T238" s="355"/>
      <c r="U238" s="356"/>
      <c r="V238" s="357"/>
      <c r="W238" s="358"/>
      <c r="X238" s="358"/>
      <c r="Y238" s="358"/>
      <c r="Z238" s="358"/>
      <c r="AA238" s="600">
        <v>960</v>
      </c>
      <c r="AB238" s="360"/>
      <c r="AC238" s="349"/>
      <c r="AD238" s="361"/>
      <c r="AE238" s="362">
        <f t="shared" si="54"/>
        <v>0</v>
      </c>
      <c r="AF238" s="362">
        <f t="shared" si="57"/>
        <v>0</v>
      </c>
      <c r="AG238" s="362">
        <f t="shared" si="58"/>
        <v>0</v>
      </c>
      <c r="AH238" s="363">
        <f t="shared" si="51"/>
        <v>0</v>
      </c>
      <c r="AI238" s="364"/>
      <c r="AJ238" s="365">
        <f t="shared" si="52"/>
        <v>0</v>
      </c>
      <c r="AK238" s="351"/>
      <c r="AM238" s="349">
        <f t="shared" si="56"/>
        <v>0</v>
      </c>
      <c r="AN238" s="349">
        <f t="shared" si="59"/>
        <v>0</v>
      </c>
      <c r="AO238" s="349">
        <f t="shared" si="59"/>
        <v>0</v>
      </c>
      <c r="AP238" s="349">
        <f t="shared" si="59"/>
        <v>0</v>
      </c>
      <c r="AQ238" s="349">
        <f t="shared" si="59"/>
        <v>0</v>
      </c>
      <c r="AR238" s="349">
        <f t="shared" si="59"/>
        <v>0</v>
      </c>
      <c r="AS238" s="349">
        <f t="shared" si="59"/>
        <v>0</v>
      </c>
      <c r="AT238" s="349">
        <f t="shared" si="59"/>
        <v>0</v>
      </c>
      <c r="AU238" s="349">
        <f t="shared" si="59"/>
        <v>0</v>
      </c>
      <c r="AV238" s="349">
        <f t="shared" si="59"/>
        <v>0</v>
      </c>
      <c r="AW238" s="349">
        <f t="shared" si="59"/>
        <v>0</v>
      </c>
      <c r="AX238" s="349">
        <f t="shared" si="59"/>
        <v>0</v>
      </c>
      <c r="AY238" s="349">
        <f t="shared" si="59"/>
        <v>0</v>
      </c>
      <c r="AZ238" s="349">
        <f t="shared" si="59"/>
        <v>0</v>
      </c>
      <c r="BA238" s="349">
        <f t="shared" si="59"/>
        <v>0</v>
      </c>
      <c r="BB238" s="349">
        <f t="shared" si="53"/>
        <v>0</v>
      </c>
    </row>
    <row r="239" spans="1:54" ht="13.5">
      <c r="A239" s="319" t="str">
        <f t="shared" si="48"/>
        <v/>
      </c>
      <c r="B239" s="350" t="e">
        <f>DATE(F239,G239,H239)&amp;"-"&amp;COUNTIF($C$19:C239,H239)</f>
        <v>#NUM!</v>
      </c>
      <c r="C239" s="319">
        <f t="shared" si="49"/>
        <v>0</v>
      </c>
      <c r="D239" s="350" t="e">
        <f>DATE(F239,G239,H239)&amp;"-"&amp;COUNTIF($E$19:E239,H239)</f>
        <v>#NUM!</v>
      </c>
      <c r="E239" s="319">
        <f t="shared" si="50"/>
        <v>0</v>
      </c>
      <c r="F239" s="596"/>
      <c r="G239" s="596"/>
      <c r="H239" s="596"/>
      <c r="I239" s="352"/>
      <c r="J239" s="597"/>
      <c r="K239" s="353"/>
      <c r="L239" s="351"/>
      <c r="M239" s="354"/>
      <c r="N239" s="355"/>
      <c r="O239" s="356"/>
      <c r="P239" s="355"/>
      <c r="Q239" s="356"/>
      <c r="R239" s="355"/>
      <c r="S239" s="356"/>
      <c r="T239" s="355"/>
      <c r="U239" s="356"/>
      <c r="V239" s="357"/>
      <c r="W239" s="358"/>
      <c r="X239" s="358"/>
      <c r="Y239" s="358"/>
      <c r="Z239" s="358"/>
      <c r="AA239" s="600">
        <v>960</v>
      </c>
      <c r="AB239" s="360"/>
      <c r="AC239" s="349"/>
      <c r="AD239" s="361"/>
      <c r="AE239" s="362">
        <f t="shared" si="54"/>
        <v>0</v>
      </c>
      <c r="AF239" s="362">
        <f t="shared" si="57"/>
        <v>0</v>
      </c>
      <c r="AG239" s="362">
        <f t="shared" si="58"/>
        <v>0</v>
      </c>
      <c r="AH239" s="363">
        <f t="shared" si="51"/>
        <v>0</v>
      </c>
      <c r="AI239" s="364"/>
      <c r="AJ239" s="365">
        <f t="shared" si="52"/>
        <v>0</v>
      </c>
      <c r="AK239" s="351"/>
      <c r="AM239" s="349">
        <f t="shared" si="56"/>
        <v>0</v>
      </c>
      <c r="AN239" s="349">
        <f t="shared" si="59"/>
        <v>0</v>
      </c>
      <c r="AO239" s="349">
        <f t="shared" si="59"/>
        <v>0</v>
      </c>
      <c r="AP239" s="349">
        <f t="shared" si="59"/>
        <v>0</v>
      </c>
      <c r="AQ239" s="349">
        <f t="shared" si="59"/>
        <v>0</v>
      </c>
      <c r="AR239" s="349">
        <f t="shared" si="59"/>
        <v>0</v>
      </c>
      <c r="AS239" s="349">
        <f t="shared" si="59"/>
        <v>0</v>
      </c>
      <c r="AT239" s="349">
        <f t="shared" si="59"/>
        <v>0</v>
      </c>
      <c r="AU239" s="349">
        <f t="shared" si="59"/>
        <v>0</v>
      </c>
      <c r="AV239" s="349">
        <f t="shared" si="59"/>
        <v>0</v>
      </c>
      <c r="AW239" s="349">
        <f t="shared" si="59"/>
        <v>0</v>
      </c>
      <c r="AX239" s="349">
        <f t="shared" si="59"/>
        <v>0</v>
      </c>
      <c r="AY239" s="349">
        <f t="shared" si="59"/>
        <v>0</v>
      </c>
      <c r="AZ239" s="349">
        <f t="shared" si="59"/>
        <v>0</v>
      </c>
      <c r="BA239" s="349">
        <f t="shared" si="59"/>
        <v>0</v>
      </c>
      <c r="BB239" s="349">
        <f t="shared" si="53"/>
        <v>0</v>
      </c>
    </row>
    <row r="240" spans="1:54" ht="13.5">
      <c r="A240" s="319" t="str">
        <f t="shared" si="48"/>
        <v/>
      </c>
      <c r="B240" s="350" t="e">
        <f>DATE(F240,G240,H240)&amp;"-"&amp;COUNTIF($C$19:C240,H240)</f>
        <v>#NUM!</v>
      </c>
      <c r="C240" s="319">
        <f t="shared" si="49"/>
        <v>0</v>
      </c>
      <c r="D240" s="350" t="e">
        <f>DATE(F240,G240,H240)&amp;"-"&amp;COUNTIF($E$19:E240,H240)</f>
        <v>#NUM!</v>
      </c>
      <c r="E240" s="319">
        <f t="shared" si="50"/>
        <v>0</v>
      </c>
      <c r="F240" s="596"/>
      <c r="G240" s="596"/>
      <c r="H240" s="596"/>
      <c r="I240" s="352"/>
      <c r="J240" s="597"/>
      <c r="K240" s="353"/>
      <c r="L240" s="351"/>
      <c r="M240" s="354"/>
      <c r="N240" s="355"/>
      <c r="O240" s="356"/>
      <c r="P240" s="355"/>
      <c r="Q240" s="356"/>
      <c r="R240" s="355"/>
      <c r="S240" s="356"/>
      <c r="T240" s="355"/>
      <c r="U240" s="356"/>
      <c r="V240" s="357"/>
      <c r="W240" s="358"/>
      <c r="X240" s="358"/>
      <c r="Y240" s="358"/>
      <c r="Z240" s="358"/>
      <c r="AA240" s="600">
        <v>960</v>
      </c>
      <c r="AB240" s="360"/>
      <c r="AC240" s="349"/>
      <c r="AD240" s="361"/>
      <c r="AE240" s="362">
        <f t="shared" si="54"/>
        <v>0</v>
      </c>
      <c r="AF240" s="362">
        <f t="shared" si="57"/>
        <v>0</v>
      </c>
      <c r="AG240" s="362">
        <f t="shared" si="58"/>
        <v>0</v>
      </c>
      <c r="AH240" s="363">
        <f t="shared" si="51"/>
        <v>0</v>
      </c>
      <c r="AI240" s="364"/>
      <c r="AJ240" s="365">
        <f t="shared" si="52"/>
        <v>0</v>
      </c>
      <c r="AK240" s="351"/>
      <c r="AM240" s="349">
        <f t="shared" si="56"/>
        <v>0</v>
      </c>
      <c r="AN240" s="349">
        <f t="shared" si="59"/>
        <v>0</v>
      </c>
      <c r="AO240" s="349">
        <f t="shared" si="59"/>
        <v>0</v>
      </c>
      <c r="AP240" s="349">
        <f t="shared" si="59"/>
        <v>0</v>
      </c>
      <c r="AQ240" s="349">
        <f t="shared" si="59"/>
        <v>0</v>
      </c>
      <c r="AR240" s="349">
        <f t="shared" si="59"/>
        <v>0</v>
      </c>
      <c r="AS240" s="349">
        <f t="shared" si="59"/>
        <v>0</v>
      </c>
      <c r="AT240" s="349">
        <f t="shared" si="59"/>
        <v>0</v>
      </c>
      <c r="AU240" s="349">
        <f t="shared" si="59"/>
        <v>0</v>
      </c>
      <c r="AV240" s="349">
        <f t="shared" si="59"/>
        <v>0</v>
      </c>
      <c r="AW240" s="349">
        <f t="shared" si="59"/>
        <v>0</v>
      </c>
      <c r="AX240" s="349">
        <f t="shared" si="59"/>
        <v>0</v>
      </c>
      <c r="AY240" s="349">
        <f t="shared" si="59"/>
        <v>0</v>
      </c>
      <c r="AZ240" s="349">
        <f t="shared" si="59"/>
        <v>0</v>
      </c>
      <c r="BA240" s="349">
        <f t="shared" si="59"/>
        <v>0</v>
      </c>
      <c r="BB240" s="349">
        <f t="shared" si="53"/>
        <v>0</v>
      </c>
    </row>
    <row r="241" spans="1:54" ht="13.5">
      <c r="A241" s="319" t="str">
        <f t="shared" si="48"/>
        <v/>
      </c>
      <c r="B241" s="350" t="e">
        <f>DATE(F241,G241,H241)&amp;"-"&amp;COUNTIF($C$19:C241,H241)</f>
        <v>#NUM!</v>
      </c>
      <c r="C241" s="319">
        <f t="shared" si="49"/>
        <v>0</v>
      </c>
      <c r="D241" s="350" t="e">
        <f>DATE(F241,G241,H241)&amp;"-"&amp;COUNTIF($E$19:E241,H241)</f>
        <v>#NUM!</v>
      </c>
      <c r="E241" s="319">
        <f t="shared" si="50"/>
        <v>0</v>
      </c>
      <c r="F241" s="596"/>
      <c r="G241" s="596"/>
      <c r="H241" s="596"/>
      <c r="I241" s="352"/>
      <c r="J241" s="597"/>
      <c r="K241" s="353"/>
      <c r="L241" s="351"/>
      <c r="M241" s="354"/>
      <c r="N241" s="355"/>
      <c r="O241" s="356"/>
      <c r="P241" s="355"/>
      <c r="Q241" s="356"/>
      <c r="R241" s="355"/>
      <c r="S241" s="356"/>
      <c r="T241" s="355"/>
      <c r="U241" s="356"/>
      <c r="V241" s="357"/>
      <c r="W241" s="358"/>
      <c r="X241" s="358"/>
      <c r="Y241" s="358"/>
      <c r="Z241" s="358"/>
      <c r="AA241" s="600">
        <v>960</v>
      </c>
      <c r="AB241" s="360"/>
      <c r="AC241" s="349"/>
      <c r="AD241" s="361"/>
      <c r="AE241" s="362">
        <f t="shared" si="54"/>
        <v>0</v>
      </c>
      <c r="AF241" s="362">
        <f t="shared" si="57"/>
        <v>0</v>
      </c>
      <c r="AG241" s="362">
        <f t="shared" si="58"/>
        <v>0</v>
      </c>
      <c r="AH241" s="363">
        <f t="shared" si="51"/>
        <v>0</v>
      </c>
      <c r="AI241" s="364"/>
      <c r="AJ241" s="365">
        <f t="shared" si="52"/>
        <v>0</v>
      </c>
      <c r="AK241" s="351"/>
      <c r="AM241" s="349">
        <f t="shared" si="56"/>
        <v>0</v>
      </c>
      <c r="AN241" s="349">
        <f t="shared" si="59"/>
        <v>0</v>
      </c>
      <c r="AO241" s="349">
        <f t="shared" si="59"/>
        <v>0</v>
      </c>
      <c r="AP241" s="349">
        <f t="shared" si="59"/>
        <v>0</v>
      </c>
      <c r="AQ241" s="349">
        <f t="shared" si="59"/>
        <v>0</v>
      </c>
      <c r="AR241" s="349">
        <f t="shared" si="59"/>
        <v>0</v>
      </c>
      <c r="AS241" s="349">
        <f t="shared" si="59"/>
        <v>0</v>
      </c>
      <c r="AT241" s="349">
        <f t="shared" si="59"/>
        <v>0</v>
      </c>
      <c r="AU241" s="349">
        <f t="shared" si="59"/>
        <v>0</v>
      </c>
      <c r="AV241" s="349">
        <f t="shared" si="59"/>
        <v>0</v>
      </c>
      <c r="AW241" s="349">
        <f t="shared" si="59"/>
        <v>0</v>
      </c>
      <c r="AX241" s="349">
        <f t="shared" si="59"/>
        <v>0</v>
      </c>
      <c r="AY241" s="349">
        <f t="shared" si="59"/>
        <v>0</v>
      </c>
      <c r="AZ241" s="349">
        <f t="shared" si="59"/>
        <v>0</v>
      </c>
      <c r="BA241" s="349">
        <f t="shared" si="59"/>
        <v>0</v>
      </c>
      <c r="BB241" s="349">
        <f t="shared" si="53"/>
        <v>0</v>
      </c>
    </row>
    <row r="242" spans="1:54" ht="13.5">
      <c r="A242" s="319" t="str">
        <f t="shared" si="48"/>
        <v/>
      </c>
      <c r="B242" s="350" t="e">
        <f>DATE(F242,G242,H242)&amp;"-"&amp;COUNTIF($C$19:C242,H242)</f>
        <v>#NUM!</v>
      </c>
      <c r="C242" s="319">
        <f t="shared" si="49"/>
        <v>0</v>
      </c>
      <c r="D242" s="350" t="e">
        <f>DATE(F242,G242,H242)&amp;"-"&amp;COUNTIF($E$19:E242,H242)</f>
        <v>#NUM!</v>
      </c>
      <c r="E242" s="319">
        <f t="shared" si="50"/>
        <v>0</v>
      </c>
      <c r="F242" s="596"/>
      <c r="G242" s="596"/>
      <c r="H242" s="596"/>
      <c r="I242" s="352"/>
      <c r="J242" s="597"/>
      <c r="K242" s="353"/>
      <c r="L242" s="351"/>
      <c r="M242" s="354"/>
      <c r="N242" s="355"/>
      <c r="O242" s="356"/>
      <c r="P242" s="355"/>
      <c r="Q242" s="356"/>
      <c r="R242" s="355"/>
      <c r="S242" s="356"/>
      <c r="T242" s="355"/>
      <c r="U242" s="356"/>
      <c r="V242" s="357"/>
      <c r="W242" s="358"/>
      <c r="X242" s="358"/>
      <c r="Y242" s="358"/>
      <c r="Z242" s="358"/>
      <c r="AA242" s="600">
        <v>960</v>
      </c>
      <c r="AB242" s="360"/>
      <c r="AC242" s="349"/>
      <c r="AD242" s="361"/>
      <c r="AE242" s="362">
        <f t="shared" si="54"/>
        <v>0</v>
      </c>
      <c r="AF242" s="362">
        <f t="shared" si="57"/>
        <v>0</v>
      </c>
      <c r="AG242" s="362">
        <f t="shared" si="58"/>
        <v>0</v>
      </c>
      <c r="AH242" s="363">
        <f t="shared" si="51"/>
        <v>0</v>
      </c>
      <c r="AI242" s="364"/>
      <c r="AJ242" s="365">
        <f t="shared" si="52"/>
        <v>0</v>
      </c>
      <c r="AK242" s="351"/>
      <c r="AM242" s="349">
        <f t="shared" si="56"/>
        <v>0</v>
      </c>
      <c r="AN242" s="349">
        <f t="shared" si="59"/>
        <v>0</v>
      </c>
      <c r="AO242" s="349">
        <f t="shared" si="59"/>
        <v>0</v>
      </c>
      <c r="AP242" s="349">
        <f t="shared" si="59"/>
        <v>0</v>
      </c>
      <c r="AQ242" s="349">
        <f t="shared" si="59"/>
        <v>0</v>
      </c>
      <c r="AR242" s="349">
        <f t="shared" si="59"/>
        <v>0</v>
      </c>
      <c r="AS242" s="349">
        <f t="shared" si="59"/>
        <v>0</v>
      </c>
      <c r="AT242" s="349">
        <f t="shared" si="59"/>
        <v>0</v>
      </c>
      <c r="AU242" s="349">
        <f t="shared" si="59"/>
        <v>0</v>
      </c>
      <c r="AV242" s="349">
        <f t="shared" si="59"/>
        <v>0</v>
      </c>
      <c r="AW242" s="349">
        <f t="shared" si="59"/>
        <v>0</v>
      </c>
      <c r="AX242" s="349">
        <f t="shared" si="59"/>
        <v>0</v>
      </c>
      <c r="AY242" s="349">
        <f t="shared" si="59"/>
        <v>0</v>
      </c>
      <c r="AZ242" s="349">
        <f t="shared" si="59"/>
        <v>0</v>
      </c>
      <c r="BA242" s="349">
        <f t="shared" si="59"/>
        <v>0</v>
      </c>
      <c r="BB242" s="349">
        <f t="shared" si="53"/>
        <v>0</v>
      </c>
    </row>
    <row r="243" spans="1:54" ht="13.5">
      <c r="A243" s="319" t="str">
        <f t="shared" si="48"/>
        <v/>
      </c>
      <c r="B243" s="350" t="e">
        <f>DATE(F243,G243,H243)&amp;"-"&amp;COUNTIF($C$19:C243,H243)</f>
        <v>#NUM!</v>
      </c>
      <c r="C243" s="319">
        <f t="shared" si="49"/>
        <v>0</v>
      </c>
      <c r="D243" s="350" t="e">
        <f>DATE(F243,G243,H243)&amp;"-"&amp;COUNTIF($E$19:E243,H243)</f>
        <v>#NUM!</v>
      </c>
      <c r="E243" s="319">
        <f t="shared" si="50"/>
        <v>0</v>
      </c>
      <c r="F243" s="596"/>
      <c r="G243" s="596"/>
      <c r="H243" s="596"/>
      <c r="I243" s="352"/>
      <c r="J243" s="597"/>
      <c r="K243" s="353"/>
      <c r="L243" s="351"/>
      <c r="M243" s="354"/>
      <c r="N243" s="355"/>
      <c r="O243" s="356"/>
      <c r="P243" s="355"/>
      <c r="Q243" s="356"/>
      <c r="R243" s="355"/>
      <c r="S243" s="356"/>
      <c r="T243" s="355"/>
      <c r="U243" s="356"/>
      <c r="V243" s="357"/>
      <c r="W243" s="358"/>
      <c r="X243" s="358"/>
      <c r="Y243" s="358"/>
      <c r="Z243" s="358"/>
      <c r="AA243" s="600">
        <v>960</v>
      </c>
      <c r="AB243" s="360"/>
      <c r="AC243" s="349"/>
      <c r="AD243" s="361"/>
      <c r="AE243" s="362">
        <f t="shared" si="54"/>
        <v>0</v>
      </c>
      <c r="AF243" s="362">
        <f t="shared" si="57"/>
        <v>0</v>
      </c>
      <c r="AG243" s="362">
        <f t="shared" si="58"/>
        <v>0</v>
      </c>
      <c r="AH243" s="363">
        <f t="shared" si="51"/>
        <v>0</v>
      </c>
      <c r="AI243" s="364"/>
      <c r="AJ243" s="365">
        <f t="shared" si="52"/>
        <v>0</v>
      </c>
      <c r="AK243" s="351"/>
      <c r="AM243" s="349">
        <f t="shared" si="56"/>
        <v>0</v>
      </c>
      <c r="AN243" s="349">
        <f t="shared" si="59"/>
        <v>0</v>
      </c>
      <c r="AO243" s="349">
        <f t="shared" si="59"/>
        <v>0</v>
      </c>
      <c r="AP243" s="349">
        <f t="shared" si="59"/>
        <v>0</v>
      </c>
      <c r="AQ243" s="349">
        <f t="shared" si="59"/>
        <v>0</v>
      </c>
      <c r="AR243" s="349">
        <f t="shared" si="59"/>
        <v>0</v>
      </c>
      <c r="AS243" s="349">
        <f t="shared" si="59"/>
        <v>0</v>
      </c>
      <c r="AT243" s="349">
        <f t="shared" si="59"/>
        <v>0</v>
      </c>
      <c r="AU243" s="349">
        <f t="shared" si="59"/>
        <v>0</v>
      </c>
      <c r="AV243" s="349">
        <f t="shared" si="59"/>
        <v>0</v>
      </c>
      <c r="AW243" s="349">
        <f t="shared" si="59"/>
        <v>0</v>
      </c>
      <c r="AX243" s="349">
        <f t="shared" si="59"/>
        <v>0</v>
      </c>
      <c r="AY243" s="349">
        <f t="shared" si="59"/>
        <v>0</v>
      </c>
      <c r="AZ243" s="349">
        <f t="shared" si="59"/>
        <v>0</v>
      </c>
      <c r="BA243" s="349">
        <f t="shared" si="59"/>
        <v>0</v>
      </c>
      <c r="BB243" s="349">
        <f t="shared" si="53"/>
        <v>0</v>
      </c>
    </row>
    <row r="244" spans="1:54" ht="13.5">
      <c r="A244" s="319" t="str">
        <f t="shared" si="48"/>
        <v/>
      </c>
      <c r="B244" s="350" t="e">
        <f>DATE(F244,G244,H244)&amp;"-"&amp;COUNTIF($C$19:C244,H244)</f>
        <v>#NUM!</v>
      </c>
      <c r="C244" s="319">
        <f t="shared" si="49"/>
        <v>0</v>
      </c>
      <c r="D244" s="350" t="e">
        <f>DATE(F244,G244,H244)&amp;"-"&amp;COUNTIF($E$19:E244,H244)</f>
        <v>#NUM!</v>
      </c>
      <c r="E244" s="319">
        <f t="shared" si="50"/>
        <v>0</v>
      </c>
      <c r="F244" s="596"/>
      <c r="G244" s="596"/>
      <c r="H244" s="596"/>
      <c r="I244" s="352"/>
      <c r="J244" s="597"/>
      <c r="K244" s="353"/>
      <c r="L244" s="351"/>
      <c r="M244" s="354"/>
      <c r="N244" s="355"/>
      <c r="O244" s="356"/>
      <c r="P244" s="355"/>
      <c r="Q244" s="356"/>
      <c r="R244" s="355"/>
      <c r="S244" s="356"/>
      <c r="T244" s="355"/>
      <c r="U244" s="356"/>
      <c r="V244" s="357"/>
      <c r="W244" s="358"/>
      <c r="X244" s="358"/>
      <c r="Y244" s="358"/>
      <c r="Z244" s="358"/>
      <c r="AA244" s="600">
        <v>960</v>
      </c>
      <c r="AB244" s="360"/>
      <c r="AC244" s="349"/>
      <c r="AD244" s="361"/>
      <c r="AE244" s="362">
        <f t="shared" si="54"/>
        <v>0</v>
      </c>
      <c r="AF244" s="362">
        <f t="shared" si="57"/>
        <v>0</v>
      </c>
      <c r="AG244" s="362">
        <f t="shared" si="58"/>
        <v>0</v>
      </c>
      <c r="AH244" s="363">
        <f t="shared" si="51"/>
        <v>0</v>
      </c>
      <c r="AI244" s="364"/>
      <c r="AJ244" s="365">
        <f t="shared" si="52"/>
        <v>0</v>
      </c>
      <c r="AK244" s="351"/>
      <c r="AM244" s="349">
        <f t="shared" si="56"/>
        <v>0</v>
      </c>
      <c r="AN244" s="349">
        <f t="shared" si="59"/>
        <v>0</v>
      </c>
      <c r="AO244" s="349">
        <f t="shared" si="59"/>
        <v>0</v>
      </c>
      <c r="AP244" s="349">
        <f t="shared" si="59"/>
        <v>0</v>
      </c>
      <c r="AQ244" s="349">
        <f t="shared" si="59"/>
        <v>0</v>
      </c>
      <c r="AR244" s="349">
        <f t="shared" si="59"/>
        <v>0</v>
      </c>
      <c r="AS244" s="349">
        <f t="shared" si="59"/>
        <v>0</v>
      </c>
      <c r="AT244" s="349">
        <f t="shared" si="59"/>
        <v>0</v>
      </c>
      <c r="AU244" s="349">
        <f t="shared" si="59"/>
        <v>0</v>
      </c>
      <c r="AV244" s="349">
        <f t="shared" si="59"/>
        <v>0</v>
      </c>
      <c r="AW244" s="349">
        <f t="shared" si="59"/>
        <v>0</v>
      </c>
      <c r="AX244" s="349">
        <f t="shared" si="59"/>
        <v>0</v>
      </c>
      <c r="AY244" s="349">
        <f t="shared" ref="AN244:BA262" si="60">IF($O244=AY$18,$N244,0)+IF($Q244=AY$18,$P244,0)+IF($S244=AY$18,$R244,0)+IF($U244=AY$18,$T244,0)</f>
        <v>0</v>
      </c>
      <c r="AZ244" s="349">
        <f t="shared" si="60"/>
        <v>0</v>
      </c>
      <c r="BA244" s="349">
        <f t="shared" si="60"/>
        <v>0</v>
      </c>
      <c r="BB244" s="349">
        <f t="shared" si="53"/>
        <v>0</v>
      </c>
    </row>
    <row r="245" spans="1:54" ht="13.5">
      <c r="A245" s="319" t="str">
        <f t="shared" si="48"/>
        <v/>
      </c>
      <c r="B245" s="350" t="e">
        <f>DATE(F245,G245,H245)&amp;"-"&amp;COUNTIF($C$19:C245,H245)</f>
        <v>#NUM!</v>
      </c>
      <c r="C245" s="319">
        <f t="shared" si="49"/>
        <v>0</v>
      </c>
      <c r="D245" s="350" t="e">
        <f>DATE(F245,G245,H245)&amp;"-"&amp;COUNTIF($E$19:E245,H245)</f>
        <v>#NUM!</v>
      </c>
      <c r="E245" s="319">
        <f t="shared" si="50"/>
        <v>0</v>
      </c>
      <c r="F245" s="596"/>
      <c r="G245" s="596"/>
      <c r="H245" s="596"/>
      <c r="I245" s="352"/>
      <c r="J245" s="597"/>
      <c r="K245" s="353"/>
      <c r="L245" s="351"/>
      <c r="M245" s="354"/>
      <c r="N245" s="355"/>
      <c r="O245" s="356"/>
      <c r="P245" s="355"/>
      <c r="Q245" s="356"/>
      <c r="R245" s="355"/>
      <c r="S245" s="356"/>
      <c r="T245" s="355"/>
      <c r="U245" s="356"/>
      <c r="V245" s="357"/>
      <c r="W245" s="358"/>
      <c r="X245" s="358"/>
      <c r="Y245" s="358"/>
      <c r="Z245" s="358"/>
      <c r="AA245" s="600">
        <v>960</v>
      </c>
      <c r="AB245" s="360"/>
      <c r="AC245" s="349"/>
      <c r="AD245" s="361"/>
      <c r="AE245" s="362">
        <f t="shared" si="54"/>
        <v>0</v>
      </c>
      <c r="AF245" s="362">
        <f t="shared" si="57"/>
        <v>0</v>
      </c>
      <c r="AG245" s="362">
        <f t="shared" si="58"/>
        <v>0</v>
      </c>
      <c r="AH245" s="363">
        <f t="shared" si="51"/>
        <v>0</v>
      </c>
      <c r="AI245" s="364"/>
      <c r="AJ245" s="365">
        <f t="shared" si="52"/>
        <v>0</v>
      </c>
      <c r="AK245" s="351"/>
      <c r="AM245" s="349">
        <f t="shared" si="56"/>
        <v>0</v>
      </c>
      <c r="AN245" s="349">
        <f t="shared" si="60"/>
        <v>0</v>
      </c>
      <c r="AO245" s="349">
        <f t="shared" si="60"/>
        <v>0</v>
      </c>
      <c r="AP245" s="349">
        <f t="shared" si="60"/>
        <v>0</v>
      </c>
      <c r="AQ245" s="349">
        <f t="shared" si="60"/>
        <v>0</v>
      </c>
      <c r="AR245" s="349">
        <f t="shared" si="60"/>
        <v>0</v>
      </c>
      <c r="AS245" s="349">
        <f t="shared" si="60"/>
        <v>0</v>
      </c>
      <c r="AT245" s="349">
        <f t="shared" si="60"/>
        <v>0</v>
      </c>
      <c r="AU245" s="349">
        <f t="shared" si="60"/>
        <v>0</v>
      </c>
      <c r="AV245" s="349">
        <f t="shared" si="60"/>
        <v>0</v>
      </c>
      <c r="AW245" s="349">
        <f t="shared" si="60"/>
        <v>0</v>
      </c>
      <c r="AX245" s="349">
        <f t="shared" si="60"/>
        <v>0</v>
      </c>
      <c r="AY245" s="349">
        <f t="shared" si="60"/>
        <v>0</v>
      </c>
      <c r="AZ245" s="349">
        <f t="shared" si="60"/>
        <v>0</v>
      </c>
      <c r="BA245" s="349">
        <f t="shared" si="60"/>
        <v>0</v>
      </c>
      <c r="BB245" s="349">
        <f t="shared" si="53"/>
        <v>0</v>
      </c>
    </row>
    <row r="246" spans="1:54" ht="13.5">
      <c r="A246" s="319" t="str">
        <f t="shared" si="48"/>
        <v/>
      </c>
      <c r="B246" s="350" t="e">
        <f>DATE(F246,G246,H246)&amp;"-"&amp;COUNTIF($C$19:C246,H246)</f>
        <v>#NUM!</v>
      </c>
      <c r="C246" s="319">
        <f t="shared" si="49"/>
        <v>0</v>
      </c>
      <c r="D246" s="350" t="e">
        <f>DATE(F246,G246,H246)&amp;"-"&amp;COUNTIF($E$19:E246,H246)</f>
        <v>#NUM!</v>
      </c>
      <c r="E246" s="319">
        <f t="shared" si="50"/>
        <v>0</v>
      </c>
      <c r="F246" s="596"/>
      <c r="G246" s="596"/>
      <c r="H246" s="596"/>
      <c r="I246" s="352"/>
      <c r="J246" s="597"/>
      <c r="K246" s="353"/>
      <c r="L246" s="351"/>
      <c r="M246" s="354"/>
      <c r="N246" s="355"/>
      <c r="O246" s="356"/>
      <c r="P246" s="355"/>
      <c r="Q246" s="356"/>
      <c r="R246" s="355"/>
      <c r="S246" s="356"/>
      <c r="T246" s="355"/>
      <c r="U246" s="356"/>
      <c r="V246" s="357"/>
      <c r="W246" s="358"/>
      <c r="X246" s="358"/>
      <c r="Y246" s="358"/>
      <c r="Z246" s="358"/>
      <c r="AA246" s="600">
        <v>960</v>
      </c>
      <c r="AB246" s="360"/>
      <c r="AC246" s="349"/>
      <c r="AD246" s="361"/>
      <c r="AE246" s="362">
        <f t="shared" si="54"/>
        <v>0</v>
      </c>
      <c r="AF246" s="362">
        <f t="shared" si="57"/>
        <v>0</v>
      </c>
      <c r="AG246" s="362">
        <f t="shared" si="58"/>
        <v>0</v>
      </c>
      <c r="AH246" s="363">
        <f t="shared" si="51"/>
        <v>0</v>
      </c>
      <c r="AI246" s="364"/>
      <c r="AJ246" s="365">
        <f t="shared" si="52"/>
        <v>0</v>
      </c>
      <c r="AK246" s="351"/>
      <c r="AM246" s="349">
        <f t="shared" si="56"/>
        <v>0</v>
      </c>
      <c r="AN246" s="349">
        <f t="shared" si="60"/>
        <v>0</v>
      </c>
      <c r="AO246" s="349">
        <f t="shared" si="60"/>
        <v>0</v>
      </c>
      <c r="AP246" s="349">
        <f t="shared" si="60"/>
        <v>0</v>
      </c>
      <c r="AQ246" s="349">
        <f t="shared" si="60"/>
        <v>0</v>
      </c>
      <c r="AR246" s="349">
        <f t="shared" si="60"/>
        <v>0</v>
      </c>
      <c r="AS246" s="349">
        <f t="shared" si="60"/>
        <v>0</v>
      </c>
      <c r="AT246" s="349">
        <f t="shared" si="60"/>
        <v>0</v>
      </c>
      <c r="AU246" s="349">
        <f t="shared" si="60"/>
        <v>0</v>
      </c>
      <c r="AV246" s="349">
        <f t="shared" si="60"/>
        <v>0</v>
      </c>
      <c r="AW246" s="349">
        <f t="shared" si="60"/>
        <v>0</v>
      </c>
      <c r="AX246" s="349">
        <f t="shared" si="60"/>
        <v>0</v>
      </c>
      <c r="AY246" s="349">
        <f t="shared" si="60"/>
        <v>0</v>
      </c>
      <c r="AZ246" s="349">
        <f t="shared" si="60"/>
        <v>0</v>
      </c>
      <c r="BA246" s="349">
        <f t="shared" si="60"/>
        <v>0</v>
      </c>
      <c r="BB246" s="349">
        <f t="shared" si="53"/>
        <v>0</v>
      </c>
    </row>
    <row r="247" spans="1:54" ht="13.5">
      <c r="A247" s="319" t="str">
        <f t="shared" si="48"/>
        <v/>
      </c>
      <c r="B247" s="350" t="e">
        <f>DATE(F247,G247,H247)&amp;"-"&amp;COUNTIF($C$19:C247,H247)</f>
        <v>#NUM!</v>
      </c>
      <c r="C247" s="319">
        <f t="shared" si="49"/>
        <v>0</v>
      </c>
      <c r="D247" s="350" t="e">
        <f>DATE(F247,G247,H247)&amp;"-"&amp;COUNTIF($E$19:E247,H247)</f>
        <v>#NUM!</v>
      </c>
      <c r="E247" s="319">
        <f t="shared" si="50"/>
        <v>0</v>
      </c>
      <c r="F247" s="596"/>
      <c r="G247" s="596"/>
      <c r="H247" s="596"/>
      <c r="I247" s="352"/>
      <c r="J247" s="597"/>
      <c r="K247" s="353"/>
      <c r="L247" s="351"/>
      <c r="M247" s="354"/>
      <c r="N247" s="355"/>
      <c r="O247" s="356"/>
      <c r="P247" s="355"/>
      <c r="Q247" s="356"/>
      <c r="R247" s="355"/>
      <c r="S247" s="356"/>
      <c r="T247" s="355"/>
      <c r="U247" s="356"/>
      <c r="V247" s="357"/>
      <c r="W247" s="358"/>
      <c r="X247" s="358"/>
      <c r="Y247" s="358"/>
      <c r="Z247" s="358"/>
      <c r="AA247" s="600">
        <v>960</v>
      </c>
      <c r="AB247" s="360"/>
      <c r="AC247" s="349"/>
      <c r="AD247" s="361"/>
      <c r="AE247" s="362">
        <f t="shared" si="54"/>
        <v>0</v>
      </c>
      <c r="AF247" s="362">
        <f t="shared" si="57"/>
        <v>0</v>
      </c>
      <c r="AG247" s="362">
        <f t="shared" si="58"/>
        <v>0</v>
      </c>
      <c r="AH247" s="363">
        <f t="shared" si="51"/>
        <v>0</v>
      </c>
      <c r="AI247" s="364"/>
      <c r="AJ247" s="365">
        <f t="shared" si="52"/>
        <v>0</v>
      </c>
      <c r="AK247" s="351"/>
      <c r="AM247" s="349">
        <f t="shared" ref="AM247:AM278" si="61">IF($O247=AM$18,$N247,0)+IF($Q247=AM$18,$P247,0)+IF($S247=AM$18,$R247,0)+IF($U247=AM$18,$T247,0)</f>
        <v>0</v>
      </c>
      <c r="AN247" s="349">
        <f t="shared" si="60"/>
        <v>0</v>
      </c>
      <c r="AO247" s="349">
        <f t="shared" si="60"/>
        <v>0</v>
      </c>
      <c r="AP247" s="349">
        <f t="shared" si="60"/>
        <v>0</v>
      </c>
      <c r="AQ247" s="349">
        <f t="shared" si="60"/>
        <v>0</v>
      </c>
      <c r="AR247" s="349">
        <f t="shared" si="60"/>
        <v>0</v>
      </c>
      <c r="AS247" s="349">
        <f t="shared" si="60"/>
        <v>0</v>
      </c>
      <c r="AT247" s="349">
        <f t="shared" si="60"/>
        <v>0</v>
      </c>
      <c r="AU247" s="349">
        <f t="shared" si="60"/>
        <v>0</v>
      </c>
      <c r="AV247" s="349">
        <f t="shared" si="60"/>
        <v>0</v>
      </c>
      <c r="AW247" s="349">
        <f t="shared" si="60"/>
        <v>0</v>
      </c>
      <c r="AX247" s="349">
        <f t="shared" si="60"/>
        <v>0</v>
      </c>
      <c r="AY247" s="349">
        <f t="shared" si="60"/>
        <v>0</v>
      </c>
      <c r="AZ247" s="349">
        <f t="shared" si="60"/>
        <v>0</v>
      </c>
      <c r="BA247" s="349">
        <f t="shared" si="60"/>
        <v>0</v>
      </c>
      <c r="BB247" s="349">
        <f t="shared" si="53"/>
        <v>0</v>
      </c>
    </row>
    <row r="248" spans="1:54" ht="13.5">
      <c r="A248" s="319" t="str">
        <f t="shared" si="48"/>
        <v/>
      </c>
      <c r="B248" s="350" t="e">
        <f>DATE(F248,G248,H248)&amp;"-"&amp;COUNTIF($C$19:C248,H248)</f>
        <v>#NUM!</v>
      </c>
      <c r="C248" s="319">
        <f t="shared" si="49"/>
        <v>0</v>
      </c>
      <c r="D248" s="350" t="e">
        <f>DATE(F248,G248,H248)&amp;"-"&amp;COUNTIF($E$19:E248,H248)</f>
        <v>#NUM!</v>
      </c>
      <c r="E248" s="319">
        <f t="shared" si="50"/>
        <v>0</v>
      </c>
      <c r="F248" s="596"/>
      <c r="G248" s="596"/>
      <c r="H248" s="596"/>
      <c r="I248" s="352"/>
      <c r="J248" s="597"/>
      <c r="K248" s="353"/>
      <c r="L248" s="351"/>
      <c r="M248" s="354"/>
      <c r="N248" s="355"/>
      <c r="O248" s="356"/>
      <c r="P248" s="355"/>
      <c r="Q248" s="356"/>
      <c r="R248" s="355"/>
      <c r="S248" s="356"/>
      <c r="T248" s="355"/>
      <c r="U248" s="356"/>
      <c r="V248" s="357"/>
      <c r="W248" s="358"/>
      <c r="X248" s="358"/>
      <c r="Y248" s="358"/>
      <c r="Z248" s="358"/>
      <c r="AA248" s="600">
        <v>960</v>
      </c>
      <c r="AB248" s="360"/>
      <c r="AC248" s="349"/>
      <c r="AD248" s="361"/>
      <c r="AE248" s="362">
        <f t="shared" si="54"/>
        <v>0</v>
      </c>
      <c r="AF248" s="362">
        <f t="shared" si="57"/>
        <v>0</v>
      </c>
      <c r="AG248" s="362">
        <f t="shared" si="58"/>
        <v>0</v>
      </c>
      <c r="AH248" s="363">
        <f t="shared" si="51"/>
        <v>0</v>
      </c>
      <c r="AI248" s="364"/>
      <c r="AJ248" s="365">
        <f t="shared" si="52"/>
        <v>0</v>
      </c>
      <c r="AK248" s="351"/>
      <c r="AM248" s="349">
        <f t="shared" si="61"/>
        <v>0</v>
      </c>
      <c r="AN248" s="349">
        <f t="shared" si="60"/>
        <v>0</v>
      </c>
      <c r="AO248" s="349">
        <f t="shared" si="60"/>
        <v>0</v>
      </c>
      <c r="AP248" s="349">
        <f t="shared" si="60"/>
        <v>0</v>
      </c>
      <c r="AQ248" s="349">
        <f t="shared" si="60"/>
        <v>0</v>
      </c>
      <c r="AR248" s="349">
        <f t="shared" si="60"/>
        <v>0</v>
      </c>
      <c r="AS248" s="349">
        <f t="shared" si="60"/>
        <v>0</v>
      </c>
      <c r="AT248" s="349">
        <f t="shared" si="60"/>
        <v>0</v>
      </c>
      <c r="AU248" s="349">
        <f t="shared" si="60"/>
        <v>0</v>
      </c>
      <c r="AV248" s="349">
        <f t="shared" si="60"/>
        <v>0</v>
      </c>
      <c r="AW248" s="349">
        <f t="shared" si="60"/>
        <v>0</v>
      </c>
      <c r="AX248" s="349">
        <f t="shared" si="60"/>
        <v>0</v>
      </c>
      <c r="AY248" s="349">
        <f t="shared" si="60"/>
        <v>0</v>
      </c>
      <c r="AZ248" s="349">
        <f t="shared" si="60"/>
        <v>0</v>
      </c>
      <c r="BA248" s="349">
        <f t="shared" si="60"/>
        <v>0</v>
      </c>
      <c r="BB248" s="349">
        <f t="shared" si="53"/>
        <v>0</v>
      </c>
    </row>
    <row r="249" spans="1:54" ht="13.5">
      <c r="A249" s="319" t="str">
        <f t="shared" si="48"/>
        <v/>
      </c>
      <c r="B249" s="350" t="e">
        <f>DATE(F249,G249,H249)&amp;"-"&amp;COUNTIF($C$19:C249,H249)</f>
        <v>#NUM!</v>
      </c>
      <c r="C249" s="319">
        <f t="shared" si="49"/>
        <v>0</v>
      </c>
      <c r="D249" s="350" t="e">
        <f>DATE(F249,G249,H249)&amp;"-"&amp;COUNTIF($E$19:E249,H249)</f>
        <v>#NUM!</v>
      </c>
      <c r="E249" s="319">
        <f t="shared" si="50"/>
        <v>0</v>
      </c>
      <c r="F249" s="596"/>
      <c r="G249" s="596"/>
      <c r="H249" s="596"/>
      <c r="I249" s="352"/>
      <c r="J249" s="597"/>
      <c r="K249" s="353"/>
      <c r="L249" s="351"/>
      <c r="M249" s="354"/>
      <c r="N249" s="355"/>
      <c r="O249" s="356"/>
      <c r="P249" s="355"/>
      <c r="Q249" s="356"/>
      <c r="R249" s="355"/>
      <c r="S249" s="356"/>
      <c r="T249" s="355"/>
      <c r="U249" s="356"/>
      <c r="V249" s="357"/>
      <c r="W249" s="358"/>
      <c r="X249" s="358"/>
      <c r="Y249" s="358"/>
      <c r="Z249" s="358"/>
      <c r="AA249" s="600">
        <v>960</v>
      </c>
      <c r="AB249" s="360"/>
      <c r="AC249" s="349"/>
      <c r="AD249" s="361"/>
      <c r="AE249" s="362">
        <f t="shared" si="54"/>
        <v>0</v>
      </c>
      <c r="AF249" s="362">
        <f t="shared" si="57"/>
        <v>0</v>
      </c>
      <c r="AG249" s="362">
        <f t="shared" si="58"/>
        <v>0</v>
      </c>
      <c r="AH249" s="363">
        <f t="shared" si="51"/>
        <v>0</v>
      </c>
      <c r="AI249" s="364"/>
      <c r="AJ249" s="365">
        <f t="shared" si="52"/>
        <v>0</v>
      </c>
      <c r="AK249" s="351"/>
      <c r="AM249" s="349">
        <f t="shared" si="61"/>
        <v>0</v>
      </c>
      <c r="AN249" s="349">
        <f t="shared" si="60"/>
        <v>0</v>
      </c>
      <c r="AO249" s="349">
        <f t="shared" si="60"/>
        <v>0</v>
      </c>
      <c r="AP249" s="349">
        <f t="shared" si="60"/>
        <v>0</v>
      </c>
      <c r="AQ249" s="349">
        <f t="shared" si="60"/>
        <v>0</v>
      </c>
      <c r="AR249" s="349">
        <f t="shared" si="60"/>
        <v>0</v>
      </c>
      <c r="AS249" s="349">
        <f t="shared" si="60"/>
        <v>0</v>
      </c>
      <c r="AT249" s="349">
        <f t="shared" si="60"/>
        <v>0</v>
      </c>
      <c r="AU249" s="349">
        <f t="shared" si="60"/>
        <v>0</v>
      </c>
      <c r="AV249" s="349">
        <f t="shared" si="60"/>
        <v>0</v>
      </c>
      <c r="AW249" s="349">
        <f t="shared" si="60"/>
        <v>0</v>
      </c>
      <c r="AX249" s="349">
        <f t="shared" si="60"/>
        <v>0</v>
      </c>
      <c r="AY249" s="349">
        <f t="shared" si="60"/>
        <v>0</v>
      </c>
      <c r="AZ249" s="349">
        <f t="shared" si="60"/>
        <v>0</v>
      </c>
      <c r="BA249" s="349">
        <f t="shared" si="60"/>
        <v>0</v>
      </c>
      <c r="BB249" s="349">
        <f t="shared" si="53"/>
        <v>0</v>
      </c>
    </row>
    <row r="250" spans="1:54" ht="13.5">
      <c r="A250" s="319" t="str">
        <f>I251&amp;H250</f>
        <v/>
      </c>
      <c r="B250" s="350" t="e">
        <f>DATE(F250,G250,H250)&amp;"-"&amp;COUNTIF($C$19:C250,H250)</f>
        <v>#NUM!</v>
      </c>
      <c r="C250" s="319">
        <f t="shared" si="49"/>
        <v>0</v>
      </c>
      <c r="D250" s="350" t="e">
        <f>DATE(F250,G250,H250)&amp;"-"&amp;COUNTIF($E$19:E250,H250)</f>
        <v>#NUM!</v>
      </c>
      <c r="E250" s="319">
        <f t="shared" si="50"/>
        <v>0</v>
      </c>
      <c r="F250" s="596"/>
      <c r="G250" s="596"/>
      <c r="H250" s="596"/>
      <c r="J250" s="597"/>
      <c r="K250" s="353"/>
      <c r="L250" s="351"/>
      <c r="M250" s="354"/>
      <c r="N250" s="355"/>
      <c r="O250" s="356"/>
      <c r="P250" s="355"/>
      <c r="Q250" s="356"/>
      <c r="R250" s="355"/>
      <c r="S250" s="356"/>
      <c r="T250" s="355"/>
      <c r="U250" s="356"/>
      <c r="V250" s="357"/>
      <c r="W250" s="358"/>
      <c r="X250" s="358"/>
      <c r="Y250" s="358"/>
      <c r="Z250" s="358"/>
      <c r="AA250" s="600">
        <v>960</v>
      </c>
      <c r="AB250" s="360"/>
      <c r="AC250" s="349"/>
      <c r="AD250" s="361"/>
      <c r="AE250" s="362">
        <f t="shared" si="54"/>
        <v>0</v>
      </c>
      <c r="AF250" s="362">
        <f t="shared" si="57"/>
        <v>0</v>
      </c>
      <c r="AG250" s="362">
        <f t="shared" si="58"/>
        <v>0</v>
      </c>
      <c r="AH250" s="363">
        <f t="shared" si="51"/>
        <v>0</v>
      </c>
      <c r="AI250" s="364"/>
      <c r="AJ250" s="365">
        <f t="shared" si="52"/>
        <v>0</v>
      </c>
      <c r="AK250" s="351"/>
      <c r="AM250" s="349">
        <f t="shared" si="61"/>
        <v>0</v>
      </c>
      <c r="AN250" s="349">
        <f t="shared" si="60"/>
        <v>0</v>
      </c>
      <c r="AO250" s="349">
        <f t="shared" si="60"/>
        <v>0</v>
      </c>
      <c r="AP250" s="349">
        <f t="shared" si="60"/>
        <v>0</v>
      </c>
      <c r="AQ250" s="349">
        <f t="shared" si="60"/>
        <v>0</v>
      </c>
      <c r="AR250" s="349">
        <f t="shared" si="60"/>
        <v>0</v>
      </c>
      <c r="AS250" s="349">
        <f t="shared" si="60"/>
        <v>0</v>
      </c>
      <c r="AT250" s="349">
        <f t="shared" si="60"/>
        <v>0</v>
      </c>
      <c r="AU250" s="349">
        <f t="shared" si="60"/>
        <v>0</v>
      </c>
      <c r="AV250" s="349">
        <f t="shared" si="60"/>
        <v>0</v>
      </c>
      <c r="AW250" s="349">
        <f t="shared" si="60"/>
        <v>0</v>
      </c>
      <c r="AX250" s="349">
        <f t="shared" si="60"/>
        <v>0</v>
      </c>
      <c r="AY250" s="349">
        <f t="shared" si="60"/>
        <v>0</v>
      </c>
      <c r="AZ250" s="349">
        <f t="shared" si="60"/>
        <v>0</v>
      </c>
      <c r="BA250" s="349">
        <f t="shared" si="60"/>
        <v>0</v>
      </c>
      <c r="BB250" s="349">
        <f t="shared" si="53"/>
        <v>0</v>
      </c>
    </row>
    <row r="251" spans="1:54" ht="13.5">
      <c r="A251" s="319" t="str">
        <f>I252&amp;H251</f>
        <v/>
      </c>
      <c r="B251" s="350" t="e">
        <f>DATE(F251,G251,H251)&amp;"-"&amp;COUNTIF($C$19:C251,H251)</f>
        <v>#NUM!</v>
      </c>
      <c r="C251" s="319">
        <f t="shared" si="49"/>
        <v>0</v>
      </c>
      <c r="D251" s="350" t="e">
        <f>DATE(F251,G251,H251)&amp;"-"&amp;COUNTIF($E$19:E251,H251)</f>
        <v>#NUM!</v>
      </c>
      <c r="E251" s="319">
        <f t="shared" si="50"/>
        <v>0</v>
      </c>
      <c r="F251" s="596"/>
      <c r="G251" s="596"/>
      <c r="H251" s="596"/>
      <c r="I251" s="352"/>
      <c r="J251" s="597"/>
      <c r="K251" s="353"/>
      <c r="L251" s="351"/>
      <c r="M251" s="354"/>
      <c r="N251" s="355"/>
      <c r="O251" s="356"/>
      <c r="P251" s="355"/>
      <c r="Q251" s="356"/>
      <c r="R251" s="355"/>
      <c r="S251" s="356"/>
      <c r="T251" s="355"/>
      <c r="U251" s="356"/>
      <c r="V251" s="357"/>
      <c r="W251" s="358"/>
      <c r="X251" s="358"/>
      <c r="Y251" s="358"/>
      <c r="Z251" s="358"/>
      <c r="AA251" s="600">
        <v>960</v>
      </c>
      <c r="AB251" s="360"/>
      <c r="AC251" s="349"/>
      <c r="AD251" s="361"/>
      <c r="AE251" s="362">
        <f t="shared" si="54"/>
        <v>0</v>
      </c>
      <c r="AF251" s="362">
        <f t="shared" si="57"/>
        <v>0</v>
      </c>
      <c r="AG251" s="362">
        <f t="shared" si="58"/>
        <v>0</v>
      </c>
      <c r="AH251" s="363">
        <f t="shared" si="51"/>
        <v>0</v>
      </c>
      <c r="AI251" s="364"/>
      <c r="AJ251" s="365">
        <f t="shared" si="52"/>
        <v>0</v>
      </c>
      <c r="AK251" s="351"/>
      <c r="AM251" s="349">
        <f t="shared" si="61"/>
        <v>0</v>
      </c>
      <c r="AN251" s="349">
        <f t="shared" si="60"/>
        <v>0</v>
      </c>
      <c r="AO251" s="349">
        <f t="shared" si="60"/>
        <v>0</v>
      </c>
      <c r="AP251" s="349">
        <f t="shared" si="60"/>
        <v>0</v>
      </c>
      <c r="AQ251" s="349">
        <f t="shared" si="60"/>
        <v>0</v>
      </c>
      <c r="AR251" s="349">
        <f t="shared" si="60"/>
        <v>0</v>
      </c>
      <c r="AS251" s="349">
        <f t="shared" si="60"/>
        <v>0</v>
      </c>
      <c r="AT251" s="349">
        <f t="shared" si="60"/>
        <v>0</v>
      </c>
      <c r="AU251" s="349">
        <f t="shared" si="60"/>
        <v>0</v>
      </c>
      <c r="AV251" s="349">
        <f t="shared" si="60"/>
        <v>0</v>
      </c>
      <c r="AW251" s="349">
        <f t="shared" si="60"/>
        <v>0</v>
      </c>
      <c r="AX251" s="349">
        <f t="shared" si="60"/>
        <v>0</v>
      </c>
      <c r="AY251" s="349">
        <f t="shared" si="60"/>
        <v>0</v>
      </c>
      <c r="AZ251" s="349">
        <f t="shared" si="60"/>
        <v>0</v>
      </c>
      <c r="BA251" s="349">
        <f t="shared" si="60"/>
        <v>0</v>
      </c>
      <c r="BB251" s="349">
        <f t="shared" si="53"/>
        <v>0</v>
      </c>
    </row>
    <row r="252" spans="1:54" ht="13.5">
      <c r="A252" s="319" t="str">
        <f>I253&amp;H252</f>
        <v/>
      </c>
      <c r="B252" s="350" t="e">
        <f>DATE(F252,G252,H252)&amp;"-"&amp;COUNTIF($C$19:C252,H252)</f>
        <v>#NUM!</v>
      </c>
      <c r="C252" s="319">
        <f t="shared" si="49"/>
        <v>0</v>
      </c>
      <c r="D252" s="350" t="e">
        <f>DATE(F252,G252,H252)&amp;"-"&amp;COUNTIF($E$19:E252,H252)</f>
        <v>#NUM!</v>
      </c>
      <c r="E252" s="319">
        <f t="shared" si="50"/>
        <v>0</v>
      </c>
      <c r="F252" s="596"/>
      <c r="G252" s="596"/>
      <c r="H252" s="596"/>
      <c r="I252" s="352"/>
      <c r="J252" s="597"/>
      <c r="K252" s="353"/>
      <c r="L252" s="351"/>
      <c r="M252" s="354"/>
      <c r="N252" s="355"/>
      <c r="O252" s="356"/>
      <c r="P252" s="355"/>
      <c r="Q252" s="356"/>
      <c r="R252" s="355"/>
      <c r="S252" s="356"/>
      <c r="T252" s="355"/>
      <c r="U252" s="356"/>
      <c r="V252" s="357"/>
      <c r="W252" s="358"/>
      <c r="X252" s="358"/>
      <c r="Y252" s="358"/>
      <c r="Z252" s="358"/>
      <c r="AA252" s="600">
        <v>960</v>
      </c>
      <c r="AB252" s="360"/>
      <c r="AC252" s="349"/>
      <c r="AD252" s="361"/>
      <c r="AE252" s="362">
        <f t="shared" si="54"/>
        <v>0</v>
      </c>
      <c r="AF252" s="362">
        <f t="shared" si="57"/>
        <v>0</v>
      </c>
      <c r="AG252" s="362">
        <f t="shared" si="58"/>
        <v>0</v>
      </c>
      <c r="AH252" s="363">
        <f t="shared" si="51"/>
        <v>0</v>
      </c>
      <c r="AI252" s="364"/>
      <c r="AJ252" s="365">
        <f t="shared" si="52"/>
        <v>0</v>
      </c>
      <c r="AK252" s="351"/>
      <c r="AM252" s="349">
        <f t="shared" si="61"/>
        <v>0</v>
      </c>
      <c r="AN252" s="349">
        <f t="shared" si="60"/>
        <v>0</v>
      </c>
      <c r="AO252" s="349">
        <f t="shared" si="60"/>
        <v>0</v>
      </c>
      <c r="AP252" s="349">
        <f t="shared" si="60"/>
        <v>0</v>
      </c>
      <c r="AQ252" s="349">
        <f t="shared" si="60"/>
        <v>0</v>
      </c>
      <c r="AR252" s="349">
        <f t="shared" si="60"/>
        <v>0</v>
      </c>
      <c r="AS252" s="349">
        <f t="shared" si="60"/>
        <v>0</v>
      </c>
      <c r="AT252" s="349">
        <f t="shared" si="60"/>
        <v>0</v>
      </c>
      <c r="AU252" s="349">
        <f t="shared" si="60"/>
        <v>0</v>
      </c>
      <c r="AV252" s="349">
        <f t="shared" si="60"/>
        <v>0</v>
      </c>
      <c r="AW252" s="349">
        <f t="shared" si="60"/>
        <v>0</v>
      </c>
      <c r="AX252" s="349">
        <f t="shared" si="60"/>
        <v>0</v>
      </c>
      <c r="AY252" s="349">
        <f t="shared" si="60"/>
        <v>0</v>
      </c>
      <c r="AZ252" s="349">
        <f t="shared" si="60"/>
        <v>0</v>
      </c>
      <c r="BA252" s="349">
        <f t="shared" si="60"/>
        <v>0</v>
      </c>
      <c r="BB252" s="349">
        <f t="shared" si="53"/>
        <v>0</v>
      </c>
    </row>
    <row r="253" spans="1:54" ht="13.5">
      <c r="A253" s="319" t="e">
        <f>#REF!&amp;H253</f>
        <v>#REF!</v>
      </c>
      <c r="B253" s="350" t="e">
        <f>DATE(F253,G253,H253)&amp;"-"&amp;COUNTIF($C$19:C253,H253)</f>
        <v>#NUM!</v>
      </c>
      <c r="C253" s="319">
        <f t="shared" si="49"/>
        <v>0</v>
      </c>
      <c r="D253" s="350" t="e">
        <f>DATE(F253,G253,H253)&amp;"-"&amp;COUNTIF($E$19:E253,H253)</f>
        <v>#NUM!</v>
      </c>
      <c r="E253" s="319">
        <f t="shared" si="50"/>
        <v>0</v>
      </c>
      <c r="F253" s="596"/>
      <c r="G253" s="596"/>
      <c r="H253" s="596"/>
      <c r="I253" s="352"/>
      <c r="J253" s="597"/>
      <c r="K253" s="353"/>
      <c r="L253" s="351"/>
      <c r="M253" s="354"/>
      <c r="N253" s="355"/>
      <c r="O253" s="356"/>
      <c r="P253" s="355"/>
      <c r="Q253" s="356"/>
      <c r="R253" s="355"/>
      <c r="S253" s="356"/>
      <c r="T253" s="355"/>
      <c r="U253" s="356"/>
      <c r="V253" s="357"/>
      <c r="W253" s="358"/>
      <c r="X253" s="358"/>
      <c r="Y253" s="358"/>
      <c r="Z253" s="358"/>
      <c r="AA253" s="600">
        <v>960</v>
      </c>
      <c r="AB253" s="360"/>
      <c r="AC253" s="349"/>
      <c r="AD253" s="361"/>
      <c r="AE253" s="362">
        <f t="shared" si="54"/>
        <v>0</v>
      </c>
      <c r="AF253" s="362">
        <f t="shared" si="57"/>
        <v>0</v>
      </c>
      <c r="AG253" s="362">
        <f t="shared" si="58"/>
        <v>0</v>
      </c>
      <c r="AH253" s="363">
        <f t="shared" si="51"/>
        <v>0</v>
      </c>
      <c r="AI253" s="364"/>
      <c r="AJ253" s="365">
        <f t="shared" si="52"/>
        <v>0</v>
      </c>
      <c r="AK253" s="351"/>
      <c r="AM253" s="349">
        <f t="shared" si="61"/>
        <v>0</v>
      </c>
      <c r="AN253" s="349">
        <f t="shared" si="60"/>
        <v>0</v>
      </c>
      <c r="AO253" s="349">
        <f t="shared" si="60"/>
        <v>0</v>
      </c>
      <c r="AP253" s="349">
        <f t="shared" si="60"/>
        <v>0</v>
      </c>
      <c r="AQ253" s="349">
        <f t="shared" si="60"/>
        <v>0</v>
      </c>
      <c r="AR253" s="349">
        <f t="shared" si="60"/>
        <v>0</v>
      </c>
      <c r="AS253" s="349">
        <f t="shared" si="60"/>
        <v>0</v>
      </c>
      <c r="AT253" s="349">
        <f t="shared" si="60"/>
        <v>0</v>
      </c>
      <c r="AU253" s="349">
        <f t="shared" si="60"/>
        <v>0</v>
      </c>
      <c r="AV253" s="349">
        <f t="shared" si="60"/>
        <v>0</v>
      </c>
      <c r="AW253" s="349">
        <f t="shared" si="60"/>
        <v>0</v>
      </c>
      <c r="AX253" s="349">
        <f t="shared" si="60"/>
        <v>0</v>
      </c>
      <c r="AY253" s="349">
        <f t="shared" si="60"/>
        <v>0</v>
      </c>
      <c r="AZ253" s="349">
        <f t="shared" si="60"/>
        <v>0</v>
      </c>
      <c r="BA253" s="349">
        <f t="shared" si="60"/>
        <v>0</v>
      </c>
      <c r="BB253" s="349">
        <f t="shared" si="53"/>
        <v>0</v>
      </c>
    </row>
    <row r="254" spans="1:54" ht="13.5">
      <c r="A254" s="319" t="str">
        <f t="shared" si="48"/>
        <v/>
      </c>
      <c r="B254" s="350" t="e">
        <f>DATE(F254,G254,H254)&amp;"-"&amp;COUNTIF($C$19:C254,H254)</f>
        <v>#NUM!</v>
      </c>
      <c r="C254" s="319">
        <f t="shared" si="49"/>
        <v>0</v>
      </c>
      <c r="D254" s="350" t="e">
        <f>DATE(F254,G254,H254)&amp;"-"&amp;COUNTIF($E$19:E254,H254)</f>
        <v>#NUM!</v>
      </c>
      <c r="E254" s="319">
        <f t="shared" si="50"/>
        <v>0</v>
      </c>
      <c r="F254" s="596"/>
      <c r="G254" s="596"/>
      <c r="H254" s="596"/>
      <c r="I254" s="352"/>
      <c r="J254" s="597"/>
      <c r="K254" s="353"/>
      <c r="L254" s="351"/>
      <c r="M254" s="354"/>
      <c r="N254" s="355"/>
      <c r="O254" s="356"/>
      <c r="P254" s="355"/>
      <c r="Q254" s="356"/>
      <c r="R254" s="355"/>
      <c r="S254" s="356"/>
      <c r="T254" s="355"/>
      <c r="U254" s="356"/>
      <c r="V254" s="357"/>
      <c r="W254" s="358"/>
      <c r="X254" s="358"/>
      <c r="Y254" s="358"/>
      <c r="Z254" s="358"/>
      <c r="AA254" s="600">
        <v>960</v>
      </c>
      <c r="AB254" s="360"/>
      <c r="AC254" s="349"/>
      <c r="AD254" s="361"/>
      <c r="AE254" s="362">
        <f t="shared" si="54"/>
        <v>0</v>
      </c>
      <c r="AF254" s="362">
        <f t="shared" si="57"/>
        <v>0</v>
      </c>
      <c r="AG254" s="362">
        <f t="shared" si="58"/>
        <v>0</v>
      </c>
      <c r="AH254" s="363">
        <f t="shared" si="51"/>
        <v>0</v>
      </c>
      <c r="AI254" s="364"/>
      <c r="AJ254" s="365">
        <f t="shared" si="52"/>
        <v>0</v>
      </c>
      <c r="AK254" s="351"/>
      <c r="AM254" s="349">
        <f t="shared" si="61"/>
        <v>0</v>
      </c>
      <c r="AN254" s="349">
        <f t="shared" si="60"/>
        <v>0</v>
      </c>
      <c r="AO254" s="349">
        <f t="shared" si="60"/>
        <v>0</v>
      </c>
      <c r="AP254" s="349">
        <f t="shared" si="60"/>
        <v>0</v>
      </c>
      <c r="AQ254" s="349">
        <f t="shared" si="60"/>
        <v>0</v>
      </c>
      <c r="AR254" s="349">
        <f t="shared" si="60"/>
        <v>0</v>
      </c>
      <c r="AS254" s="349">
        <f t="shared" si="60"/>
        <v>0</v>
      </c>
      <c r="AT254" s="349">
        <f t="shared" si="60"/>
        <v>0</v>
      </c>
      <c r="AU254" s="349">
        <f t="shared" si="60"/>
        <v>0</v>
      </c>
      <c r="AV254" s="349">
        <f t="shared" si="60"/>
        <v>0</v>
      </c>
      <c r="AW254" s="349">
        <f t="shared" si="60"/>
        <v>0</v>
      </c>
      <c r="AX254" s="349">
        <f t="shared" si="60"/>
        <v>0</v>
      </c>
      <c r="AY254" s="349">
        <f t="shared" si="60"/>
        <v>0</v>
      </c>
      <c r="AZ254" s="349">
        <f t="shared" si="60"/>
        <v>0</v>
      </c>
      <c r="BA254" s="349">
        <f t="shared" si="60"/>
        <v>0</v>
      </c>
      <c r="BB254" s="349">
        <f t="shared" si="53"/>
        <v>0</v>
      </c>
    </row>
    <row r="255" spans="1:54" ht="13.5">
      <c r="A255" s="319" t="str">
        <f t="shared" si="48"/>
        <v/>
      </c>
      <c r="B255" s="350" t="e">
        <f>DATE(F255,G255,H255)&amp;"-"&amp;COUNTIF($C$19:C255,H255)</f>
        <v>#NUM!</v>
      </c>
      <c r="C255" s="319">
        <f t="shared" si="49"/>
        <v>0</v>
      </c>
      <c r="D255" s="350" t="e">
        <f>DATE(F255,G255,H255)&amp;"-"&amp;COUNTIF($E$19:E255,H255)</f>
        <v>#NUM!</v>
      </c>
      <c r="E255" s="319">
        <f t="shared" si="50"/>
        <v>0</v>
      </c>
      <c r="F255" s="596"/>
      <c r="G255" s="596"/>
      <c r="H255" s="596"/>
      <c r="I255" s="352"/>
      <c r="J255" s="597"/>
      <c r="K255" s="353"/>
      <c r="L255" s="351"/>
      <c r="M255" s="354"/>
      <c r="N255" s="355"/>
      <c r="O255" s="356"/>
      <c r="P255" s="355"/>
      <c r="Q255" s="356"/>
      <c r="R255" s="355"/>
      <c r="S255" s="356"/>
      <c r="T255" s="355"/>
      <c r="U255" s="356"/>
      <c r="V255" s="357"/>
      <c r="W255" s="358"/>
      <c r="X255" s="358"/>
      <c r="Y255" s="358"/>
      <c r="Z255" s="358"/>
      <c r="AA255" s="600">
        <v>960</v>
      </c>
      <c r="AB255" s="360"/>
      <c r="AC255" s="349"/>
      <c r="AD255" s="361"/>
      <c r="AE255" s="362">
        <f t="shared" si="54"/>
        <v>0</v>
      </c>
      <c r="AF255" s="362">
        <f t="shared" si="57"/>
        <v>0</v>
      </c>
      <c r="AG255" s="362">
        <f t="shared" si="58"/>
        <v>0</v>
      </c>
      <c r="AH255" s="363">
        <f t="shared" si="51"/>
        <v>0</v>
      </c>
      <c r="AI255" s="364"/>
      <c r="AJ255" s="365">
        <f t="shared" si="52"/>
        <v>0</v>
      </c>
      <c r="AK255" s="351"/>
      <c r="AM255" s="349">
        <f t="shared" si="61"/>
        <v>0</v>
      </c>
      <c r="AN255" s="349">
        <f t="shared" si="60"/>
        <v>0</v>
      </c>
      <c r="AO255" s="349">
        <f t="shared" si="60"/>
        <v>0</v>
      </c>
      <c r="AP255" s="349">
        <f t="shared" si="60"/>
        <v>0</v>
      </c>
      <c r="AQ255" s="349">
        <f t="shared" si="60"/>
        <v>0</v>
      </c>
      <c r="AR255" s="349">
        <f t="shared" si="60"/>
        <v>0</v>
      </c>
      <c r="AS255" s="349">
        <f t="shared" si="60"/>
        <v>0</v>
      </c>
      <c r="AT255" s="349">
        <f t="shared" si="60"/>
        <v>0</v>
      </c>
      <c r="AU255" s="349">
        <f t="shared" si="60"/>
        <v>0</v>
      </c>
      <c r="AV255" s="349">
        <f t="shared" si="60"/>
        <v>0</v>
      </c>
      <c r="AW255" s="349">
        <f t="shared" si="60"/>
        <v>0</v>
      </c>
      <c r="AX255" s="349">
        <f t="shared" si="60"/>
        <v>0</v>
      </c>
      <c r="AY255" s="349">
        <f t="shared" si="60"/>
        <v>0</v>
      </c>
      <c r="AZ255" s="349">
        <f t="shared" si="60"/>
        <v>0</v>
      </c>
      <c r="BA255" s="349">
        <f t="shared" si="60"/>
        <v>0</v>
      </c>
      <c r="BB255" s="349">
        <f t="shared" si="53"/>
        <v>0</v>
      </c>
    </row>
    <row r="256" spans="1:54" ht="13.5">
      <c r="A256" s="319" t="str">
        <f t="shared" si="48"/>
        <v/>
      </c>
      <c r="B256" s="350" t="e">
        <f>DATE(F256,G256,H256)&amp;"-"&amp;COUNTIF($C$19:C256,H256)</f>
        <v>#NUM!</v>
      </c>
      <c r="C256" s="319">
        <f t="shared" si="49"/>
        <v>0</v>
      </c>
      <c r="D256" s="350" t="e">
        <f>DATE(F256,G256,H256)&amp;"-"&amp;COUNTIF($E$19:E256,H256)</f>
        <v>#NUM!</v>
      </c>
      <c r="E256" s="319">
        <f t="shared" si="50"/>
        <v>0</v>
      </c>
      <c r="F256" s="596"/>
      <c r="G256" s="596"/>
      <c r="H256" s="596"/>
      <c r="I256" s="352"/>
      <c r="J256" s="597"/>
      <c r="K256" s="353"/>
      <c r="L256" s="351"/>
      <c r="M256" s="354"/>
      <c r="N256" s="355"/>
      <c r="O256" s="356"/>
      <c r="P256" s="355"/>
      <c r="Q256" s="356"/>
      <c r="R256" s="355"/>
      <c r="S256" s="356"/>
      <c r="T256" s="355"/>
      <c r="U256" s="356"/>
      <c r="V256" s="357"/>
      <c r="W256" s="358"/>
      <c r="X256" s="358"/>
      <c r="Y256" s="358"/>
      <c r="Z256" s="358"/>
      <c r="AA256" s="600">
        <v>960</v>
      </c>
      <c r="AB256" s="360"/>
      <c r="AC256" s="349"/>
      <c r="AD256" s="361"/>
      <c r="AE256" s="362">
        <f t="shared" si="54"/>
        <v>0</v>
      </c>
      <c r="AF256" s="362">
        <f t="shared" si="57"/>
        <v>0</v>
      </c>
      <c r="AG256" s="362">
        <f t="shared" si="58"/>
        <v>0</v>
      </c>
      <c r="AH256" s="363">
        <f t="shared" si="51"/>
        <v>0</v>
      </c>
      <c r="AI256" s="364"/>
      <c r="AJ256" s="365">
        <f t="shared" si="52"/>
        <v>0</v>
      </c>
      <c r="AK256" s="351"/>
      <c r="AM256" s="349">
        <f t="shared" si="61"/>
        <v>0</v>
      </c>
      <c r="AN256" s="349">
        <f t="shared" si="60"/>
        <v>0</v>
      </c>
      <c r="AO256" s="349">
        <f t="shared" si="60"/>
        <v>0</v>
      </c>
      <c r="AP256" s="349">
        <f t="shared" si="60"/>
        <v>0</v>
      </c>
      <c r="AQ256" s="349">
        <f t="shared" si="60"/>
        <v>0</v>
      </c>
      <c r="AR256" s="349">
        <f t="shared" si="60"/>
        <v>0</v>
      </c>
      <c r="AS256" s="349">
        <f t="shared" si="60"/>
        <v>0</v>
      </c>
      <c r="AT256" s="349">
        <f t="shared" si="60"/>
        <v>0</v>
      </c>
      <c r="AU256" s="349">
        <f t="shared" si="60"/>
        <v>0</v>
      </c>
      <c r="AV256" s="349">
        <f t="shared" si="60"/>
        <v>0</v>
      </c>
      <c r="AW256" s="349">
        <f t="shared" si="60"/>
        <v>0</v>
      </c>
      <c r="AX256" s="349">
        <f t="shared" si="60"/>
        <v>0</v>
      </c>
      <c r="AY256" s="349">
        <f t="shared" si="60"/>
        <v>0</v>
      </c>
      <c r="AZ256" s="349">
        <f t="shared" si="60"/>
        <v>0</v>
      </c>
      <c r="BA256" s="349">
        <f t="shared" si="60"/>
        <v>0</v>
      </c>
      <c r="BB256" s="349">
        <f t="shared" si="53"/>
        <v>0</v>
      </c>
    </row>
    <row r="257" spans="1:54" ht="13.5">
      <c r="A257" s="319" t="str">
        <f t="shared" si="48"/>
        <v/>
      </c>
      <c r="B257" s="350" t="e">
        <f>DATE(F257,G257,H257)&amp;"-"&amp;COUNTIF($C$19:C257,H257)</f>
        <v>#NUM!</v>
      </c>
      <c r="C257" s="319">
        <f t="shared" si="49"/>
        <v>0</v>
      </c>
      <c r="D257" s="350" t="e">
        <f>DATE(F257,G257,H257)&amp;"-"&amp;COUNTIF($E$19:E257,H257)</f>
        <v>#NUM!</v>
      </c>
      <c r="E257" s="319">
        <f t="shared" si="50"/>
        <v>0</v>
      </c>
      <c r="F257" s="596"/>
      <c r="G257" s="596"/>
      <c r="H257" s="596"/>
      <c r="I257" s="352"/>
      <c r="J257" s="597"/>
      <c r="K257" s="353"/>
      <c r="L257" s="351"/>
      <c r="M257" s="354"/>
      <c r="N257" s="355"/>
      <c r="O257" s="356"/>
      <c r="P257" s="355"/>
      <c r="Q257" s="356"/>
      <c r="R257" s="355"/>
      <c r="S257" s="356"/>
      <c r="T257" s="355"/>
      <c r="U257" s="356"/>
      <c r="V257" s="357"/>
      <c r="W257" s="358"/>
      <c r="X257" s="358"/>
      <c r="Y257" s="358"/>
      <c r="Z257" s="358"/>
      <c r="AA257" s="600">
        <v>960</v>
      </c>
      <c r="AB257" s="360"/>
      <c r="AC257" s="349"/>
      <c r="AD257" s="361"/>
      <c r="AE257" s="362">
        <f t="shared" si="54"/>
        <v>0</v>
      </c>
      <c r="AF257" s="362">
        <f t="shared" si="57"/>
        <v>0</v>
      </c>
      <c r="AG257" s="362">
        <f t="shared" si="58"/>
        <v>0</v>
      </c>
      <c r="AH257" s="363">
        <f t="shared" si="51"/>
        <v>0</v>
      </c>
      <c r="AI257" s="364"/>
      <c r="AJ257" s="365">
        <f t="shared" si="52"/>
        <v>0</v>
      </c>
      <c r="AK257" s="351"/>
      <c r="AM257" s="349">
        <f t="shared" si="61"/>
        <v>0</v>
      </c>
      <c r="AN257" s="349">
        <f t="shared" si="60"/>
        <v>0</v>
      </c>
      <c r="AO257" s="349">
        <f t="shared" si="60"/>
        <v>0</v>
      </c>
      <c r="AP257" s="349">
        <f t="shared" si="60"/>
        <v>0</v>
      </c>
      <c r="AQ257" s="349">
        <f t="shared" si="60"/>
        <v>0</v>
      </c>
      <c r="AR257" s="349">
        <f t="shared" si="60"/>
        <v>0</v>
      </c>
      <c r="AS257" s="349">
        <f t="shared" si="60"/>
        <v>0</v>
      </c>
      <c r="AT257" s="349">
        <f t="shared" si="60"/>
        <v>0</v>
      </c>
      <c r="AU257" s="349">
        <f t="shared" si="60"/>
        <v>0</v>
      </c>
      <c r="AV257" s="349">
        <f t="shared" si="60"/>
        <v>0</v>
      </c>
      <c r="AW257" s="349">
        <f t="shared" si="60"/>
        <v>0</v>
      </c>
      <c r="AX257" s="349">
        <f t="shared" si="60"/>
        <v>0</v>
      </c>
      <c r="AY257" s="349">
        <f t="shared" si="60"/>
        <v>0</v>
      </c>
      <c r="AZ257" s="349">
        <f t="shared" si="60"/>
        <v>0</v>
      </c>
      <c r="BA257" s="349">
        <f t="shared" si="60"/>
        <v>0</v>
      </c>
      <c r="BB257" s="349">
        <f t="shared" si="53"/>
        <v>0</v>
      </c>
    </row>
    <row r="258" spans="1:54" ht="13.5">
      <c r="A258" s="319" t="str">
        <f t="shared" si="48"/>
        <v/>
      </c>
      <c r="B258" s="350" t="e">
        <f>DATE(F258,G258,H258)&amp;"-"&amp;COUNTIF($C$19:C258,H258)</f>
        <v>#NUM!</v>
      </c>
      <c r="C258" s="319">
        <f t="shared" si="49"/>
        <v>0</v>
      </c>
      <c r="D258" s="350" t="e">
        <f>DATE(F258,G258,H258)&amp;"-"&amp;COUNTIF($E$19:E258,H258)</f>
        <v>#NUM!</v>
      </c>
      <c r="E258" s="319">
        <f t="shared" si="50"/>
        <v>0</v>
      </c>
      <c r="F258" s="596"/>
      <c r="G258" s="596"/>
      <c r="H258" s="596"/>
      <c r="I258" s="352"/>
      <c r="J258" s="597"/>
      <c r="K258" s="353"/>
      <c r="L258" s="351"/>
      <c r="M258" s="354"/>
      <c r="N258" s="355"/>
      <c r="O258" s="356"/>
      <c r="P258" s="355"/>
      <c r="Q258" s="356"/>
      <c r="R258" s="355"/>
      <c r="S258" s="356"/>
      <c r="T258" s="355"/>
      <c r="U258" s="356"/>
      <c r="V258" s="357"/>
      <c r="W258" s="358"/>
      <c r="X258" s="358"/>
      <c r="Y258" s="358"/>
      <c r="Z258" s="358"/>
      <c r="AA258" s="600">
        <v>960</v>
      </c>
      <c r="AB258" s="360"/>
      <c r="AC258" s="349"/>
      <c r="AD258" s="361"/>
      <c r="AE258" s="362">
        <f t="shared" si="54"/>
        <v>0</v>
      </c>
      <c r="AF258" s="362">
        <f t="shared" si="57"/>
        <v>0</v>
      </c>
      <c r="AG258" s="362">
        <f t="shared" si="58"/>
        <v>0</v>
      </c>
      <c r="AH258" s="363">
        <f t="shared" si="51"/>
        <v>0</v>
      </c>
      <c r="AI258" s="364"/>
      <c r="AJ258" s="365">
        <f t="shared" si="52"/>
        <v>0</v>
      </c>
      <c r="AK258" s="351"/>
      <c r="AM258" s="349">
        <f t="shared" si="61"/>
        <v>0</v>
      </c>
      <c r="AN258" s="349">
        <f t="shared" si="60"/>
        <v>0</v>
      </c>
      <c r="AO258" s="349">
        <f t="shared" si="60"/>
        <v>0</v>
      </c>
      <c r="AP258" s="349">
        <f t="shared" si="60"/>
        <v>0</v>
      </c>
      <c r="AQ258" s="349">
        <f t="shared" si="60"/>
        <v>0</v>
      </c>
      <c r="AR258" s="349">
        <f t="shared" si="60"/>
        <v>0</v>
      </c>
      <c r="AS258" s="349">
        <f t="shared" si="60"/>
        <v>0</v>
      </c>
      <c r="AT258" s="349">
        <f t="shared" si="60"/>
        <v>0</v>
      </c>
      <c r="AU258" s="349">
        <f t="shared" si="60"/>
        <v>0</v>
      </c>
      <c r="AV258" s="349">
        <f t="shared" si="60"/>
        <v>0</v>
      </c>
      <c r="AW258" s="349">
        <f t="shared" si="60"/>
        <v>0</v>
      </c>
      <c r="AX258" s="349">
        <f t="shared" si="60"/>
        <v>0</v>
      </c>
      <c r="AY258" s="349">
        <f t="shared" si="60"/>
        <v>0</v>
      </c>
      <c r="AZ258" s="349">
        <f t="shared" si="60"/>
        <v>0</v>
      </c>
      <c r="BA258" s="349">
        <f t="shared" si="60"/>
        <v>0</v>
      </c>
      <c r="BB258" s="349">
        <f t="shared" si="53"/>
        <v>0</v>
      </c>
    </row>
    <row r="259" spans="1:54" ht="13.5">
      <c r="A259" s="319" t="str">
        <f t="shared" si="48"/>
        <v/>
      </c>
      <c r="B259" s="350" t="e">
        <f>DATE(F259,G259,H259)&amp;"-"&amp;COUNTIF($C$19:C259,H259)</f>
        <v>#NUM!</v>
      </c>
      <c r="C259" s="319">
        <f t="shared" si="49"/>
        <v>0</v>
      </c>
      <c r="D259" s="350" t="e">
        <f>DATE(F259,G259,H259)&amp;"-"&amp;COUNTIF($E$19:E259,H259)</f>
        <v>#NUM!</v>
      </c>
      <c r="E259" s="319">
        <f t="shared" si="50"/>
        <v>0</v>
      </c>
      <c r="F259" s="596"/>
      <c r="G259" s="596"/>
      <c r="H259" s="596"/>
      <c r="I259" s="352"/>
      <c r="J259" s="597"/>
      <c r="K259" s="353"/>
      <c r="L259" s="351"/>
      <c r="M259" s="354"/>
      <c r="N259" s="355"/>
      <c r="O259" s="356"/>
      <c r="P259" s="355"/>
      <c r="Q259" s="356"/>
      <c r="R259" s="355"/>
      <c r="S259" s="356"/>
      <c r="T259" s="355"/>
      <c r="U259" s="356"/>
      <c r="V259" s="357"/>
      <c r="W259" s="358"/>
      <c r="X259" s="358"/>
      <c r="Y259" s="358"/>
      <c r="Z259" s="358"/>
      <c r="AA259" s="600">
        <v>960</v>
      </c>
      <c r="AB259" s="360"/>
      <c r="AC259" s="349"/>
      <c r="AD259" s="361"/>
      <c r="AE259" s="362">
        <f t="shared" si="54"/>
        <v>0</v>
      </c>
      <c r="AF259" s="362">
        <f t="shared" si="57"/>
        <v>0</v>
      </c>
      <c r="AG259" s="362">
        <f t="shared" si="58"/>
        <v>0</v>
      </c>
      <c r="AH259" s="363">
        <f t="shared" si="51"/>
        <v>0</v>
      </c>
      <c r="AI259" s="364"/>
      <c r="AJ259" s="365">
        <f t="shared" si="52"/>
        <v>0</v>
      </c>
      <c r="AK259" s="351"/>
      <c r="AM259" s="349">
        <f t="shared" si="61"/>
        <v>0</v>
      </c>
      <c r="AN259" s="349">
        <f t="shared" si="60"/>
        <v>0</v>
      </c>
      <c r="AO259" s="349">
        <f t="shared" si="60"/>
        <v>0</v>
      </c>
      <c r="AP259" s="349">
        <f t="shared" si="60"/>
        <v>0</v>
      </c>
      <c r="AQ259" s="349">
        <f t="shared" si="60"/>
        <v>0</v>
      </c>
      <c r="AR259" s="349">
        <f t="shared" si="60"/>
        <v>0</v>
      </c>
      <c r="AS259" s="349">
        <f t="shared" si="60"/>
        <v>0</v>
      </c>
      <c r="AT259" s="349">
        <f t="shared" si="60"/>
        <v>0</v>
      </c>
      <c r="AU259" s="349">
        <f t="shared" si="60"/>
        <v>0</v>
      </c>
      <c r="AV259" s="349">
        <f t="shared" si="60"/>
        <v>0</v>
      </c>
      <c r="AW259" s="349">
        <f t="shared" si="60"/>
        <v>0</v>
      </c>
      <c r="AX259" s="349">
        <f t="shared" si="60"/>
        <v>0</v>
      </c>
      <c r="AY259" s="349">
        <f t="shared" si="60"/>
        <v>0</v>
      </c>
      <c r="AZ259" s="349">
        <f t="shared" si="60"/>
        <v>0</v>
      </c>
      <c r="BA259" s="349">
        <f t="shared" si="60"/>
        <v>0</v>
      </c>
      <c r="BB259" s="349">
        <f t="shared" si="53"/>
        <v>0</v>
      </c>
    </row>
    <row r="260" spans="1:54" ht="13.5">
      <c r="A260" s="319" t="str">
        <f t="shared" si="48"/>
        <v/>
      </c>
      <c r="B260" s="350" t="e">
        <f>DATE(F260,G260,H260)&amp;"-"&amp;COUNTIF($C$19:C260,H260)</f>
        <v>#NUM!</v>
      </c>
      <c r="C260" s="319">
        <f t="shared" si="49"/>
        <v>0</v>
      </c>
      <c r="D260" s="350" t="e">
        <f>DATE(F260,G260,H260)&amp;"-"&amp;COUNTIF($E$19:E260,H260)</f>
        <v>#NUM!</v>
      </c>
      <c r="E260" s="319">
        <f t="shared" si="50"/>
        <v>0</v>
      </c>
      <c r="F260" s="596"/>
      <c r="G260" s="596"/>
      <c r="H260" s="596"/>
      <c r="I260" s="352"/>
      <c r="J260" s="597"/>
      <c r="K260" s="353"/>
      <c r="L260" s="351"/>
      <c r="M260" s="354"/>
      <c r="N260" s="355"/>
      <c r="O260" s="356"/>
      <c r="P260" s="355"/>
      <c r="Q260" s="356"/>
      <c r="R260" s="355"/>
      <c r="S260" s="356"/>
      <c r="T260" s="355"/>
      <c r="U260" s="356"/>
      <c r="V260" s="357"/>
      <c r="W260" s="358"/>
      <c r="X260" s="358"/>
      <c r="Y260" s="358"/>
      <c r="Z260" s="358"/>
      <c r="AA260" s="600">
        <v>960</v>
      </c>
      <c r="AB260" s="360"/>
      <c r="AC260" s="349"/>
      <c r="AD260" s="361"/>
      <c r="AE260" s="362">
        <f t="shared" si="54"/>
        <v>0</v>
      </c>
      <c r="AF260" s="362">
        <f t="shared" si="57"/>
        <v>0</v>
      </c>
      <c r="AG260" s="362">
        <f t="shared" si="58"/>
        <v>0</v>
      </c>
      <c r="AH260" s="363">
        <f t="shared" si="51"/>
        <v>0</v>
      </c>
      <c r="AI260" s="364"/>
      <c r="AJ260" s="365">
        <f t="shared" si="52"/>
        <v>0</v>
      </c>
      <c r="AK260" s="351"/>
      <c r="AM260" s="349">
        <f t="shared" si="61"/>
        <v>0</v>
      </c>
      <c r="AN260" s="349">
        <f t="shared" si="60"/>
        <v>0</v>
      </c>
      <c r="AO260" s="349">
        <f t="shared" si="60"/>
        <v>0</v>
      </c>
      <c r="AP260" s="349">
        <f t="shared" si="60"/>
        <v>0</v>
      </c>
      <c r="AQ260" s="349">
        <f t="shared" si="60"/>
        <v>0</v>
      </c>
      <c r="AR260" s="349">
        <f t="shared" si="60"/>
        <v>0</v>
      </c>
      <c r="AS260" s="349">
        <f t="shared" si="60"/>
        <v>0</v>
      </c>
      <c r="AT260" s="349">
        <f t="shared" si="60"/>
        <v>0</v>
      </c>
      <c r="AU260" s="349">
        <f t="shared" si="60"/>
        <v>0</v>
      </c>
      <c r="AV260" s="349">
        <f t="shared" si="60"/>
        <v>0</v>
      </c>
      <c r="AW260" s="349">
        <f t="shared" si="60"/>
        <v>0</v>
      </c>
      <c r="AX260" s="349">
        <f t="shared" si="60"/>
        <v>0</v>
      </c>
      <c r="AY260" s="349">
        <f t="shared" si="60"/>
        <v>0</v>
      </c>
      <c r="AZ260" s="349">
        <f t="shared" si="60"/>
        <v>0</v>
      </c>
      <c r="BA260" s="349">
        <f t="shared" si="60"/>
        <v>0</v>
      </c>
      <c r="BB260" s="349">
        <f t="shared" si="53"/>
        <v>0</v>
      </c>
    </row>
    <row r="261" spans="1:54" ht="13.5">
      <c r="A261" s="319" t="str">
        <f t="shared" si="48"/>
        <v/>
      </c>
      <c r="B261" s="350" t="e">
        <f>DATE(F261,G261,H261)&amp;"-"&amp;COUNTIF($C$19:C261,H261)</f>
        <v>#NUM!</v>
      </c>
      <c r="C261" s="319">
        <f t="shared" si="49"/>
        <v>0</v>
      </c>
      <c r="D261" s="350" t="e">
        <f>DATE(F261,G261,H261)&amp;"-"&amp;COUNTIF($E$19:E261,H261)</f>
        <v>#NUM!</v>
      </c>
      <c r="E261" s="319">
        <f t="shared" si="50"/>
        <v>0</v>
      </c>
      <c r="F261" s="596"/>
      <c r="G261" s="596"/>
      <c r="H261" s="596"/>
      <c r="I261" s="352"/>
      <c r="J261" s="597"/>
      <c r="K261" s="353"/>
      <c r="L261" s="351"/>
      <c r="M261" s="354"/>
      <c r="N261" s="355"/>
      <c r="O261" s="356"/>
      <c r="P261" s="355"/>
      <c r="Q261" s="356"/>
      <c r="R261" s="355"/>
      <c r="S261" s="356"/>
      <c r="T261" s="355"/>
      <c r="U261" s="356"/>
      <c r="V261" s="357"/>
      <c r="W261" s="358"/>
      <c r="X261" s="358"/>
      <c r="Y261" s="358"/>
      <c r="Z261" s="358"/>
      <c r="AA261" s="600">
        <v>960</v>
      </c>
      <c r="AB261" s="360"/>
      <c r="AC261" s="349"/>
      <c r="AD261" s="361"/>
      <c r="AE261" s="362">
        <f t="shared" si="54"/>
        <v>0</v>
      </c>
      <c r="AF261" s="362">
        <f t="shared" si="57"/>
        <v>0</v>
      </c>
      <c r="AG261" s="362">
        <f t="shared" si="58"/>
        <v>0</v>
      </c>
      <c r="AH261" s="363">
        <f t="shared" si="51"/>
        <v>0</v>
      </c>
      <c r="AI261" s="364"/>
      <c r="AJ261" s="365">
        <f t="shared" si="52"/>
        <v>0</v>
      </c>
      <c r="AK261" s="351"/>
      <c r="AM261" s="349">
        <f t="shared" si="61"/>
        <v>0</v>
      </c>
      <c r="AN261" s="349">
        <f t="shared" si="60"/>
        <v>0</v>
      </c>
      <c r="AO261" s="349">
        <f t="shared" si="60"/>
        <v>0</v>
      </c>
      <c r="AP261" s="349">
        <f t="shared" si="60"/>
        <v>0</v>
      </c>
      <c r="AQ261" s="349">
        <f t="shared" si="60"/>
        <v>0</v>
      </c>
      <c r="AR261" s="349">
        <f t="shared" si="60"/>
        <v>0</v>
      </c>
      <c r="AS261" s="349">
        <f t="shared" si="60"/>
        <v>0</v>
      </c>
      <c r="AT261" s="349">
        <f t="shared" si="60"/>
        <v>0</v>
      </c>
      <c r="AU261" s="349">
        <f t="shared" si="60"/>
        <v>0</v>
      </c>
      <c r="AV261" s="349">
        <f t="shared" si="60"/>
        <v>0</v>
      </c>
      <c r="AW261" s="349">
        <f t="shared" si="60"/>
        <v>0</v>
      </c>
      <c r="AX261" s="349">
        <f t="shared" si="60"/>
        <v>0</v>
      </c>
      <c r="AY261" s="349">
        <f t="shared" si="60"/>
        <v>0</v>
      </c>
      <c r="AZ261" s="349">
        <f t="shared" si="60"/>
        <v>0</v>
      </c>
      <c r="BA261" s="349">
        <f t="shared" si="60"/>
        <v>0</v>
      </c>
      <c r="BB261" s="349">
        <f t="shared" si="53"/>
        <v>0</v>
      </c>
    </row>
    <row r="262" spans="1:54" ht="13.5">
      <c r="A262" s="319" t="str">
        <f t="shared" si="48"/>
        <v/>
      </c>
      <c r="B262" s="350" t="e">
        <f>DATE(F262,G262,H262)&amp;"-"&amp;COUNTIF($C$19:C262,H262)</f>
        <v>#NUM!</v>
      </c>
      <c r="C262" s="319">
        <f t="shared" si="49"/>
        <v>0</v>
      </c>
      <c r="D262" s="350" t="e">
        <f>DATE(F262,G262,H262)&amp;"-"&amp;COUNTIF($E$19:E262,H262)</f>
        <v>#NUM!</v>
      </c>
      <c r="E262" s="319">
        <f t="shared" si="50"/>
        <v>0</v>
      </c>
      <c r="F262" s="596"/>
      <c r="G262" s="596"/>
      <c r="H262" s="596"/>
      <c r="I262" s="352"/>
      <c r="J262" s="597"/>
      <c r="K262" s="353"/>
      <c r="L262" s="351"/>
      <c r="M262" s="354"/>
      <c r="N262" s="355"/>
      <c r="O262" s="356"/>
      <c r="P262" s="355"/>
      <c r="Q262" s="356"/>
      <c r="R262" s="355"/>
      <c r="S262" s="356"/>
      <c r="T262" s="355"/>
      <c r="U262" s="356"/>
      <c r="V262" s="357"/>
      <c r="W262" s="358"/>
      <c r="X262" s="358"/>
      <c r="Y262" s="358"/>
      <c r="Z262" s="358"/>
      <c r="AA262" s="600">
        <v>960</v>
      </c>
      <c r="AB262" s="360"/>
      <c r="AC262" s="349"/>
      <c r="AD262" s="361"/>
      <c r="AE262" s="362">
        <f t="shared" si="54"/>
        <v>0</v>
      </c>
      <c r="AF262" s="362">
        <f t="shared" si="57"/>
        <v>0</v>
      </c>
      <c r="AG262" s="362">
        <f t="shared" si="58"/>
        <v>0</v>
      </c>
      <c r="AH262" s="363">
        <f t="shared" si="51"/>
        <v>0</v>
      </c>
      <c r="AI262" s="364"/>
      <c r="AJ262" s="365">
        <f t="shared" si="52"/>
        <v>0</v>
      </c>
      <c r="AK262" s="351"/>
      <c r="AM262" s="349">
        <f t="shared" si="61"/>
        <v>0</v>
      </c>
      <c r="AN262" s="349">
        <f t="shared" si="60"/>
        <v>0</v>
      </c>
      <c r="AO262" s="349">
        <f t="shared" si="60"/>
        <v>0</v>
      </c>
      <c r="AP262" s="349">
        <f t="shared" si="60"/>
        <v>0</v>
      </c>
      <c r="AQ262" s="349">
        <f t="shared" si="60"/>
        <v>0</v>
      </c>
      <c r="AR262" s="349">
        <f t="shared" si="60"/>
        <v>0</v>
      </c>
      <c r="AS262" s="349">
        <f t="shared" si="60"/>
        <v>0</v>
      </c>
      <c r="AT262" s="349">
        <f t="shared" si="60"/>
        <v>0</v>
      </c>
      <c r="AU262" s="349">
        <f t="shared" si="60"/>
        <v>0</v>
      </c>
      <c r="AV262" s="349">
        <f t="shared" si="60"/>
        <v>0</v>
      </c>
      <c r="AW262" s="349">
        <f t="shared" si="60"/>
        <v>0</v>
      </c>
      <c r="AX262" s="349">
        <f t="shared" si="60"/>
        <v>0</v>
      </c>
      <c r="AY262" s="349">
        <f t="shared" si="60"/>
        <v>0</v>
      </c>
      <c r="AZ262" s="349">
        <f t="shared" si="60"/>
        <v>0</v>
      </c>
      <c r="BA262" s="349">
        <f t="shared" si="60"/>
        <v>0</v>
      </c>
      <c r="BB262" s="349">
        <f t="shared" si="53"/>
        <v>0</v>
      </c>
    </row>
    <row r="263" spans="1:54" ht="13.5">
      <c r="A263" s="319" t="str">
        <f t="shared" ref="A263:A326" si="62">I263&amp;H263</f>
        <v/>
      </c>
      <c r="B263" s="350" t="e">
        <f>DATE(F263,G263,H263)&amp;"-"&amp;COUNTIF($C$19:C263,H263)</f>
        <v>#NUM!</v>
      </c>
      <c r="C263" s="319">
        <f t="shared" ref="C263:C326" si="63">IF(OR(AA263=0,AA263=""),0,H263)</f>
        <v>0</v>
      </c>
      <c r="D263" s="350" t="e">
        <f>DATE(F263,G263,H263)&amp;"-"&amp;COUNTIF($E$19:E263,H263)</f>
        <v>#NUM!</v>
      </c>
      <c r="E263" s="319">
        <f t="shared" ref="E263:E326" si="64">IF(OR(H263=0,H263=""),0,H263)</f>
        <v>0</v>
      </c>
      <c r="F263" s="596"/>
      <c r="G263" s="596"/>
      <c r="H263" s="596"/>
      <c r="I263" s="352"/>
      <c r="J263" s="597"/>
      <c r="K263" s="353"/>
      <c r="L263" s="351"/>
      <c r="M263" s="354"/>
      <c r="N263" s="355"/>
      <c r="O263" s="356"/>
      <c r="P263" s="355"/>
      <c r="Q263" s="356"/>
      <c r="R263" s="355"/>
      <c r="S263" s="356"/>
      <c r="T263" s="355"/>
      <c r="U263" s="356"/>
      <c r="V263" s="357"/>
      <c r="W263" s="358"/>
      <c r="X263" s="358"/>
      <c r="Y263" s="358"/>
      <c r="Z263" s="358"/>
      <c r="AA263" s="600">
        <v>960</v>
      </c>
      <c r="AB263" s="360"/>
      <c r="AC263" s="349"/>
      <c r="AD263" s="361"/>
      <c r="AE263" s="362">
        <f t="shared" si="54"/>
        <v>0</v>
      </c>
      <c r="AF263" s="362">
        <f t="shared" si="57"/>
        <v>0</v>
      </c>
      <c r="AG263" s="362">
        <f t="shared" si="58"/>
        <v>0</v>
      </c>
      <c r="AH263" s="363">
        <f t="shared" ref="AH263:AH326" si="65">IF(AK263&lt;&gt;"",(AE263-AG263)*AA263*24+AG263*AK263*24+AF263*AA263*24,AE263*AA263*24+AG263*ROUND(AA263*0.25,0)*24+AF263*AA263*24)</f>
        <v>0</v>
      </c>
      <c r="AI263" s="364"/>
      <c r="AJ263" s="365">
        <f t="shared" ref="AJ263:AJ326" si="66">K263-N263-P263-R263-T263-V263-W263-Y263-X263-Z263-IF(J263=$J$1,AI263,0)</f>
        <v>0</v>
      </c>
      <c r="AK263" s="351"/>
      <c r="AM263" s="349">
        <f t="shared" si="61"/>
        <v>0</v>
      </c>
      <c r="AN263" s="349">
        <f t="shared" ref="AN263:BA275" si="67">IF($O263=AN$18,$N263,0)+IF($Q263=AN$18,$P263,0)+IF($S263=AN$18,$R263,0)+IF($U263=AN$18,$T263,0)</f>
        <v>0</v>
      </c>
      <c r="AO263" s="349">
        <f t="shared" si="67"/>
        <v>0</v>
      </c>
      <c r="AP263" s="349">
        <f t="shared" si="67"/>
        <v>0</v>
      </c>
      <c r="AQ263" s="349">
        <f t="shared" si="67"/>
        <v>0</v>
      </c>
      <c r="AR263" s="349">
        <f t="shared" si="67"/>
        <v>0</v>
      </c>
      <c r="AS263" s="349">
        <f t="shared" si="67"/>
        <v>0</v>
      </c>
      <c r="AT263" s="349">
        <f t="shared" si="67"/>
        <v>0</v>
      </c>
      <c r="AU263" s="349">
        <f t="shared" si="67"/>
        <v>0</v>
      </c>
      <c r="AV263" s="349">
        <f t="shared" si="67"/>
        <v>0</v>
      </c>
      <c r="AW263" s="349">
        <f t="shared" si="67"/>
        <v>0</v>
      </c>
      <c r="AX263" s="349">
        <f t="shared" si="67"/>
        <v>0</v>
      </c>
      <c r="AY263" s="349">
        <f t="shared" si="67"/>
        <v>0</v>
      </c>
      <c r="AZ263" s="349">
        <f t="shared" si="67"/>
        <v>0</v>
      </c>
      <c r="BA263" s="349">
        <f t="shared" si="67"/>
        <v>0</v>
      </c>
      <c r="BB263" s="349">
        <f t="shared" ref="BB263:BB326" si="68">SUM(AM263:BA263)</f>
        <v>0</v>
      </c>
    </row>
    <row r="264" spans="1:54" ht="13.5">
      <c r="A264" s="319" t="str">
        <f t="shared" si="62"/>
        <v/>
      </c>
      <c r="B264" s="350" t="e">
        <f>DATE(F264,G264,H264)&amp;"-"&amp;COUNTIF($C$19:C264,H264)</f>
        <v>#NUM!</v>
      </c>
      <c r="C264" s="319">
        <f t="shared" si="63"/>
        <v>0</v>
      </c>
      <c r="D264" s="350" t="e">
        <f>DATE(F264,G264,H264)&amp;"-"&amp;COUNTIF($E$19:E264,H264)</f>
        <v>#NUM!</v>
      </c>
      <c r="E264" s="319">
        <f t="shared" si="64"/>
        <v>0</v>
      </c>
      <c r="F264" s="596"/>
      <c r="G264" s="596"/>
      <c r="H264" s="596"/>
      <c r="I264" s="352"/>
      <c r="J264" s="597"/>
      <c r="K264" s="353"/>
      <c r="L264" s="351"/>
      <c r="M264" s="354"/>
      <c r="N264" s="355"/>
      <c r="O264" s="356"/>
      <c r="P264" s="355"/>
      <c r="Q264" s="356"/>
      <c r="R264" s="355"/>
      <c r="S264" s="356"/>
      <c r="T264" s="355"/>
      <c r="U264" s="356"/>
      <c r="V264" s="357"/>
      <c r="W264" s="358"/>
      <c r="X264" s="358"/>
      <c r="Y264" s="358"/>
      <c r="Z264" s="358"/>
      <c r="AA264" s="600">
        <v>960</v>
      </c>
      <c r="AB264" s="360"/>
      <c r="AC264" s="349"/>
      <c r="AD264" s="361"/>
      <c r="AE264" s="362">
        <f t="shared" si="54"/>
        <v>0</v>
      </c>
      <c r="AF264" s="362">
        <f t="shared" si="57"/>
        <v>0</v>
      </c>
      <c r="AG264" s="362">
        <f t="shared" si="58"/>
        <v>0</v>
      </c>
      <c r="AH264" s="363">
        <f t="shared" si="65"/>
        <v>0</v>
      </c>
      <c r="AI264" s="364"/>
      <c r="AJ264" s="365">
        <f t="shared" si="66"/>
        <v>0</v>
      </c>
      <c r="AK264" s="351"/>
      <c r="AM264" s="349">
        <f t="shared" si="61"/>
        <v>0</v>
      </c>
      <c r="AN264" s="349">
        <f t="shared" si="67"/>
        <v>0</v>
      </c>
      <c r="AO264" s="349">
        <f t="shared" si="67"/>
        <v>0</v>
      </c>
      <c r="AP264" s="349">
        <f t="shared" si="67"/>
        <v>0</v>
      </c>
      <c r="AQ264" s="349">
        <f t="shared" si="67"/>
        <v>0</v>
      </c>
      <c r="AR264" s="349">
        <f t="shared" si="67"/>
        <v>0</v>
      </c>
      <c r="AS264" s="349">
        <f t="shared" si="67"/>
        <v>0</v>
      </c>
      <c r="AT264" s="349">
        <f t="shared" si="67"/>
        <v>0</v>
      </c>
      <c r="AU264" s="349">
        <f t="shared" si="67"/>
        <v>0</v>
      </c>
      <c r="AV264" s="349">
        <f t="shared" si="67"/>
        <v>0</v>
      </c>
      <c r="AW264" s="349">
        <f t="shared" si="67"/>
        <v>0</v>
      </c>
      <c r="AX264" s="349">
        <f t="shared" si="67"/>
        <v>0</v>
      </c>
      <c r="AY264" s="349">
        <f t="shared" si="67"/>
        <v>0</v>
      </c>
      <c r="AZ264" s="349">
        <f t="shared" si="67"/>
        <v>0</v>
      </c>
      <c r="BA264" s="349">
        <f t="shared" si="67"/>
        <v>0</v>
      </c>
      <c r="BB264" s="349">
        <f t="shared" si="68"/>
        <v>0</v>
      </c>
    </row>
    <row r="265" spans="1:54" ht="13.5">
      <c r="A265" s="319" t="str">
        <f t="shared" si="62"/>
        <v/>
      </c>
      <c r="B265" s="350" t="e">
        <f>DATE(F265,G265,H265)&amp;"-"&amp;COUNTIF($C$19:C265,H265)</f>
        <v>#NUM!</v>
      </c>
      <c r="C265" s="319">
        <f t="shared" si="63"/>
        <v>0</v>
      </c>
      <c r="D265" s="350" t="e">
        <f>DATE(F265,G265,H265)&amp;"-"&amp;COUNTIF($E$19:E265,H265)</f>
        <v>#NUM!</v>
      </c>
      <c r="E265" s="319">
        <f t="shared" si="64"/>
        <v>0</v>
      </c>
      <c r="F265" s="596"/>
      <c r="G265" s="596"/>
      <c r="H265" s="596"/>
      <c r="I265" s="352"/>
      <c r="J265" s="597"/>
      <c r="K265" s="353"/>
      <c r="L265" s="351"/>
      <c r="M265" s="354"/>
      <c r="N265" s="355"/>
      <c r="O265" s="356"/>
      <c r="P265" s="355"/>
      <c r="Q265" s="356"/>
      <c r="R265" s="355"/>
      <c r="S265" s="356"/>
      <c r="T265" s="355"/>
      <c r="U265" s="356"/>
      <c r="V265" s="357"/>
      <c r="W265" s="358"/>
      <c r="X265" s="358"/>
      <c r="Y265" s="358"/>
      <c r="Z265" s="358"/>
      <c r="AA265" s="600">
        <v>960</v>
      </c>
      <c r="AB265" s="360"/>
      <c r="AC265" s="349"/>
      <c r="AD265" s="361"/>
      <c r="AE265" s="362">
        <f t="shared" si="54"/>
        <v>0</v>
      </c>
      <c r="AF265" s="362">
        <f t="shared" si="57"/>
        <v>0</v>
      </c>
      <c r="AG265" s="362">
        <f t="shared" si="58"/>
        <v>0</v>
      </c>
      <c r="AH265" s="363">
        <f t="shared" si="65"/>
        <v>0</v>
      </c>
      <c r="AI265" s="364"/>
      <c r="AJ265" s="365">
        <f t="shared" si="66"/>
        <v>0</v>
      </c>
      <c r="AK265" s="351"/>
      <c r="AM265" s="349">
        <f t="shared" si="61"/>
        <v>0</v>
      </c>
      <c r="AN265" s="349">
        <f t="shared" si="67"/>
        <v>0</v>
      </c>
      <c r="AO265" s="349">
        <f t="shared" si="67"/>
        <v>0</v>
      </c>
      <c r="AP265" s="349">
        <f t="shared" si="67"/>
        <v>0</v>
      </c>
      <c r="AQ265" s="349">
        <f t="shared" si="67"/>
        <v>0</v>
      </c>
      <c r="AR265" s="349">
        <f t="shared" si="67"/>
        <v>0</v>
      </c>
      <c r="AS265" s="349">
        <f t="shared" si="67"/>
        <v>0</v>
      </c>
      <c r="AT265" s="349">
        <f t="shared" si="67"/>
        <v>0</v>
      </c>
      <c r="AU265" s="349">
        <f t="shared" si="67"/>
        <v>0</v>
      </c>
      <c r="AV265" s="349">
        <f t="shared" si="67"/>
        <v>0</v>
      </c>
      <c r="AW265" s="349">
        <f t="shared" si="67"/>
        <v>0</v>
      </c>
      <c r="AX265" s="349">
        <f t="shared" si="67"/>
        <v>0</v>
      </c>
      <c r="AY265" s="349">
        <f t="shared" si="67"/>
        <v>0</v>
      </c>
      <c r="AZ265" s="349">
        <f t="shared" si="67"/>
        <v>0</v>
      </c>
      <c r="BA265" s="349">
        <f t="shared" si="67"/>
        <v>0</v>
      </c>
      <c r="BB265" s="349">
        <f t="shared" si="68"/>
        <v>0</v>
      </c>
    </row>
    <row r="266" spans="1:54" ht="13.5">
      <c r="A266" s="319" t="str">
        <f t="shared" si="62"/>
        <v/>
      </c>
      <c r="B266" s="350" t="e">
        <f>DATE(F266,G266,H266)&amp;"-"&amp;COUNTIF($C$19:C266,H266)</f>
        <v>#NUM!</v>
      </c>
      <c r="C266" s="319">
        <f t="shared" si="63"/>
        <v>0</v>
      </c>
      <c r="D266" s="350" t="e">
        <f>DATE(F266,G266,H266)&amp;"-"&amp;COUNTIF($E$19:E266,H266)</f>
        <v>#NUM!</v>
      </c>
      <c r="E266" s="319">
        <f t="shared" si="64"/>
        <v>0</v>
      </c>
      <c r="F266" s="596"/>
      <c r="G266" s="596"/>
      <c r="H266" s="596"/>
      <c r="I266" s="352"/>
      <c r="J266" s="597"/>
      <c r="K266" s="353"/>
      <c r="L266" s="351"/>
      <c r="M266" s="354"/>
      <c r="N266" s="355"/>
      <c r="O266" s="356"/>
      <c r="P266" s="355"/>
      <c r="Q266" s="356"/>
      <c r="R266" s="355"/>
      <c r="S266" s="356"/>
      <c r="T266" s="355"/>
      <c r="U266" s="356"/>
      <c r="V266" s="357"/>
      <c r="W266" s="358"/>
      <c r="X266" s="358"/>
      <c r="Y266" s="358"/>
      <c r="Z266" s="358"/>
      <c r="AA266" s="600">
        <v>960</v>
      </c>
      <c r="AB266" s="360"/>
      <c r="AC266" s="349"/>
      <c r="AD266" s="361"/>
      <c r="AE266" s="362">
        <f t="shared" si="54"/>
        <v>0</v>
      </c>
      <c r="AF266" s="362">
        <f t="shared" si="57"/>
        <v>0</v>
      </c>
      <c r="AG266" s="362">
        <f t="shared" si="58"/>
        <v>0</v>
      </c>
      <c r="AH266" s="363">
        <f t="shared" si="65"/>
        <v>0</v>
      </c>
      <c r="AI266" s="364"/>
      <c r="AJ266" s="365">
        <f t="shared" si="66"/>
        <v>0</v>
      </c>
      <c r="AK266" s="351"/>
      <c r="AM266" s="349">
        <f t="shared" si="61"/>
        <v>0</v>
      </c>
      <c r="AN266" s="349">
        <f t="shared" si="67"/>
        <v>0</v>
      </c>
      <c r="AO266" s="349">
        <f t="shared" si="67"/>
        <v>0</v>
      </c>
      <c r="AP266" s="349">
        <f t="shared" si="67"/>
        <v>0</v>
      </c>
      <c r="AQ266" s="349">
        <f t="shared" si="67"/>
        <v>0</v>
      </c>
      <c r="AR266" s="349">
        <f t="shared" si="67"/>
        <v>0</v>
      </c>
      <c r="AS266" s="349">
        <f t="shared" si="67"/>
        <v>0</v>
      </c>
      <c r="AT266" s="349">
        <f t="shared" si="67"/>
        <v>0</v>
      </c>
      <c r="AU266" s="349">
        <f t="shared" si="67"/>
        <v>0</v>
      </c>
      <c r="AV266" s="349">
        <f t="shared" si="67"/>
        <v>0</v>
      </c>
      <c r="AW266" s="349">
        <f t="shared" si="67"/>
        <v>0</v>
      </c>
      <c r="AX266" s="349">
        <f t="shared" si="67"/>
        <v>0</v>
      </c>
      <c r="AY266" s="349">
        <f t="shared" si="67"/>
        <v>0</v>
      </c>
      <c r="AZ266" s="349">
        <f t="shared" si="67"/>
        <v>0</v>
      </c>
      <c r="BA266" s="349">
        <f t="shared" si="67"/>
        <v>0</v>
      </c>
      <c r="BB266" s="349">
        <f t="shared" si="68"/>
        <v>0</v>
      </c>
    </row>
    <row r="267" spans="1:54" ht="13.5">
      <c r="A267" s="319" t="str">
        <f t="shared" si="62"/>
        <v/>
      </c>
      <c r="B267" s="350" t="e">
        <f>DATE(F267,G267,H267)&amp;"-"&amp;COUNTIF($C$19:C267,H267)</f>
        <v>#NUM!</v>
      </c>
      <c r="C267" s="319">
        <f t="shared" si="63"/>
        <v>0</v>
      </c>
      <c r="D267" s="350" t="e">
        <f>DATE(F267,G267,H267)&amp;"-"&amp;COUNTIF($E$19:E267,H267)</f>
        <v>#NUM!</v>
      </c>
      <c r="E267" s="319">
        <f t="shared" si="64"/>
        <v>0</v>
      </c>
      <c r="F267" s="596"/>
      <c r="G267" s="596"/>
      <c r="H267" s="596"/>
      <c r="I267" s="352"/>
      <c r="J267" s="597"/>
      <c r="K267" s="353"/>
      <c r="L267" s="351"/>
      <c r="M267" s="354"/>
      <c r="N267" s="355"/>
      <c r="O267" s="356"/>
      <c r="P267" s="355"/>
      <c r="Q267" s="356"/>
      <c r="R267" s="355"/>
      <c r="S267" s="356"/>
      <c r="T267" s="355"/>
      <c r="U267" s="356"/>
      <c r="V267" s="357"/>
      <c r="W267" s="358"/>
      <c r="X267" s="358"/>
      <c r="Y267" s="358"/>
      <c r="Z267" s="358"/>
      <c r="AA267" s="600">
        <v>960</v>
      </c>
      <c r="AB267" s="360"/>
      <c r="AC267" s="349"/>
      <c r="AD267" s="361"/>
      <c r="AE267" s="362">
        <f t="shared" si="54"/>
        <v>0</v>
      </c>
      <c r="AF267" s="362">
        <f t="shared" si="57"/>
        <v>0</v>
      </c>
      <c r="AG267" s="362">
        <f t="shared" si="58"/>
        <v>0</v>
      </c>
      <c r="AH267" s="363">
        <f t="shared" si="65"/>
        <v>0</v>
      </c>
      <c r="AI267" s="364"/>
      <c r="AJ267" s="365">
        <f t="shared" si="66"/>
        <v>0</v>
      </c>
      <c r="AK267" s="351"/>
      <c r="AM267" s="349">
        <f t="shared" si="61"/>
        <v>0</v>
      </c>
      <c r="AN267" s="349">
        <f t="shared" si="67"/>
        <v>0</v>
      </c>
      <c r="AO267" s="349">
        <f t="shared" si="67"/>
        <v>0</v>
      </c>
      <c r="AP267" s="349">
        <f t="shared" si="67"/>
        <v>0</v>
      </c>
      <c r="AQ267" s="349">
        <f t="shared" si="67"/>
        <v>0</v>
      </c>
      <c r="AR267" s="349">
        <f t="shared" si="67"/>
        <v>0</v>
      </c>
      <c r="AS267" s="349">
        <f t="shared" si="67"/>
        <v>0</v>
      </c>
      <c r="AT267" s="349">
        <f t="shared" si="67"/>
        <v>0</v>
      </c>
      <c r="AU267" s="349">
        <f t="shared" si="67"/>
        <v>0</v>
      </c>
      <c r="AV267" s="349">
        <f t="shared" si="67"/>
        <v>0</v>
      </c>
      <c r="AW267" s="349">
        <f t="shared" si="67"/>
        <v>0</v>
      </c>
      <c r="AX267" s="349">
        <f t="shared" si="67"/>
        <v>0</v>
      </c>
      <c r="AY267" s="349">
        <f t="shared" si="67"/>
        <v>0</v>
      </c>
      <c r="AZ267" s="349">
        <f t="shared" si="67"/>
        <v>0</v>
      </c>
      <c r="BA267" s="349">
        <f t="shared" si="67"/>
        <v>0</v>
      </c>
      <c r="BB267" s="349">
        <f t="shared" si="68"/>
        <v>0</v>
      </c>
    </row>
    <row r="268" spans="1:54" ht="13.5">
      <c r="A268" s="319" t="str">
        <f t="shared" si="62"/>
        <v/>
      </c>
      <c r="B268" s="350" t="e">
        <f>DATE(F268,G268,H268)&amp;"-"&amp;COUNTIF($C$19:C268,H268)</f>
        <v>#NUM!</v>
      </c>
      <c r="C268" s="319">
        <f t="shared" si="63"/>
        <v>0</v>
      </c>
      <c r="D268" s="350" t="e">
        <f>DATE(F268,G268,H268)&amp;"-"&amp;COUNTIF($E$19:E268,H268)</f>
        <v>#NUM!</v>
      </c>
      <c r="E268" s="319">
        <f t="shared" si="64"/>
        <v>0</v>
      </c>
      <c r="F268" s="596"/>
      <c r="G268" s="596"/>
      <c r="H268" s="596"/>
      <c r="I268" s="352"/>
      <c r="J268" s="352"/>
      <c r="K268" s="353"/>
      <c r="L268" s="351"/>
      <c r="M268" s="354"/>
      <c r="N268" s="355"/>
      <c r="O268" s="356"/>
      <c r="P268" s="355"/>
      <c r="Q268" s="356"/>
      <c r="R268" s="355"/>
      <c r="S268" s="356"/>
      <c r="T268" s="355"/>
      <c r="U268" s="356"/>
      <c r="V268" s="357"/>
      <c r="W268" s="358"/>
      <c r="X268" s="358"/>
      <c r="Y268" s="358"/>
      <c r="Z268" s="358"/>
      <c r="AA268" s="600">
        <v>960</v>
      </c>
      <c r="AB268" s="360"/>
      <c r="AC268" s="349"/>
      <c r="AD268" s="361"/>
      <c r="AE268" s="362">
        <f t="shared" si="54"/>
        <v>0</v>
      </c>
      <c r="AF268" s="362">
        <f t="shared" si="57"/>
        <v>0</v>
      </c>
      <c r="AG268" s="362">
        <f t="shared" si="58"/>
        <v>0</v>
      </c>
      <c r="AH268" s="363">
        <f t="shared" si="65"/>
        <v>0</v>
      </c>
      <c r="AI268" s="364"/>
      <c r="AJ268" s="365">
        <f t="shared" si="66"/>
        <v>0</v>
      </c>
      <c r="AK268" s="351"/>
      <c r="AL268" s="319" t="s">
        <v>326</v>
      </c>
      <c r="AM268" s="349">
        <f t="shared" si="61"/>
        <v>0</v>
      </c>
      <c r="AN268" s="349">
        <f t="shared" si="67"/>
        <v>0</v>
      </c>
      <c r="AO268" s="349">
        <f t="shared" si="67"/>
        <v>0</v>
      </c>
      <c r="AP268" s="349">
        <f t="shared" si="67"/>
        <v>0</v>
      </c>
      <c r="AQ268" s="349">
        <f t="shared" si="67"/>
        <v>0</v>
      </c>
      <c r="AR268" s="349">
        <f t="shared" si="67"/>
        <v>0</v>
      </c>
      <c r="AS268" s="349">
        <f t="shared" si="67"/>
        <v>0</v>
      </c>
      <c r="AT268" s="349">
        <f t="shared" si="67"/>
        <v>0</v>
      </c>
      <c r="AU268" s="349">
        <f t="shared" si="67"/>
        <v>0</v>
      </c>
      <c r="AV268" s="349">
        <f t="shared" si="67"/>
        <v>0</v>
      </c>
      <c r="AW268" s="349">
        <f t="shared" si="67"/>
        <v>0</v>
      </c>
      <c r="AX268" s="349">
        <f t="shared" si="67"/>
        <v>0</v>
      </c>
      <c r="AY268" s="349">
        <f t="shared" si="67"/>
        <v>0</v>
      </c>
      <c r="AZ268" s="349">
        <f t="shared" si="67"/>
        <v>0</v>
      </c>
      <c r="BA268" s="349">
        <f t="shared" si="67"/>
        <v>0</v>
      </c>
      <c r="BB268" s="349">
        <f t="shared" si="68"/>
        <v>0</v>
      </c>
    </row>
    <row r="269" spans="1:54" ht="13.5">
      <c r="A269" s="319" t="str">
        <f t="shared" si="62"/>
        <v/>
      </c>
      <c r="B269" s="350" t="e">
        <f>DATE(F269,G269,H269)&amp;"-"&amp;COUNTIF($C$19:C269,H269)</f>
        <v>#NUM!</v>
      </c>
      <c r="C269" s="319">
        <f t="shared" si="63"/>
        <v>0</v>
      </c>
      <c r="D269" s="350" t="e">
        <f>DATE(F269,G269,H269)&amp;"-"&amp;COUNTIF($E$19:E269,H269)</f>
        <v>#NUM!</v>
      </c>
      <c r="E269" s="319">
        <f t="shared" si="64"/>
        <v>0</v>
      </c>
      <c r="F269" s="596"/>
      <c r="G269" s="596"/>
      <c r="H269" s="596"/>
      <c r="I269" s="352"/>
      <c r="J269" s="352"/>
      <c r="K269" s="353"/>
      <c r="L269" s="351"/>
      <c r="M269" s="354"/>
      <c r="N269" s="355"/>
      <c r="O269" s="356"/>
      <c r="P269" s="355"/>
      <c r="Q269" s="356"/>
      <c r="R269" s="355"/>
      <c r="S269" s="356"/>
      <c r="T269" s="355"/>
      <c r="U269" s="356"/>
      <c r="V269" s="357"/>
      <c r="W269" s="358"/>
      <c r="X269" s="358"/>
      <c r="Y269" s="358"/>
      <c r="Z269" s="358"/>
      <c r="AA269" s="600">
        <v>960</v>
      </c>
      <c r="AB269" s="360"/>
      <c r="AC269" s="349"/>
      <c r="AD269" s="361"/>
      <c r="AE269" s="362">
        <f t="shared" si="54"/>
        <v>0</v>
      </c>
      <c r="AF269" s="362">
        <f t="shared" si="57"/>
        <v>0</v>
      </c>
      <c r="AG269" s="362">
        <f t="shared" si="58"/>
        <v>0</v>
      </c>
      <c r="AH269" s="363">
        <f t="shared" si="65"/>
        <v>0</v>
      </c>
      <c r="AI269" s="364"/>
      <c r="AJ269" s="365">
        <f t="shared" si="66"/>
        <v>0</v>
      </c>
      <c r="AK269" s="351"/>
      <c r="AM269" s="349">
        <f t="shared" si="61"/>
        <v>0</v>
      </c>
      <c r="AN269" s="349">
        <f t="shared" si="67"/>
        <v>0</v>
      </c>
      <c r="AO269" s="349">
        <f t="shared" si="67"/>
        <v>0</v>
      </c>
      <c r="AP269" s="349">
        <f t="shared" si="67"/>
        <v>0</v>
      </c>
      <c r="AQ269" s="349">
        <f t="shared" si="67"/>
        <v>0</v>
      </c>
      <c r="AR269" s="349">
        <f t="shared" si="67"/>
        <v>0</v>
      </c>
      <c r="AS269" s="349">
        <f t="shared" si="67"/>
        <v>0</v>
      </c>
      <c r="AT269" s="349">
        <f t="shared" si="67"/>
        <v>0</v>
      </c>
      <c r="AU269" s="349">
        <f t="shared" si="67"/>
        <v>0</v>
      </c>
      <c r="AV269" s="349">
        <f t="shared" si="67"/>
        <v>0</v>
      </c>
      <c r="AW269" s="349">
        <f t="shared" si="67"/>
        <v>0</v>
      </c>
      <c r="AX269" s="349">
        <f t="shared" si="67"/>
        <v>0</v>
      </c>
      <c r="AY269" s="349">
        <f t="shared" si="67"/>
        <v>0</v>
      </c>
      <c r="AZ269" s="349">
        <f t="shared" si="67"/>
        <v>0</v>
      </c>
      <c r="BA269" s="349">
        <f t="shared" si="67"/>
        <v>0</v>
      </c>
      <c r="BB269" s="349">
        <f t="shared" si="68"/>
        <v>0</v>
      </c>
    </row>
    <row r="270" spans="1:54" ht="13.5">
      <c r="A270" s="319" t="str">
        <f t="shared" si="62"/>
        <v/>
      </c>
      <c r="B270" s="350" t="e">
        <f>DATE(F270,G270,H270)&amp;"-"&amp;COUNTIF($C$19:C270,H270)</f>
        <v>#NUM!</v>
      </c>
      <c r="C270" s="319">
        <f t="shared" si="63"/>
        <v>0</v>
      </c>
      <c r="D270" s="350" t="e">
        <f>DATE(F270,G270,H270)&amp;"-"&amp;COUNTIF($E$19:E270,H270)</f>
        <v>#NUM!</v>
      </c>
      <c r="E270" s="319">
        <f t="shared" si="64"/>
        <v>0</v>
      </c>
      <c r="F270" s="596"/>
      <c r="G270" s="596"/>
      <c r="H270" s="596"/>
      <c r="I270" s="352"/>
      <c r="J270" s="352"/>
      <c r="K270" s="353"/>
      <c r="L270" s="351"/>
      <c r="M270" s="354"/>
      <c r="N270" s="355"/>
      <c r="O270" s="356"/>
      <c r="P270" s="355"/>
      <c r="Q270" s="356"/>
      <c r="R270" s="355"/>
      <c r="S270" s="356"/>
      <c r="T270" s="355"/>
      <c r="U270" s="356"/>
      <c r="V270" s="357"/>
      <c r="W270" s="358"/>
      <c r="X270" s="358"/>
      <c r="Y270" s="358"/>
      <c r="Z270" s="358"/>
      <c r="AA270" s="600">
        <v>960</v>
      </c>
      <c r="AB270" s="360"/>
      <c r="AC270" s="349"/>
      <c r="AD270" s="361"/>
      <c r="AE270" s="362">
        <f t="shared" si="54"/>
        <v>0</v>
      </c>
      <c r="AF270" s="362">
        <f t="shared" si="57"/>
        <v>0</v>
      </c>
      <c r="AG270" s="362">
        <f t="shared" si="58"/>
        <v>0</v>
      </c>
      <c r="AH270" s="363">
        <f t="shared" si="65"/>
        <v>0</v>
      </c>
      <c r="AI270" s="364"/>
      <c r="AJ270" s="365">
        <f t="shared" si="66"/>
        <v>0</v>
      </c>
      <c r="AK270" s="351"/>
      <c r="AM270" s="349">
        <f t="shared" si="61"/>
        <v>0</v>
      </c>
      <c r="AN270" s="349">
        <f t="shared" si="67"/>
        <v>0</v>
      </c>
      <c r="AO270" s="349">
        <f t="shared" si="67"/>
        <v>0</v>
      </c>
      <c r="AP270" s="349">
        <f t="shared" si="67"/>
        <v>0</v>
      </c>
      <c r="AQ270" s="349">
        <f t="shared" si="67"/>
        <v>0</v>
      </c>
      <c r="AR270" s="349">
        <f t="shared" si="67"/>
        <v>0</v>
      </c>
      <c r="AS270" s="349">
        <f t="shared" si="67"/>
        <v>0</v>
      </c>
      <c r="AT270" s="349">
        <f t="shared" si="67"/>
        <v>0</v>
      </c>
      <c r="AU270" s="349">
        <f t="shared" si="67"/>
        <v>0</v>
      </c>
      <c r="AV270" s="349">
        <f t="shared" si="67"/>
        <v>0</v>
      </c>
      <c r="AW270" s="349">
        <f t="shared" si="67"/>
        <v>0</v>
      </c>
      <c r="AX270" s="349">
        <f t="shared" si="67"/>
        <v>0</v>
      </c>
      <c r="AY270" s="349">
        <f t="shared" si="67"/>
        <v>0</v>
      </c>
      <c r="AZ270" s="349">
        <f t="shared" si="67"/>
        <v>0</v>
      </c>
      <c r="BA270" s="349">
        <f t="shared" si="67"/>
        <v>0</v>
      </c>
      <c r="BB270" s="349">
        <f t="shared" si="68"/>
        <v>0</v>
      </c>
    </row>
    <row r="271" spans="1:54" ht="13.5">
      <c r="A271" s="319" t="str">
        <f t="shared" si="62"/>
        <v/>
      </c>
      <c r="B271" s="350" t="e">
        <f>DATE(F271,G271,H271)&amp;"-"&amp;COUNTIF($C$19:C271,H271)</f>
        <v>#NUM!</v>
      </c>
      <c r="C271" s="319">
        <f t="shared" si="63"/>
        <v>0</v>
      </c>
      <c r="D271" s="350" t="e">
        <f>DATE(F271,G271,H271)&amp;"-"&amp;COUNTIF($E$19:E271,H271)</f>
        <v>#NUM!</v>
      </c>
      <c r="E271" s="319">
        <f t="shared" si="64"/>
        <v>0</v>
      </c>
      <c r="F271" s="596"/>
      <c r="G271" s="596"/>
      <c r="H271" s="596"/>
      <c r="I271" s="352"/>
      <c r="J271" s="352"/>
      <c r="K271" s="353"/>
      <c r="L271" s="351"/>
      <c r="M271" s="354"/>
      <c r="N271" s="355"/>
      <c r="O271" s="356"/>
      <c r="P271" s="355"/>
      <c r="Q271" s="356"/>
      <c r="R271" s="355"/>
      <c r="S271" s="356"/>
      <c r="T271" s="355"/>
      <c r="U271" s="356"/>
      <c r="V271" s="357"/>
      <c r="W271" s="358"/>
      <c r="X271" s="358"/>
      <c r="Y271" s="358"/>
      <c r="Z271" s="358"/>
      <c r="AA271" s="600">
        <v>960</v>
      </c>
      <c r="AB271" s="360"/>
      <c r="AC271" s="349"/>
      <c r="AD271" s="361"/>
      <c r="AE271" s="362">
        <f t="shared" ref="AE271:AE334" si="69">AD271-AB271</f>
        <v>0</v>
      </c>
      <c r="AF271" s="362">
        <f t="shared" si="57"/>
        <v>0</v>
      </c>
      <c r="AG271" s="362">
        <f t="shared" si="58"/>
        <v>0</v>
      </c>
      <c r="AH271" s="363">
        <f t="shared" si="65"/>
        <v>0</v>
      </c>
      <c r="AI271" s="364"/>
      <c r="AJ271" s="365">
        <f t="shared" si="66"/>
        <v>0</v>
      </c>
      <c r="AK271" s="351"/>
      <c r="AM271" s="349">
        <f t="shared" si="61"/>
        <v>0</v>
      </c>
      <c r="AN271" s="349">
        <f t="shared" si="67"/>
        <v>0</v>
      </c>
      <c r="AO271" s="349">
        <f t="shared" si="67"/>
        <v>0</v>
      </c>
      <c r="AP271" s="349">
        <f t="shared" si="67"/>
        <v>0</v>
      </c>
      <c r="AQ271" s="349">
        <f t="shared" si="67"/>
        <v>0</v>
      </c>
      <c r="AR271" s="349">
        <f t="shared" si="67"/>
        <v>0</v>
      </c>
      <c r="AS271" s="349">
        <f t="shared" si="67"/>
        <v>0</v>
      </c>
      <c r="AT271" s="349">
        <f t="shared" si="67"/>
        <v>0</v>
      </c>
      <c r="AU271" s="349">
        <f t="shared" si="67"/>
        <v>0</v>
      </c>
      <c r="AV271" s="349">
        <f t="shared" si="67"/>
        <v>0</v>
      </c>
      <c r="AW271" s="349">
        <f t="shared" si="67"/>
        <v>0</v>
      </c>
      <c r="AX271" s="349">
        <f t="shared" si="67"/>
        <v>0</v>
      </c>
      <c r="AY271" s="349">
        <f t="shared" si="67"/>
        <v>0</v>
      </c>
      <c r="AZ271" s="349">
        <f t="shared" si="67"/>
        <v>0</v>
      </c>
      <c r="BA271" s="349">
        <f t="shared" si="67"/>
        <v>0</v>
      </c>
      <c r="BB271" s="349">
        <f t="shared" si="68"/>
        <v>0</v>
      </c>
    </row>
    <row r="272" spans="1:54" ht="13.5">
      <c r="A272" s="319" t="str">
        <f t="shared" si="62"/>
        <v/>
      </c>
      <c r="B272" s="350" t="e">
        <f>DATE(F272,G272,H272)&amp;"-"&amp;COUNTIF($C$19:C272,H272)</f>
        <v>#NUM!</v>
      </c>
      <c r="C272" s="319">
        <f t="shared" si="63"/>
        <v>0</v>
      </c>
      <c r="D272" s="350" t="e">
        <f>DATE(F272,G272,H272)&amp;"-"&amp;COUNTIF($E$19:E272,H272)</f>
        <v>#NUM!</v>
      </c>
      <c r="E272" s="319">
        <f t="shared" si="64"/>
        <v>0</v>
      </c>
      <c r="F272" s="596"/>
      <c r="G272" s="596"/>
      <c r="H272" s="596"/>
      <c r="I272" s="352"/>
      <c r="J272" s="352"/>
      <c r="K272" s="353"/>
      <c r="L272" s="351"/>
      <c r="M272" s="354"/>
      <c r="N272" s="355"/>
      <c r="O272" s="356"/>
      <c r="P272" s="355"/>
      <c r="Q272" s="356"/>
      <c r="R272" s="355"/>
      <c r="S272" s="356"/>
      <c r="T272" s="355"/>
      <c r="U272" s="356"/>
      <c r="V272" s="357"/>
      <c r="W272" s="358"/>
      <c r="X272" s="358"/>
      <c r="Y272" s="358"/>
      <c r="Z272" s="358"/>
      <c r="AA272" s="600">
        <v>960</v>
      </c>
      <c r="AB272" s="360"/>
      <c r="AC272" s="349"/>
      <c r="AD272" s="361"/>
      <c r="AE272" s="362">
        <f t="shared" si="69"/>
        <v>0</v>
      </c>
      <c r="AF272" s="362">
        <f t="shared" si="57"/>
        <v>0</v>
      </c>
      <c r="AG272" s="362">
        <f t="shared" si="58"/>
        <v>0</v>
      </c>
      <c r="AH272" s="363">
        <f t="shared" si="65"/>
        <v>0</v>
      </c>
      <c r="AI272" s="364"/>
      <c r="AJ272" s="365">
        <f t="shared" si="66"/>
        <v>0</v>
      </c>
      <c r="AK272" s="351"/>
      <c r="AM272" s="349">
        <f t="shared" si="61"/>
        <v>0</v>
      </c>
      <c r="AN272" s="349">
        <f t="shared" si="67"/>
        <v>0</v>
      </c>
      <c r="AO272" s="349">
        <f t="shared" si="67"/>
        <v>0</v>
      </c>
      <c r="AP272" s="349">
        <f t="shared" si="67"/>
        <v>0</v>
      </c>
      <c r="AQ272" s="349">
        <f t="shared" si="67"/>
        <v>0</v>
      </c>
      <c r="AR272" s="349">
        <f t="shared" si="67"/>
        <v>0</v>
      </c>
      <c r="AS272" s="349">
        <f t="shared" si="67"/>
        <v>0</v>
      </c>
      <c r="AT272" s="349">
        <f t="shared" si="67"/>
        <v>0</v>
      </c>
      <c r="AU272" s="349">
        <f t="shared" si="67"/>
        <v>0</v>
      </c>
      <c r="AV272" s="349">
        <f t="shared" si="67"/>
        <v>0</v>
      </c>
      <c r="AW272" s="349">
        <f t="shared" si="67"/>
        <v>0</v>
      </c>
      <c r="AX272" s="349">
        <f t="shared" si="67"/>
        <v>0</v>
      </c>
      <c r="AY272" s="349">
        <f t="shared" si="67"/>
        <v>0</v>
      </c>
      <c r="AZ272" s="349">
        <f t="shared" si="67"/>
        <v>0</v>
      </c>
      <c r="BA272" s="349">
        <f t="shared" si="67"/>
        <v>0</v>
      </c>
      <c r="BB272" s="349">
        <f t="shared" si="68"/>
        <v>0</v>
      </c>
    </row>
    <row r="273" spans="1:54" ht="13.5">
      <c r="A273" s="319" t="str">
        <f t="shared" si="62"/>
        <v/>
      </c>
      <c r="B273" s="350" t="e">
        <f>DATE(F273,G273,H273)&amp;"-"&amp;COUNTIF($C$19:C273,H273)</f>
        <v>#NUM!</v>
      </c>
      <c r="C273" s="319">
        <f t="shared" si="63"/>
        <v>0</v>
      </c>
      <c r="D273" s="350" t="e">
        <f>DATE(F273,G273,H273)&amp;"-"&amp;COUNTIF($E$19:E273,H273)</f>
        <v>#NUM!</v>
      </c>
      <c r="E273" s="319">
        <f t="shared" si="64"/>
        <v>0</v>
      </c>
      <c r="F273" s="596"/>
      <c r="G273" s="596"/>
      <c r="H273" s="596"/>
      <c r="I273" s="352"/>
      <c r="J273" s="352"/>
      <c r="K273" s="353"/>
      <c r="L273" s="351"/>
      <c r="M273" s="354"/>
      <c r="N273" s="355"/>
      <c r="O273" s="356"/>
      <c r="P273" s="355"/>
      <c r="Q273" s="356"/>
      <c r="R273" s="355"/>
      <c r="S273" s="356"/>
      <c r="T273" s="355"/>
      <c r="U273" s="356"/>
      <c r="V273" s="357"/>
      <c r="W273" s="358"/>
      <c r="X273" s="358"/>
      <c r="Y273" s="358"/>
      <c r="Z273" s="358"/>
      <c r="AA273" s="600">
        <v>960</v>
      </c>
      <c r="AB273" s="360"/>
      <c r="AC273" s="349"/>
      <c r="AD273" s="361"/>
      <c r="AE273" s="362">
        <f t="shared" si="69"/>
        <v>0</v>
      </c>
      <c r="AF273" s="362">
        <f t="shared" si="57"/>
        <v>0</v>
      </c>
      <c r="AG273" s="362">
        <f t="shared" si="58"/>
        <v>0</v>
      </c>
      <c r="AH273" s="363">
        <f t="shared" si="65"/>
        <v>0</v>
      </c>
      <c r="AI273" s="364"/>
      <c r="AJ273" s="365">
        <f t="shared" si="66"/>
        <v>0</v>
      </c>
      <c r="AK273" s="351"/>
      <c r="AM273" s="349">
        <f t="shared" si="61"/>
        <v>0</v>
      </c>
      <c r="AN273" s="349">
        <f t="shared" si="67"/>
        <v>0</v>
      </c>
      <c r="AO273" s="349">
        <f t="shared" si="67"/>
        <v>0</v>
      </c>
      <c r="AP273" s="349">
        <f t="shared" si="67"/>
        <v>0</v>
      </c>
      <c r="AQ273" s="349">
        <f t="shared" si="67"/>
        <v>0</v>
      </c>
      <c r="AR273" s="349">
        <f t="shared" si="67"/>
        <v>0</v>
      </c>
      <c r="AS273" s="349">
        <f t="shared" si="67"/>
        <v>0</v>
      </c>
      <c r="AT273" s="349">
        <f t="shared" si="67"/>
        <v>0</v>
      </c>
      <c r="AU273" s="349">
        <f t="shared" si="67"/>
        <v>0</v>
      </c>
      <c r="AV273" s="349">
        <f t="shared" si="67"/>
        <v>0</v>
      </c>
      <c r="AW273" s="349">
        <f t="shared" si="67"/>
        <v>0</v>
      </c>
      <c r="AX273" s="349">
        <f t="shared" si="67"/>
        <v>0</v>
      </c>
      <c r="AY273" s="349">
        <f t="shared" si="67"/>
        <v>0</v>
      </c>
      <c r="AZ273" s="349">
        <f t="shared" si="67"/>
        <v>0</v>
      </c>
      <c r="BA273" s="349">
        <f t="shared" si="67"/>
        <v>0</v>
      </c>
      <c r="BB273" s="349">
        <f t="shared" si="68"/>
        <v>0</v>
      </c>
    </row>
    <row r="274" spans="1:54" ht="13.5">
      <c r="A274" s="319" t="str">
        <f t="shared" si="62"/>
        <v/>
      </c>
      <c r="B274" s="350" t="e">
        <f>DATE(F274,G274,H274)&amp;"-"&amp;COUNTIF($C$19:C274,H274)</f>
        <v>#NUM!</v>
      </c>
      <c r="C274" s="319">
        <f t="shared" si="63"/>
        <v>0</v>
      </c>
      <c r="D274" s="350" t="e">
        <f>DATE(F274,G274,H274)&amp;"-"&amp;COUNTIF($E$19:E274,H274)</f>
        <v>#NUM!</v>
      </c>
      <c r="E274" s="319">
        <f t="shared" si="64"/>
        <v>0</v>
      </c>
      <c r="F274" s="596"/>
      <c r="G274" s="596"/>
      <c r="H274" s="596"/>
      <c r="I274" s="352"/>
      <c r="J274" s="352"/>
      <c r="K274" s="353"/>
      <c r="L274" s="351"/>
      <c r="M274" s="354"/>
      <c r="N274" s="355"/>
      <c r="O274" s="356"/>
      <c r="P274" s="355"/>
      <c r="Q274" s="356"/>
      <c r="R274" s="355"/>
      <c r="S274" s="356"/>
      <c r="T274" s="355"/>
      <c r="U274" s="356"/>
      <c r="V274" s="357"/>
      <c r="W274" s="358"/>
      <c r="X274" s="358"/>
      <c r="Y274" s="358"/>
      <c r="Z274" s="358"/>
      <c r="AA274" s="600">
        <v>960</v>
      </c>
      <c r="AB274" s="360"/>
      <c r="AC274" s="617"/>
      <c r="AD274" s="361"/>
      <c r="AE274" s="362">
        <f t="shared" si="69"/>
        <v>0</v>
      </c>
      <c r="AF274" s="362">
        <f t="shared" si="57"/>
        <v>0</v>
      </c>
      <c r="AG274" s="362">
        <f t="shared" si="58"/>
        <v>0</v>
      </c>
      <c r="AH274" s="363">
        <f t="shared" si="65"/>
        <v>0</v>
      </c>
      <c r="AI274" s="364"/>
      <c r="AJ274" s="365">
        <f t="shared" si="66"/>
        <v>0</v>
      </c>
      <c r="AK274" s="351"/>
      <c r="AM274" s="349">
        <f t="shared" si="61"/>
        <v>0</v>
      </c>
      <c r="AN274" s="349">
        <f t="shared" si="67"/>
        <v>0</v>
      </c>
      <c r="AO274" s="349">
        <f t="shared" si="67"/>
        <v>0</v>
      </c>
      <c r="AP274" s="349">
        <f t="shared" si="67"/>
        <v>0</v>
      </c>
      <c r="AQ274" s="349">
        <f t="shared" si="67"/>
        <v>0</v>
      </c>
      <c r="AR274" s="349">
        <f t="shared" si="67"/>
        <v>0</v>
      </c>
      <c r="AS274" s="349">
        <f t="shared" si="67"/>
        <v>0</v>
      </c>
      <c r="AT274" s="349">
        <f t="shared" si="67"/>
        <v>0</v>
      </c>
      <c r="AU274" s="349">
        <f t="shared" si="67"/>
        <v>0</v>
      </c>
      <c r="AV274" s="349">
        <f t="shared" si="67"/>
        <v>0</v>
      </c>
      <c r="AW274" s="349">
        <f t="shared" si="67"/>
        <v>0</v>
      </c>
      <c r="AX274" s="349">
        <f t="shared" si="67"/>
        <v>0</v>
      </c>
      <c r="AY274" s="349">
        <f t="shared" si="67"/>
        <v>0</v>
      </c>
      <c r="AZ274" s="349">
        <f t="shared" si="67"/>
        <v>0</v>
      </c>
      <c r="BA274" s="349">
        <f t="shared" si="67"/>
        <v>0</v>
      </c>
      <c r="BB274" s="349">
        <f t="shared" si="68"/>
        <v>0</v>
      </c>
    </row>
    <row r="275" spans="1:54" ht="13.5">
      <c r="A275" s="319" t="str">
        <f t="shared" si="62"/>
        <v/>
      </c>
      <c r="B275" s="350" t="e">
        <f>DATE(F275,G275,H275)&amp;"-"&amp;COUNTIF($C$19:C275,H275)</f>
        <v>#NUM!</v>
      </c>
      <c r="C275" s="319">
        <f t="shared" si="63"/>
        <v>0</v>
      </c>
      <c r="D275" s="350" t="e">
        <f>DATE(F275,G275,H275)&amp;"-"&amp;COUNTIF($E$19:E275,H275)</f>
        <v>#NUM!</v>
      </c>
      <c r="E275" s="319">
        <f t="shared" si="64"/>
        <v>0</v>
      </c>
      <c r="F275" s="596"/>
      <c r="G275" s="596"/>
      <c r="H275" s="596"/>
      <c r="I275" s="352"/>
      <c r="J275" s="352"/>
      <c r="K275" s="353"/>
      <c r="L275" s="351"/>
      <c r="M275" s="354"/>
      <c r="N275" s="355"/>
      <c r="O275" s="356"/>
      <c r="P275" s="355"/>
      <c r="Q275" s="356"/>
      <c r="R275" s="355"/>
      <c r="S275" s="356"/>
      <c r="T275" s="355"/>
      <c r="U275" s="356"/>
      <c r="V275" s="357"/>
      <c r="W275" s="358"/>
      <c r="X275" s="358"/>
      <c r="Y275" s="358"/>
      <c r="Z275" s="358"/>
      <c r="AA275" s="600">
        <v>960</v>
      </c>
      <c r="AB275" s="360"/>
      <c r="AC275" s="349"/>
      <c r="AD275" s="361"/>
      <c r="AE275" s="362">
        <f t="shared" si="69"/>
        <v>0</v>
      </c>
      <c r="AF275" s="362">
        <f t="shared" si="57"/>
        <v>0</v>
      </c>
      <c r="AG275" s="362">
        <f t="shared" si="58"/>
        <v>0</v>
      </c>
      <c r="AH275" s="363">
        <f t="shared" si="65"/>
        <v>0</v>
      </c>
      <c r="AI275" s="364"/>
      <c r="AJ275" s="365">
        <f t="shared" si="66"/>
        <v>0</v>
      </c>
      <c r="AK275" s="351"/>
      <c r="AM275" s="349">
        <f t="shared" si="61"/>
        <v>0</v>
      </c>
      <c r="AN275" s="349">
        <f t="shared" si="67"/>
        <v>0</v>
      </c>
      <c r="AO275" s="349">
        <f t="shared" si="67"/>
        <v>0</v>
      </c>
      <c r="AP275" s="349">
        <f t="shared" si="67"/>
        <v>0</v>
      </c>
      <c r="AQ275" s="349">
        <f t="shared" si="67"/>
        <v>0</v>
      </c>
      <c r="AR275" s="349">
        <f t="shared" si="67"/>
        <v>0</v>
      </c>
      <c r="AS275" s="349">
        <f t="shared" si="67"/>
        <v>0</v>
      </c>
      <c r="AT275" s="349">
        <f t="shared" si="67"/>
        <v>0</v>
      </c>
      <c r="AU275" s="349">
        <f t="shared" si="67"/>
        <v>0</v>
      </c>
      <c r="AV275" s="349">
        <f t="shared" si="67"/>
        <v>0</v>
      </c>
      <c r="AW275" s="349">
        <f t="shared" si="67"/>
        <v>0</v>
      </c>
      <c r="AX275" s="349">
        <f t="shared" si="67"/>
        <v>0</v>
      </c>
      <c r="AY275" s="349">
        <f t="shared" si="67"/>
        <v>0</v>
      </c>
      <c r="AZ275" s="349">
        <f t="shared" si="67"/>
        <v>0</v>
      </c>
      <c r="BA275" s="349">
        <f t="shared" si="67"/>
        <v>0</v>
      </c>
      <c r="BB275" s="349">
        <f t="shared" si="68"/>
        <v>0</v>
      </c>
    </row>
    <row r="276" spans="1:54" ht="13.5">
      <c r="A276" s="319" t="str">
        <f t="shared" si="62"/>
        <v/>
      </c>
      <c r="B276" s="350" t="e">
        <f>DATE(F276,G276,H276)&amp;"-"&amp;COUNTIF($C$19:C276,H276)</f>
        <v>#NUM!</v>
      </c>
      <c r="C276" s="319">
        <f t="shared" si="63"/>
        <v>0</v>
      </c>
      <c r="D276" s="350" t="e">
        <f>DATE(F276,G276,H276)&amp;"-"&amp;COUNTIF($E$19:E276,H276)</f>
        <v>#NUM!</v>
      </c>
      <c r="E276" s="319">
        <f t="shared" si="64"/>
        <v>0</v>
      </c>
      <c r="F276" s="596"/>
      <c r="G276" s="596"/>
      <c r="H276" s="596"/>
      <c r="I276" s="352"/>
      <c r="J276" s="352"/>
      <c r="K276" s="353"/>
      <c r="L276" s="351"/>
      <c r="M276" s="354"/>
      <c r="N276" s="355"/>
      <c r="O276" s="356"/>
      <c r="P276" s="355"/>
      <c r="Q276" s="356"/>
      <c r="R276" s="355"/>
      <c r="S276" s="356"/>
      <c r="T276" s="355"/>
      <c r="U276" s="356"/>
      <c r="V276" s="357"/>
      <c r="W276" s="358"/>
      <c r="X276" s="358"/>
      <c r="Y276" s="358"/>
      <c r="Z276" s="358"/>
      <c r="AA276" s="600">
        <v>960</v>
      </c>
      <c r="AB276" s="360"/>
      <c r="AC276" s="349"/>
      <c r="AD276" s="361"/>
      <c r="AE276" s="362">
        <f t="shared" si="69"/>
        <v>0</v>
      </c>
      <c r="AF276" s="362">
        <f t="shared" si="57"/>
        <v>0</v>
      </c>
      <c r="AG276" s="362">
        <f t="shared" si="58"/>
        <v>0</v>
      </c>
      <c r="AH276" s="363">
        <f t="shared" si="65"/>
        <v>0</v>
      </c>
      <c r="AI276" s="364"/>
      <c r="AJ276" s="365">
        <f t="shared" si="66"/>
        <v>0</v>
      </c>
      <c r="AK276" s="351"/>
      <c r="AM276" s="349">
        <f t="shared" si="61"/>
        <v>0</v>
      </c>
      <c r="AN276" s="349">
        <f t="shared" ref="AN276:AV276" si="70">IF($O276=AN$18,$N276,0)+IF($Q276=AN$18,$P276,0)+IF($S276=AN$18,$R276,0)+IF($U276=AN$18,$T276,0)</f>
        <v>0</v>
      </c>
      <c r="AO276" s="349">
        <f t="shared" si="70"/>
        <v>0</v>
      </c>
      <c r="AP276" s="349">
        <f t="shared" si="70"/>
        <v>0</v>
      </c>
      <c r="AQ276" s="349">
        <f t="shared" si="70"/>
        <v>0</v>
      </c>
      <c r="AR276" s="349">
        <f t="shared" si="70"/>
        <v>0</v>
      </c>
      <c r="AS276" s="349">
        <f t="shared" si="70"/>
        <v>0</v>
      </c>
      <c r="AT276" s="349">
        <f t="shared" si="70"/>
        <v>0</v>
      </c>
      <c r="AU276" s="349">
        <f t="shared" si="70"/>
        <v>0</v>
      </c>
      <c r="AV276" s="349">
        <f t="shared" si="70"/>
        <v>0</v>
      </c>
      <c r="AW276" s="349">
        <f t="shared" ref="AN276:BA294" si="71">IF($O276=AW$18,$N276,0)+IF($Q276=AW$18,$P276,0)+IF($S276=AW$18,$R276,0)+IF($U276=AW$18,$T276,0)</f>
        <v>0</v>
      </c>
      <c r="AX276" s="349">
        <f t="shared" si="71"/>
        <v>0</v>
      </c>
      <c r="AY276" s="349">
        <f t="shared" si="71"/>
        <v>0</v>
      </c>
      <c r="AZ276" s="349">
        <f t="shared" si="71"/>
        <v>0</v>
      </c>
      <c r="BA276" s="349">
        <f t="shared" si="71"/>
        <v>0</v>
      </c>
      <c r="BB276" s="349">
        <f t="shared" si="68"/>
        <v>0</v>
      </c>
    </row>
    <row r="277" spans="1:54" ht="13.5">
      <c r="A277" s="319" t="str">
        <f t="shared" si="62"/>
        <v/>
      </c>
      <c r="B277" s="350" t="e">
        <f>DATE(F277,G277,H277)&amp;"-"&amp;COUNTIF($C$19:C277,H277)</f>
        <v>#NUM!</v>
      </c>
      <c r="C277" s="319">
        <f t="shared" si="63"/>
        <v>0</v>
      </c>
      <c r="D277" s="350" t="e">
        <f>DATE(F277,G277,H277)&amp;"-"&amp;COUNTIF($E$19:E277,H277)</f>
        <v>#NUM!</v>
      </c>
      <c r="E277" s="319">
        <f t="shared" si="64"/>
        <v>0</v>
      </c>
      <c r="F277" s="596"/>
      <c r="G277" s="596"/>
      <c r="H277" s="596"/>
      <c r="I277" s="352"/>
      <c r="J277" s="352"/>
      <c r="K277" s="353"/>
      <c r="L277" s="351"/>
      <c r="M277" s="354"/>
      <c r="N277" s="355"/>
      <c r="O277" s="356"/>
      <c r="P277" s="355"/>
      <c r="Q277" s="356"/>
      <c r="R277" s="355"/>
      <c r="S277" s="356"/>
      <c r="T277" s="355"/>
      <c r="U277" s="356"/>
      <c r="V277" s="357"/>
      <c r="W277" s="358"/>
      <c r="X277" s="358"/>
      <c r="Y277" s="358"/>
      <c r="Z277" s="358"/>
      <c r="AA277" s="600">
        <v>960</v>
      </c>
      <c r="AB277" s="360"/>
      <c r="AC277" s="349"/>
      <c r="AD277" s="361"/>
      <c r="AE277" s="362">
        <f t="shared" si="69"/>
        <v>0</v>
      </c>
      <c r="AF277" s="362">
        <f t="shared" si="57"/>
        <v>0</v>
      </c>
      <c r="AG277" s="362">
        <f t="shared" si="58"/>
        <v>0</v>
      </c>
      <c r="AH277" s="363">
        <f t="shared" si="65"/>
        <v>0</v>
      </c>
      <c r="AI277" s="364"/>
      <c r="AJ277" s="365">
        <f t="shared" si="66"/>
        <v>0</v>
      </c>
      <c r="AK277" s="351"/>
      <c r="AM277" s="349">
        <f t="shared" si="61"/>
        <v>0</v>
      </c>
      <c r="AN277" s="349">
        <f t="shared" si="71"/>
        <v>0</v>
      </c>
      <c r="AO277" s="349">
        <f t="shared" si="71"/>
        <v>0</v>
      </c>
      <c r="AP277" s="349">
        <f t="shared" si="71"/>
        <v>0</v>
      </c>
      <c r="AQ277" s="349">
        <f t="shared" si="71"/>
        <v>0</v>
      </c>
      <c r="AR277" s="349">
        <f t="shared" si="71"/>
        <v>0</v>
      </c>
      <c r="AS277" s="349">
        <f t="shared" si="71"/>
        <v>0</v>
      </c>
      <c r="AT277" s="349">
        <f t="shared" si="71"/>
        <v>0</v>
      </c>
      <c r="AU277" s="349">
        <f t="shared" si="71"/>
        <v>0</v>
      </c>
      <c r="AV277" s="349">
        <f t="shared" si="71"/>
        <v>0</v>
      </c>
      <c r="AW277" s="349">
        <f t="shared" si="71"/>
        <v>0</v>
      </c>
      <c r="AX277" s="349">
        <f t="shared" si="71"/>
        <v>0</v>
      </c>
      <c r="AY277" s="349">
        <f t="shared" si="71"/>
        <v>0</v>
      </c>
      <c r="AZ277" s="349">
        <f t="shared" si="71"/>
        <v>0</v>
      </c>
      <c r="BA277" s="349">
        <f t="shared" si="71"/>
        <v>0</v>
      </c>
      <c r="BB277" s="349">
        <f t="shared" si="68"/>
        <v>0</v>
      </c>
    </row>
    <row r="278" spans="1:54" ht="13.5">
      <c r="A278" s="319" t="str">
        <f t="shared" si="62"/>
        <v/>
      </c>
      <c r="B278" s="350" t="e">
        <f>DATE(F278,G278,H278)&amp;"-"&amp;COUNTIF($C$19:C278,H278)</f>
        <v>#NUM!</v>
      </c>
      <c r="C278" s="319">
        <f t="shared" si="63"/>
        <v>0</v>
      </c>
      <c r="D278" s="350" t="e">
        <f>DATE(F278,G278,H278)&amp;"-"&amp;COUNTIF($E$19:E278,H278)</f>
        <v>#NUM!</v>
      </c>
      <c r="E278" s="319">
        <f t="shared" si="64"/>
        <v>0</v>
      </c>
      <c r="F278" s="596"/>
      <c r="G278" s="596"/>
      <c r="H278" s="596"/>
      <c r="I278" s="352"/>
      <c r="J278" s="352"/>
      <c r="K278" s="353"/>
      <c r="L278" s="351"/>
      <c r="M278" s="354"/>
      <c r="N278" s="355"/>
      <c r="O278" s="356"/>
      <c r="P278" s="355"/>
      <c r="Q278" s="356"/>
      <c r="R278" s="355"/>
      <c r="S278" s="356"/>
      <c r="T278" s="355"/>
      <c r="U278" s="356"/>
      <c r="V278" s="357"/>
      <c r="W278" s="358"/>
      <c r="X278" s="358"/>
      <c r="Y278" s="358"/>
      <c r="Z278" s="358"/>
      <c r="AA278" s="600">
        <v>960</v>
      </c>
      <c r="AB278" s="360"/>
      <c r="AC278" s="349"/>
      <c r="AD278" s="361"/>
      <c r="AE278" s="362">
        <f t="shared" si="69"/>
        <v>0</v>
      </c>
      <c r="AF278" s="362">
        <f t="shared" si="57"/>
        <v>0</v>
      </c>
      <c r="AG278" s="362">
        <f t="shared" si="58"/>
        <v>0</v>
      </c>
      <c r="AH278" s="363">
        <f t="shared" si="65"/>
        <v>0</v>
      </c>
      <c r="AI278" s="364"/>
      <c r="AJ278" s="365">
        <f t="shared" si="66"/>
        <v>0</v>
      </c>
      <c r="AK278" s="351"/>
      <c r="AM278" s="349">
        <f t="shared" si="61"/>
        <v>0</v>
      </c>
      <c r="AN278" s="349">
        <f t="shared" si="71"/>
        <v>0</v>
      </c>
      <c r="AO278" s="349">
        <f t="shared" si="71"/>
        <v>0</v>
      </c>
      <c r="AP278" s="349">
        <f t="shared" si="71"/>
        <v>0</v>
      </c>
      <c r="AQ278" s="349">
        <f t="shared" si="71"/>
        <v>0</v>
      </c>
      <c r="AR278" s="349">
        <f t="shared" si="71"/>
        <v>0</v>
      </c>
      <c r="AS278" s="349">
        <f t="shared" si="71"/>
        <v>0</v>
      </c>
      <c r="AT278" s="349">
        <f t="shared" si="71"/>
        <v>0</v>
      </c>
      <c r="AU278" s="349">
        <f t="shared" si="71"/>
        <v>0</v>
      </c>
      <c r="AV278" s="349">
        <f t="shared" si="71"/>
        <v>0</v>
      </c>
      <c r="AW278" s="349">
        <f t="shared" si="71"/>
        <v>0</v>
      </c>
      <c r="AX278" s="349">
        <f t="shared" si="71"/>
        <v>0</v>
      </c>
      <c r="AY278" s="349">
        <f t="shared" si="71"/>
        <v>0</v>
      </c>
      <c r="AZ278" s="349">
        <f t="shared" si="71"/>
        <v>0</v>
      </c>
      <c r="BA278" s="349">
        <f t="shared" si="71"/>
        <v>0</v>
      </c>
      <c r="BB278" s="349">
        <f t="shared" si="68"/>
        <v>0</v>
      </c>
    </row>
    <row r="279" spans="1:54" ht="13.5">
      <c r="A279" s="319" t="str">
        <f t="shared" si="62"/>
        <v/>
      </c>
      <c r="B279" s="350" t="e">
        <f>DATE(F279,G279,H279)&amp;"-"&amp;COUNTIF($C$19:C279,H279)</f>
        <v>#NUM!</v>
      </c>
      <c r="C279" s="319">
        <f t="shared" si="63"/>
        <v>0</v>
      </c>
      <c r="D279" s="350" t="e">
        <f>DATE(F279,G279,H279)&amp;"-"&amp;COUNTIF($E$19:E279,H279)</f>
        <v>#NUM!</v>
      </c>
      <c r="E279" s="319">
        <f t="shared" si="64"/>
        <v>0</v>
      </c>
      <c r="F279" s="596"/>
      <c r="G279" s="596"/>
      <c r="H279" s="596"/>
      <c r="I279" s="352"/>
      <c r="J279" s="352"/>
      <c r="K279" s="353"/>
      <c r="L279" s="351"/>
      <c r="M279" s="354"/>
      <c r="N279" s="355"/>
      <c r="O279" s="356"/>
      <c r="P279" s="355"/>
      <c r="Q279" s="356"/>
      <c r="R279" s="355"/>
      <c r="S279" s="356"/>
      <c r="T279" s="355"/>
      <c r="U279" s="356"/>
      <c r="V279" s="357"/>
      <c r="W279" s="358"/>
      <c r="X279" s="358"/>
      <c r="Y279" s="358"/>
      <c r="Z279" s="358"/>
      <c r="AA279" s="600">
        <v>960</v>
      </c>
      <c r="AB279" s="360"/>
      <c r="AC279" s="349"/>
      <c r="AD279" s="361"/>
      <c r="AE279" s="362">
        <f t="shared" si="69"/>
        <v>0</v>
      </c>
      <c r="AF279" s="362">
        <f t="shared" si="57"/>
        <v>0</v>
      </c>
      <c r="AG279" s="362">
        <f t="shared" si="58"/>
        <v>0</v>
      </c>
      <c r="AH279" s="363">
        <f t="shared" si="65"/>
        <v>0</v>
      </c>
      <c r="AI279" s="364"/>
      <c r="AJ279" s="365">
        <f t="shared" si="66"/>
        <v>0</v>
      </c>
      <c r="AK279" s="351"/>
      <c r="AM279" s="349">
        <f t="shared" ref="AM279:AM342" si="72">IF($O279=AM$18,$N279,0)+IF($Q279=AM$18,$P279,0)+IF($S279=AM$18,$R279,0)+IF($U279=AM$18,$T279,0)</f>
        <v>0</v>
      </c>
      <c r="AN279" s="349">
        <f t="shared" si="71"/>
        <v>0</v>
      </c>
      <c r="AO279" s="349">
        <f t="shared" si="71"/>
        <v>0</v>
      </c>
      <c r="AP279" s="349">
        <f t="shared" si="71"/>
        <v>0</v>
      </c>
      <c r="AQ279" s="349">
        <f t="shared" si="71"/>
        <v>0</v>
      </c>
      <c r="AR279" s="349">
        <f t="shared" si="71"/>
        <v>0</v>
      </c>
      <c r="AS279" s="349">
        <f t="shared" si="71"/>
        <v>0</v>
      </c>
      <c r="AT279" s="349">
        <f t="shared" si="71"/>
        <v>0</v>
      </c>
      <c r="AU279" s="349">
        <f t="shared" si="71"/>
        <v>0</v>
      </c>
      <c r="AV279" s="349">
        <f t="shared" si="71"/>
        <v>0</v>
      </c>
      <c r="AW279" s="349">
        <f t="shared" si="71"/>
        <v>0</v>
      </c>
      <c r="AX279" s="349">
        <f t="shared" si="71"/>
        <v>0</v>
      </c>
      <c r="AY279" s="349">
        <f t="shared" si="71"/>
        <v>0</v>
      </c>
      <c r="AZ279" s="349">
        <f t="shared" si="71"/>
        <v>0</v>
      </c>
      <c r="BA279" s="349">
        <f t="shared" si="71"/>
        <v>0</v>
      </c>
      <c r="BB279" s="349">
        <f t="shared" si="68"/>
        <v>0</v>
      </c>
    </row>
    <row r="280" spans="1:54" ht="13.5">
      <c r="A280" s="319" t="str">
        <f t="shared" si="62"/>
        <v/>
      </c>
      <c r="B280" s="350" t="e">
        <f>DATE(F280,G280,H280)&amp;"-"&amp;COUNTIF($C$19:C280,H280)</f>
        <v>#NUM!</v>
      </c>
      <c r="C280" s="319">
        <f t="shared" si="63"/>
        <v>0</v>
      </c>
      <c r="D280" s="350" t="e">
        <f>DATE(F280,G280,H280)&amp;"-"&amp;COUNTIF($E$19:E280,H280)</f>
        <v>#NUM!</v>
      </c>
      <c r="E280" s="319">
        <f t="shared" si="64"/>
        <v>0</v>
      </c>
      <c r="F280" s="596"/>
      <c r="G280" s="596"/>
      <c r="H280" s="596"/>
      <c r="I280" s="352"/>
      <c r="J280" s="352"/>
      <c r="K280" s="353"/>
      <c r="L280" s="351"/>
      <c r="M280" s="354"/>
      <c r="N280" s="355"/>
      <c r="O280" s="356"/>
      <c r="P280" s="355"/>
      <c r="Q280" s="356"/>
      <c r="R280" s="355"/>
      <c r="S280" s="356"/>
      <c r="T280" s="355"/>
      <c r="U280" s="356"/>
      <c r="V280" s="357"/>
      <c r="W280" s="358"/>
      <c r="X280" s="358"/>
      <c r="Y280" s="358"/>
      <c r="Z280" s="358"/>
      <c r="AA280" s="600">
        <v>960</v>
      </c>
      <c r="AB280" s="360"/>
      <c r="AC280" s="349"/>
      <c r="AD280" s="361"/>
      <c r="AE280" s="362">
        <f t="shared" si="69"/>
        <v>0</v>
      </c>
      <c r="AF280" s="362">
        <f t="shared" si="57"/>
        <v>0</v>
      </c>
      <c r="AG280" s="362">
        <f t="shared" si="58"/>
        <v>0</v>
      </c>
      <c r="AH280" s="363">
        <f t="shared" si="65"/>
        <v>0</v>
      </c>
      <c r="AI280" s="364"/>
      <c r="AJ280" s="365">
        <f t="shared" si="66"/>
        <v>0</v>
      </c>
      <c r="AK280" s="351"/>
      <c r="AM280" s="349">
        <f t="shared" si="72"/>
        <v>0</v>
      </c>
      <c r="AN280" s="349">
        <f t="shared" si="71"/>
        <v>0</v>
      </c>
      <c r="AO280" s="349">
        <f t="shared" si="71"/>
        <v>0</v>
      </c>
      <c r="AP280" s="349">
        <f t="shared" si="71"/>
        <v>0</v>
      </c>
      <c r="AQ280" s="349">
        <f t="shared" si="71"/>
        <v>0</v>
      </c>
      <c r="AR280" s="349">
        <f t="shared" si="71"/>
        <v>0</v>
      </c>
      <c r="AS280" s="349">
        <f t="shared" si="71"/>
        <v>0</v>
      </c>
      <c r="AT280" s="349">
        <f t="shared" si="71"/>
        <v>0</v>
      </c>
      <c r="AU280" s="349">
        <f t="shared" si="71"/>
        <v>0</v>
      </c>
      <c r="AV280" s="349">
        <f t="shared" si="71"/>
        <v>0</v>
      </c>
      <c r="AW280" s="349">
        <f t="shared" si="71"/>
        <v>0</v>
      </c>
      <c r="AX280" s="349">
        <f t="shared" si="71"/>
        <v>0</v>
      </c>
      <c r="AY280" s="349">
        <f t="shared" si="71"/>
        <v>0</v>
      </c>
      <c r="AZ280" s="349">
        <f t="shared" si="71"/>
        <v>0</v>
      </c>
      <c r="BA280" s="349">
        <f t="shared" si="71"/>
        <v>0</v>
      </c>
      <c r="BB280" s="349">
        <f t="shared" si="68"/>
        <v>0</v>
      </c>
    </row>
    <row r="281" spans="1:54" ht="13.5">
      <c r="A281" s="319" t="str">
        <f t="shared" si="62"/>
        <v/>
      </c>
      <c r="B281" s="350" t="e">
        <f>DATE(F281,G281,H281)&amp;"-"&amp;COUNTIF($C$19:C281,H281)</f>
        <v>#NUM!</v>
      </c>
      <c r="C281" s="319">
        <f t="shared" si="63"/>
        <v>0</v>
      </c>
      <c r="D281" s="350" t="e">
        <f>DATE(F281,G281,H281)&amp;"-"&amp;COUNTIF($E$19:E281,H281)</f>
        <v>#NUM!</v>
      </c>
      <c r="E281" s="319">
        <f t="shared" si="64"/>
        <v>0</v>
      </c>
      <c r="F281" s="596"/>
      <c r="G281" s="596"/>
      <c r="H281" s="596"/>
      <c r="I281" s="352"/>
      <c r="J281" s="352"/>
      <c r="K281" s="353"/>
      <c r="L281" s="351"/>
      <c r="M281" s="354"/>
      <c r="N281" s="355"/>
      <c r="O281" s="356"/>
      <c r="P281" s="355"/>
      <c r="Q281" s="356"/>
      <c r="R281" s="355"/>
      <c r="S281" s="356"/>
      <c r="T281" s="355"/>
      <c r="U281" s="356"/>
      <c r="V281" s="357"/>
      <c r="W281" s="358"/>
      <c r="X281" s="358"/>
      <c r="Y281" s="358"/>
      <c r="Z281" s="358"/>
      <c r="AA281" s="600">
        <v>960</v>
      </c>
      <c r="AB281" s="360"/>
      <c r="AC281" s="349"/>
      <c r="AD281" s="361"/>
      <c r="AE281" s="362">
        <f t="shared" si="69"/>
        <v>0</v>
      </c>
      <c r="AF281" s="362">
        <f t="shared" si="57"/>
        <v>0</v>
      </c>
      <c r="AG281" s="362">
        <f t="shared" si="58"/>
        <v>0</v>
      </c>
      <c r="AH281" s="363">
        <f t="shared" si="65"/>
        <v>0</v>
      </c>
      <c r="AI281" s="364"/>
      <c r="AJ281" s="365">
        <f t="shared" si="66"/>
        <v>0</v>
      </c>
      <c r="AK281" s="351"/>
      <c r="AM281" s="349">
        <f t="shared" si="72"/>
        <v>0</v>
      </c>
      <c r="AN281" s="349">
        <f t="shared" si="71"/>
        <v>0</v>
      </c>
      <c r="AO281" s="349">
        <f t="shared" si="71"/>
        <v>0</v>
      </c>
      <c r="AP281" s="349">
        <f t="shared" si="71"/>
        <v>0</v>
      </c>
      <c r="AQ281" s="349">
        <f t="shared" si="71"/>
        <v>0</v>
      </c>
      <c r="AR281" s="349">
        <f t="shared" si="71"/>
        <v>0</v>
      </c>
      <c r="AS281" s="349">
        <f t="shared" si="71"/>
        <v>0</v>
      </c>
      <c r="AT281" s="349">
        <f t="shared" si="71"/>
        <v>0</v>
      </c>
      <c r="AU281" s="349">
        <f t="shared" si="71"/>
        <v>0</v>
      </c>
      <c r="AV281" s="349">
        <f t="shared" si="71"/>
        <v>0</v>
      </c>
      <c r="AW281" s="349">
        <f t="shared" si="71"/>
        <v>0</v>
      </c>
      <c r="AX281" s="349">
        <f t="shared" si="71"/>
        <v>0</v>
      </c>
      <c r="AY281" s="349">
        <f t="shared" si="71"/>
        <v>0</v>
      </c>
      <c r="AZ281" s="349">
        <f t="shared" si="71"/>
        <v>0</v>
      </c>
      <c r="BA281" s="349">
        <f t="shared" si="71"/>
        <v>0</v>
      </c>
      <c r="BB281" s="349">
        <f t="shared" si="68"/>
        <v>0</v>
      </c>
    </row>
    <row r="282" spans="1:54" ht="13.5">
      <c r="A282" s="319" t="str">
        <f t="shared" si="62"/>
        <v/>
      </c>
      <c r="B282" s="350" t="e">
        <f>DATE(F282,G282,H282)&amp;"-"&amp;COUNTIF($C$19:C282,H282)</f>
        <v>#NUM!</v>
      </c>
      <c r="C282" s="319">
        <f t="shared" si="63"/>
        <v>0</v>
      </c>
      <c r="D282" s="350" t="e">
        <f>DATE(F282,G282,H282)&amp;"-"&amp;COUNTIF($E$19:E282,H282)</f>
        <v>#NUM!</v>
      </c>
      <c r="E282" s="319">
        <f t="shared" si="64"/>
        <v>0</v>
      </c>
      <c r="F282" s="596"/>
      <c r="G282" s="596"/>
      <c r="H282" s="596"/>
      <c r="I282" s="352"/>
      <c r="J282" s="352"/>
      <c r="K282" s="353"/>
      <c r="L282" s="351"/>
      <c r="M282" s="354"/>
      <c r="N282" s="355"/>
      <c r="O282" s="356"/>
      <c r="P282" s="355"/>
      <c r="Q282" s="356"/>
      <c r="R282" s="355"/>
      <c r="S282" s="356"/>
      <c r="T282" s="355"/>
      <c r="U282" s="356"/>
      <c r="V282" s="357"/>
      <c r="W282" s="358"/>
      <c r="X282" s="358"/>
      <c r="Y282" s="358"/>
      <c r="Z282" s="358"/>
      <c r="AA282" s="600">
        <v>960</v>
      </c>
      <c r="AB282" s="360"/>
      <c r="AC282" s="349"/>
      <c r="AD282" s="361"/>
      <c r="AE282" s="362">
        <f t="shared" si="69"/>
        <v>0</v>
      </c>
      <c r="AF282" s="362">
        <f t="shared" si="57"/>
        <v>0</v>
      </c>
      <c r="AG282" s="362">
        <f t="shared" si="58"/>
        <v>0</v>
      </c>
      <c r="AH282" s="363">
        <f t="shared" si="65"/>
        <v>0</v>
      </c>
      <c r="AI282" s="364"/>
      <c r="AJ282" s="365">
        <f t="shared" si="66"/>
        <v>0</v>
      </c>
      <c r="AK282" s="351"/>
      <c r="AM282" s="349">
        <f t="shared" si="72"/>
        <v>0</v>
      </c>
      <c r="AN282" s="349">
        <f t="shared" si="71"/>
        <v>0</v>
      </c>
      <c r="AO282" s="349">
        <f t="shared" si="71"/>
        <v>0</v>
      </c>
      <c r="AP282" s="349">
        <f t="shared" si="71"/>
        <v>0</v>
      </c>
      <c r="AQ282" s="349">
        <f t="shared" si="71"/>
        <v>0</v>
      </c>
      <c r="AR282" s="349">
        <f t="shared" si="71"/>
        <v>0</v>
      </c>
      <c r="AS282" s="349">
        <f t="shared" si="71"/>
        <v>0</v>
      </c>
      <c r="AT282" s="349">
        <f t="shared" si="71"/>
        <v>0</v>
      </c>
      <c r="AU282" s="349">
        <f t="shared" si="71"/>
        <v>0</v>
      </c>
      <c r="AV282" s="349">
        <f t="shared" si="71"/>
        <v>0</v>
      </c>
      <c r="AW282" s="349">
        <f t="shared" si="71"/>
        <v>0</v>
      </c>
      <c r="AX282" s="349">
        <f t="shared" si="71"/>
        <v>0</v>
      </c>
      <c r="AY282" s="349">
        <f t="shared" si="71"/>
        <v>0</v>
      </c>
      <c r="AZ282" s="349">
        <f t="shared" si="71"/>
        <v>0</v>
      </c>
      <c r="BA282" s="349">
        <f t="shared" si="71"/>
        <v>0</v>
      </c>
      <c r="BB282" s="349">
        <f t="shared" si="68"/>
        <v>0</v>
      </c>
    </row>
    <row r="283" spans="1:54" ht="13.5">
      <c r="A283" s="319" t="str">
        <f t="shared" si="62"/>
        <v/>
      </c>
      <c r="B283" s="350" t="e">
        <f>DATE(F283,G283,H283)&amp;"-"&amp;COUNTIF($C$19:C283,H283)</f>
        <v>#NUM!</v>
      </c>
      <c r="C283" s="319">
        <f t="shared" si="63"/>
        <v>0</v>
      </c>
      <c r="D283" s="350" t="e">
        <f>DATE(F283,G283,H283)&amp;"-"&amp;COUNTIF($E$19:E283,H283)</f>
        <v>#NUM!</v>
      </c>
      <c r="E283" s="319">
        <f t="shared" si="64"/>
        <v>0</v>
      </c>
      <c r="F283" s="596"/>
      <c r="G283" s="596"/>
      <c r="H283" s="596"/>
      <c r="I283" s="352"/>
      <c r="J283" s="352"/>
      <c r="K283" s="353"/>
      <c r="L283" s="351"/>
      <c r="M283" s="354"/>
      <c r="N283" s="355"/>
      <c r="O283" s="356"/>
      <c r="P283" s="355"/>
      <c r="Q283" s="356"/>
      <c r="R283" s="355"/>
      <c r="S283" s="356"/>
      <c r="T283" s="355"/>
      <c r="U283" s="356"/>
      <c r="V283" s="357"/>
      <c r="W283" s="358"/>
      <c r="X283" s="358"/>
      <c r="Y283" s="358"/>
      <c r="Z283" s="358"/>
      <c r="AA283" s="600">
        <v>960</v>
      </c>
      <c r="AB283" s="360"/>
      <c r="AC283" s="349"/>
      <c r="AD283" s="361"/>
      <c r="AE283" s="362">
        <f t="shared" si="69"/>
        <v>0</v>
      </c>
      <c r="AF283" s="362">
        <f t="shared" si="57"/>
        <v>0</v>
      </c>
      <c r="AG283" s="362">
        <f t="shared" si="58"/>
        <v>0</v>
      </c>
      <c r="AH283" s="363">
        <f t="shared" si="65"/>
        <v>0</v>
      </c>
      <c r="AI283" s="364"/>
      <c r="AJ283" s="365">
        <f t="shared" si="66"/>
        <v>0</v>
      </c>
      <c r="AK283" s="351"/>
      <c r="AM283" s="349">
        <f t="shared" si="72"/>
        <v>0</v>
      </c>
      <c r="AN283" s="349">
        <f t="shared" si="71"/>
        <v>0</v>
      </c>
      <c r="AO283" s="349">
        <f t="shared" si="71"/>
        <v>0</v>
      </c>
      <c r="AP283" s="349">
        <f t="shared" si="71"/>
        <v>0</v>
      </c>
      <c r="AQ283" s="349">
        <f t="shared" si="71"/>
        <v>0</v>
      </c>
      <c r="AR283" s="349">
        <f t="shared" si="71"/>
        <v>0</v>
      </c>
      <c r="AS283" s="349">
        <f t="shared" si="71"/>
        <v>0</v>
      </c>
      <c r="AT283" s="349">
        <f t="shared" si="71"/>
        <v>0</v>
      </c>
      <c r="AU283" s="349">
        <f t="shared" si="71"/>
        <v>0</v>
      </c>
      <c r="AV283" s="349">
        <f t="shared" si="71"/>
        <v>0</v>
      </c>
      <c r="AW283" s="349">
        <f t="shared" si="71"/>
        <v>0</v>
      </c>
      <c r="AX283" s="349">
        <f t="shared" si="71"/>
        <v>0</v>
      </c>
      <c r="AY283" s="349">
        <f t="shared" si="71"/>
        <v>0</v>
      </c>
      <c r="AZ283" s="349">
        <f t="shared" si="71"/>
        <v>0</v>
      </c>
      <c r="BA283" s="349">
        <f t="shared" si="71"/>
        <v>0</v>
      </c>
      <c r="BB283" s="349">
        <f t="shared" si="68"/>
        <v>0</v>
      </c>
    </row>
    <row r="284" spans="1:54" ht="13.5">
      <c r="A284" s="319" t="str">
        <f t="shared" si="62"/>
        <v/>
      </c>
      <c r="B284" s="350" t="e">
        <f>DATE(F284,G284,H284)&amp;"-"&amp;COUNTIF($C$19:C284,H284)</f>
        <v>#NUM!</v>
      </c>
      <c r="C284" s="319">
        <f t="shared" si="63"/>
        <v>0</v>
      </c>
      <c r="D284" s="350" t="e">
        <f>DATE(F284,G284,H284)&amp;"-"&amp;COUNTIF($E$19:E284,H284)</f>
        <v>#NUM!</v>
      </c>
      <c r="E284" s="319">
        <f t="shared" si="64"/>
        <v>0</v>
      </c>
      <c r="F284" s="596"/>
      <c r="G284" s="596"/>
      <c r="H284" s="596"/>
      <c r="I284" s="352"/>
      <c r="J284" s="352"/>
      <c r="K284" s="353"/>
      <c r="L284" s="351"/>
      <c r="M284" s="354"/>
      <c r="N284" s="355"/>
      <c r="O284" s="356"/>
      <c r="P284" s="355"/>
      <c r="Q284" s="356"/>
      <c r="R284" s="355"/>
      <c r="S284" s="356"/>
      <c r="T284" s="355"/>
      <c r="U284" s="356"/>
      <c r="V284" s="357"/>
      <c r="W284" s="358"/>
      <c r="X284" s="358"/>
      <c r="Y284" s="358"/>
      <c r="Z284" s="358"/>
      <c r="AA284" s="600">
        <v>960</v>
      </c>
      <c r="AB284" s="360"/>
      <c r="AC284" s="349"/>
      <c r="AD284" s="361"/>
      <c r="AE284" s="362">
        <f t="shared" si="69"/>
        <v>0</v>
      </c>
      <c r="AF284" s="362">
        <f t="shared" si="57"/>
        <v>0</v>
      </c>
      <c r="AG284" s="362">
        <f t="shared" si="58"/>
        <v>0</v>
      </c>
      <c r="AH284" s="363">
        <f t="shared" si="65"/>
        <v>0</v>
      </c>
      <c r="AI284" s="364"/>
      <c r="AJ284" s="365">
        <f t="shared" si="66"/>
        <v>0</v>
      </c>
      <c r="AK284" s="351"/>
      <c r="AM284" s="349">
        <f t="shared" si="72"/>
        <v>0</v>
      </c>
      <c r="AN284" s="349">
        <f t="shared" si="71"/>
        <v>0</v>
      </c>
      <c r="AO284" s="349">
        <f t="shared" si="71"/>
        <v>0</v>
      </c>
      <c r="AP284" s="349">
        <f t="shared" si="71"/>
        <v>0</v>
      </c>
      <c r="AQ284" s="349">
        <f t="shared" si="71"/>
        <v>0</v>
      </c>
      <c r="AR284" s="349">
        <f t="shared" si="71"/>
        <v>0</v>
      </c>
      <c r="AS284" s="349">
        <f t="shared" si="71"/>
        <v>0</v>
      </c>
      <c r="AT284" s="349">
        <f t="shared" si="71"/>
        <v>0</v>
      </c>
      <c r="AU284" s="349">
        <f t="shared" si="71"/>
        <v>0</v>
      </c>
      <c r="AV284" s="349">
        <f t="shared" si="71"/>
        <v>0</v>
      </c>
      <c r="AW284" s="349">
        <f t="shared" si="71"/>
        <v>0</v>
      </c>
      <c r="AX284" s="349">
        <f t="shared" si="71"/>
        <v>0</v>
      </c>
      <c r="AY284" s="349">
        <f t="shared" si="71"/>
        <v>0</v>
      </c>
      <c r="AZ284" s="349">
        <f t="shared" si="71"/>
        <v>0</v>
      </c>
      <c r="BA284" s="349">
        <f t="shared" si="71"/>
        <v>0</v>
      </c>
      <c r="BB284" s="349">
        <f t="shared" si="68"/>
        <v>0</v>
      </c>
    </row>
    <row r="285" spans="1:54" ht="13.5">
      <c r="A285" s="319" t="str">
        <f t="shared" si="62"/>
        <v/>
      </c>
      <c r="B285" s="350" t="e">
        <f>DATE(F285,G285,H285)&amp;"-"&amp;COUNTIF($C$19:C285,H285)</f>
        <v>#NUM!</v>
      </c>
      <c r="C285" s="319">
        <f t="shared" si="63"/>
        <v>0</v>
      </c>
      <c r="D285" s="350" t="e">
        <f>DATE(F285,G285,H285)&amp;"-"&amp;COUNTIF($E$19:E285,H285)</f>
        <v>#NUM!</v>
      </c>
      <c r="E285" s="319">
        <f t="shared" si="64"/>
        <v>0</v>
      </c>
      <c r="F285" s="596"/>
      <c r="G285" s="596"/>
      <c r="H285" s="596"/>
      <c r="I285" s="352"/>
      <c r="J285" s="352"/>
      <c r="K285" s="353"/>
      <c r="L285" s="351"/>
      <c r="M285" s="354"/>
      <c r="N285" s="355"/>
      <c r="O285" s="356"/>
      <c r="P285" s="355"/>
      <c r="Q285" s="356"/>
      <c r="R285" s="355"/>
      <c r="S285" s="356"/>
      <c r="T285" s="355"/>
      <c r="U285" s="356"/>
      <c r="V285" s="357"/>
      <c r="W285" s="358"/>
      <c r="X285" s="358"/>
      <c r="Y285" s="358"/>
      <c r="Z285" s="358"/>
      <c r="AA285" s="600">
        <v>960</v>
      </c>
      <c r="AB285" s="360"/>
      <c r="AC285" s="349"/>
      <c r="AD285" s="361"/>
      <c r="AE285" s="362">
        <f t="shared" si="69"/>
        <v>0</v>
      </c>
      <c r="AF285" s="362">
        <f t="shared" si="57"/>
        <v>0</v>
      </c>
      <c r="AG285" s="362">
        <f t="shared" si="58"/>
        <v>0</v>
      </c>
      <c r="AH285" s="363">
        <f t="shared" si="65"/>
        <v>0</v>
      </c>
      <c r="AI285" s="364"/>
      <c r="AJ285" s="365">
        <f t="shared" si="66"/>
        <v>0</v>
      </c>
      <c r="AK285" s="351"/>
      <c r="AM285" s="349">
        <f t="shared" si="72"/>
        <v>0</v>
      </c>
      <c r="AN285" s="349">
        <f t="shared" si="71"/>
        <v>0</v>
      </c>
      <c r="AO285" s="349">
        <f t="shared" si="71"/>
        <v>0</v>
      </c>
      <c r="AP285" s="349">
        <f t="shared" si="71"/>
        <v>0</v>
      </c>
      <c r="AQ285" s="349">
        <f t="shared" si="71"/>
        <v>0</v>
      </c>
      <c r="AR285" s="349">
        <f t="shared" si="71"/>
        <v>0</v>
      </c>
      <c r="AS285" s="349">
        <f t="shared" si="71"/>
        <v>0</v>
      </c>
      <c r="AT285" s="349">
        <f t="shared" si="71"/>
        <v>0</v>
      </c>
      <c r="AU285" s="349">
        <f t="shared" si="71"/>
        <v>0</v>
      </c>
      <c r="AV285" s="349">
        <f t="shared" si="71"/>
        <v>0</v>
      </c>
      <c r="AW285" s="349">
        <f t="shared" si="71"/>
        <v>0</v>
      </c>
      <c r="AX285" s="349">
        <f t="shared" si="71"/>
        <v>0</v>
      </c>
      <c r="AY285" s="349">
        <f t="shared" si="71"/>
        <v>0</v>
      </c>
      <c r="AZ285" s="349">
        <f t="shared" si="71"/>
        <v>0</v>
      </c>
      <c r="BA285" s="349">
        <f t="shared" si="71"/>
        <v>0</v>
      </c>
      <c r="BB285" s="349">
        <f t="shared" si="68"/>
        <v>0</v>
      </c>
    </row>
    <row r="286" spans="1:54" ht="13.5">
      <c r="A286" s="319" t="str">
        <f t="shared" si="62"/>
        <v/>
      </c>
      <c r="B286" s="350" t="e">
        <f>DATE(F286,G286,H286)&amp;"-"&amp;COUNTIF($C$19:C286,H286)</f>
        <v>#NUM!</v>
      </c>
      <c r="C286" s="319">
        <f t="shared" si="63"/>
        <v>0</v>
      </c>
      <c r="D286" s="350" t="e">
        <f>DATE(F286,G286,H286)&amp;"-"&amp;COUNTIF($E$19:E286,H286)</f>
        <v>#NUM!</v>
      </c>
      <c r="E286" s="319">
        <f t="shared" si="64"/>
        <v>0</v>
      </c>
      <c r="F286" s="596"/>
      <c r="G286" s="596"/>
      <c r="H286" s="596"/>
      <c r="I286" s="352"/>
      <c r="J286" s="352"/>
      <c r="K286" s="353"/>
      <c r="L286" s="351"/>
      <c r="M286" s="354"/>
      <c r="N286" s="355"/>
      <c r="O286" s="356"/>
      <c r="P286" s="355"/>
      <c r="Q286" s="356"/>
      <c r="R286" s="355"/>
      <c r="S286" s="356"/>
      <c r="T286" s="355"/>
      <c r="U286" s="356"/>
      <c r="V286" s="357"/>
      <c r="W286" s="358"/>
      <c r="X286" s="358"/>
      <c r="Y286" s="358"/>
      <c r="Z286" s="358"/>
      <c r="AA286" s="600">
        <v>960</v>
      </c>
      <c r="AB286" s="360"/>
      <c r="AC286" s="617"/>
      <c r="AD286" s="361"/>
      <c r="AE286" s="362">
        <f t="shared" si="69"/>
        <v>0</v>
      </c>
      <c r="AF286" s="362">
        <f t="shared" si="57"/>
        <v>0</v>
      </c>
      <c r="AG286" s="362">
        <f t="shared" si="58"/>
        <v>0</v>
      </c>
      <c r="AH286" s="363">
        <f t="shared" si="65"/>
        <v>0</v>
      </c>
      <c r="AI286" s="364"/>
      <c r="AJ286" s="365">
        <f t="shared" si="66"/>
        <v>0</v>
      </c>
      <c r="AK286" s="351"/>
      <c r="AM286" s="349">
        <f t="shared" si="72"/>
        <v>0</v>
      </c>
      <c r="AN286" s="349">
        <f t="shared" si="71"/>
        <v>0</v>
      </c>
      <c r="AO286" s="349">
        <f t="shared" si="71"/>
        <v>0</v>
      </c>
      <c r="AP286" s="349">
        <f t="shared" si="71"/>
        <v>0</v>
      </c>
      <c r="AQ286" s="349">
        <f t="shared" si="71"/>
        <v>0</v>
      </c>
      <c r="AR286" s="349">
        <f t="shared" si="71"/>
        <v>0</v>
      </c>
      <c r="AS286" s="349">
        <f t="shared" si="71"/>
        <v>0</v>
      </c>
      <c r="AT286" s="349">
        <f t="shared" si="71"/>
        <v>0</v>
      </c>
      <c r="AU286" s="349">
        <f t="shared" si="71"/>
        <v>0</v>
      </c>
      <c r="AV286" s="349">
        <f t="shared" si="71"/>
        <v>0</v>
      </c>
      <c r="AW286" s="349">
        <f t="shared" si="71"/>
        <v>0</v>
      </c>
      <c r="AX286" s="349">
        <f t="shared" si="71"/>
        <v>0</v>
      </c>
      <c r="AY286" s="349">
        <f t="shared" si="71"/>
        <v>0</v>
      </c>
      <c r="AZ286" s="349">
        <f t="shared" si="71"/>
        <v>0</v>
      </c>
      <c r="BA286" s="349">
        <f t="shared" si="71"/>
        <v>0</v>
      </c>
      <c r="BB286" s="349">
        <f t="shared" si="68"/>
        <v>0</v>
      </c>
    </row>
    <row r="287" spans="1:54" ht="13.5">
      <c r="A287" s="319" t="str">
        <f t="shared" si="62"/>
        <v/>
      </c>
      <c r="B287" s="350" t="e">
        <f>DATE(F287,G287,H287)&amp;"-"&amp;COUNTIF($C$19:C287,H287)</f>
        <v>#NUM!</v>
      </c>
      <c r="C287" s="319">
        <f t="shared" si="63"/>
        <v>0</v>
      </c>
      <c r="D287" s="350" t="e">
        <f>DATE(F287,G287,H287)&amp;"-"&amp;COUNTIF($E$19:E287,H287)</f>
        <v>#NUM!</v>
      </c>
      <c r="E287" s="319">
        <f t="shared" si="64"/>
        <v>0</v>
      </c>
      <c r="F287" s="596"/>
      <c r="G287" s="596"/>
      <c r="H287" s="596"/>
      <c r="I287" s="352"/>
      <c r="J287" s="352"/>
      <c r="K287" s="353"/>
      <c r="L287" s="351"/>
      <c r="M287" s="354"/>
      <c r="N287" s="355"/>
      <c r="O287" s="356"/>
      <c r="P287" s="355"/>
      <c r="Q287" s="356"/>
      <c r="R287" s="355"/>
      <c r="S287" s="356"/>
      <c r="T287" s="355"/>
      <c r="U287" s="356"/>
      <c r="V287" s="357"/>
      <c r="W287" s="358"/>
      <c r="X287" s="358"/>
      <c r="Y287" s="358"/>
      <c r="Z287" s="358"/>
      <c r="AA287" s="600">
        <v>960</v>
      </c>
      <c r="AB287" s="360"/>
      <c r="AC287" s="349"/>
      <c r="AD287" s="361"/>
      <c r="AE287" s="362">
        <f t="shared" si="69"/>
        <v>0</v>
      </c>
      <c r="AF287" s="362">
        <f t="shared" si="57"/>
        <v>0</v>
      </c>
      <c r="AG287" s="362">
        <f t="shared" si="58"/>
        <v>0</v>
      </c>
      <c r="AH287" s="363">
        <f t="shared" si="65"/>
        <v>0</v>
      </c>
      <c r="AI287" s="364"/>
      <c r="AJ287" s="365">
        <f t="shared" si="66"/>
        <v>0</v>
      </c>
      <c r="AK287" s="351"/>
      <c r="AM287" s="349">
        <f t="shared" si="72"/>
        <v>0</v>
      </c>
      <c r="AN287" s="349">
        <f t="shared" si="71"/>
        <v>0</v>
      </c>
      <c r="AO287" s="349">
        <f t="shared" si="71"/>
        <v>0</v>
      </c>
      <c r="AP287" s="349">
        <f t="shared" si="71"/>
        <v>0</v>
      </c>
      <c r="AQ287" s="349">
        <f t="shared" si="71"/>
        <v>0</v>
      </c>
      <c r="AR287" s="349">
        <f t="shared" si="71"/>
        <v>0</v>
      </c>
      <c r="AS287" s="349">
        <f t="shared" si="71"/>
        <v>0</v>
      </c>
      <c r="AT287" s="349">
        <f t="shared" si="71"/>
        <v>0</v>
      </c>
      <c r="AU287" s="349">
        <f t="shared" si="71"/>
        <v>0</v>
      </c>
      <c r="AV287" s="349">
        <f t="shared" si="71"/>
        <v>0</v>
      </c>
      <c r="AW287" s="349">
        <f t="shared" si="71"/>
        <v>0</v>
      </c>
      <c r="AX287" s="349">
        <f t="shared" si="71"/>
        <v>0</v>
      </c>
      <c r="AY287" s="349">
        <f t="shared" si="71"/>
        <v>0</v>
      </c>
      <c r="AZ287" s="349">
        <f t="shared" si="71"/>
        <v>0</v>
      </c>
      <c r="BA287" s="349">
        <f t="shared" si="71"/>
        <v>0</v>
      </c>
      <c r="BB287" s="349">
        <f t="shared" si="68"/>
        <v>0</v>
      </c>
    </row>
    <row r="288" spans="1:54" ht="13.5">
      <c r="A288" s="319" t="str">
        <f t="shared" si="62"/>
        <v/>
      </c>
      <c r="B288" s="350" t="e">
        <f>DATE(F288,G288,H288)&amp;"-"&amp;COUNTIF($C$19:C288,H288)</f>
        <v>#NUM!</v>
      </c>
      <c r="C288" s="319">
        <f t="shared" si="63"/>
        <v>0</v>
      </c>
      <c r="D288" s="350" t="e">
        <f>DATE(F288,G288,H288)&amp;"-"&amp;COUNTIF($E$19:E288,H288)</f>
        <v>#NUM!</v>
      </c>
      <c r="E288" s="319">
        <f t="shared" si="64"/>
        <v>0</v>
      </c>
      <c r="F288" s="596"/>
      <c r="G288" s="596"/>
      <c r="H288" s="596"/>
      <c r="I288" s="352"/>
      <c r="J288" s="352"/>
      <c r="K288" s="353"/>
      <c r="L288" s="351"/>
      <c r="M288" s="354"/>
      <c r="N288" s="355"/>
      <c r="O288" s="356"/>
      <c r="P288" s="355"/>
      <c r="Q288" s="356"/>
      <c r="R288" s="355"/>
      <c r="S288" s="356"/>
      <c r="T288" s="355"/>
      <c r="U288" s="356"/>
      <c r="V288" s="357"/>
      <c r="W288" s="358"/>
      <c r="X288" s="358"/>
      <c r="Y288" s="358"/>
      <c r="Z288" s="358"/>
      <c r="AA288" s="600">
        <v>960</v>
      </c>
      <c r="AB288" s="360"/>
      <c r="AC288" s="349"/>
      <c r="AD288" s="361"/>
      <c r="AE288" s="362">
        <f t="shared" si="69"/>
        <v>0</v>
      </c>
      <c r="AF288" s="362">
        <f t="shared" ref="AF288:AF351" si="73">IF(AE288-"8:00"&lt;0,0,AE288-"8:00")</f>
        <v>0</v>
      </c>
      <c r="AG288" s="362">
        <f t="shared" ref="AG288:AG351" si="74">IF(AB288&gt;22/24,AE288,5/24-MIN(AB288,5/24)+MAX(AD288,22/24)-22/24)</f>
        <v>0</v>
      </c>
      <c r="AH288" s="363">
        <f t="shared" si="65"/>
        <v>0</v>
      </c>
      <c r="AI288" s="364"/>
      <c r="AJ288" s="365">
        <f t="shared" si="66"/>
        <v>0</v>
      </c>
      <c r="AK288" s="351"/>
      <c r="AM288" s="349">
        <f t="shared" si="72"/>
        <v>0</v>
      </c>
      <c r="AN288" s="349">
        <f t="shared" si="71"/>
        <v>0</v>
      </c>
      <c r="AO288" s="349">
        <f t="shared" si="71"/>
        <v>0</v>
      </c>
      <c r="AP288" s="349">
        <f t="shared" si="71"/>
        <v>0</v>
      </c>
      <c r="AQ288" s="349">
        <f t="shared" si="71"/>
        <v>0</v>
      </c>
      <c r="AR288" s="349">
        <f t="shared" si="71"/>
        <v>0</v>
      </c>
      <c r="AS288" s="349">
        <f t="shared" si="71"/>
        <v>0</v>
      </c>
      <c r="AT288" s="349">
        <f t="shared" si="71"/>
        <v>0</v>
      </c>
      <c r="AU288" s="349">
        <f t="shared" si="71"/>
        <v>0</v>
      </c>
      <c r="AV288" s="349">
        <f t="shared" si="71"/>
        <v>0</v>
      </c>
      <c r="AW288" s="349">
        <f t="shared" si="71"/>
        <v>0</v>
      </c>
      <c r="AX288" s="349">
        <f t="shared" si="71"/>
        <v>0</v>
      </c>
      <c r="AY288" s="349">
        <f t="shared" si="71"/>
        <v>0</v>
      </c>
      <c r="AZ288" s="349">
        <f t="shared" si="71"/>
        <v>0</v>
      </c>
      <c r="BA288" s="349">
        <f t="shared" si="71"/>
        <v>0</v>
      </c>
      <c r="BB288" s="349">
        <f t="shared" si="68"/>
        <v>0</v>
      </c>
    </row>
    <row r="289" spans="1:54" ht="13.5">
      <c r="A289" s="319" t="str">
        <f t="shared" si="62"/>
        <v/>
      </c>
      <c r="B289" s="350" t="e">
        <f>DATE(F289,G289,H289)&amp;"-"&amp;COUNTIF($C$19:C289,H289)</f>
        <v>#NUM!</v>
      </c>
      <c r="C289" s="319">
        <f t="shared" si="63"/>
        <v>0</v>
      </c>
      <c r="D289" s="350" t="e">
        <f>DATE(F289,G289,H289)&amp;"-"&amp;COUNTIF($E$19:E289,H289)</f>
        <v>#NUM!</v>
      </c>
      <c r="E289" s="319">
        <f t="shared" si="64"/>
        <v>0</v>
      </c>
      <c r="F289" s="596"/>
      <c r="G289" s="596"/>
      <c r="H289" s="596"/>
      <c r="I289" s="352"/>
      <c r="J289" s="352"/>
      <c r="K289" s="353"/>
      <c r="L289" s="351"/>
      <c r="M289" s="354"/>
      <c r="N289" s="355"/>
      <c r="O289" s="356"/>
      <c r="P289" s="355"/>
      <c r="Q289" s="356"/>
      <c r="R289" s="355"/>
      <c r="S289" s="356"/>
      <c r="T289" s="355"/>
      <c r="U289" s="356"/>
      <c r="V289" s="357"/>
      <c r="W289" s="358"/>
      <c r="X289" s="358"/>
      <c r="Y289" s="358"/>
      <c r="Z289" s="358"/>
      <c r="AA289" s="600">
        <v>960</v>
      </c>
      <c r="AB289" s="360"/>
      <c r="AC289" s="349"/>
      <c r="AD289" s="361"/>
      <c r="AE289" s="362">
        <f t="shared" si="69"/>
        <v>0</v>
      </c>
      <c r="AF289" s="362">
        <f t="shared" si="73"/>
        <v>0</v>
      </c>
      <c r="AG289" s="362">
        <f t="shared" si="74"/>
        <v>0</v>
      </c>
      <c r="AH289" s="363">
        <f t="shared" si="65"/>
        <v>0</v>
      </c>
      <c r="AI289" s="364"/>
      <c r="AJ289" s="365">
        <f t="shared" si="66"/>
        <v>0</v>
      </c>
      <c r="AK289" s="351"/>
      <c r="AM289" s="349">
        <f t="shared" si="72"/>
        <v>0</v>
      </c>
      <c r="AN289" s="349">
        <f t="shared" si="71"/>
        <v>0</v>
      </c>
      <c r="AO289" s="349">
        <f t="shared" si="71"/>
        <v>0</v>
      </c>
      <c r="AP289" s="349">
        <f t="shared" si="71"/>
        <v>0</v>
      </c>
      <c r="AQ289" s="349">
        <f t="shared" si="71"/>
        <v>0</v>
      </c>
      <c r="AR289" s="349">
        <f t="shared" si="71"/>
        <v>0</v>
      </c>
      <c r="AS289" s="349">
        <f t="shared" si="71"/>
        <v>0</v>
      </c>
      <c r="AT289" s="349">
        <f t="shared" si="71"/>
        <v>0</v>
      </c>
      <c r="AU289" s="349">
        <f t="shared" si="71"/>
        <v>0</v>
      </c>
      <c r="AV289" s="349">
        <f t="shared" si="71"/>
        <v>0</v>
      </c>
      <c r="AW289" s="349">
        <f t="shared" si="71"/>
        <v>0</v>
      </c>
      <c r="AX289" s="349">
        <f t="shared" si="71"/>
        <v>0</v>
      </c>
      <c r="AY289" s="349">
        <f t="shared" si="71"/>
        <v>0</v>
      </c>
      <c r="AZ289" s="349">
        <f t="shared" si="71"/>
        <v>0</v>
      </c>
      <c r="BA289" s="349">
        <f t="shared" si="71"/>
        <v>0</v>
      </c>
      <c r="BB289" s="349">
        <f t="shared" si="68"/>
        <v>0</v>
      </c>
    </row>
    <row r="290" spans="1:54" ht="13.5">
      <c r="A290" s="319" t="str">
        <f t="shared" si="62"/>
        <v/>
      </c>
      <c r="B290" s="350" t="e">
        <f>DATE(F290,G290,H290)&amp;"-"&amp;COUNTIF($C$19:C290,H290)</f>
        <v>#NUM!</v>
      </c>
      <c r="C290" s="319">
        <f t="shared" si="63"/>
        <v>0</v>
      </c>
      <c r="D290" s="350" t="e">
        <f>DATE(F290,G290,H290)&amp;"-"&amp;COUNTIF($E$19:E290,H290)</f>
        <v>#NUM!</v>
      </c>
      <c r="E290" s="319">
        <f t="shared" si="64"/>
        <v>0</v>
      </c>
      <c r="F290" s="596"/>
      <c r="G290" s="596"/>
      <c r="H290" s="596"/>
      <c r="I290" s="352"/>
      <c r="J290" s="352"/>
      <c r="K290" s="353"/>
      <c r="L290" s="351"/>
      <c r="M290" s="354"/>
      <c r="N290" s="355"/>
      <c r="O290" s="356"/>
      <c r="P290" s="355"/>
      <c r="Q290" s="356"/>
      <c r="R290" s="355"/>
      <c r="S290" s="356"/>
      <c r="T290" s="355"/>
      <c r="U290" s="356"/>
      <c r="V290" s="357"/>
      <c r="W290" s="358"/>
      <c r="X290" s="358"/>
      <c r="Y290" s="358"/>
      <c r="Z290" s="358"/>
      <c r="AA290" s="600">
        <v>960</v>
      </c>
      <c r="AB290" s="360"/>
      <c r="AC290" s="349"/>
      <c r="AD290" s="361"/>
      <c r="AE290" s="362">
        <f t="shared" si="69"/>
        <v>0</v>
      </c>
      <c r="AF290" s="362">
        <f t="shared" si="73"/>
        <v>0</v>
      </c>
      <c r="AG290" s="362">
        <f t="shared" si="74"/>
        <v>0</v>
      </c>
      <c r="AH290" s="363">
        <f t="shared" si="65"/>
        <v>0</v>
      </c>
      <c r="AI290" s="364"/>
      <c r="AJ290" s="365">
        <f t="shared" si="66"/>
        <v>0</v>
      </c>
      <c r="AK290" s="351"/>
      <c r="AM290" s="349">
        <f t="shared" si="72"/>
        <v>0</v>
      </c>
      <c r="AN290" s="349">
        <f t="shared" si="71"/>
        <v>0</v>
      </c>
      <c r="AO290" s="349">
        <f t="shared" si="71"/>
        <v>0</v>
      </c>
      <c r="AP290" s="349">
        <f t="shared" si="71"/>
        <v>0</v>
      </c>
      <c r="AQ290" s="349">
        <f t="shared" si="71"/>
        <v>0</v>
      </c>
      <c r="AR290" s="349">
        <f t="shared" si="71"/>
        <v>0</v>
      </c>
      <c r="AS290" s="349">
        <f t="shared" si="71"/>
        <v>0</v>
      </c>
      <c r="AT290" s="349">
        <f t="shared" si="71"/>
        <v>0</v>
      </c>
      <c r="AU290" s="349">
        <f t="shared" si="71"/>
        <v>0</v>
      </c>
      <c r="AV290" s="349">
        <f t="shared" si="71"/>
        <v>0</v>
      </c>
      <c r="AW290" s="349">
        <f t="shared" si="71"/>
        <v>0</v>
      </c>
      <c r="AX290" s="349">
        <f t="shared" si="71"/>
        <v>0</v>
      </c>
      <c r="AY290" s="349">
        <f t="shared" si="71"/>
        <v>0</v>
      </c>
      <c r="AZ290" s="349">
        <f t="shared" si="71"/>
        <v>0</v>
      </c>
      <c r="BA290" s="349">
        <f t="shared" si="71"/>
        <v>0</v>
      </c>
      <c r="BB290" s="349">
        <f t="shared" si="68"/>
        <v>0</v>
      </c>
    </row>
    <row r="291" spans="1:54" ht="13.5">
      <c r="A291" s="319" t="str">
        <f t="shared" si="62"/>
        <v/>
      </c>
      <c r="B291" s="350" t="e">
        <f>DATE(F291,G291,H291)&amp;"-"&amp;COUNTIF($C$19:C291,H291)</f>
        <v>#NUM!</v>
      </c>
      <c r="C291" s="319">
        <f t="shared" si="63"/>
        <v>0</v>
      </c>
      <c r="D291" s="350" t="e">
        <f>DATE(F291,G291,H291)&amp;"-"&amp;COUNTIF($E$19:E291,H291)</f>
        <v>#NUM!</v>
      </c>
      <c r="E291" s="319">
        <f t="shared" si="64"/>
        <v>0</v>
      </c>
      <c r="F291" s="596"/>
      <c r="G291" s="596"/>
      <c r="H291" s="596"/>
      <c r="I291" s="352"/>
      <c r="J291" s="352"/>
      <c r="K291" s="353"/>
      <c r="L291" s="351"/>
      <c r="M291" s="354"/>
      <c r="N291" s="355"/>
      <c r="O291" s="356"/>
      <c r="P291" s="355"/>
      <c r="Q291" s="356"/>
      <c r="R291" s="355"/>
      <c r="S291" s="356"/>
      <c r="T291" s="355"/>
      <c r="U291" s="356"/>
      <c r="V291" s="357"/>
      <c r="W291" s="358"/>
      <c r="X291" s="358"/>
      <c r="Y291" s="358"/>
      <c r="Z291" s="358"/>
      <c r="AA291" s="600">
        <v>960</v>
      </c>
      <c r="AB291" s="360"/>
      <c r="AC291" s="349"/>
      <c r="AD291" s="361"/>
      <c r="AE291" s="362">
        <f t="shared" si="69"/>
        <v>0</v>
      </c>
      <c r="AF291" s="362">
        <f t="shared" si="73"/>
        <v>0</v>
      </c>
      <c r="AG291" s="362">
        <f t="shared" si="74"/>
        <v>0</v>
      </c>
      <c r="AH291" s="363">
        <f t="shared" si="65"/>
        <v>0</v>
      </c>
      <c r="AI291" s="364"/>
      <c r="AJ291" s="365">
        <f t="shared" si="66"/>
        <v>0</v>
      </c>
      <c r="AK291" s="351"/>
      <c r="AM291" s="349">
        <f t="shared" si="72"/>
        <v>0</v>
      </c>
      <c r="AN291" s="349">
        <f t="shared" si="71"/>
        <v>0</v>
      </c>
      <c r="AO291" s="349">
        <f t="shared" si="71"/>
        <v>0</v>
      </c>
      <c r="AP291" s="349">
        <f t="shared" si="71"/>
        <v>0</v>
      </c>
      <c r="AQ291" s="349">
        <f t="shared" si="71"/>
        <v>0</v>
      </c>
      <c r="AR291" s="349">
        <f t="shared" si="71"/>
        <v>0</v>
      </c>
      <c r="AS291" s="349">
        <f t="shared" si="71"/>
        <v>0</v>
      </c>
      <c r="AT291" s="349">
        <f t="shared" si="71"/>
        <v>0</v>
      </c>
      <c r="AU291" s="349">
        <f t="shared" si="71"/>
        <v>0</v>
      </c>
      <c r="AV291" s="349">
        <f t="shared" si="71"/>
        <v>0</v>
      </c>
      <c r="AW291" s="349">
        <f t="shared" si="71"/>
        <v>0</v>
      </c>
      <c r="AX291" s="349">
        <f t="shared" si="71"/>
        <v>0</v>
      </c>
      <c r="AY291" s="349">
        <f t="shared" si="71"/>
        <v>0</v>
      </c>
      <c r="AZ291" s="349">
        <f t="shared" si="71"/>
        <v>0</v>
      </c>
      <c r="BA291" s="349">
        <f t="shared" si="71"/>
        <v>0</v>
      </c>
      <c r="BB291" s="349">
        <f t="shared" si="68"/>
        <v>0</v>
      </c>
    </row>
    <row r="292" spans="1:54" ht="13.5">
      <c r="A292" s="319" t="str">
        <f t="shared" si="62"/>
        <v/>
      </c>
      <c r="B292" s="350" t="e">
        <f>DATE(F292,G292,H292)&amp;"-"&amp;COUNTIF($C$19:C292,H292)</f>
        <v>#NUM!</v>
      </c>
      <c r="C292" s="319">
        <f t="shared" si="63"/>
        <v>0</v>
      </c>
      <c r="D292" s="350" t="e">
        <f>DATE(F292,G292,H292)&amp;"-"&amp;COUNTIF($E$19:E292,H292)</f>
        <v>#NUM!</v>
      </c>
      <c r="E292" s="319">
        <f t="shared" si="64"/>
        <v>0</v>
      </c>
      <c r="F292" s="596"/>
      <c r="G292" s="596"/>
      <c r="H292" s="596"/>
      <c r="I292" s="352"/>
      <c r="J292" s="352"/>
      <c r="K292" s="353"/>
      <c r="L292" s="351"/>
      <c r="M292" s="354"/>
      <c r="N292" s="355"/>
      <c r="O292" s="356"/>
      <c r="P292" s="355"/>
      <c r="Q292" s="356"/>
      <c r="R292" s="355"/>
      <c r="S292" s="356"/>
      <c r="T292" s="355"/>
      <c r="U292" s="356"/>
      <c r="V292" s="357"/>
      <c r="W292" s="358"/>
      <c r="X292" s="358"/>
      <c r="Y292" s="358"/>
      <c r="Z292" s="358"/>
      <c r="AA292" s="600">
        <v>960</v>
      </c>
      <c r="AB292" s="360"/>
      <c r="AC292" s="349"/>
      <c r="AD292" s="361"/>
      <c r="AE292" s="362">
        <f t="shared" si="69"/>
        <v>0</v>
      </c>
      <c r="AF292" s="362">
        <f t="shared" si="73"/>
        <v>0</v>
      </c>
      <c r="AG292" s="362">
        <f t="shared" si="74"/>
        <v>0</v>
      </c>
      <c r="AH292" s="363">
        <f t="shared" si="65"/>
        <v>0</v>
      </c>
      <c r="AI292" s="364"/>
      <c r="AJ292" s="365">
        <f t="shared" si="66"/>
        <v>0</v>
      </c>
      <c r="AK292" s="351"/>
      <c r="AM292" s="349">
        <f t="shared" si="72"/>
        <v>0</v>
      </c>
      <c r="AN292" s="349">
        <f t="shared" si="71"/>
        <v>0</v>
      </c>
      <c r="AO292" s="349">
        <f t="shared" si="71"/>
        <v>0</v>
      </c>
      <c r="AP292" s="349">
        <f t="shared" si="71"/>
        <v>0</v>
      </c>
      <c r="AQ292" s="349">
        <f t="shared" si="71"/>
        <v>0</v>
      </c>
      <c r="AR292" s="349">
        <f t="shared" si="71"/>
        <v>0</v>
      </c>
      <c r="AS292" s="349">
        <f t="shared" si="71"/>
        <v>0</v>
      </c>
      <c r="AT292" s="349">
        <f t="shared" si="71"/>
        <v>0</v>
      </c>
      <c r="AU292" s="349">
        <f t="shared" si="71"/>
        <v>0</v>
      </c>
      <c r="AV292" s="349">
        <f t="shared" si="71"/>
        <v>0</v>
      </c>
      <c r="AW292" s="349">
        <f t="shared" si="71"/>
        <v>0</v>
      </c>
      <c r="AX292" s="349">
        <f t="shared" si="71"/>
        <v>0</v>
      </c>
      <c r="AY292" s="349">
        <f t="shared" si="71"/>
        <v>0</v>
      </c>
      <c r="AZ292" s="349">
        <f t="shared" si="71"/>
        <v>0</v>
      </c>
      <c r="BA292" s="349">
        <f t="shared" si="71"/>
        <v>0</v>
      </c>
      <c r="BB292" s="349">
        <f t="shared" si="68"/>
        <v>0</v>
      </c>
    </row>
    <row r="293" spans="1:54" ht="13.5">
      <c r="A293" s="319" t="str">
        <f t="shared" si="62"/>
        <v/>
      </c>
      <c r="B293" s="350" t="e">
        <f>DATE(F293,G293,H293)&amp;"-"&amp;COUNTIF($C$19:C293,H293)</f>
        <v>#NUM!</v>
      </c>
      <c r="C293" s="319">
        <f t="shared" si="63"/>
        <v>0</v>
      </c>
      <c r="D293" s="350" t="e">
        <f>DATE(F293,G293,H293)&amp;"-"&amp;COUNTIF($E$19:E293,H293)</f>
        <v>#NUM!</v>
      </c>
      <c r="E293" s="319">
        <f t="shared" si="64"/>
        <v>0</v>
      </c>
      <c r="F293" s="596"/>
      <c r="G293" s="596"/>
      <c r="H293" s="596"/>
      <c r="I293" s="352"/>
      <c r="J293" s="352"/>
      <c r="K293" s="353"/>
      <c r="L293" s="351"/>
      <c r="M293" s="354"/>
      <c r="N293" s="355"/>
      <c r="O293" s="356"/>
      <c r="P293" s="355"/>
      <c r="Q293" s="356"/>
      <c r="R293" s="355"/>
      <c r="S293" s="356"/>
      <c r="T293" s="355"/>
      <c r="U293" s="356"/>
      <c r="V293" s="357"/>
      <c r="W293" s="358"/>
      <c r="X293" s="358"/>
      <c r="Y293" s="358"/>
      <c r="Z293" s="358"/>
      <c r="AA293" s="600">
        <v>960</v>
      </c>
      <c r="AB293" s="360"/>
      <c r="AC293" s="349"/>
      <c r="AD293" s="361"/>
      <c r="AE293" s="362">
        <f t="shared" si="69"/>
        <v>0</v>
      </c>
      <c r="AF293" s="362">
        <f t="shared" si="73"/>
        <v>0</v>
      </c>
      <c r="AG293" s="362">
        <f t="shared" si="74"/>
        <v>0</v>
      </c>
      <c r="AH293" s="363">
        <f t="shared" si="65"/>
        <v>0</v>
      </c>
      <c r="AI293" s="364"/>
      <c r="AJ293" s="365">
        <f t="shared" si="66"/>
        <v>0</v>
      </c>
      <c r="AK293" s="351"/>
      <c r="AM293" s="349">
        <f t="shared" si="72"/>
        <v>0</v>
      </c>
      <c r="AN293" s="349">
        <f t="shared" si="71"/>
        <v>0</v>
      </c>
      <c r="AO293" s="349">
        <f t="shared" si="71"/>
        <v>0</v>
      </c>
      <c r="AP293" s="349">
        <f t="shared" si="71"/>
        <v>0</v>
      </c>
      <c r="AQ293" s="349">
        <f t="shared" si="71"/>
        <v>0</v>
      </c>
      <c r="AR293" s="349">
        <f t="shared" si="71"/>
        <v>0</v>
      </c>
      <c r="AS293" s="349">
        <f t="shared" si="71"/>
        <v>0</v>
      </c>
      <c r="AT293" s="349">
        <f t="shared" si="71"/>
        <v>0</v>
      </c>
      <c r="AU293" s="349">
        <f t="shared" si="71"/>
        <v>0</v>
      </c>
      <c r="AV293" s="349">
        <f t="shared" si="71"/>
        <v>0</v>
      </c>
      <c r="AW293" s="349">
        <f t="shared" si="71"/>
        <v>0</v>
      </c>
      <c r="AX293" s="349">
        <f t="shared" si="71"/>
        <v>0</v>
      </c>
      <c r="AY293" s="349">
        <f t="shared" si="71"/>
        <v>0</v>
      </c>
      <c r="AZ293" s="349">
        <f t="shared" si="71"/>
        <v>0</v>
      </c>
      <c r="BA293" s="349">
        <f t="shared" si="71"/>
        <v>0</v>
      </c>
      <c r="BB293" s="349">
        <f t="shared" si="68"/>
        <v>0</v>
      </c>
    </row>
    <row r="294" spans="1:54" ht="13.5">
      <c r="A294" s="319" t="str">
        <f t="shared" si="62"/>
        <v/>
      </c>
      <c r="B294" s="350" t="e">
        <f>DATE(F294,G294,H294)&amp;"-"&amp;COUNTIF($C$19:C294,H294)</f>
        <v>#NUM!</v>
      </c>
      <c r="C294" s="319">
        <f t="shared" si="63"/>
        <v>0</v>
      </c>
      <c r="D294" s="350" t="e">
        <f>DATE(F294,G294,H294)&amp;"-"&amp;COUNTIF($E$19:E294,H294)</f>
        <v>#NUM!</v>
      </c>
      <c r="E294" s="319">
        <f t="shared" si="64"/>
        <v>0</v>
      </c>
      <c r="F294" s="596"/>
      <c r="G294" s="596"/>
      <c r="H294" s="596"/>
      <c r="I294" s="352"/>
      <c r="J294" s="352"/>
      <c r="K294" s="353"/>
      <c r="L294" s="351"/>
      <c r="M294" s="354"/>
      <c r="N294" s="355"/>
      <c r="O294" s="356"/>
      <c r="P294" s="355"/>
      <c r="Q294" s="356"/>
      <c r="R294" s="355"/>
      <c r="S294" s="356"/>
      <c r="T294" s="355"/>
      <c r="U294" s="356"/>
      <c r="V294" s="357"/>
      <c r="W294" s="358"/>
      <c r="X294" s="358"/>
      <c r="Y294" s="358"/>
      <c r="Z294" s="358"/>
      <c r="AA294" s="600">
        <v>960</v>
      </c>
      <c r="AB294" s="360"/>
      <c r="AC294" s="349"/>
      <c r="AD294" s="361"/>
      <c r="AE294" s="362">
        <f t="shared" si="69"/>
        <v>0</v>
      </c>
      <c r="AF294" s="362">
        <f t="shared" si="73"/>
        <v>0</v>
      </c>
      <c r="AG294" s="362">
        <f t="shared" si="74"/>
        <v>0</v>
      </c>
      <c r="AH294" s="363">
        <f t="shared" si="65"/>
        <v>0</v>
      </c>
      <c r="AI294" s="364"/>
      <c r="AJ294" s="365">
        <f t="shared" si="66"/>
        <v>0</v>
      </c>
      <c r="AK294" s="351"/>
      <c r="AM294" s="349">
        <f t="shared" si="72"/>
        <v>0</v>
      </c>
      <c r="AN294" s="349">
        <f t="shared" si="71"/>
        <v>0</v>
      </c>
      <c r="AO294" s="349">
        <f t="shared" si="71"/>
        <v>0</v>
      </c>
      <c r="AP294" s="349">
        <f t="shared" si="71"/>
        <v>0</v>
      </c>
      <c r="AQ294" s="349">
        <f t="shared" si="71"/>
        <v>0</v>
      </c>
      <c r="AR294" s="349">
        <f t="shared" si="71"/>
        <v>0</v>
      </c>
      <c r="AS294" s="349">
        <f t="shared" si="71"/>
        <v>0</v>
      </c>
      <c r="AT294" s="349">
        <f t="shared" si="71"/>
        <v>0</v>
      </c>
      <c r="AU294" s="349">
        <f t="shared" si="71"/>
        <v>0</v>
      </c>
      <c r="AV294" s="349">
        <f t="shared" si="71"/>
        <v>0</v>
      </c>
      <c r="AW294" s="349">
        <f t="shared" si="71"/>
        <v>0</v>
      </c>
      <c r="AX294" s="349">
        <f t="shared" si="71"/>
        <v>0</v>
      </c>
      <c r="AY294" s="349">
        <f t="shared" si="71"/>
        <v>0</v>
      </c>
      <c r="AZ294" s="349">
        <f t="shared" ref="AN294:BA313" si="75">IF($O294=AZ$18,$N294,0)+IF($Q294=AZ$18,$P294,0)+IF($S294=AZ$18,$R294,0)+IF($U294=AZ$18,$T294,0)</f>
        <v>0</v>
      </c>
      <c r="BA294" s="349">
        <f t="shared" si="75"/>
        <v>0</v>
      </c>
      <c r="BB294" s="349">
        <f t="shared" si="68"/>
        <v>0</v>
      </c>
    </row>
    <row r="295" spans="1:54" ht="13.5">
      <c r="A295" s="319" t="str">
        <f t="shared" si="62"/>
        <v/>
      </c>
      <c r="B295" s="350" t="e">
        <f>DATE(F295,G295,H295)&amp;"-"&amp;COUNTIF($C$19:C295,H295)</f>
        <v>#NUM!</v>
      </c>
      <c r="C295" s="319">
        <f t="shared" si="63"/>
        <v>0</v>
      </c>
      <c r="D295" s="350" t="e">
        <f>DATE(F295,G295,H295)&amp;"-"&amp;COUNTIF($E$19:E295,H295)</f>
        <v>#NUM!</v>
      </c>
      <c r="E295" s="319">
        <f t="shared" si="64"/>
        <v>0</v>
      </c>
      <c r="F295" s="596"/>
      <c r="G295" s="596"/>
      <c r="H295" s="596"/>
      <c r="I295" s="352"/>
      <c r="J295" s="352"/>
      <c r="K295" s="353"/>
      <c r="L295" s="351"/>
      <c r="M295" s="354"/>
      <c r="N295" s="355"/>
      <c r="O295" s="356"/>
      <c r="P295" s="355"/>
      <c r="Q295" s="356"/>
      <c r="R295" s="355"/>
      <c r="S295" s="356"/>
      <c r="T295" s="355"/>
      <c r="U295" s="356"/>
      <c r="V295" s="357"/>
      <c r="W295" s="358"/>
      <c r="X295" s="358"/>
      <c r="Y295" s="358"/>
      <c r="Z295" s="358"/>
      <c r="AA295" s="600">
        <v>960</v>
      </c>
      <c r="AB295" s="360"/>
      <c r="AC295" s="349"/>
      <c r="AD295" s="361"/>
      <c r="AE295" s="362">
        <f t="shared" si="69"/>
        <v>0</v>
      </c>
      <c r="AF295" s="362">
        <f t="shared" si="73"/>
        <v>0</v>
      </c>
      <c r="AG295" s="362">
        <f t="shared" si="74"/>
        <v>0</v>
      </c>
      <c r="AH295" s="363">
        <f t="shared" si="65"/>
        <v>0</v>
      </c>
      <c r="AI295" s="364"/>
      <c r="AJ295" s="365">
        <f t="shared" si="66"/>
        <v>0</v>
      </c>
      <c r="AK295" s="351"/>
      <c r="AM295" s="349">
        <f t="shared" si="72"/>
        <v>0</v>
      </c>
      <c r="AN295" s="349">
        <f t="shared" si="75"/>
        <v>0</v>
      </c>
      <c r="AO295" s="349">
        <f t="shared" si="75"/>
        <v>0</v>
      </c>
      <c r="AP295" s="349">
        <f t="shared" si="75"/>
        <v>0</v>
      </c>
      <c r="AQ295" s="349">
        <f t="shared" si="75"/>
        <v>0</v>
      </c>
      <c r="AR295" s="349">
        <f t="shared" si="75"/>
        <v>0</v>
      </c>
      <c r="AS295" s="349">
        <f t="shared" si="75"/>
        <v>0</v>
      </c>
      <c r="AT295" s="349">
        <f t="shared" si="75"/>
        <v>0</v>
      </c>
      <c r="AU295" s="349">
        <f t="shared" si="75"/>
        <v>0</v>
      </c>
      <c r="AV295" s="349">
        <f t="shared" si="75"/>
        <v>0</v>
      </c>
      <c r="AW295" s="349">
        <f t="shared" si="75"/>
        <v>0</v>
      </c>
      <c r="AX295" s="349">
        <f t="shared" si="75"/>
        <v>0</v>
      </c>
      <c r="AY295" s="349">
        <f t="shared" si="75"/>
        <v>0</v>
      </c>
      <c r="AZ295" s="349">
        <f t="shared" si="75"/>
        <v>0</v>
      </c>
      <c r="BA295" s="349">
        <f t="shared" si="75"/>
        <v>0</v>
      </c>
      <c r="BB295" s="349">
        <f t="shared" si="68"/>
        <v>0</v>
      </c>
    </row>
    <row r="296" spans="1:54" ht="13.5">
      <c r="A296" s="319" t="str">
        <f t="shared" si="62"/>
        <v/>
      </c>
      <c r="B296" s="350" t="e">
        <f>DATE(F296,G296,H296)&amp;"-"&amp;COUNTIF($C$19:C296,H296)</f>
        <v>#NUM!</v>
      </c>
      <c r="C296" s="319">
        <f t="shared" si="63"/>
        <v>0</v>
      </c>
      <c r="D296" s="350" t="e">
        <f>DATE(F296,G296,H296)&amp;"-"&amp;COUNTIF($E$19:E296,H296)</f>
        <v>#NUM!</v>
      </c>
      <c r="E296" s="319">
        <f t="shared" si="64"/>
        <v>0</v>
      </c>
      <c r="F296" s="596"/>
      <c r="G296" s="596"/>
      <c r="H296" s="596"/>
      <c r="I296" s="352"/>
      <c r="J296" s="352"/>
      <c r="K296" s="353"/>
      <c r="L296" s="351"/>
      <c r="M296" s="354"/>
      <c r="N296" s="355"/>
      <c r="O296" s="356"/>
      <c r="P296" s="355"/>
      <c r="Q296" s="356"/>
      <c r="R296" s="355"/>
      <c r="S296" s="356"/>
      <c r="T296" s="355"/>
      <c r="U296" s="356"/>
      <c r="V296" s="357"/>
      <c r="W296" s="358"/>
      <c r="X296" s="358"/>
      <c r="Y296" s="358"/>
      <c r="Z296" s="358"/>
      <c r="AA296" s="600">
        <v>960</v>
      </c>
      <c r="AB296" s="360"/>
      <c r="AC296" s="349"/>
      <c r="AD296" s="361"/>
      <c r="AE296" s="362">
        <f t="shared" si="69"/>
        <v>0</v>
      </c>
      <c r="AF296" s="362">
        <f t="shared" si="73"/>
        <v>0</v>
      </c>
      <c r="AG296" s="362">
        <f t="shared" si="74"/>
        <v>0</v>
      </c>
      <c r="AH296" s="363">
        <f t="shared" si="65"/>
        <v>0</v>
      </c>
      <c r="AI296" s="364"/>
      <c r="AJ296" s="365">
        <f t="shared" si="66"/>
        <v>0</v>
      </c>
      <c r="AK296" s="351"/>
      <c r="AM296" s="349">
        <f t="shared" si="72"/>
        <v>0</v>
      </c>
      <c r="AN296" s="349">
        <f t="shared" si="75"/>
        <v>0</v>
      </c>
      <c r="AO296" s="349">
        <f t="shared" si="75"/>
        <v>0</v>
      </c>
      <c r="AP296" s="349">
        <f t="shared" si="75"/>
        <v>0</v>
      </c>
      <c r="AQ296" s="349">
        <f t="shared" si="75"/>
        <v>0</v>
      </c>
      <c r="AR296" s="349">
        <f t="shared" si="75"/>
        <v>0</v>
      </c>
      <c r="AS296" s="349">
        <f t="shared" si="75"/>
        <v>0</v>
      </c>
      <c r="AT296" s="349">
        <f t="shared" si="75"/>
        <v>0</v>
      </c>
      <c r="AU296" s="349">
        <f t="shared" si="75"/>
        <v>0</v>
      </c>
      <c r="AV296" s="349">
        <f t="shared" si="75"/>
        <v>0</v>
      </c>
      <c r="AW296" s="349">
        <f t="shared" si="75"/>
        <v>0</v>
      </c>
      <c r="AX296" s="349">
        <f t="shared" si="75"/>
        <v>0</v>
      </c>
      <c r="AY296" s="349">
        <f t="shared" si="75"/>
        <v>0</v>
      </c>
      <c r="AZ296" s="349">
        <f t="shared" si="75"/>
        <v>0</v>
      </c>
      <c r="BA296" s="349">
        <f t="shared" si="75"/>
        <v>0</v>
      </c>
      <c r="BB296" s="349">
        <f t="shared" si="68"/>
        <v>0</v>
      </c>
    </row>
    <row r="297" spans="1:54" ht="13.5">
      <c r="A297" s="319" t="str">
        <f t="shared" si="62"/>
        <v/>
      </c>
      <c r="B297" s="350" t="e">
        <f>DATE(F297,G297,H297)&amp;"-"&amp;COUNTIF($C$19:C297,H297)</f>
        <v>#NUM!</v>
      </c>
      <c r="C297" s="319">
        <f t="shared" si="63"/>
        <v>0</v>
      </c>
      <c r="D297" s="350" t="e">
        <f>DATE(F297,G297,H297)&amp;"-"&amp;COUNTIF($E$19:E297,H297)</f>
        <v>#NUM!</v>
      </c>
      <c r="E297" s="319">
        <f t="shared" si="64"/>
        <v>0</v>
      </c>
      <c r="F297" s="596"/>
      <c r="G297" s="596"/>
      <c r="H297" s="596"/>
      <c r="I297" s="352"/>
      <c r="J297" s="352"/>
      <c r="K297" s="353"/>
      <c r="L297" s="351"/>
      <c r="M297" s="354"/>
      <c r="N297" s="355"/>
      <c r="O297" s="356"/>
      <c r="P297" s="355"/>
      <c r="Q297" s="356"/>
      <c r="R297" s="355"/>
      <c r="S297" s="356"/>
      <c r="T297" s="355"/>
      <c r="U297" s="356"/>
      <c r="V297" s="357"/>
      <c r="W297" s="358"/>
      <c r="X297" s="358"/>
      <c r="Y297" s="358"/>
      <c r="Z297" s="358"/>
      <c r="AA297" s="600">
        <v>960</v>
      </c>
      <c r="AB297" s="360"/>
      <c r="AC297" s="349"/>
      <c r="AD297" s="361"/>
      <c r="AE297" s="362">
        <f t="shared" si="69"/>
        <v>0</v>
      </c>
      <c r="AF297" s="362">
        <f t="shared" si="73"/>
        <v>0</v>
      </c>
      <c r="AG297" s="362">
        <f t="shared" si="74"/>
        <v>0</v>
      </c>
      <c r="AH297" s="363">
        <f t="shared" si="65"/>
        <v>0</v>
      </c>
      <c r="AI297" s="364"/>
      <c r="AJ297" s="365">
        <f t="shared" si="66"/>
        <v>0</v>
      </c>
      <c r="AK297" s="351"/>
      <c r="AM297" s="349">
        <f t="shared" si="72"/>
        <v>0</v>
      </c>
      <c r="AN297" s="349">
        <f t="shared" si="75"/>
        <v>0</v>
      </c>
      <c r="AO297" s="349">
        <f t="shared" si="75"/>
        <v>0</v>
      </c>
      <c r="AP297" s="349">
        <f t="shared" si="75"/>
        <v>0</v>
      </c>
      <c r="AQ297" s="349">
        <f t="shared" si="75"/>
        <v>0</v>
      </c>
      <c r="AR297" s="349">
        <f t="shared" si="75"/>
        <v>0</v>
      </c>
      <c r="AS297" s="349">
        <f t="shared" si="75"/>
        <v>0</v>
      </c>
      <c r="AT297" s="349">
        <f t="shared" si="75"/>
        <v>0</v>
      </c>
      <c r="AU297" s="349">
        <f t="shared" si="75"/>
        <v>0</v>
      </c>
      <c r="AV297" s="349">
        <f t="shared" si="75"/>
        <v>0</v>
      </c>
      <c r="AW297" s="349">
        <f t="shared" si="75"/>
        <v>0</v>
      </c>
      <c r="AX297" s="349">
        <f t="shared" si="75"/>
        <v>0</v>
      </c>
      <c r="AY297" s="349">
        <f t="shared" si="75"/>
        <v>0</v>
      </c>
      <c r="AZ297" s="349">
        <f t="shared" si="75"/>
        <v>0</v>
      </c>
      <c r="BA297" s="349">
        <f t="shared" si="75"/>
        <v>0</v>
      </c>
      <c r="BB297" s="349">
        <f t="shared" si="68"/>
        <v>0</v>
      </c>
    </row>
    <row r="298" spans="1:54" ht="13.5">
      <c r="A298" s="319" t="str">
        <f t="shared" si="62"/>
        <v/>
      </c>
      <c r="B298" s="350" t="e">
        <f>DATE(F298,G298,H298)&amp;"-"&amp;COUNTIF($C$19:C298,H298)</f>
        <v>#NUM!</v>
      </c>
      <c r="C298" s="319">
        <f t="shared" si="63"/>
        <v>0</v>
      </c>
      <c r="D298" s="350" t="e">
        <f>DATE(F298,G298,H298)&amp;"-"&amp;COUNTIF($E$19:E298,H298)</f>
        <v>#NUM!</v>
      </c>
      <c r="E298" s="319">
        <f t="shared" si="64"/>
        <v>0</v>
      </c>
      <c r="F298" s="596"/>
      <c r="G298" s="596"/>
      <c r="H298" s="596"/>
      <c r="I298" s="352"/>
      <c r="J298" s="352"/>
      <c r="K298" s="353"/>
      <c r="L298" s="351"/>
      <c r="M298" s="354"/>
      <c r="N298" s="355"/>
      <c r="O298" s="356"/>
      <c r="P298" s="355"/>
      <c r="Q298" s="356"/>
      <c r="R298" s="355"/>
      <c r="S298" s="356"/>
      <c r="T298" s="355"/>
      <c r="U298" s="356"/>
      <c r="V298" s="357"/>
      <c r="W298" s="358"/>
      <c r="X298" s="358"/>
      <c r="Y298" s="358"/>
      <c r="Z298" s="358"/>
      <c r="AA298" s="600">
        <v>960</v>
      </c>
      <c r="AB298" s="360"/>
      <c r="AC298" s="349"/>
      <c r="AD298" s="361"/>
      <c r="AE298" s="362">
        <f t="shared" si="69"/>
        <v>0</v>
      </c>
      <c r="AF298" s="362">
        <f t="shared" si="73"/>
        <v>0</v>
      </c>
      <c r="AG298" s="362">
        <f t="shared" si="74"/>
        <v>0</v>
      </c>
      <c r="AH298" s="363">
        <f t="shared" si="65"/>
        <v>0</v>
      </c>
      <c r="AI298" s="364"/>
      <c r="AJ298" s="365">
        <f t="shared" si="66"/>
        <v>0</v>
      </c>
      <c r="AK298" s="351"/>
      <c r="AM298" s="349">
        <f t="shared" si="72"/>
        <v>0</v>
      </c>
      <c r="AN298" s="349">
        <f t="shared" si="75"/>
        <v>0</v>
      </c>
      <c r="AO298" s="349">
        <f t="shared" si="75"/>
        <v>0</v>
      </c>
      <c r="AP298" s="349">
        <f t="shared" si="75"/>
        <v>0</v>
      </c>
      <c r="AQ298" s="349">
        <f t="shared" si="75"/>
        <v>0</v>
      </c>
      <c r="AR298" s="349">
        <f t="shared" si="75"/>
        <v>0</v>
      </c>
      <c r="AS298" s="349">
        <f t="shared" si="75"/>
        <v>0</v>
      </c>
      <c r="AT298" s="349">
        <f t="shared" si="75"/>
        <v>0</v>
      </c>
      <c r="AU298" s="349">
        <f t="shared" si="75"/>
        <v>0</v>
      </c>
      <c r="AV298" s="349">
        <f t="shared" si="75"/>
        <v>0</v>
      </c>
      <c r="AW298" s="349">
        <f t="shared" si="75"/>
        <v>0</v>
      </c>
      <c r="AX298" s="349">
        <f t="shared" si="75"/>
        <v>0</v>
      </c>
      <c r="AY298" s="349">
        <f t="shared" si="75"/>
        <v>0</v>
      </c>
      <c r="AZ298" s="349">
        <f t="shared" si="75"/>
        <v>0</v>
      </c>
      <c r="BA298" s="349">
        <f t="shared" si="75"/>
        <v>0</v>
      </c>
      <c r="BB298" s="349">
        <f t="shared" si="68"/>
        <v>0</v>
      </c>
    </row>
    <row r="299" spans="1:54" ht="13.5">
      <c r="A299" s="319" t="str">
        <f t="shared" si="62"/>
        <v/>
      </c>
      <c r="B299" s="350" t="e">
        <f>DATE(F299,G299,H299)&amp;"-"&amp;COUNTIF($C$19:C299,H299)</f>
        <v>#NUM!</v>
      </c>
      <c r="C299" s="319">
        <f t="shared" si="63"/>
        <v>0</v>
      </c>
      <c r="D299" s="350" t="e">
        <f>DATE(F299,G299,H299)&amp;"-"&amp;COUNTIF($E$19:E299,H299)</f>
        <v>#NUM!</v>
      </c>
      <c r="E299" s="319">
        <f t="shared" si="64"/>
        <v>0</v>
      </c>
      <c r="F299" s="596"/>
      <c r="G299" s="596"/>
      <c r="H299" s="596"/>
      <c r="I299" s="352"/>
      <c r="J299" s="352"/>
      <c r="K299" s="353"/>
      <c r="L299" s="351"/>
      <c r="M299" s="354"/>
      <c r="N299" s="355"/>
      <c r="O299" s="356"/>
      <c r="P299" s="355"/>
      <c r="Q299" s="356"/>
      <c r="R299" s="355"/>
      <c r="S299" s="356"/>
      <c r="T299" s="355"/>
      <c r="U299" s="356"/>
      <c r="V299" s="357"/>
      <c r="W299" s="358"/>
      <c r="X299" s="358"/>
      <c r="Y299" s="358"/>
      <c r="Z299" s="358"/>
      <c r="AA299" s="600">
        <v>960</v>
      </c>
      <c r="AB299" s="360"/>
      <c r="AC299" s="349"/>
      <c r="AD299" s="361"/>
      <c r="AE299" s="362">
        <f t="shared" si="69"/>
        <v>0</v>
      </c>
      <c r="AF299" s="362">
        <f t="shared" si="73"/>
        <v>0</v>
      </c>
      <c r="AG299" s="362">
        <f t="shared" si="74"/>
        <v>0</v>
      </c>
      <c r="AH299" s="363">
        <f t="shared" si="65"/>
        <v>0</v>
      </c>
      <c r="AI299" s="364"/>
      <c r="AJ299" s="365">
        <f t="shared" si="66"/>
        <v>0</v>
      </c>
      <c r="AK299" s="351"/>
      <c r="AM299" s="349">
        <f t="shared" si="72"/>
        <v>0</v>
      </c>
      <c r="AN299" s="349">
        <f t="shared" si="75"/>
        <v>0</v>
      </c>
      <c r="AO299" s="349">
        <f t="shared" si="75"/>
        <v>0</v>
      </c>
      <c r="AP299" s="349">
        <f t="shared" si="75"/>
        <v>0</v>
      </c>
      <c r="AQ299" s="349">
        <f t="shared" si="75"/>
        <v>0</v>
      </c>
      <c r="AR299" s="349">
        <f t="shared" si="75"/>
        <v>0</v>
      </c>
      <c r="AS299" s="349">
        <f t="shared" si="75"/>
        <v>0</v>
      </c>
      <c r="AT299" s="349">
        <f t="shared" si="75"/>
        <v>0</v>
      </c>
      <c r="AU299" s="349">
        <f t="shared" si="75"/>
        <v>0</v>
      </c>
      <c r="AV299" s="349">
        <f t="shared" si="75"/>
        <v>0</v>
      </c>
      <c r="AW299" s="349">
        <f t="shared" si="75"/>
        <v>0</v>
      </c>
      <c r="AX299" s="349">
        <f t="shared" si="75"/>
        <v>0</v>
      </c>
      <c r="AY299" s="349">
        <f t="shared" si="75"/>
        <v>0</v>
      </c>
      <c r="AZ299" s="349">
        <f t="shared" si="75"/>
        <v>0</v>
      </c>
      <c r="BA299" s="349">
        <f t="shared" si="75"/>
        <v>0</v>
      </c>
      <c r="BB299" s="349">
        <f t="shared" si="68"/>
        <v>0</v>
      </c>
    </row>
    <row r="300" spans="1:54" ht="13.5">
      <c r="A300" s="319" t="str">
        <f t="shared" si="62"/>
        <v/>
      </c>
      <c r="B300" s="350" t="e">
        <f>DATE(F300,G300,H300)&amp;"-"&amp;COUNTIF($C$19:C300,H300)</f>
        <v>#NUM!</v>
      </c>
      <c r="C300" s="319">
        <f t="shared" si="63"/>
        <v>0</v>
      </c>
      <c r="D300" s="350" t="e">
        <f>DATE(F300,G300,H300)&amp;"-"&amp;COUNTIF($E$19:E300,H300)</f>
        <v>#NUM!</v>
      </c>
      <c r="E300" s="319">
        <f t="shared" si="64"/>
        <v>0</v>
      </c>
      <c r="F300" s="596"/>
      <c r="G300" s="596"/>
      <c r="H300" s="596"/>
      <c r="I300" s="352"/>
      <c r="J300" s="352"/>
      <c r="K300" s="353"/>
      <c r="L300" s="351"/>
      <c r="M300" s="354"/>
      <c r="N300" s="355"/>
      <c r="O300" s="356"/>
      <c r="P300" s="355"/>
      <c r="Q300" s="356"/>
      <c r="R300" s="355"/>
      <c r="S300" s="356"/>
      <c r="T300" s="355"/>
      <c r="U300" s="356"/>
      <c r="V300" s="357"/>
      <c r="W300" s="358"/>
      <c r="X300" s="358"/>
      <c r="Y300" s="358"/>
      <c r="Z300" s="358"/>
      <c r="AA300" s="600">
        <v>960</v>
      </c>
      <c r="AB300" s="360"/>
      <c r="AC300" s="349"/>
      <c r="AD300" s="361"/>
      <c r="AE300" s="362">
        <f t="shared" si="69"/>
        <v>0</v>
      </c>
      <c r="AF300" s="362">
        <f t="shared" si="73"/>
        <v>0</v>
      </c>
      <c r="AG300" s="362">
        <f t="shared" si="74"/>
        <v>0</v>
      </c>
      <c r="AH300" s="363">
        <f t="shared" si="65"/>
        <v>0</v>
      </c>
      <c r="AI300" s="364"/>
      <c r="AJ300" s="365">
        <f t="shared" si="66"/>
        <v>0</v>
      </c>
      <c r="AK300" s="351"/>
      <c r="AM300" s="349">
        <f t="shared" si="72"/>
        <v>0</v>
      </c>
      <c r="AN300" s="349">
        <f t="shared" si="75"/>
        <v>0</v>
      </c>
      <c r="AO300" s="349">
        <f t="shared" si="75"/>
        <v>0</v>
      </c>
      <c r="AP300" s="349">
        <f t="shared" si="75"/>
        <v>0</v>
      </c>
      <c r="AQ300" s="349">
        <f t="shared" si="75"/>
        <v>0</v>
      </c>
      <c r="AR300" s="349">
        <f t="shared" si="75"/>
        <v>0</v>
      </c>
      <c r="AS300" s="349">
        <f t="shared" si="75"/>
        <v>0</v>
      </c>
      <c r="AT300" s="349">
        <f t="shared" si="75"/>
        <v>0</v>
      </c>
      <c r="AU300" s="349">
        <f t="shared" si="75"/>
        <v>0</v>
      </c>
      <c r="AV300" s="349">
        <f t="shared" si="75"/>
        <v>0</v>
      </c>
      <c r="AW300" s="349">
        <f t="shared" si="75"/>
        <v>0</v>
      </c>
      <c r="AX300" s="349">
        <f t="shared" si="75"/>
        <v>0</v>
      </c>
      <c r="AY300" s="349">
        <f t="shared" si="75"/>
        <v>0</v>
      </c>
      <c r="AZ300" s="349">
        <f t="shared" si="75"/>
        <v>0</v>
      </c>
      <c r="BA300" s="349">
        <f t="shared" si="75"/>
        <v>0</v>
      </c>
      <c r="BB300" s="349">
        <f t="shared" si="68"/>
        <v>0</v>
      </c>
    </row>
    <row r="301" spans="1:54" ht="13.5">
      <c r="A301" s="319" t="str">
        <f t="shared" si="62"/>
        <v/>
      </c>
      <c r="B301" s="350" t="e">
        <f>DATE(F301,G301,H301)&amp;"-"&amp;COUNTIF($C$19:C301,H301)</f>
        <v>#NUM!</v>
      </c>
      <c r="C301" s="319">
        <f t="shared" si="63"/>
        <v>0</v>
      </c>
      <c r="D301" s="350" t="e">
        <f>DATE(F301,G301,H301)&amp;"-"&amp;COUNTIF($E$19:E301,H301)</f>
        <v>#NUM!</v>
      </c>
      <c r="E301" s="319">
        <f t="shared" si="64"/>
        <v>0</v>
      </c>
      <c r="F301" s="596"/>
      <c r="G301" s="596"/>
      <c r="H301" s="596"/>
      <c r="I301" s="352"/>
      <c r="J301" s="352"/>
      <c r="K301" s="353"/>
      <c r="L301" s="351"/>
      <c r="M301" s="354"/>
      <c r="N301" s="355"/>
      <c r="O301" s="356"/>
      <c r="P301" s="355"/>
      <c r="Q301" s="356"/>
      <c r="R301" s="355"/>
      <c r="S301" s="356"/>
      <c r="T301" s="355"/>
      <c r="U301" s="356"/>
      <c r="V301" s="357"/>
      <c r="W301" s="358"/>
      <c r="X301" s="358"/>
      <c r="Y301" s="358"/>
      <c r="Z301" s="358"/>
      <c r="AA301" s="600">
        <v>960</v>
      </c>
      <c r="AB301" s="360"/>
      <c r="AC301" s="349"/>
      <c r="AD301" s="361"/>
      <c r="AE301" s="362">
        <f t="shared" si="69"/>
        <v>0</v>
      </c>
      <c r="AF301" s="362">
        <f t="shared" si="73"/>
        <v>0</v>
      </c>
      <c r="AG301" s="362">
        <f t="shared" si="74"/>
        <v>0</v>
      </c>
      <c r="AH301" s="363">
        <f t="shared" si="65"/>
        <v>0</v>
      </c>
      <c r="AI301" s="364"/>
      <c r="AJ301" s="365">
        <f t="shared" si="66"/>
        <v>0</v>
      </c>
      <c r="AK301" s="351"/>
      <c r="AM301" s="349">
        <f t="shared" si="72"/>
        <v>0</v>
      </c>
      <c r="AN301" s="349">
        <f t="shared" si="75"/>
        <v>0</v>
      </c>
      <c r="AO301" s="349">
        <f t="shared" si="75"/>
        <v>0</v>
      </c>
      <c r="AP301" s="349">
        <f t="shared" si="75"/>
        <v>0</v>
      </c>
      <c r="AQ301" s="349">
        <f t="shared" si="75"/>
        <v>0</v>
      </c>
      <c r="AR301" s="349">
        <f t="shared" si="75"/>
        <v>0</v>
      </c>
      <c r="AS301" s="349">
        <f t="shared" si="75"/>
        <v>0</v>
      </c>
      <c r="AT301" s="349">
        <f t="shared" si="75"/>
        <v>0</v>
      </c>
      <c r="AU301" s="349">
        <f t="shared" si="75"/>
        <v>0</v>
      </c>
      <c r="AV301" s="349">
        <f t="shared" si="75"/>
        <v>0</v>
      </c>
      <c r="AW301" s="349">
        <f t="shared" si="75"/>
        <v>0</v>
      </c>
      <c r="AX301" s="349">
        <f t="shared" si="75"/>
        <v>0</v>
      </c>
      <c r="AY301" s="349">
        <f t="shared" si="75"/>
        <v>0</v>
      </c>
      <c r="AZ301" s="349">
        <f t="shared" si="75"/>
        <v>0</v>
      </c>
      <c r="BA301" s="349">
        <f t="shared" si="75"/>
        <v>0</v>
      </c>
      <c r="BB301" s="349">
        <f t="shared" si="68"/>
        <v>0</v>
      </c>
    </row>
    <row r="302" spans="1:54" ht="13.5">
      <c r="A302" s="319" t="str">
        <f t="shared" si="62"/>
        <v/>
      </c>
      <c r="B302" s="350" t="e">
        <f>DATE(F302,G302,H302)&amp;"-"&amp;COUNTIF($C$19:C302,H302)</f>
        <v>#NUM!</v>
      </c>
      <c r="C302" s="319">
        <f t="shared" si="63"/>
        <v>0</v>
      </c>
      <c r="D302" s="350" t="e">
        <f>DATE(F302,G302,H302)&amp;"-"&amp;COUNTIF($E$19:E302,H302)</f>
        <v>#NUM!</v>
      </c>
      <c r="E302" s="319">
        <f t="shared" si="64"/>
        <v>0</v>
      </c>
      <c r="F302" s="596"/>
      <c r="G302" s="596"/>
      <c r="H302" s="596"/>
      <c r="I302" s="352"/>
      <c r="J302" s="352"/>
      <c r="K302" s="353"/>
      <c r="L302" s="351"/>
      <c r="M302" s="354"/>
      <c r="N302" s="355"/>
      <c r="O302" s="356"/>
      <c r="P302" s="355"/>
      <c r="Q302" s="356"/>
      <c r="R302" s="355"/>
      <c r="S302" s="356"/>
      <c r="T302" s="355"/>
      <c r="U302" s="356"/>
      <c r="V302" s="357"/>
      <c r="W302" s="358"/>
      <c r="X302" s="358"/>
      <c r="Y302" s="358"/>
      <c r="Z302" s="358"/>
      <c r="AA302" s="600">
        <v>960</v>
      </c>
      <c r="AB302" s="360"/>
      <c r="AC302" s="349"/>
      <c r="AD302" s="361"/>
      <c r="AE302" s="362">
        <f t="shared" si="69"/>
        <v>0</v>
      </c>
      <c r="AF302" s="362">
        <f t="shared" si="73"/>
        <v>0</v>
      </c>
      <c r="AG302" s="362">
        <f t="shared" si="74"/>
        <v>0</v>
      </c>
      <c r="AH302" s="363">
        <f t="shared" si="65"/>
        <v>0</v>
      </c>
      <c r="AI302" s="364"/>
      <c r="AJ302" s="365">
        <f t="shared" si="66"/>
        <v>0</v>
      </c>
      <c r="AK302" s="351"/>
      <c r="AM302" s="349">
        <f t="shared" si="72"/>
        <v>0</v>
      </c>
      <c r="AN302" s="349">
        <f t="shared" si="75"/>
        <v>0</v>
      </c>
      <c r="AO302" s="349">
        <f t="shared" si="75"/>
        <v>0</v>
      </c>
      <c r="AP302" s="349">
        <f t="shared" si="75"/>
        <v>0</v>
      </c>
      <c r="AQ302" s="349">
        <f t="shared" si="75"/>
        <v>0</v>
      </c>
      <c r="AR302" s="349">
        <f t="shared" si="75"/>
        <v>0</v>
      </c>
      <c r="AS302" s="349">
        <f t="shared" si="75"/>
        <v>0</v>
      </c>
      <c r="AT302" s="349">
        <f t="shared" si="75"/>
        <v>0</v>
      </c>
      <c r="AU302" s="349">
        <f t="shared" si="75"/>
        <v>0</v>
      </c>
      <c r="AV302" s="349">
        <f t="shared" si="75"/>
        <v>0</v>
      </c>
      <c r="AW302" s="349">
        <f t="shared" si="75"/>
        <v>0</v>
      </c>
      <c r="AX302" s="349">
        <f t="shared" si="75"/>
        <v>0</v>
      </c>
      <c r="AY302" s="349">
        <f t="shared" si="75"/>
        <v>0</v>
      </c>
      <c r="AZ302" s="349">
        <f t="shared" si="75"/>
        <v>0</v>
      </c>
      <c r="BA302" s="349">
        <f t="shared" si="75"/>
        <v>0</v>
      </c>
      <c r="BB302" s="349">
        <f t="shared" si="68"/>
        <v>0</v>
      </c>
    </row>
    <row r="303" spans="1:54" ht="13.5">
      <c r="A303" s="319" t="str">
        <f t="shared" si="62"/>
        <v/>
      </c>
      <c r="B303" s="350" t="e">
        <f>DATE(F303,G303,H303)&amp;"-"&amp;COUNTIF($C$19:C303,H303)</f>
        <v>#NUM!</v>
      </c>
      <c r="C303" s="319">
        <f t="shared" si="63"/>
        <v>0</v>
      </c>
      <c r="D303" s="350" t="e">
        <f>DATE(F303,G303,H303)&amp;"-"&amp;COUNTIF($E$19:E303,H303)</f>
        <v>#NUM!</v>
      </c>
      <c r="E303" s="319">
        <f t="shared" si="64"/>
        <v>0</v>
      </c>
      <c r="F303" s="596"/>
      <c r="G303" s="596"/>
      <c r="H303" s="596"/>
      <c r="I303" s="352"/>
      <c r="J303" s="352"/>
      <c r="K303" s="353"/>
      <c r="L303" s="351"/>
      <c r="M303" s="354"/>
      <c r="N303" s="355"/>
      <c r="O303" s="356"/>
      <c r="P303" s="355"/>
      <c r="Q303" s="356"/>
      <c r="R303" s="355"/>
      <c r="S303" s="356"/>
      <c r="T303" s="355"/>
      <c r="U303" s="356"/>
      <c r="V303" s="357"/>
      <c r="W303" s="358"/>
      <c r="X303" s="358"/>
      <c r="Y303" s="358"/>
      <c r="Z303" s="358"/>
      <c r="AA303" s="600">
        <v>960</v>
      </c>
      <c r="AB303" s="360"/>
      <c r="AC303" s="608"/>
      <c r="AD303" s="361"/>
      <c r="AE303" s="362">
        <f t="shared" si="69"/>
        <v>0</v>
      </c>
      <c r="AF303" s="362">
        <f t="shared" si="73"/>
        <v>0</v>
      </c>
      <c r="AG303" s="362">
        <f t="shared" si="74"/>
        <v>0</v>
      </c>
      <c r="AH303" s="363">
        <f t="shared" si="65"/>
        <v>0</v>
      </c>
      <c r="AI303" s="364"/>
      <c r="AJ303" s="365">
        <f t="shared" si="66"/>
        <v>0</v>
      </c>
      <c r="AK303" s="351"/>
      <c r="AM303" s="349">
        <f t="shared" si="72"/>
        <v>0</v>
      </c>
      <c r="AN303" s="349">
        <f t="shared" si="75"/>
        <v>0</v>
      </c>
      <c r="AO303" s="349">
        <f t="shared" si="75"/>
        <v>0</v>
      </c>
      <c r="AP303" s="349">
        <f t="shared" si="75"/>
        <v>0</v>
      </c>
      <c r="AQ303" s="349">
        <f t="shared" si="75"/>
        <v>0</v>
      </c>
      <c r="AR303" s="349">
        <f t="shared" si="75"/>
        <v>0</v>
      </c>
      <c r="AS303" s="349">
        <f t="shared" si="75"/>
        <v>0</v>
      </c>
      <c r="AT303" s="349">
        <f t="shared" si="75"/>
        <v>0</v>
      </c>
      <c r="AU303" s="349">
        <f t="shared" si="75"/>
        <v>0</v>
      </c>
      <c r="AV303" s="349">
        <f t="shared" si="75"/>
        <v>0</v>
      </c>
      <c r="AW303" s="349">
        <f t="shared" si="75"/>
        <v>0</v>
      </c>
      <c r="AX303" s="349">
        <f t="shared" si="75"/>
        <v>0</v>
      </c>
      <c r="AY303" s="349">
        <f t="shared" si="75"/>
        <v>0</v>
      </c>
      <c r="AZ303" s="349">
        <f t="shared" si="75"/>
        <v>0</v>
      </c>
      <c r="BA303" s="349">
        <f t="shared" si="75"/>
        <v>0</v>
      </c>
      <c r="BB303" s="349">
        <f t="shared" si="68"/>
        <v>0</v>
      </c>
    </row>
    <row r="304" spans="1:54" ht="13.5">
      <c r="A304" s="319" t="str">
        <f t="shared" si="62"/>
        <v/>
      </c>
      <c r="B304" s="350" t="e">
        <f>DATE(F304,G304,H304)&amp;"-"&amp;COUNTIF($C$19:C304,H304)</f>
        <v>#NUM!</v>
      </c>
      <c r="C304" s="319">
        <f t="shared" si="63"/>
        <v>0</v>
      </c>
      <c r="D304" s="350" t="e">
        <f>DATE(F304,G304,H304)&amp;"-"&amp;COUNTIF($E$19:E304,H304)</f>
        <v>#NUM!</v>
      </c>
      <c r="E304" s="319">
        <f t="shared" si="64"/>
        <v>0</v>
      </c>
      <c r="F304" s="596"/>
      <c r="G304" s="596"/>
      <c r="H304" s="596"/>
      <c r="I304" s="352"/>
      <c r="J304" s="352"/>
      <c r="K304" s="353"/>
      <c r="L304" s="351"/>
      <c r="M304" s="354"/>
      <c r="N304" s="355"/>
      <c r="O304" s="356"/>
      <c r="P304" s="355"/>
      <c r="Q304" s="356"/>
      <c r="R304" s="355"/>
      <c r="S304" s="356"/>
      <c r="T304" s="355"/>
      <c r="U304" s="356"/>
      <c r="V304" s="357"/>
      <c r="W304" s="358"/>
      <c r="X304" s="358"/>
      <c r="Y304" s="358"/>
      <c r="Z304" s="358"/>
      <c r="AA304" s="600">
        <v>960</v>
      </c>
      <c r="AB304" s="360"/>
      <c r="AC304" s="349"/>
      <c r="AD304" s="361"/>
      <c r="AE304" s="362">
        <f t="shared" si="69"/>
        <v>0</v>
      </c>
      <c r="AF304" s="362">
        <f t="shared" si="73"/>
        <v>0</v>
      </c>
      <c r="AG304" s="362">
        <f t="shared" si="74"/>
        <v>0</v>
      </c>
      <c r="AH304" s="363">
        <f t="shared" si="65"/>
        <v>0</v>
      </c>
      <c r="AI304" s="364"/>
      <c r="AJ304" s="365">
        <f t="shared" si="66"/>
        <v>0</v>
      </c>
      <c r="AK304" s="351"/>
      <c r="AM304" s="349">
        <f t="shared" si="72"/>
        <v>0</v>
      </c>
      <c r="AN304" s="349">
        <f t="shared" si="75"/>
        <v>0</v>
      </c>
      <c r="AO304" s="349">
        <f t="shared" si="75"/>
        <v>0</v>
      </c>
      <c r="AP304" s="349">
        <f t="shared" si="75"/>
        <v>0</v>
      </c>
      <c r="AQ304" s="349">
        <f t="shared" si="75"/>
        <v>0</v>
      </c>
      <c r="AR304" s="349">
        <f t="shared" si="75"/>
        <v>0</v>
      </c>
      <c r="AS304" s="349">
        <f t="shared" si="75"/>
        <v>0</v>
      </c>
      <c r="AT304" s="349">
        <f t="shared" si="75"/>
        <v>0</v>
      </c>
      <c r="AU304" s="349">
        <f t="shared" si="75"/>
        <v>0</v>
      </c>
      <c r="AV304" s="349">
        <f t="shared" si="75"/>
        <v>0</v>
      </c>
      <c r="AW304" s="349">
        <f t="shared" si="75"/>
        <v>0</v>
      </c>
      <c r="AX304" s="349">
        <f t="shared" si="75"/>
        <v>0</v>
      </c>
      <c r="AY304" s="349">
        <f t="shared" si="75"/>
        <v>0</v>
      </c>
      <c r="AZ304" s="349">
        <f t="shared" si="75"/>
        <v>0</v>
      </c>
      <c r="BA304" s="349">
        <f t="shared" si="75"/>
        <v>0</v>
      </c>
      <c r="BB304" s="349">
        <f t="shared" si="68"/>
        <v>0</v>
      </c>
    </row>
    <row r="305" spans="1:54" ht="13.5">
      <c r="A305" s="319" t="str">
        <f t="shared" si="62"/>
        <v/>
      </c>
      <c r="B305" s="350" t="e">
        <f>DATE(F305,G305,H305)&amp;"-"&amp;COUNTIF($C$19:C305,H305)</f>
        <v>#NUM!</v>
      </c>
      <c r="C305" s="319">
        <f t="shared" si="63"/>
        <v>0</v>
      </c>
      <c r="D305" s="350" t="e">
        <f>DATE(F305,G305,H305)&amp;"-"&amp;COUNTIF($E$19:E305,H305)</f>
        <v>#NUM!</v>
      </c>
      <c r="E305" s="319">
        <f t="shared" si="64"/>
        <v>0</v>
      </c>
      <c r="F305" s="596"/>
      <c r="G305" s="596"/>
      <c r="H305" s="596"/>
      <c r="I305" s="352"/>
      <c r="J305" s="352"/>
      <c r="K305" s="353"/>
      <c r="L305" s="351"/>
      <c r="M305" s="354"/>
      <c r="N305" s="355"/>
      <c r="O305" s="356"/>
      <c r="P305" s="355"/>
      <c r="Q305" s="356"/>
      <c r="R305" s="355"/>
      <c r="S305" s="356"/>
      <c r="T305" s="355"/>
      <c r="U305" s="356"/>
      <c r="V305" s="357"/>
      <c r="W305" s="358"/>
      <c r="X305" s="358"/>
      <c r="Y305" s="358"/>
      <c r="Z305" s="358"/>
      <c r="AA305" s="600">
        <v>960</v>
      </c>
      <c r="AB305" s="360"/>
      <c r="AC305" s="349"/>
      <c r="AD305" s="361"/>
      <c r="AE305" s="362">
        <f t="shared" si="69"/>
        <v>0</v>
      </c>
      <c r="AF305" s="362">
        <f t="shared" si="73"/>
        <v>0</v>
      </c>
      <c r="AG305" s="362">
        <f t="shared" si="74"/>
        <v>0</v>
      </c>
      <c r="AH305" s="363">
        <f t="shared" si="65"/>
        <v>0</v>
      </c>
      <c r="AI305" s="364"/>
      <c r="AJ305" s="365">
        <f t="shared" si="66"/>
        <v>0</v>
      </c>
      <c r="AK305" s="351"/>
      <c r="AM305" s="349">
        <f t="shared" si="72"/>
        <v>0</v>
      </c>
      <c r="AN305" s="349">
        <f t="shared" si="75"/>
        <v>0</v>
      </c>
      <c r="AO305" s="349">
        <f t="shared" si="75"/>
        <v>0</v>
      </c>
      <c r="AP305" s="349">
        <f t="shared" si="75"/>
        <v>0</v>
      </c>
      <c r="AQ305" s="349">
        <f t="shared" si="75"/>
        <v>0</v>
      </c>
      <c r="AR305" s="349">
        <f t="shared" si="75"/>
        <v>0</v>
      </c>
      <c r="AS305" s="349">
        <f t="shared" si="75"/>
        <v>0</v>
      </c>
      <c r="AT305" s="349">
        <f t="shared" si="75"/>
        <v>0</v>
      </c>
      <c r="AU305" s="349">
        <f t="shared" si="75"/>
        <v>0</v>
      </c>
      <c r="AV305" s="349">
        <f t="shared" si="75"/>
        <v>0</v>
      </c>
      <c r="AW305" s="349">
        <f t="shared" si="75"/>
        <v>0</v>
      </c>
      <c r="AX305" s="349">
        <f t="shared" si="75"/>
        <v>0</v>
      </c>
      <c r="AY305" s="349">
        <f t="shared" si="75"/>
        <v>0</v>
      </c>
      <c r="AZ305" s="349">
        <f t="shared" si="75"/>
        <v>0</v>
      </c>
      <c r="BA305" s="349">
        <f t="shared" si="75"/>
        <v>0</v>
      </c>
      <c r="BB305" s="349">
        <f t="shared" si="68"/>
        <v>0</v>
      </c>
    </row>
    <row r="306" spans="1:54" ht="13.5">
      <c r="A306" s="319" t="str">
        <f t="shared" si="62"/>
        <v/>
      </c>
      <c r="B306" s="350" t="e">
        <f>DATE(F306,G306,H306)&amp;"-"&amp;COUNTIF($C$19:C306,H306)</f>
        <v>#NUM!</v>
      </c>
      <c r="C306" s="319">
        <f t="shared" si="63"/>
        <v>0</v>
      </c>
      <c r="D306" s="350" t="e">
        <f>DATE(F306,G306,H306)&amp;"-"&amp;COUNTIF($E$19:E306,H306)</f>
        <v>#NUM!</v>
      </c>
      <c r="E306" s="319">
        <f t="shared" si="64"/>
        <v>0</v>
      </c>
      <c r="F306" s="596"/>
      <c r="G306" s="596"/>
      <c r="H306" s="596"/>
      <c r="I306" s="352"/>
      <c r="J306" s="352"/>
      <c r="K306" s="353"/>
      <c r="L306" s="351"/>
      <c r="M306" s="354"/>
      <c r="N306" s="355"/>
      <c r="O306" s="356"/>
      <c r="P306" s="355"/>
      <c r="Q306" s="356"/>
      <c r="R306" s="355"/>
      <c r="S306" s="356"/>
      <c r="T306" s="355"/>
      <c r="U306" s="356"/>
      <c r="V306" s="357"/>
      <c r="W306" s="358"/>
      <c r="X306" s="358"/>
      <c r="Y306" s="358"/>
      <c r="Z306" s="358"/>
      <c r="AA306" s="600">
        <v>960</v>
      </c>
      <c r="AB306" s="360"/>
      <c r="AC306" s="349"/>
      <c r="AD306" s="361"/>
      <c r="AE306" s="362">
        <f t="shared" si="69"/>
        <v>0</v>
      </c>
      <c r="AF306" s="362">
        <f t="shared" si="73"/>
        <v>0</v>
      </c>
      <c r="AG306" s="362">
        <f t="shared" si="74"/>
        <v>0</v>
      </c>
      <c r="AH306" s="363">
        <f t="shared" si="65"/>
        <v>0</v>
      </c>
      <c r="AI306" s="364"/>
      <c r="AJ306" s="365">
        <f t="shared" si="66"/>
        <v>0</v>
      </c>
      <c r="AK306" s="351"/>
      <c r="AM306" s="349">
        <f t="shared" si="72"/>
        <v>0</v>
      </c>
      <c r="AN306" s="349">
        <f t="shared" si="75"/>
        <v>0</v>
      </c>
      <c r="AO306" s="349">
        <f t="shared" si="75"/>
        <v>0</v>
      </c>
      <c r="AP306" s="349">
        <f t="shared" si="75"/>
        <v>0</v>
      </c>
      <c r="AQ306" s="349">
        <f t="shared" si="75"/>
        <v>0</v>
      </c>
      <c r="AR306" s="349">
        <f t="shared" si="75"/>
        <v>0</v>
      </c>
      <c r="AS306" s="349">
        <f t="shared" si="75"/>
        <v>0</v>
      </c>
      <c r="AT306" s="349">
        <f t="shared" si="75"/>
        <v>0</v>
      </c>
      <c r="AU306" s="349">
        <f t="shared" si="75"/>
        <v>0</v>
      </c>
      <c r="AV306" s="349">
        <f t="shared" si="75"/>
        <v>0</v>
      </c>
      <c r="AW306" s="349">
        <f t="shared" si="75"/>
        <v>0</v>
      </c>
      <c r="AX306" s="349">
        <f t="shared" si="75"/>
        <v>0</v>
      </c>
      <c r="AY306" s="349">
        <f t="shared" si="75"/>
        <v>0</v>
      </c>
      <c r="AZ306" s="349">
        <f t="shared" si="75"/>
        <v>0</v>
      </c>
      <c r="BA306" s="349">
        <f t="shared" si="75"/>
        <v>0</v>
      </c>
      <c r="BB306" s="349">
        <f t="shared" si="68"/>
        <v>0</v>
      </c>
    </row>
    <row r="307" spans="1:54" ht="13.5">
      <c r="A307" s="319" t="str">
        <f t="shared" si="62"/>
        <v/>
      </c>
      <c r="B307" s="350" t="e">
        <f>DATE(F307,G307,H307)&amp;"-"&amp;COUNTIF($C$19:C307,H307)</f>
        <v>#NUM!</v>
      </c>
      <c r="C307" s="319">
        <f t="shared" si="63"/>
        <v>0</v>
      </c>
      <c r="D307" s="350" t="e">
        <f>DATE(F307,G307,H307)&amp;"-"&amp;COUNTIF($E$19:E307,H307)</f>
        <v>#NUM!</v>
      </c>
      <c r="E307" s="319">
        <f t="shared" si="64"/>
        <v>0</v>
      </c>
      <c r="F307" s="596"/>
      <c r="G307" s="596"/>
      <c r="H307" s="596"/>
      <c r="I307" s="352"/>
      <c r="J307" s="352"/>
      <c r="K307" s="353"/>
      <c r="L307" s="351"/>
      <c r="M307" s="354"/>
      <c r="N307" s="355"/>
      <c r="O307" s="356"/>
      <c r="P307" s="355"/>
      <c r="Q307" s="356"/>
      <c r="R307" s="355"/>
      <c r="S307" s="356"/>
      <c r="T307" s="355"/>
      <c r="U307" s="356"/>
      <c r="V307" s="357"/>
      <c r="W307" s="358"/>
      <c r="X307" s="358"/>
      <c r="Y307" s="358"/>
      <c r="Z307" s="358"/>
      <c r="AA307" s="600">
        <v>960</v>
      </c>
      <c r="AB307" s="360"/>
      <c r="AC307" s="617"/>
      <c r="AD307" s="361"/>
      <c r="AE307" s="362">
        <f t="shared" si="69"/>
        <v>0</v>
      </c>
      <c r="AF307" s="362">
        <f t="shared" si="73"/>
        <v>0</v>
      </c>
      <c r="AG307" s="362">
        <f t="shared" si="74"/>
        <v>0</v>
      </c>
      <c r="AH307" s="363">
        <f t="shared" si="65"/>
        <v>0</v>
      </c>
      <c r="AI307" s="364"/>
      <c r="AJ307" s="365">
        <f t="shared" si="66"/>
        <v>0</v>
      </c>
      <c r="AK307" s="351"/>
      <c r="AM307" s="349">
        <f t="shared" si="72"/>
        <v>0</v>
      </c>
      <c r="AN307" s="349">
        <f t="shared" si="75"/>
        <v>0</v>
      </c>
      <c r="AO307" s="349">
        <f t="shared" si="75"/>
        <v>0</v>
      </c>
      <c r="AP307" s="349">
        <f t="shared" si="75"/>
        <v>0</v>
      </c>
      <c r="AQ307" s="349">
        <f t="shared" si="75"/>
        <v>0</v>
      </c>
      <c r="AR307" s="349">
        <f t="shared" si="75"/>
        <v>0</v>
      </c>
      <c r="AS307" s="349">
        <f t="shared" si="75"/>
        <v>0</v>
      </c>
      <c r="AT307" s="349">
        <f t="shared" si="75"/>
        <v>0</v>
      </c>
      <c r="AU307" s="349">
        <f t="shared" si="75"/>
        <v>0</v>
      </c>
      <c r="AV307" s="349">
        <f t="shared" si="75"/>
        <v>0</v>
      </c>
      <c r="AW307" s="349">
        <f t="shared" si="75"/>
        <v>0</v>
      </c>
      <c r="AX307" s="349">
        <f t="shared" si="75"/>
        <v>0</v>
      </c>
      <c r="AY307" s="349">
        <f t="shared" si="75"/>
        <v>0</v>
      </c>
      <c r="AZ307" s="349">
        <f t="shared" si="75"/>
        <v>0</v>
      </c>
      <c r="BA307" s="349">
        <f t="shared" si="75"/>
        <v>0</v>
      </c>
      <c r="BB307" s="349">
        <f t="shared" si="68"/>
        <v>0</v>
      </c>
    </row>
    <row r="308" spans="1:54" ht="13.5">
      <c r="A308" s="319" t="str">
        <f t="shared" si="62"/>
        <v/>
      </c>
      <c r="B308" s="350" t="e">
        <f>DATE(F308,G308,H308)&amp;"-"&amp;COUNTIF($C$19:C308,H308)</f>
        <v>#NUM!</v>
      </c>
      <c r="C308" s="319">
        <f t="shared" si="63"/>
        <v>0</v>
      </c>
      <c r="D308" s="350" t="e">
        <f>DATE(F308,G308,H308)&amp;"-"&amp;COUNTIF($E$19:E308,H308)</f>
        <v>#NUM!</v>
      </c>
      <c r="E308" s="319">
        <f t="shared" si="64"/>
        <v>0</v>
      </c>
      <c r="F308" s="596"/>
      <c r="G308" s="596"/>
      <c r="H308" s="596"/>
      <c r="I308" s="352"/>
      <c r="J308" s="352"/>
      <c r="K308" s="353"/>
      <c r="L308" s="351"/>
      <c r="M308" s="354"/>
      <c r="N308" s="355"/>
      <c r="O308" s="356"/>
      <c r="P308" s="355"/>
      <c r="Q308" s="356"/>
      <c r="R308" s="355"/>
      <c r="S308" s="356"/>
      <c r="T308" s="355"/>
      <c r="U308" s="356"/>
      <c r="V308" s="357"/>
      <c r="W308" s="358"/>
      <c r="X308" s="358"/>
      <c r="Y308" s="358"/>
      <c r="Z308" s="358"/>
      <c r="AA308" s="600">
        <v>960</v>
      </c>
      <c r="AB308" s="360"/>
      <c r="AC308" s="349"/>
      <c r="AD308" s="361"/>
      <c r="AE308" s="362">
        <f t="shared" si="69"/>
        <v>0</v>
      </c>
      <c r="AF308" s="362">
        <f t="shared" si="73"/>
        <v>0</v>
      </c>
      <c r="AG308" s="362">
        <f t="shared" si="74"/>
        <v>0</v>
      </c>
      <c r="AH308" s="363">
        <f t="shared" si="65"/>
        <v>0</v>
      </c>
      <c r="AI308" s="364"/>
      <c r="AJ308" s="365">
        <f t="shared" si="66"/>
        <v>0</v>
      </c>
      <c r="AK308" s="351"/>
      <c r="AM308" s="349">
        <f t="shared" si="72"/>
        <v>0</v>
      </c>
      <c r="AN308" s="349">
        <f t="shared" si="75"/>
        <v>0</v>
      </c>
      <c r="AO308" s="349">
        <f t="shared" si="75"/>
        <v>0</v>
      </c>
      <c r="AP308" s="349">
        <f t="shared" si="75"/>
        <v>0</v>
      </c>
      <c r="AQ308" s="349">
        <f t="shared" si="75"/>
        <v>0</v>
      </c>
      <c r="AR308" s="349">
        <f t="shared" si="75"/>
        <v>0</v>
      </c>
      <c r="AS308" s="349">
        <f t="shared" si="75"/>
        <v>0</v>
      </c>
      <c r="AT308" s="349">
        <f t="shared" si="75"/>
        <v>0</v>
      </c>
      <c r="AU308" s="349">
        <f t="shared" si="75"/>
        <v>0</v>
      </c>
      <c r="AV308" s="349">
        <f t="shared" si="75"/>
        <v>0</v>
      </c>
      <c r="AW308" s="349">
        <f t="shared" si="75"/>
        <v>0</v>
      </c>
      <c r="AX308" s="349">
        <f t="shared" si="75"/>
        <v>0</v>
      </c>
      <c r="AY308" s="349">
        <f t="shared" si="75"/>
        <v>0</v>
      </c>
      <c r="AZ308" s="349">
        <f t="shared" si="75"/>
        <v>0</v>
      </c>
      <c r="BA308" s="349">
        <f t="shared" si="75"/>
        <v>0</v>
      </c>
      <c r="BB308" s="349">
        <f t="shared" si="68"/>
        <v>0</v>
      </c>
    </row>
    <row r="309" spans="1:54" ht="13.5">
      <c r="A309" s="319" t="str">
        <f t="shared" si="62"/>
        <v/>
      </c>
      <c r="B309" s="350" t="e">
        <f>DATE(F309,G309,H309)&amp;"-"&amp;COUNTIF($C$19:C309,H309)</f>
        <v>#NUM!</v>
      </c>
      <c r="C309" s="319">
        <f t="shared" si="63"/>
        <v>0</v>
      </c>
      <c r="D309" s="350" t="e">
        <f>DATE(F309,G309,H309)&amp;"-"&amp;COUNTIF($E$19:E309,H309)</f>
        <v>#NUM!</v>
      </c>
      <c r="E309" s="319">
        <f t="shared" si="64"/>
        <v>0</v>
      </c>
      <c r="F309" s="596"/>
      <c r="G309" s="596"/>
      <c r="H309" s="596"/>
      <c r="I309" s="352"/>
      <c r="J309" s="352"/>
      <c r="K309" s="353"/>
      <c r="L309" s="351"/>
      <c r="M309" s="354"/>
      <c r="N309" s="355"/>
      <c r="O309" s="356"/>
      <c r="P309" s="355"/>
      <c r="Q309" s="356"/>
      <c r="R309" s="355"/>
      <c r="S309" s="356"/>
      <c r="T309" s="355"/>
      <c r="U309" s="356"/>
      <c r="V309" s="357"/>
      <c r="W309" s="358"/>
      <c r="X309" s="358"/>
      <c r="Y309" s="358"/>
      <c r="Z309" s="358"/>
      <c r="AA309" s="600">
        <v>960</v>
      </c>
      <c r="AB309" s="360"/>
      <c r="AC309" s="349"/>
      <c r="AD309" s="361"/>
      <c r="AE309" s="362">
        <f t="shared" si="69"/>
        <v>0</v>
      </c>
      <c r="AF309" s="362">
        <f t="shared" si="73"/>
        <v>0</v>
      </c>
      <c r="AG309" s="362">
        <f t="shared" si="74"/>
        <v>0</v>
      </c>
      <c r="AH309" s="363">
        <f t="shared" si="65"/>
        <v>0</v>
      </c>
      <c r="AI309" s="364"/>
      <c r="AJ309" s="365">
        <f t="shared" si="66"/>
        <v>0</v>
      </c>
      <c r="AK309" s="351"/>
      <c r="AM309" s="349">
        <f t="shared" si="72"/>
        <v>0</v>
      </c>
      <c r="AN309" s="349">
        <f t="shared" si="75"/>
        <v>0</v>
      </c>
      <c r="AO309" s="349">
        <f t="shared" si="75"/>
        <v>0</v>
      </c>
      <c r="AP309" s="349">
        <f t="shared" si="75"/>
        <v>0</v>
      </c>
      <c r="AQ309" s="349">
        <f t="shared" si="75"/>
        <v>0</v>
      </c>
      <c r="AR309" s="349">
        <f t="shared" si="75"/>
        <v>0</v>
      </c>
      <c r="AS309" s="349">
        <f t="shared" si="75"/>
        <v>0</v>
      </c>
      <c r="AT309" s="349">
        <f t="shared" si="75"/>
        <v>0</v>
      </c>
      <c r="AU309" s="349">
        <f t="shared" si="75"/>
        <v>0</v>
      </c>
      <c r="AV309" s="349">
        <f t="shared" si="75"/>
        <v>0</v>
      </c>
      <c r="AW309" s="349">
        <f t="shared" si="75"/>
        <v>0</v>
      </c>
      <c r="AX309" s="349">
        <f t="shared" si="75"/>
        <v>0</v>
      </c>
      <c r="AY309" s="349">
        <f t="shared" si="75"/>
        <v>0</v>
      </c>
      <c r="AZ309" s="349">
        <f t="shared" si="75"/>
        <v>0</v>
      </c>
      <c r="BA309" s="349">
        <f t="shared" si="75"/>
        <v>0</v>
      </c>
      <c r="BB309" s="349">
        <f t="shared" si="68"/>
        <v>0</v>
      </c>
    </row>
    <row r="310" spans="1:54" ht="13.5">
      <c r="A310" s="319" t="str">
        <f t="shared" si="62"/>
        <v/>
      </c>
      <c r="B310" s="350" t="e">
        <f>DATE(F310,G310,H310)&amp;"-"&amp;COUNTIF($C$19:C310,H310)</f>
        <v>#NUM!</v>
      </c>
      <c r="C310" s="319">
        <f t="shared" si="63"/>
        <v>0</v>
      </c>
      <c r="D310" s="350" t="e">
        <f>DATE(F310,G310,H310)&amp;"-"&amp;COUNTIF($E$19:E310,H310)</f>
        <v>#NUM!</v>
      </c>
      <c r="E310" s="319">
        <f t="shared" si="64"/>
        <v>0</v>
      </c>
      <c r="F310" s="596"/>
      <c r="G310" s="596"/>
      <c r="H310" s="596"/>
      <c r="I310" s="352"/>
      <c r="J310" s="352"/>
      <c r="K310" s="353"/>
      <c r="L310" s="351"/>
      <c r="M310" s="354"/>
      <c r="N310" s="355"/>
      <c r="O310" s="356"/>
      <c r="P310" s="355"/>
      <c r="Q310" s="356"/>
      <c r="R310" s="355"/>
      <c r="S310" s="356"/>
      <c r="T310" s="355"/>
      <c r="U310" s="356"/>
      <c r="V310" s="357"/>
      <c r="W310" s="358"/>
      <c r="X310" s="358"/>
      <c r="Y310" s="358"/>
      <c r="Z310" s="358"/>
      <c r="AA310" s="600">
        <v>960</v>
      </c>
      <c r="AB310" s="360"/>
      <c r="AC310" s="349"/>
      <c r="AD310" s="361"/>
      <c r="AE310" s="362">
        <f t="shared" si="69"/>
        <v>0</v>
      </c>
      <c r="AF310" s="362">
        <f t="shared" si="73"/>
        <v>0</v>
      </c>
      <c r="AG310" s="362">
        <f t="shared" si="74"/>
        <v>0</v>
      </c>
      <c r="AH310" s="363">
        <f t="shared" si="65"/>
        <v>0</v>
      </c>
      <c r="AI310" s="364"/>
      <c r="AJ310" s="365">
        <f t="shared" si="66"/>
        <v>0</v>
      </c>
      <c r="AK310" s="351"/>
      <c r="AM310" s="349">
        <f t="shared" si="72"/>
        <v>0</v>
      </c>
      <c r="AN310" s="349">
        <f t="shared" si="75"/>
        <v>0</v>
      </c>
      <c r="AO310" s="349">
        <f t="shared" si="75"/>
        <v>0</v>
      </c>
      <c r="AP310" s="349">
        <f t="shared" si="75"/>
        <v>0</v>
      </c>
      <c r="AQ310" s="349">
        <f t="shared" si="75"/>
        <v>0</v>
      </c>
      <c r="AR310" s="349">
        <f t="shared" si="75"/>
        <v>0</v>
      </c>
      <c r="AS310" s="349">
        <f t="shared" si="75"/>
        <v>0</v>
      </c>
      <c r="AT310" s="349">
        <f t="shared" si="75"/>
        <v>0</v>
      </c>
      <c r="AU310" s="349">
        <f t="shared" si="75"/>
        <v>0</v>
      </c>
      <c r="AV310" s="349">
        <f t="shared" si="75"/>
        <v>0</v>
      </c>
      <c r="AW310" s="349">
        <f t="shared" si="75"/>
        <v>0</v>
      </c>
      <c r="AX310" s="349">
        <f t="shared" si="75"/>
        <v>0</v>
      </c>
      <c r="AY310" s="349">
        <f t="shared" si="75"/>
        <v>0</v>
      </c>
      <c r="AZ310" s="349">
        <f t="shared" si="75"/>
        <v>0</v>
      </c>
      <c r="BA310" s="349">
        <f t="shared" si="75"/>
        <v>0</v>
      </c>
      <c r="BB310" s="349">
        <f t="shared" si="68"/>
        <v>0</v>
      </c>
    </row>
    <row r="311" spans="1:54" ht="13.5">
      <c r="A311" s="319" t="str">
        <f t="shared" si="62"/>
        <v/>
      </c>
      <c r="B311" s="350" t="e">
        <f>DATE(F311,G311,H311)&amp;"-"&amp;COUNTIF($C$19:C311,H311)</f>
        <v>#NUM!</v>
      </c>
      <c r="C311" s="319">
        <f t="shared" si="63"/>
        <v>0</v>
      </c>
      <c r="D311" s="350" t="e">
        <f>DATE(F311,G311,H311)&amp;"-"&amp;COUNTIF($E$19:E311,H311)</f>
        <v>#NUM!</v>
      </c>
      <c r="E311" s="319">
        <f t="shared" si="64"/>
        <v>0</v>
      </c>
      <c r="F311" s="596"/>
      <c r="G311" s="596"/>
      <c r="H311" s="596"/>
      <c r="I311" s="352"/>
      <c r="J311" s="352"/>
      <c r="K311" s="353"/>
      <c r="L311" s="351"/>
      <c r="M311" s="354"/>
      <c r="N311" s="355"/>
      <c r="O311" s="356"/>
      <c r="P311" s="355"/>
      <c r="Q311" s="356"/>
      <c r="R311" s="355"/>
      <c r="S311" s="356"/>
      <c r="T311" s="355"/>
      <c r="U311" s="356"/>
      <c r="V311" s="357"/>
      <c r="W311" s="358"/>
      <c r="X311" s="358"/>
      <c r="Y311" s="358"/>
      <c r="Z311" s="358"/>
      <c r="AA311" s="600">
        <v>960</v>
      </c>
      <c r="AB311" s="360"/>
      <c r="AC311" s="349"/>
      <c r="AD311" s="361"/>
      <c r="AE311" s="362">
        <f t="shared" si="69"/>
        <v>0</v>
      </c>
      <c r="AF311" s="362">
        <f t="shared" si="73"/>
        <v>0</v>
      </c>
      <c r="AG311" s="362">
        <f t="shared" si="74"/>
        <v>0</v>
      </c>
      <c r="AH311" s="363">
        <f t="shared" si="65"/>
        <v>0</v>
      </c>
      <c r="AI311" s="364"/>
      <c r="AJ311" s="365">
        <f t="shared" si="66"/>
        <v>0</v>
      </c>
      <c r="AK311" s="351"/>
      <c r="AM311" s="349">
        <f t="shared" si="72"/>
        <v>0</v>
      </c>
      <c r="AN311" s="349">
        <f t="shared" si="75"/>
        <v>0</v>
      </c>
      <c r="AO311" s="349">
        <f t="shared" si="75"/>
        <v>0</v>
      </c>
      <c r="AP311" s="349">
        <f t="shared" si="75"/>
        <v>0</v>
      </c>
      <c r="AQ311" s="349">
        <f t="shared" si="75"/>
        <v>0</v>
      </c>
      <c r="AR311" s="349">
        <f t="shared" si="75"/>
        <v>0</v>
      </c>
      <c r="AS311" s="349">
        <f t="shared" si="75"/>
        <v>0</v>
      </c>
      <c r="AT311" s="349">
        <f t="shared" si="75"/>
        <v>0</v>
      </c>
      <c r="AU311" s="349">
        <f t="shared" si="75"/>
        <v>0</v>
      </c>
      <c r="AV311" s="349">
        <f t="shared" si="75"/>
        <v>0</v>
      </c>
      <c r="AW311" s="349">
        <f t="shared" si="75"/>
        <v>0</v>
      </c>
      <c r="AX311" s="349">
        <f t="shared" si="75"/>
        <v>0</v>
      </c>
      <c r="AY311" s="349">
        <f t="shared" si="75"/>
        <v>0</v>
      </c>
      <c r="AZ311" s="349">
        <f t="shared" si="75"/>
        <v>0</v>
      </c>
      <c r="BA311" s="349">
        <f t="shared" si="75"/>
        <v>0</v>
      </c>
      <c r="BB311" s="349">
        <f t="shared" si="68"/>
        <v>0</v>
      </c>
    </row>
    <row r="312" spans="1:54" ht="13.5">
      <c r="A312" s="319" t="str">
        <f t="shared" si="62"/>
        <v/>
      </c>
      <c r="B312" s="350" t="e">
        <f>DATE(F312,G312,H312)&amp;"-"&amp;COUNTIF($C$19:C312,H312)</f>
        <v>#NUM!</v>
      </c>
      <c r="C312" s="319">
        <f t="shared" si="63"/>
        <v>0</v>
      </c>
      <c r="D312" s="350" t="e">
        <f>DATE(F312,G312,H312)&amp;"-"&amp;COUNTIF($E$19:E312,H312)</f>
        <v>#NUM!</v>
      </c>
      <c r="E312" s="319">
        <f t="shared" si="64"/>
        <v>0</v>
      </c>
      <c r="F312" s="596"/>
      <c r="G312" s="596"/>
      <c r="H312" s="596"/>
      <c r="I312" s="352"/>
      <c r="J312" s="352"/>
      <c r="K312" s="353"/>
      <c r="L312" s="351"/>
      <c r="M312" s="354"/>
      <c r="N312" s="355"/>
      <c r="O312" s="356"/>
      <c r="P312" s="355"/>
      <c r="Q312" s="356"/>
      <c r="R312" s="355"/>
      <c r="S312" s="356"/>
      <c r="T312" s="355"/>
      <c r="U312" s="356"/>
      <c r="V312" s="357"/>
      <c r="W312" s="358"/>
      <c r="X312" s="358"/>
      <c r="Y312" s="358"/>
      <c r="Z312" s="358"/>
      <c r="AA312" s="600">
        <v>960</v>
      </c>
      <c r="AB312" s="360"/>
      <c r="AC312" s="349"/>
      <c r="AD312" s="361"/>
      <c r="AE312" s="362">
        <f t="shared" si="69"/>
        <v>0</v>
      </c>
      <c r="AF312" s="362">
        <f t="shared" si="73"/>
        <v>0</v>
      </c>
      <c r="AG312" s="362">
        <f t="shared" si="74"/>
        <v>0</v>
      </c>
      <c r="AH312" s="363">
        <f t="shared" si="65"/>
        <v>0</v>
      </c>
      <c r="AI312" s="364"/>
      <c r="AJ312" s="365">
        <f t="shared" si="66"/>
        <v>0</v>
      </c>
      <c r="AK312" s="351"/>
      <c r="AM312" s="349">
        <f t="shared" si="72"/>
        <v>0</v>
      </c>
      <c r="AN312" s="349">
        <f t="shared" si="75"/>
        <v>0</v>
      </c>
      <c r="AO312" s="349">
        <f t="shared" si="75"/>
        <v>0</v>
      </c>
      <c r="AP312" s="349">
        <f t="shared" si="75"/>
        <v>0</v>
      </c>
      <c r="AQ312" s="349">
        <f t="shared" si="75"/>
        <v>0</v>
      </c>
      <c r="AR312" s="349">
        <f t="shared" si="75"/>
        <v>0</v>
      </c>
      <c r="AS312" s="349">
        <f t="shared" si="75"/>
        <v>0</v>
      </c>
      <c r="AT312" s="349">
        <f t="shared" si="75"/>
        <v>0</v>
      </c>
      <c r="AU312" s="349">
        <f t="shared" si="75"/>
        <v>0</v>
      </c>
      <c r="AV312" s="349">
        <f t="shared" si="75"/>
        <v>0</v>
      </c>
      <c r="AW312" s="349">
        <f t="shared" si="75"/>
        <v>0</v>
      </c>
      <c r="AX312" s="349">
        <f t="shared" si="75"/>
        <v>0</v>
      </c>
      <c r="AY312" s="349">
        <f t="shared" si="75"/>
        <v>0</v>
      </c>
      <c r="AZ312" s="349">
        <f t="shared" si="75"/>
        <v>0</v>
      </c>
      <c r="BA312" s="349">
        <f t="shared" si="75"/>
        <v>0</v>
      </c>
      <c r="BB312" s="349">
        <f t="shared" si="68"/>
        <v>0</v>
      </c>
    </row>
    <row r="313" spans="1:54" ht="13.5">
      <c r="A313" s="319" t="str">
        <f t="shared" si="62"/>
        <v/>
      </c>
      <c r="B313" s="350" t="e">
        <f>DATE(F313,G313,H313)&amp;"-"&amp;COUNTIF($C$19:C313,H313)</f>
        <v>#NUM!</v>
      </c>
      <c r="C313" s="319">
        <f t="shared" si="63"/>
        <v>0</v>
      </c>
      <c r="D313" s="350" t="e">
        <f>DATE(F313,G313,H313)&amp;"-"&amp;COUNTIF($E$19:E313,H313)</f>
        <v>#NUM!</v>
      </c>
      <c r="E313" s="319">
        <f t="shared" si="64"/>
        <v>0</v>
      </c>
      <c r="F313" s="351"/>
      <c r="G313" s="351"/>
      <c r="H313" s="351"/>
      <c r="I313" s="352"/>
      <c r="J313" s="352"/>
      <c r="K313" s="353"/>
      <c r="L313" s="351"/>
      <c r="M313" s="354"/>
      <c r="N313" s="355"/>
      <c r="O313" s="356"/>
      <c r="P313" s="355"/>
      <c r="Q313" s="356"/>
      <c r="R313" s="355"/>
      <c r="S313" s="356"/>
      <c r="T313" s="355"/>
      <c r="U313" s="356"/>
      <c r="V313" s="357"/>
      <c r="W313" s="358"/>
      <c r="X313" s="358"/>
      <c r="Y313" s="358"/>
      <c r="Z313" s="358"/>
      <c r="AA313" s="600">
        <v>960</v>
      </c>
      <c r="AB313" s="360"/>
      <c r="AC313" s="349"/>
      <c r="AD313" s="361"/>
      <c r="AE313" s="362">
        <f t="shared" si="69"/>
        <v>0</v>
      </c>
      <c r="AF313" s="362">
        <f t="shared" si="73"/>
        <v>0</v>
      </c>
      <c r="AG313" s="362">
        <f t="shared" si="74"/>
        <v>0</v>
      </c>
      <c r="AH313" s="363">
        <f t="shared" si="65"/>
        <v>0</v>
      </c>
      <c r="AI313" s="364"/>
      <c r="AJ313" s="365">
        <f t="shared" si="66"/>
        <v>0</v>
      </c>
      <c r="AK313" s="351"/>
      <c r="AM313" s="349">
        <f t="shared" si="72"/>
        <v>0</v>
      </c>
      <c r="AN313" s="349">
        <f t="shared" si="75"/>
        <v>0</v>
      </c>
      <c r="AO313" s="349">
        <f t="shared" ref="AN313:BA331" si="76">IF($O313=AO$18,$N313,0)+IF($Q313=AO$18,$P313,0)+IF($S313=AO$18,$R313,0)+IF($U313=AO$18,$T313,0)</f>
        <v>0</v>
      </c>
      <c r="AP313" s="349">
        <f t="shared" si="76"/>
        <v>0</v>
      </c>
      <c r="AQ313" s="349">
        <f t="shared" si="76"/>
        <v>0</v>
      </c>
      <c r="AR313" s="349">
        <f t="shared" si="76"/>
        <v>0</v>
      </c>
      <c r="AS313" s="349">
        <f t="shared" si="76"/>
        <v>0</v>
      </c>
      <c r="AT313" s="349">
        <f t="shared" si="76"/>
        <v>0</v>
      </c>
      <c r="AU313" s="349">
        <f t="shared" si="76"/>
        <v>0</v>
      </c>
      <c r="AV313" s="349">
        <f t="shared" si="76"/>
        <v>0</v>
      </c>
      <c r="AW313" s="349">
        <f t="shared" si="76"/>
        <v>0</v>
      </c>
      <c r="AX313" s="349">
        <f t="shared" si="76"/>
        <v>0</v>
      </c>
      <c r="AY313" s="349">
        <f t="shared" si="76"/>
        <v>0</v>
      </c>
      <c r="AZ313" s="349">
        <f t="shared" si="76"/>
        <v>0</v>
      </c>
      <c r="BA313" s="349">
        <f t="shared" si="76"/>
        <v>0</v>
      </c>
      <c r="BB313" s="349">
        <f t="shared" si="68"/>
        <v>0</v>
      </c>
    </row>
    <row r="314" spans="1:54" ht="13.5">
      <c r="A314" s="319" t="str">
        <f t="shared" si="62"/>
        <v/>
      </c>
      <c r="B314" s="350" t="e">
        <f>DATE(F314,G314,H314)&amp;"-"&amp;COUNTIF($C$19:C314,H314)</f>
        <v>#NUM!</v>
      </c>
      <c r="C314" s="319">
        <f t="shared" si="63"/>
        <v>0</v>
      </c>
      <c r="D314" s="350" t="e">
        <f>DATE(F314,G314,H314)&amp;"-"&amp;COUNTIF($E$19:E314,H314)</f>
        <v>#NUM!</v>
      </c>
      <c r="E314" s="319">
        <f t="shared" si="64"/>
        <v>0</v>
      </c>
      <c r="F314" s="351"/>
      <c r="G314" s="351"/>
      <c r="H314" s="351"/>
      <c r="I314" s="352"/>
      <c r="J314" s="352"/>
      <c r="K314" s="353"/>
      <c r="L314" s="351"/>
      <c r="M314" s="354"/>
      <c r="N314" s="355"/>
      <c r="O314" s="356"/>
      <c r="P314" s="355"/>
      <c r="Q314" s="356"/>
      <c r="R314" s="355"/>
      <c r="S314" s="356"/>
      <c r="T314" s="355"/>
      <c r="U314" s="356"/>
      <c r="V314" s="357"/>
      <c r="W314" s="358"/>
      <c r="X314" s="358"/>
      <c r="Y314" s="358"/>
      <c r="Z314" s="358"/>
      <c r="AA314" s="600">
        <v>960</v>
      </c>
      <c r="AB314" s="360"/>
      <c r="AC314" s="349"/>
      <c r="AD314" s="361"/>
      <c r="AE314" s="362">
        <f t="shared" si="69"/>
        <v>0</v>
      </c>
      <c r="AF314" s="362">
        <f t="shared" si="73"/>
        <v>0</v>
      </c>
      <c r="AG314" s="362">
        <f t="shared" si="74"/>
        <v>0</v>
      </c>
      <c r="AH314" s="363">
        <f t="shared" si="65"/>
        <v>0</v>
      </c>
      <c r="AI314" s="364"/>
      <c r="AJ314" s="365">
        <f t="shared" si="66"/>
        <v>0</v>
      </c>
      <c r="AK314" s="351"/>
      <c r="AM314" s="349">
        <f t="shared" si="72"/>
        <v>0</v>
      </c>
      <c r="AN314" s="349">
        <f t="shared" si="76"/>
        <v>0</v>
      </c>
      <c r="AO314" s="349">
        <f t="shared" si="76"/>
        <v>0</v>
      </c>
      <c r="AP314" s="349">
        <f t="shared" si="76"/>
        <v>0</v>
      </c>
      <c r="AQ314" s="349">
        <f t="shared" si="76"/>
        <v>0</v>
      </c>
      <c r="AR314" s="349">
        <f t="shared" si="76"/>
        <v>0</v>
      </c>
      <c r="AS314" s="349">
        <f t="shared" si="76"/>
        <v>0</v>
      </c>
      <c r="AT314" s="349">
        <f t="shared" si="76"/>
        <v>0</v>
      </c>
      <c r="AU314" s="349">
        <f t="shared" si="76"/>
        <v>0</v>
      </c>
      <c r="AV314" s="349">
        <f t="shared" si="76"/>
        <v>0</v>
      </c>
      <c r="AW314" s="349">
        <f t="shared" si="76"/>
        <v>0</v>
      </c>
      <c r="AX314" s="349">
        <f t="shared" si="76"/>
        <v>0</v>
      </c>
      <c r="AY314" s="349">
        <f t="shared" si="76"/>
        <v>0</v>
      </c>
      <c r="AZ314" s="349">
        <f t="shared" si="76"/>
        <v>0</v>
      </c>
      <c r="BA314" s="349">
        <f t="shared" si="76"/>
        <v>0</v>
      </c>
      <c r="BB314" s="349">
        <f t="shared" si="68"/>
        <v>0</v>
      </c>
    </row>
    <row r="315" spans="1:54" ht="13.5">
      <c r="A315" s="319" t="str">
        <f t="shared" si="62"/>
        <v/>
      </c>
      <c r="B315" s="350" t="e">
        <f>DATE(F315,G315,H315)&amp;"-"&amp;COUNTIF($C$19:C315,H315)</f>
        <v>#NUM!</v>
      </c>
      <c r="C315" s="319">
        <f t="shared" si="63"/>
        <v>0</v>
      </c>
      <c r="D315" s="350" t="e">
        <f>DATE(F315,G315,H315)&amp;"-"&amp;COUNTIF($E$19:E315,H315)</f>
        <v>#NUM!</v>
      </c>
      <c r="E315" s="319">
        <f t="shared" si="64"/>
        <v>0</v>
      </c>
      <c r="F315" s="351"/>
      <c r="G315" s="351"/>
      <c r="H315" s="351"/>
      <c r="I315" s="352"/>
      <c r="J315" s="352"/>
      <c r="K315" s="353"/>
      <c r="L315" s="351"/>
      <c r="M315" s="354"/>
      <c r="N315" s="355"/>
      <c r="O315" s="356"/>
      <c r="P315" s="355"/>
      <c r="Q315" s="356"/>
      <c r="R315" s="355"/>
      <c r="S315" s="356"/>
      <c r="T315" s="355"/>
      <c r="U315" s="356"/>
      <c r="V315" s="357"/>
      <c r="W315" s="358"/>
      <c r="X315" s="358"/>
      <c r="Y315" s="358"/>
      <c r="Z315" s="358"/>
      <c r="AA315" s="600">
        <v>960</v>
      </c>
      <c r="AB315" s="360"/>
      <c r="AC315" s="349"/>
      <c r="AD315" s="361"/>
      <c r="AE315" s="362">
        <f t="shared" si="69"/>
        <v>0</v>
      </c>
      <c r="AF315" s="362">
        <f t="shared" si="73"/>
        <v>0</v>
      </c>
      <c r="AG315" s="362">
        <f t="shared" si="74"/>
        <v>0</v>
      </c>
      <c r="AH315" s="363">
        <f t="shared" si="65"/>
        <v>0</v>
      </c>
      <c r="AI315" s="364"/>
      <c r="AJ315" s="365">
        <f t="shared" si="66"/>
        <v>0</v>
      </c>
      <c r="AK315" s="351"/>
      <c r="AM315" s="349">
        <f t="shared" si="72"/>
        <v>0</v>
      </c>
      <c r="AN315" s="349">
        <f t="shared" si="76"/>
        <v>0</v>
      </c>
      <c r="AO315" s="349">
        <f t="shared" si="76"/>
        <v>0</v>
      </c>
      <c r="AP315" s="349">
        <f t="shared" si="76"/>
        <v>0</v>
      </c>
      <c r="AQ315" s="349">
        <f t="shared" si="76"/>
        <v>0</v>
      </c>
      <c r="AR315" s="349">
        <f t="shared" si="76"/>
        <v>0</v>
      </c>
      <c r="AS315" s="349">
        <f t="shared" si="76"/>
        <v>0</v>
      </c>
      <c r="AT315" s="349">
        <f t="shared" si="76"/>
        <v>0</v>
      </c>
      <c r="AU315" s="349">
        <f t="shared" si="76"/>
        <v>0</v>
      </c>
      <c r="AV315" s="349">
        <f t="shared" si="76"/>
        <v>0</v>
      </c>
      <c r="AW315" s="349">
        <f t="shared" si="76"/>
        <v>0</v>
      </c>
      <c r="AX315" s="349">
        <f t="shared" si="76"/>
        <v>0</v>
      </c>
      <c r="AY315" s="349">
        <f t="shared" si="76"/>
        <v>0</v>
      </c>
      <c r="AZ315" s="349">
        <f t="shared" si="76"/>
        <v>0</v>
      </c>
      <c r="BA315" s="349">
        <f t="shared" si="76"/>
        <v>0</v>
      </c>
      <c r="BB315" s="349">
        <f t="shared" si="68"/>
        <v>0</v>
      </c>
    </row>
    <row r="316" spans="1:54" ht="13.5">
      <c r="A316" s="319" t="str">
        <f t="shared" si="62"/>
        <v/>
      </c>
      <c r="B316" s="350" t="e">
        <f>DATE(F316,G316,H316)&amp;"-"&amp;COUNTIF($C$19:C316,H316)</f>
        <v>#NUM!</v>
      </c>
      <c r="C316" s="319">
        <f t="shared" si="63"/>
        <v>0</v>
      </c>
      <c r="D316" s="350" t="e">
        <f>DATE(F316,G316,H316)&amp;"-"&amp;COUNTIF($E$19:E316,H316)</f>
        <v>#NUM!</v>
      </c>
      <c r="E316" s="319">
        <f t="shared" si="64"/>
        <v>0</v>
      </c>
      <c r="F316" s="351"/>
      <c r="G316" s="351"/>
      <c r="H316" s="351"/>
      <c r="I316" s="352"/>
      <c r="J316" s="352"/>
      <c r="K316" s="353"/>
      <c r="L316" s="351"/>
      <c r="M316" s="354"/>
      <c r="N316" s="355"/>
      <c r="O316" s="356"/>
      <c r="P316" s="355"/>
      <c r="Q316" s="356"/>
      <c r="R316" s="355"/>
      <c r="S316" s="356"/>
      <c r="T316" s="355"/>
      <c r="U316" s="356"/>
      <c r="V316" s="357"/>
      <c r="W316" s="358"/>
      <c r="X316" s="358"/>
      <c r="Y316" s="358"/>
      <c r="Z316" s="358"/>
      <c r="AA316" s="600">
        <v>960</v>
      </c>
      <c r="AB316" s="360"/>
      <c r="AC316" s="349"/>
      <c r="AD316" s="361"/>
      <c r="AE316" s="362">
        <f t="shared" si="69"/>
        <v>0</v>
      </c>
      <c r="AF316" s="362">
        <f t="shared" si="73"/>
        <v>0</v>
      </c>
      <c r="AG316" s="362">
        <f t="shared" si="74"/>
        <v>0</v>
      </c>
      <c r="AH316" s="363">
        <f t="shared" si="65"/>
        <v>0</v>
      </c>
      <c r="AI316" s="364"/>
      <c r="AJ316" s="365">
        <f t="shared" si="66"/>
        <v>0</v>
      </c>
      <c r="AK316" s="351"/>
      <c r="AM316" s="349">
        <f t="shared" si="72"/>
        <v>0</v>
      </c>
      <c r="AN316" s="349">
        <f t="shared" si="76"/>
        <v>0</v>
      </c>
      <c r="AO316" s="349">
        <f t="shared" si="76"/>
        <v>0</v>
      </c>
      <c r="AP316" s="349">
        <f t="shared" si="76"/>
        <v>0</v>
      </c>
      <c r="AQ316" s="349">
        <f t="shared" si="76"/>
        <v>0</v>
      </c>
      <c r="AR316" s="349">
        <f t="shared" si="76"/>
        <v>0</v>
      </c>
      <c r="AS316" s="349">
        <f t="shared" si="76"/>
        <v>0</v>
      </c>
      <c r="AT316" s="349">
        <f t="shared" si="76"/>
        <v>0</v>
      </c>
      <c r="AU316" s="349">
        <f t="shared" si="76"/>
        <v>0</v>
      </c>
      <c r="AV316" s="349">
        <f t="shared" si="76"/>
        <v>0</v>
      </c>
      <c r="AW316" s="349">
        <f t="shared" si="76"/>
        <v>0</v>
      </c>
      <c r="AX316" s="349">
        <f t="shared" si="76"/>
        <v>0</v>
      </c>
      <c r="AY316" s="349">
        <f t="shared" si="76"/>
        <v>0</v>
      </c>
      <c r="AZ316" s="349">
        <f t="shared" si="76"/>
        <v>0</v>
      </c>
      <c r="BA316" s="349">
        <f t="shared" si="76"/>
        <v>0</v>
      </c>
      <c r="BB316" s="349">
        <f t="shared" si="68"/>
        <v>0</v>
      </c>
    </row>
    <row r="317" spans="1:54" ht="13.5">
      <c r="A317" s="319" t="str">
        <f t="shared" si="62"/>
        <v/>
      </c>
      <c r="B317" s="350" t="e">
        <f>DATE(F317,G317,H317)&amp;"-"&amp;COUNTIF($C$19:C317,H317)</f>
        <v>#NUM!</v>
      </c>
      <c r="C317" s="319">
        <f t="shared" si="63"/>
        <v>0</v>
      </c>
      <c r="D317" s="350" t="e">
        <f>DATE(F317,G317,H317)&amp;"-"&amp;COUNTIF($E$19:E317,H317)</f>
        <v>#NUM!</v>
      </c>
      <c r="E317" s="319">
        <f t="shared" si="64"/>
        <v>0</v>
      </c>
      <c r="F317" s="351"/>
      <c r="G317" s="351"/>
      <c r="H317" s="351"/>
      <c r="I317" s="352"/>
      <c r="J317" s="352"/>
      <c r="K317" s="353"/>
      <c r="L317" s="351"/>
      <c r="M317" s="354"/>
      <c r="N317" s="355"/>
      <c r="O317" s="356"/>
      <c r="P317" s="355"/>
      <c r="Q317" s="356"/>
      <c r="R317" s="355"/>
      <c r="S317" s="356"/>
      <c r="T317" s="355"/>
      <c r="U317" s="356"/>
      <c r="V317" s="357"/>
      <c r="W317" s="358"/>
      <c r="X317" s="358"/>
      <c r="Y317" s="358"/>
      <c r="Z317" s="358"/>
      <c r="AA317" s="600">
        <v>960</v>
      </c>
      <c r="AB317" s="360"/>
      <c r="AC317" s="349"/>
      <c r="AD317" s="361"/>
      <c r="AE317" s="362">
        <f t="shared" si="69"/>
        <v>0</v>
      </c>
      <c r="AF317" s="362">
        <f t="shared" si="73"/>
        <v>0</v>
      </c>
      <c r="AG317" s="362">
        <f t="shared" si="74"/>
        <v>0</v>
      </c>
      <c r="AH317" s="363">
        <f t="shared" si="65"/>
        <v>0</v>
      </c>
      <c r="AI317" s="364"/>
      <c r="AJ317" s="365">
        <f t="shared" si="66"/>
        <v>0</v>
      </c>
      <c r="AK317" s="351"/>
      <c r="AM317" s="349">
        <f t="shared" si="72"/>
        <v>0</v>
      </c>
      <c r="AN317" s="349">
        <f t="shared" si="76"/>
        <v>0</v>
      </c>
      <c r="AO317" s="349">
        <f t="shared" si="76"/>
        <v>0</v>
      </c>
      <c r="AP317" s="349">
        <f t="shared" si="76"/>
        <v>0</v>
      </c>
      <c r="AQ317" s="349">
        <f t="shared" si="76"/>
        <v>0</v>
      </c>
      <c r="AR317" s="349">
        <f t="shared" si="76"/>
        <v>0</v>
      </c>
      <c r="AS317" s="349">
        <f t="shared" si="76"/>
        <v>0</v>
      </c>
      <c r="AT317" s="349">
        <f t="shared" si="76"/>
        <v>0</v>
      </c>
      <c r="AU317" s="349">
        <f t="shared" si="76"/>
        <v>0</v>
      </c>
      <c r="AV317" s="349">
        <f t="shared" si="76"/>
        <v>0</v>
      </c>
      <c r="AW317" s="349">
        <f t="shared" si="76"/>
        <v>0</v>
      </c>
      <c r="AX317" s="349">
        <f t="shared" si="76"/>
        <v>0</v>
      </c>
      <c r="AY317" s="349">
        <f t="shared" si="76"/>
        <v>0</v>
      </c>
      <c r="AZ317" s="349">
        <f t="shared" si="76"/>
        <v>0</v>
      </c>
      <c r="BA317" s="349">
        <f t="shared" si="76"/>
        <v>0</v>
      </c>
      <c r="BB317" s="349">
        <f t="shared" si="68"/>
        <v>0</v>
      </c>
    </row>
    <row r="318" spans="1:54" ht="13.5">
      <c r="A318" s="319" t="str">
        <f t="shared" si="62"/>
        <v/>
      </c>
      <c r="B318" s="350" t="e">
        <f>DATE(F318,G318,H318)&amp;"-"&amp;COUNTIF($C$19:C318,H318)</f>
        <v>#NUM!</v>
      </c>
      <c r="C318" s="319">
        <f t="shared" si="63"/>
        <v>0</v>
      </c>
      <c r="D318" s="350" t="e">
        <f>DATE(F318,G318,H318)&amp;"-"&amp;COUNTIF($E$19:E318,H318)</f>
        <v>#NUM!</v>
      </c>
      <c r="E318" s="319">
        <f t="shared" si="64"/>
        <v>0</v>
      </c>
      <c r="F318" s="351"/>
      <c r="G318" s="351"/>
      <c r="H318" s="351"/>
      <c r="I318" s="352"/>
      <c r="J318" s="352"/>
      <c r="K318" s="353"/>
      <c r="L318" s="351"/>
      <c r="M318" s="354"/>
      <c r="N318" s="355"/>
      <c r="O318" s="356"/>
      <c r="P318" s="355"/>
      <c r="Q318" s="356"/>
      <c r="R318" s="355"/>
      <c r="S318" s="356"/>
      <c r="T318" s="355"/>
      <c r="U318" s="356"/>
      <c r="V318" s="357"/>
      <c r="W318" s="358"/>
      <c r="X318" s="358"/>
      <c r="Y318" s="358"/>
      <c r="Z318" s="358"/>
      <c r="AA318" s="600">
        <v>960</v>
      </c>
      <c r="AB318" s="360"/>
      <c r="AC318" s="349"/>
      <c r="AD318" s="361"/>
      <c r="AE318" s="362">
        <f t="shared" si="69"/>
        <v>0</v>
      </c>
      <c r="AF318" s="362">
        <f t="shared" si="73"/>
        <v>0</v>
      </c>
      <c r="AG318" s="362">
        <f t="shared" si="74"/>
        <v>0</v>
      </c>
      <c r="AH318" s="363">
        <f t="shared" si="65"/>
        <v>0</v>
      </c>
      <c r="AI318" s="364"/>
      <c r="AJ318" s="365">
        <f t="shared" si="66"/>
        <v>0</v>
      </c>
      <c r="AK318" s="351"/>
      <c r="AM318" s="349">
        <f t="shared" si="72"/>
        <v>0</v>
      </c>
      <c r="AN318" s="349">
        <f t="shared" si="76"/>
        <v>0</v>
      </c>
      <c r="AO318" s="349">
        <f t="shared" si="76"/>
        <v>0</v>
      </c>
      <c r="AP318" s="349">
        <f t="shared" si="76"/>
        <v>0</v>
      </c>
      <c r="AQ318" s="349">
        <f t="shared" si="76"/>
        <v>0</v>
      </c>
      <c r="AR318" s="349">
        <f t="shared" si="76"/>
        <v>0</v>
      </c>
      <c r="AS318" s="349">
        <f t="shared" si="76"/>
        <v>0</v>
      </c>
      <c r="AT318" s="349">
        <f t="shared" si="76"/>
        <v>0</v>
      </c>
      <c r="AU318" s="349">
        <f t="shared" si="76"/>
        <v>0</v>
      </c>
      <c r="AV318" s="349">
        <f t="shared" si="76"/>
        <v>0</v>
      </c>
      <c r="AW318" s="349">
        <f t="shared" si="76"/>
        <v>0</v>
      </c>
      <c r="AX318" s="349">
        <f t="shared" si="76"/>
        <v>0</v>
      </c>
      <c r="AY318" s="349">
        <f t="shared" si="76"/>
        <v>0</v>
      </c>
      <c r="AZ318" s="349">
        <f t="shared" si="76"/>
        <v>0</v>
      </c>
      <c r="BA318" s="349">
        <f t="shared" si="76"/>
        <v>0</v>
      </c>
      <c r="BB318" s="349">
        <f t="shared" si="68"/>
        <v>0</v>
      </c>
    </row>
    <row r="319" spans="1:54" ht="13.5">
      <c r="A319" s="319" t="str">
        <f t="shared" si="62"/>
        <v/>
      </c>
      <c r="B319" s="350" t="e">
        <f>DATE(F319,G319,H319)&amp;"-"&amp;COUNTIF($C$19:C319,H319)</f>
        <v>#NUM!</v>
      </c>
      <c r="C319" s="319">
        <f t="shared" si="63"/>
        <v>0</v>
      </c>
      <c r="D319" s="350" t="e">
        <f>DATE(F319,G319,H319)&amp;"-"&amp;COUNTIF($E$19:E319,H319)</f>
        <v>#NUM!</v>
      </c>
      <c r="E319" s="319">
        <f t="shared" si="64"/>
        <v>0</v>
      </c>
      <c r="F319" s="351"/>
      <c r="G319" s="351"/>
      <c r="H319" s="351"/>
      <c r="I319" s="352"/>
      <c r="J319" s="352"/>
      <c r="K319" s="353"/>
      <c r="L319" s="351"/>
      <c r="M319" s="354"/>
      <c r="N319" s="355"/>
      <c r="O319" s="356"/>
      <c r="P319" s="355"/>
      <c r="Q319" s="356"/>
      <c r="R319" s="355"/>
      <c r="S319" s="356"/>
      <c r="T319" s="355"/>
      <c r="U319" s="356"/>
      <c r="V319" s="357"/>
      <c r="W319" s="358"/>
      <c r="X319" s="358"/>
      <c r="Y319" s="358"/>
      <c r="Z319" s="358"/>
      <c r="AA319" s="600">
        <v>960</v>
      </c>
      <c r="AB319" s="360"/>
      <c r="AC319" s="349"/>
      <c r="AD319" s="361"/>
      <c r="AE319" s="362">
        <f t="shared" si="69"/>
        <v>0</v>
      </c>
      <c r="AF319" s="362">
        <f t="shared" si="73"/>
        <v>0</v>
      </c>
      <c r="AG319" s="362">
        <f t="shared" si="74"/>
        <v>0</v>
      </c>
      <c r="AH319" s="363">
        <f t="shared" si="65"/>
        <v>0</v>
      </c>
      <c r="AI319" s="364"/>
      <c r="AJ319" s="365">
        <f t="shared" si="66"/>
        <v>0</v>
      </c>
      <c r="AK319" s="351"/>
      <c r="AM319" s="349">
        <f t="shared" si="72"/>
        <v>0</v>
      </c>
      <c r="AN319" s="349">
        <f t="shared" si="76"/>
        <v>0</v>
      </c>
      <c r="AO319" s="349">
        <f t="shared" si="76"/>
        <v>0</v>
      </c>
      <c r="AP319" s="349">
        <f t="shared" si="76"/>
        <v>0</v>
      </c>
      <c r="AQ319" s="349">
        <f t="shared" si="76"/>
        <v>0</v>
      </c>
      <c r="AR319" s="349">
        <f t="shared" si="76"/>
        <v>0</v>
      </c>
      <c r="AS319" s="349">
        <f t="shared" si="76"/>
        <v>0</v>
      </c>
      <c r="AT319" s="349">
        <f t="shared" si="76"/>
        <v>0</v>
      </c>
      <c r="AU319" s="349">
        <f t="shared" si="76"/>
        <v>0</v>
      </c>
      <c r="AV319" s="349">
        <f t="shared" si="76"/>
        <v>0</v>
      </c>
      <c r="AW319" s="349">
        <f t="shared" si="76"/>
        <v>0</v>
      </c>
      <c r="AX319" s="349">
        <f t="shared" si="76"/>
        <v>0</v>
      </c>
      <c r="AY319" s="349">
        <f t="shared" si="76"/>
        <v>0</v>
      </c>
      <c r="AZ319" s="349">
        <f t="shared" si="76"/>
        <v>0</v>
      </c>
      <c r="BA319" s="349">
        <f t="shared" si="76"/>
        <v>0</v>
      </c>
      <c r="BB319" s="349">
        <f t="shared" si="68"/>
        <v>0</v>
      </c>
    </row>
    <row r="320" spans="1:54" ht="13.5">
      <c r="A320" s="319" t="str">
        <f t="shared" si="62"/>
        <v/>
      </c>
      <c r="B320" s="350" t="e">
        <f>DATE(F320,G320,H320)&amp;"-"&amp;COUNTIF($C$19:C320,H320)</f>
        <v>#NUM!</v>
      </c>
      <c r="C320" s="319">
        <f t="shared" si="63"/>
        <v>0</v>
      </c>
      <c r="D320" s="350" t="e">
        <f>DATE(F320,G320,H320)&amp;"-"&amp;COUNTIF($E$19:E320,H320)</f>
        <v>#NUM!</v>
      </c>
      <c r="E320" s="319">
        <f t="shared" si="64"/>
        <v>0</v>
      </c>
      <c r="F320" s="351"/>
      <c r="G320" s="351"/>
      <c r="H320" s="351"/>
      <c r="I320" s="352"/>
      <c r="J320" s="352"/>
      <c r="K320" s="353"/>
      <c r="L320" s="351"/>
      <c r="M320" s="354"/>
      <c r="N320" s="355"/>
      <c r="O320" s="356"/>
      <c r="P320" s="355"/>
      <c r="Q320" s="356"/>
      <c r="R320" s="355"/>
      <c r="S320" s="356"/>
      <c r="T320" s="355"/>
      <c r="U320" s="356"/>
      <c r="V320" s="357"/>
      <c r="W320" s="358"/>
      <c r="X320" s="358"/>
      <c r="Y320" s="358"/>
      <c r="Z320" s="358"/>
      <c r="AA320" s="600">
        <v>960</v>
      </c>
      <c r="AB320" s="360"/>
      <c r="AC320" s="349"/>
      <c r="AD320" s="361"/>
      <c r="AE320" s="362">
        <f t="shared" si="69"/>
        <v>0</v>
      </c>
      <c r="AF320" s="362">
        <f t="shared" si="73"/>
        <v>0</v>
      </c>
      <c r="AG320" s="362">
        <f t="shared" si="74"/>
        <v>0</v>
      </c>
      <c r="AH320" s="363">
        <f t="shared" si="65"/>
        <v>0</v>
      </c>
      <c r="AI320" s="364"/>
      <c r="AJ320" s="365">
        <f t="shared" si="66"/>
        <v>0</v>
      </c>
      <c r="AK320" s="351"/>
      <c r="AM320" s="349">
        <f t="shared" si="72"/>
        <v>0</v>
      </c>
      <c r="AN320" s="349">
        <f t="shared" si="76"/>
        <v>0</v>
      </c>
      <c r="AO320" s="349">
        <f t="shared" si="76"/>
        <v>0</v>
      </c>
      <c r="AP320" s="349">
        <f t="shared" si="76"/>
        <v>0</v>
      </c>
      <c r="AQ320" s="349">
        <f t="shared" si="76"/>
        <v>0</v>
      </c>
      <c r="AR320" s="349">
        <f t="shared" si="76"/>
        <v>0</v>
      </c>
      <c r="AS320" s="349">
        <f t="shared" si="76"/>
        <v>0</v>
      </c>
      <c r="AT320" s="349">
        <f t="shared" si="76"/>
        <v>0</v>
      </c>
      <c r="AU320" s="349">
        <f t="shared" si="76"/>
        <v>0</v>
      </c>
      <c r="AV320" s="349">
        <f t="shared" si="76"/>
        <v>0</v>
      </c>
      <c r="AW320" s="349">
        <f t="shared" si="76"/>
        <v>0</v>
      </c>
      <c r="AX320" s="349">
        <f t="shared" si="76"/>
        <v>0</v>
      </c>
      <c r="AY320" s="349">
        <f t="shared" si="76"/>
        <v>0</v>
      </c>
      <c r="AZ320" s="349">
        <f t="shared" si="76"/>
        <v>0</v>
      </c>
      <c r="BA320" s="349">
        <f t="shared" si="76"/>
        <v>0</v>
      </c>
      <c r="BB320" s="349">
        <f t="shared" si="68"/>
        <v>0</v>
      </c>
    </row>
    <row r="321" spans="1:54" ht="13.5">
      <c r="A321" s="319" t="str">
        <f t="shared" si="62"/>
        <v/>
      </c>
      <c r="B321" s="350" t="e">
        <f>DATE(F321,G321,H321)&amp;"-"&amp;COUNTIF($C$19:C321,H321)</f>
        <v>#NUM!</v>
      </c>
      <c r="C321" s="319">
        <f t="shared" si="63"/>
        <v>0</v>
      </c>
      <c r="D321" s="350" t="e">
        <f>DATE(F321,G321,H321)&amp;"-"&amp;COUNTIF($E$19:E321,H321)</f>
        <v>#NUM!</v>
      </c>
      <c r="E321" s="319">
        <f t="shared" si="64"/>
        <v>0</v>
      </c>
      <c r="F321" s="351"/>
      <c r="G321" s="351"/>
      <c r="H321" s="351"/>
      <c r="I321" s="352"/>
      <c r="J321" s="352"/>
      <c r="K321" s="353"/>
      <c r="L321" s="351"/>
      <c r="M321" s="354"/>
      <c r="N321" s="355"/>
      <c r="O321" s="356"/>
      <c r="P321" s="355"/>
      <c r="Q321" s="356"/>
      <c r="R321" s="355"/>
      <c r="S321" s="356"/>
      <c r="T321" s="355"/>
      <c r="U321" s="356"/>
      <c r="V321" s="357"/>
      <c r="W321" s="358"/>
      <c r="X321" s="358"/>
      <c r="Y321" s="358"/>
      <c r="Z321" s="358"/>
      <c r="AA321" s="600">
        <v>960</v>
      </c>
      <c r="AB321" s="360"/>
      <c r="AC321" s="349"/>
      <c r="AD321" s="361"/>
      <c r="AE321" s="362">
        <f t="shared" si="69"/>
        <v>0</v>
      </c>
      <c r="AF321" s="362">
        <f t="shared" si="73"/>
        <v>0</v>
      </c>
      <c r="AG321" s="362">
        <f t="shared" si="74"/>
        <v>0</v>
      </c>
      <c r="AH321" s="363">
        <f t="shared" si="65"/>
        <v>0</v>
      </c>
      <c r="AI321" s="364"/>
      <c r="AJ321" s="365">
        <f t="shared" si="66"/>
        <v>0</v>
      </c>
      <c r="AK321" s="351"/>
      <c r="AM321" s="349">
        <f t="shared" si="72"/>
        <v>0</v>
      </c>
      <c r="AN321" s="349">
        <f t="shared" si="76"/>
        <v>0</v>
      </c>
      <c r="AO321" s="349">
        <f t="shared" si="76"/>
        <v>0</v>
      </c>
      <c r="AP321" s="349">
        <f t="shared" si="76"/>
        <v>0</v>
      </c>
      <c r="AQ321" s="349">
        <f t="shared" si="76"/>
        <v>0</v>
      </c>
      <c r="AR321" s="349">
        <f t="shared" si="76"/>
        <v>0</v>
      </c>
      <c r="AS321" s="349">
        <f t="shared" si="76"/>
        <v>0</v>
      </c>
      <c r="AT321" s="349">
        <f t="shared" si="76"/>
        <v>0</v>
      </c>
      <c r="AU321" s="349">
        <f t="shared" si="76"/>
        <v>0</v>
      </c>
      <c r="AV321" s="349">
        <f t="shared" si="76"/>
        <v>0</v>
      </c>
      <c r="AW321" s="349">
        <f t="shared" si="76"/>
        <v>0</v>
      </c>
      <c r="AX321" s="349">
        <f t="shared" si="76"/>
        <v>0</v>
      </c>
      <c r="AY321" s="349">
        <f t="shared" si="76"/>
        <v>0</v>
      </c>
      <c r="AZ321" s="349">
        <f t="shared" si="76"/>
        <v>0</v>
      </c>
      <c r="BA321" s="349">
        <f t="shared" si="76"/>
        <v>0</v>
      </c>
      <c r="BB321" s="349">
        <f t="shared" si="68"/>
        <v>0</v>
      </c>
    </row>
    <row r="322" spans="1:54" ht="13.5">
      <c r="A322" s="319" t="str">
        <f t="shared" si="62"/>
        <v/>
      </c>
      <c r="B322" s="350" t="e">
        <f>DATE(F322,G322,H322)&amp;"-"&amp;COUNTIF($C$19:C322,H322)</f>
        <v>#NUM!</v>
      </c>
      <c r="C322" s="319">
        <f t="shared" si="63"/>
        <v>0</v>
      </c>
      <c r="D322" s="350" t="e">
        <f>DATE(F322,G322,H322)&amp;"-"&amp;COUNTIF($E$19:E322,H322)</f>
        <v>#NUM!</v>
      </c>
      <c r="E322" s="319">
        <f t="shared" si="64"/>
        <v>0</v>
      </c>
      <c r="F322" s="351"/>
      <c r="G322" s="351"/>
      <c r="H322" s="351"/>
      <c r="I322" s="352"/>
      <c r="J322" s="352"/>
      <c r="K322" s="353"/>
      <c r="L322" s="351"/>
      <c r="M322" s="354"/>
      <c r="N322" s="355"/>
      <c r="O322" s="356"/>
      <c r="P322" s="355"/>
      <c r="Q322" s="356"/>
      <c r="R322" s="355"/>
      <c r="S322" s="356"/>
      <c r="T322" s="355"/>
      <c r="U322" s="356"/>
      <c r="V322" s="357"/>
      <c r="W322" s="358"/>
      <c r="X322" s="358"/>
      <c r="Y322" s="358"/>
      <c r="Z322" s="358"/>
      <c r="AA322" s="600">
        <v>960</v>
      </c>
      <c r="AB322" s="360"/>
      <c r="AC322" s="349"/>
      <c r="AD322" s="361"/>
      <c r="AE322" s="362">
        <f t="shared" si="69"/>
        <v>0</v>
      </c>
      <c r="AF322" s="362">
        <f t="shared" si="73"/>
        <v>0</v>
      </c>
      <c r="AG322" s="362">
        <f t="shared" si="74"/>
        <v>0</v>
      </c>
      <c r="AH322" s="363">
        <f t="shared" si="65"/>
        <v>0</v>
      </c>
      <c r="AI322" s="364"/>
      <c r="AJ322" s="365">
        <f t="shared" si="66"/>
        <v>0</v>
      </c>
      <c r="AK322" s="351"/>
      <c r="AM322" s="349">
        <f t="shared" si="72"/>
        <v>0</v>
      </c>
      <c r="AN322" s="349">
        <f t="shared" si="76"/>
        <v>0</v>
      </c>
      <c r="AO322" s="349">
        <f t="shared" si="76"/>
        <v>0</v>
      </c>
      <c r="AP322" s="349">
        <f t="shared" si="76"/>
        <v>0</v>
      </c>
      <c r="AQ322" s="349">
        <f t="shared" si="76"/>
        <v>0</v>
      </c>
      <c r="AR322" s="349">
        <f t="shared" si="76"/>
        <v>0</v>
      </c>
      <c r="AS322" s="349">
        <f t="shared" si="76"/>
        <v>0</v>
      </c>
      <c r="AT322" s="349">
        <f t="shared" si="76"/>
        <v>0</v>
      </c>
      <c r="AU322" s="349">
        <f t="shared" si="76"/>
        <v>0</v>
      </c>
      <c r="AV322" s="349">
        <f t="shared" si="76"/>
        <v>0</v>
      </c>
      <c r="AW322" s="349">
        <f t="shared" si="76"/>
        <v>0</v>
      </c>
      <c r="AX322" s="349">
        <f t="shared" si="76"/>
        <v>0</v>
      </c>
      <c r="AY322" s="349">
        <f t="shared" si="76"/>
        <v>0</v>
      </c>
      <c r="AZ322" s="349">
        <f t="shared" si="76"/>
        <v>0</v>
      </c>
      <c r="BA322" s="349">
        <f t="shared" si="76"/>
        <v>0</v>
      </c>
      <c r="BB322" s="349">
        <f t="shared" si="68"/>
        <v>0</v>
      </c>
    </row>
    <row r="323" spans="1:54" ht="13.5">
      <c r="A323" s="319" t="str">
        <f t="shared" si="62"/>
        <v/>
      </c>
      <c r="B323" s="350" t="e">
        <f>DATE(F323,G323,H323)&amp;"-"&amp;COUNTIF($C$19:C323,H323)</f>
        <v>#NUM!</v>
      </c>
      <c r="C323" s="319">
        <f t="shared" si="63"/>
        <v>0</v>
      </c>
      <c r="D323" s="350" t="e">
        <f>DATE(F323,G323,H323)&amp;"-"&amp;COUNTIF($E$19:E323,H323)</f>
        <v>#NUM!</v>
      </c>
      <c r="E323" s="319">
        <f t="shared" si="64"/>
        <v>0</v>
      </c>
      <c r="F323" s="351"/>
      <c r="G323" s="351"/>
      <c r="H323" s="351"/>
      <c r="I323" s="352"/>
      <c r="J323" s="352"/>
      <c r="K323" s="353"/>
      <c r="L323" s="351"/>
      <c r="M323" s="354"/>
      <c r="N323" s="355"/>
      <c r="O323" s="356"/>
      <c r="P323" s="355"/>
      <c r="Q323" s="356"/>
      <c r="R323" s="355"/>
      <c r="S323" s="356"/>
      <c r="T323" s="355"/>
      <c r="U323" s="356"/>
      <c r="V323" s="357"/>
      <c r="W323" s="358"/>
      <c r="X323" s="358"/>
      <c r="Y323" s="358"/>
      <c r="Z323" s="358"/>
      <c r="AA323" s="600">
        <v>960</v>
      </c>
      <c r="AB323" s="360"/>
      <c r="AC323" s="349"/>
      <c r="AD323" s="361"/>
      <c r="AE323" s="362">
        <f t="shared" si="69"/>
        <v>0</v>
      </c>
      <c r="AF323" s="362">
        <f t="shared" si="73"/>
        <v>0</v>
      </c>
      <c r="AG323" s="362">
        <f t="shared" si="74"/>
        <v>0</v>
      </c>
      <c r="AH323" s="363">
        <f t="shared" si="65"/>
        <v>0</v>
      </c>
      <c r="AI323" s="364"/>
      <c r="AJ323" s="365">
        <f t="shared" si="66"/>
        <v>0</v>
      </c>
      <c r="AK323" s="351"/>
      <c r="AM323" s="349">
        <f t="shared" si="72"/>
        <v>0</v>
      </c>
      <c r="AN323" s="349">
        <f t="shared" si="76"/>
        <v>0</v>
      </c>
      <c r="AO323" s="349">
        <f t="shared" si="76"/>
        <v>0</v>
      </c>
      <c r="AP323" s="349">
        <f t="shared" si="76"/>
        <v>0</v>
      </c>
      <c r="AQ323" s="349">
        <f t="shared" si="76"/>
        <v>0</v>
      </c>
      <c r="AR323" s="349">
        <f t="shared" si="76"/>
        <v>0</v>
      </c>
      <c r="AS323" s="349">
        <f t="shared" si="76"/>
        <v>0</v>
      </c>
      <c r="AT323" s="349">
        <f t="shared" si="76"/>
        <v>0</v>
      </c>
      <c r="AU323" s="349">
        <f t="shared" si="76"/>
        <v>0</v>
      </c>
      <c r="AV323" s="349">
        <f t="shared" si="76"/>
        <v>0</v>
      </c>
      <c r="AW323" s="349">
        <f t="shared" si="76"/>
        <v>0</v>
      </c>
      <c r="AX323" s="349">
        <f t="shared" si="76"/>
        <v>0</v>
      </c>
      <c r="AY323" s="349">
        <f t="shared" si="76"/>
        <v>0</v>
      </c>
      <c r="AZ323" s="349">
        <f t="shared" si="76"/>
        <v>0</v>
      </c>
      <c r="BA323" s="349">
        <f t="shared" si="76"/>
        <v>0</v>
      </c>
      <c r="BB323" s="349">
        <f t="shared" si="68"/>
        <v>0</v>
      </c>
    </row>
    <row r="324" spans="1:54" ht="13.5">
      <c r="A324" s="319" t="str">
        <f t="shared" si="62"/>
        <v/>
      </c>
      <c r="B324" s="350" t="e">
        <f>DATE(F324,G324,H324)&amp;"-"&amp;COUNTIF($C$19:C324,H324)</f>
        <v>#NUM!</v>
      </c>
      <c r="C324" s="319">
        <f t="shared" si="63"/>
        <v>0</v>
      </c>
      <c r="D324" s="350" t="e">
        <f>DATE(F324,G324,H324)&amp;"-"&amp;COUNTIF($E$19:E324,H324)</f>
        <v>#NUM!</v>
      </c>
      <c r="E324" s="319">
        <f t="shared" si="64"/>
        <v>0</v>
      </c>
      <c r="F324" s="351"/>
      <c r="G324" s="351"/>
      <c r="H324" s="351"/>
      <c r="I324" s="352"/>
      <c r="J324" s="352"/>
      <c r="K324" s="353"/>
      <c r="L324" s="351"/>
      <c r="M324" s="354"/>
      <c r="N324" s="355"/>
      <c r="O324" s="356"/>
      <c r="P324" s="355"/>
      <c r="Q324" s="356"/>
      <c r="R324" s="355"/>
      <c r="S324" s="356"/>
      <c r="T324" s="355"/>
      <c r="U324" s="356"/>
      <c r="V324" s="357"/>
      <c r="W324" s="358"/>
      <c r="X324" s="358"/>
      <c r="Y324" s="358"/>
      <c r="Z324" s="358"/>
      <c r="AA324" s="600">
        <v>960</v>
      </c>
      <c r="AB324" s="360"/>
      <c r="AC324" s="349"/>
      <c r="AD324" s="361"/>
      <c r="AE324" s="362">
        <f t="shared" si="69"/>
        <v>0</v>
      </c>
      <c r="AF324" s="362">
        <f t="shared" si="73"/>
        <v>0</v>
      </c>
      <c r="AG324" s="362">
        <f t="shared" si="74"/>
        <v>0</v>
      </c>
      <c r="AH324" s="363">
        <f t="shared" si="65"/>
        <v>0</v>
      </c>
      <c r="AI324" s="364"/>
      <c r="AJ324" s="365">
        <f t="shared" si="66"/>
        <v>0</v>
      </c>
      <c r="AK324" s="351"/>
      <c r="AM324" s="349">
        <f t="shared" si="72"/>
        <v>0</v>
      </c>
      <c r="AN324" s="349">
        <f t="shared" si="76"/>
        <v>0</v>
      </c>
      <c r="AO324" s="349">
        <f t="shared" si="76"/>
        <v>0</v>
      </c>
      <c r="AP324" s="349">
        <f t="shared" si="76"/>
        <v>0</v>
      </c>
      <c r="AQ324" s="349">
        <f t="shared" si="76"/>
        <v>0</v>
      </c>
      <c r="AR324" s="349">
        <f t="shared" si="76"/>
        <v>0</v>
      </c>
      <c r="AS324" s="349">
        <f t="shared" si="76"/>
        <v>0</v>
      </c>
      <c r="AT324" s="349">
        <f t="shared" si="76"/>
        <v>0</v>
      </c>
      <c r="AU324" s="349">
        <f t="shared" si="76"/>
        <v>0</v>
      </c>
      <c r="AV324" s="349">
        <f t="shared" si="76"/>
        <v>0</v>
      </c>
      <c r="AW324" s="349">
        <f t="shared" si="76"/>
        <v>0</v>
      </c>
      <c r="AX324" s="349">
        <f t="shared" si="76"/>
        <v>0</v>
      </c>
      <c r="AY324" s="349">
        <f t="shared" si="76"/>
        <v>0</v>
      </c>
      <c r="AZ324" s="349">
        <f t="shared" si="76"/>
        <v>0</v>
      </c>
      <c r="BA324" s="349">
        <f t="shared" si="76"/>
        <v>0</v>
      </c>
      <c r="BB324" s="349">
        <f t="shared" si="68"/>
        <v>0</v>
      </c>
    </row>
    <row r="325" spans="1:54" ht="13.5">
      <c r="A325" s="319" t="str">
        <f t="shared" si="62"/>
        <v/>
      </c>
      <c r="B325" s="350" t="e">
        <f>DATE(F325,G325,H325)&amp;"-"&amp;COUNTIF($C$19:C325,H325)</f>
        <v>#NUM!</v>
      </c>
      <c r="C325" s="319">
        <f t="shared" si="63"/>
        <v>0</v>
      </c>
      <c r="D325" s="350" t="e">
        <f>DATE(F325,G325,H325)&amp;"-"&amp;COUNTIF($E$19:E325,H325)</f>
        <v>#NUM!</v>
      </c>
      <c r="E325" s="319">
        <f t="shared" si="64"/>
        <v>0</v>
      </c>
      <c r="F325" s="351"/>
      <c r="G325" s="351"/>
      <c r="H325" s="351"/>
      <c r="I325" s="352"/>
      <c r="J325" s="352"/>
      <c r="K325" s="353"/>
      <c r="L325" s="351"/>
      <c r="M325" s="354"/>
      <c r="N325" s="355"/>
      <c r="O325" s="356"/>
      <c r="P325" s="355"/>
      <c r="Q325" s="356"/>
      <c r="R325" s="355"/>
      <c r="S325" s="356"/>
      <c r="T325" s="355"/>
      <c r="U325" s="356"/>
      <c r="V325" s="357"/>
      <c r="W325" s="358"/>
      <c r="X325" s="358"/>
      <c r="Y325" s="358"/>
      <c r="Z325" s="358"/>
      <c r="AA325" s="600">
        <v>960</v>
      </c>
      <c r="AB325" s="360"/>
      <c r="AC325" s="349"/>
      <c r="AD325" s="361"/>
      <c r="AE325" s="362">
        <f t="shared" si="69"/>
        <v>0</v>
      </c>
      <c r="AF325" s="362">
        <f t="shared" si="73"/>
        <v>0</v>
      </c>
      <c r="AG325" s="362">
        <f t="shared" si="74"/>
        <v>0</v>
      </c>
      <c r="AH325" s="363">
        <f t="shared" si="65"/>
        <v>0</v>
      </c>
      <c r="AI325" s="364"/>
      <c r="AJ325" s="365">
        <f t="shared" si="66"/>
        <v>0</v>
      </c>
      <c r="AK325" s="351"/>
      <c r="AM325" s="349">
        <f t="shared" si="72"/>
        <v>0</v>
      </c>
      <c r="AN325" s="349">
        <f t="shared" si="76"/>
        <v>0</v>
      </c>
      <c r="AO325" s="349">
        <f t="shared" si="76"/>
        <v>0</v>
      </c>
      <c r="AP325" s="349">
        <f t="shared" si="76"/>
        <v>0</v>
      </c>
      <c r="AQ325" s="349">
        <f t="shared" si="76"/>
        <v>0</v>
      </c>
      <c r="AR325" s="349">
        <f t="shared" si="76"/>
        <v>0</v>
      </c>
      <c r="AS325" s="349">
        <f t="shared" si="76"/>
        <v>0</v>
      </c>
      <c r="AT325" s="349">
        <f t="shared" si="76"/>
        <v>0</v>
      </c>
      <c r="AU325" s="349">
        <f t="shared" si="76"/>
        <v>0</v>
      </c>
      <c r="AV325" s="349">
        <f t="shared" si="76"/>
        <v>0</v>
      </c>
      <c r="AW325" s="349">
        <f t="shared" si="76"/>
        <v>0</v>
      </c>
      <c r="AX325" s="349">
        <f t="shared" si="76"/>
        <v>0</v>
      </c>
      <c r="AY325" s="349">
        <f t="shared" si="76"/>
        <v>0</v>
      </c>
      <c r="AZ325" s="349">
        <f t="shared" si="76"/>
        <v>0</v>
      </c>
      <c r="BA325" s="349">
        <f t="shared" si="76"/>
        <v>0</v>
      </c>
      <c r="BB325" s="349">
        <f t="shared" si="68"/>
        <v>0</v>
      </c>
    </row>
    <row r="326" spans="1:54" ht="13.5">
      <c r="A326" s="319" t="str">
        <f t="shared" si="62"/>
        <v/>
      </c>
      <c r="B326" s="350" t="e">
        <f>DATE(F326,G326,H326)&amp;"-"&amp;COUNTIF($C$19:C326,H326)</f>
        <v>#NUM!</v>
      </c>
      <c r="C326" s="319">
        <f t="shared" si="63"/>
        <v>0</v>
      </c>
      <c r="D326" s="350" t="e">
        <f>DATE(F326,G326,H326)&amp;"-"&amp;COUNTIF($E$19:E326,H326)</f>
        <v>#NUM!</v>
      </c>
      <c r="E326" s="319">
        <f t="shared" si="64"/>
        <v>0</v>
      </c>
      <c r="F326" s="351"/>
      <c r="G326" s="351"/>
      <c r="H326" s="351"/>
      <c r="I326" s="352"/>
      <c r="J326" s="352"/>
      <c r="K326" s="353"/>
      <c r="L326" s="351"/>
      <c r="M326" s="354"/>
      <c r="N326" s="355"/>
      <c r="O326" s="356"/>
      <c r="P326" s="355"/>
      <c r="Q326" s="356"/>
      <c r="R326" s="355"/>
      <c r="S326" s="356"/>
      <c r="T326" s="355"/>
      <c r="U326" s="356"/>
      <c r="V326" s="357"/>
      <c r="W326" s="358"/>
      <c r="X326" s="358"/>
      <c r="Y326" s="358"/>
      <c r="Z326" s="358"/>
      <c r="AA326" s="600">
        <v>960</v>
      </c>
      <c r="AB326" s="360"/>
      <c r="AC326" s="349"/>
      <c r="AD326" s="361"/>
      <c r="AE326" s="362">
        <f t="shared" si="69"/>
        <v>0</v>
      </c>
      <c r="AF326" s="362">
        <f t="shared" si="73"/>
        <v>0</v>
      </c>
      <c r="AG326" s="362">
        <f t="shared" si="74"/>
        <v>0</v>
      </c>
      <c r="AH326" s="363">
        <f t="shared" si="65"/>
        <v>0</v>
      </c>
      <c r="AI326" s="364"/>
      <c r="AJ326" s="365">
        <f t="shared" si="66"/>
        <v>0</v>
      </c>
      <c r="AK326" s="351"/>
      <c r="AM326" s="349">
        <f t="shared" si="72"/>
        <v>0</v>
      </c>
      <c r="AN326" s="349">
        <f t="shared" si="76"/>
        <v>0</v>
      </c>
      <c r="AO326" s="349">
        <f t="shared" si="76"/>
        <v>0</v>
      </c>
      <c r="AP326" s="349">
        <f t="shared" si="76"/>
        <v>0</v>
      </c>
      <c r="AQ326" s="349">
        <f t="shared" si="76"/>
        <v>0</v>
      </c>
      <c r="AR326" s="349">
        <f t="shared" si="76"/>
        <v>0</v>
      </c>
      <c r="AS326" s="349">
        <f t="shared" si="76"/>
        <v>0</v>
      </c>
      <c r="AT326" s="349">
        <f t="shared" si="76"/>
        <v>0</v>
      </c>
      <c r="AU326" s="349">
        <f t="shared" si="76"/>
        <v>0</v>
      </c>
      <c r="AV326" s="349">
        <f t="shared" si="76"/>
        <v>0</v>
      </c>
      <c r="AW326" s="349">
        <f t="shared" si="76"/>
        <v>0</v>
      </c>
      <c r="AX326" s="349">
        <f t="shared" si="76"/>
        <v>0</v>
      </c>
      <c r="AY326" s="349">
        <f t="shared" si="76"/>
        <v>0</v>
      </c>
      <c r="AZ326" s="349">
        <f t="shared" si="76"/>
        <v>0</v>
      </c>
      <c r="BA326" s="349">
        <f t="shared" si="76"/>
        <v>0</v>
      </c>
      <c r="BB326" s="349">
        <f t="shared" si="68"/>
        <v>0</v>
      </c>
    </row>
    <row r="327" spans="1:54" ht="13.5">
      <c r="A327" s="319" t="str">
        <f t="shared" ref="A327:A390" si="77">I327&amp;H327</f>
        <v/>
      </c>
      <c r="B327" s="350" t="e">
        <f>DATE(F327,G327,H327)&amp;"-"&amp;COUNTIF($C$19:C327,H327)</f>
        <v>#NUM!</v>
      </c>
      <c r="C327" s="319">
        <f t="shared" ref="C327:C390" si="78">IF(OR(AA327=0,AA327=""),0,H327)</f>
        <v>0</v>
      </c>
      <c r="D327" s="350" t="e">
        <f>DATE(F327,G327,H327)&amp;"-"&amp;COUNTIF($E$19:E327,H327)</f>
        <v>#NUM!</v>
      </c>
      <c r="E327" s="319">
        <f t="shared" ref="E327:E390" si="79">IF(OR(H327=0,H327=""),0,H327)</f>
        <v>0</v>
      </c>
      <c r="F327" s="351"/>
      <c r="G327" s="351"/>
      <c r="H327" s="351"/>
      <c r="I327" s="352"/>
      <c r="J327" s="352"/>
      <c r="K327" s="353"/>
      <c r="L327" s="351"/>
      <c r="M327" s="354"/>
      <c r="N327" s="355"/>
      <c r="O327" s="356"/>
      <c r="P327" s="355"/>
      <c r="Q327" s="356"/>
      <c r="R327" s="355"/>
      <c r="S327" s="356"/>
      <c r="T327" s="355"/>
      <c r="U327" s="356"/>
      <c r="V327" s="357"/>
      <c r="W327" s="358"/>
      <c r="X327" s="358"/>
      <c r="Y327" s="358"/>
      <c r="Z327" s="358"/>
      <c r="AA327" s="600">
        <v>960</v>
      </c>
      <c r="AB327" s="360"/>
      <c r="AC327" s="349"/>
      <c r="AD327" s="361"/>
      <c r="AE327" s="362">
        <f t="shared" si="69"/>
        <v>0</v>
      </c>
      <c r="AF327" s="362">
        <f t="shared" si="73"/>
        <v>0</v>
      </c>
      <c r="AG327" s="362">
        <f t="shared" si="74"/>
        <v>0</v>
      </c>
      <c r="AH327" s="363">
        <f t="shared" ref="AH327:AH390" si="80">IF(AK327&lt;&gt;"",(AE327-AG327)*AA327*24+AG327*AK327*24+AF327*AA327*24,AE327*AA327*24+AG327*ROUND(AA327*0.25,0)*24+AF327*AA327*24)</f>
        <v>0</v>
      </c>
      <c r="AI327" s="364"/>
      <c r="AJ327" s="365">
        <f t="shared" ref="AJ327:AJ390" si="81">K327-N327-P327-R327-T327-V327-W327-Y327-X327-Z327-IF(J327=$J$1,AI327,0)</f>
        <v>0</v>
      </c>
      <c r="AK327" s="351"/>
      <c r="AM327" s="349">
        <f t="shared" si="72"/>
        <v>0</v>
      </c>
      <c r="AN327" s="349">
        <f t="shared" si="76"/>
        <v>0</v>
      </c>
      <c r="AO327" s="349">
        <f t="shared" si="76"/>
        <v>0</v>
      </c>
      <c r="AP327" s="349">
        <f t="shared" si="76"/>
        <v>0</v>
      </c>
      <c r="AQ327" s="349">
        <f t="shared" si="76"/>
        <v>0</v>
      </c>
      <c r="AR327" s="349">
        <f t="shared" si="76"/>
        <v>0</v>
      </c>
      <c r="AS327" s="349">
        <f t="shared" si="76"/>
        <v>0</v>
      </c>
      <c r="AT327" s="349">
        <f t="shared" si="76"/>
        <v>0</v>
      </c>
      <c r="AU327" s="349">
        <f t="shared" si="76"/>
        <v>0</v>
      </c>
      <c r="AV327" s="349">
        <f t="shared" si="76"/>
        <v>0</v>
      </c>
      <c r="AW327" s="349">
        <f t="shared" si="76"/>
        <v>0</v>
      </c>
      <c r="AX327" s="349">
        <f t="shared" si="76"/>
        <v>0</v>
      </c>
      <c r="AY327" s="349">
        <f t="shared" si="76"/>
        <v>0</v>
      </c>
      <c r="AZ327" s="349">
        <f t="shared" si="76"/>
        <v>0</v>
      </c>
      <c r="BA327" s="349">
        <f t="shared" si="76"/>
        <v>0</v>
      </c>
      <c r="BB327" s="349">
        <f t="shared" ref="BB327:BB390" si="82">SUM(AM327:BA327)</f>
        <v>0</v>
      </c>
    </row>
    <row r="328" spans="1:54" ht="13.5">
      <c r="A328" s="319" t="str">
        <f t="shared" si="77"/>
        <v/>
      </c>
      <c r="B328" s="350" t="e">
        <f>DATE(F328,G328,H328)&amp;"-"&amp;COUNTIF($C$19:C328,H328)</f>
        <v>#NUM!</v>
      </c>
      <c r="C328" s="319">
        <f t="shared" si="78"/>
        <v>0</v>
      </c>
      <c r="D328" s="350" t="e">
        <f>DATE(F328,G328,H328)&amp;"-"&amp;COUNTIF($E$19:E328,H328)</f>
        <v>#NUM!</v>
      </c>
      <c r="E328" s="319">
        <f t="shared" si="79"/>
        <v>0</v>
      </c>
      <c r="F328" s="351"/>
      <c r="G328" s="351"/>
      <c r="H328" s="351"/>
      <c r="I328" s="352"/>
      <c r="J328" s="352"/>
      <c r="K328" s="353"/>
      <c r="L328" s="351"/>
      <c r="M328" s="354"/>
      <c r="N328" s="355"/>
      <c r="O328" s="356"/>
      <c r="P328" s="355"/>
      <c r="Q328" s="356"/>
      <c r="R328" s="355"/>
      <c r="S328" s="356"/>
      <c r="T328" s="355"/>
      <c r="U328" s="356"/>
      <c r="V328" s="357"/>
      <c r="W328" s="358"/>
      <c r="X328" s="358"/>
      <c r="Y328" s="358"/>
      <c r="Z328" s="358"/>
      <c r="AA328" s="600">
        <v>960</v>
      </c>
      <c r="AB328" s="360"/>
      <c r="AC328" s="349"/>
      <c r="AD328" s="361"/>
      <c r="AE328" s="362">
        <f t="shared" si="69"/>
        <v>0</v>
      </c>
      <c r="AF328" s="362">
        <f t="shared" si="73"/>
        <v>0</v>
      </c>
      <c r="AG328" s="362">
        <f t="shared" si="74"/>
        <v>0</v>
      </c>
      <c r="AH328" s="363">
        <f t="shared" si="80"/>
        <v>0</v>
      </c>
      <c r="AI328" s="364"/>
      <c r="AJ328" s="365">
        <f t="shared" si="81"/>
        <v>0</v>
      </c>
      <c r="AK328" s="351"/>
      <c r="AM328" s="349">
        <f t="shared" si="72"/>
        <v>0</v>
      </c>
      <c r="AN328" s="349">
        <f t="shared" si="76"/>
        <v>0</v>
      </c>
      <c r="AO328" s="349">
        <f t="shared" si="76"/>
        <v>0</v>
      </c>
      <c r="AP328" s="349">
        <f t="shared" si="76"/>
        <v>0</v>
      </c>
      <c r="AQ328" s="349">
        <f t="shared" si="76"/>
        <v>0</v>
      </c>
      <c r="AR328" s="349">
        <f t="shared" si="76"/>
        <v>0</v>
      </c>
      <c r="AS328" s="349">
        <f t="shared" si="76"/>
        <v>0</v>
      </c>
      <c r="AT328" s="349">
        <f t="shared" si="76"/>
        <v>0</v>
      </c>
      <c r="AU328" s="349">
        <f t="shared" si="76"/>
        <v>0</v>
      </c>
      <c r="AV328" s="349">
        <f t="shared" si="76"/>
        <v>0</v>
      </c>
      <c r="AW328" s="349">
        <f t="shared" si="76"/>
        <v>0</v>
      </c>
      <c r="AX328" s="349">
        <f t="shared" si="76"/>
        <v>0</v>
      </c>
      <c r="AY328" s="349">
        <f t="shared" si="76"/>
        <v>0</v>
      </c>
      <c r="AZ328" s="349">
        <f t="shared" si="76"/>
        <v>0</v>
      </c>
      <c r="BA328" s="349">
        <f t="shared" si="76"/>
        <v>0</v>
      </c>
      <c r="BB328" s="349">
        <f t="shared" si="82"/>
        <v>0</v>
      </c>
    </row>
    <row r="329" spans="1:54" ht="13.5">
      <c r="A329" s="319" t="str">
        <f t="shared" si="77"/>
        <v/>
      </c>
      <c r="B329" s="350" t="e">
        <f>DATE(F329,G329,H329)&amp;"-"&amp;COUNTIF($C$19:C329,H329)</f>
        <v>#NUM!</v>
      </c>
      <c r="C329" s="319">
        <f t="shared" si="78"/>
        <v>0</v>
      </c>
      <c r="D329" s="350" t="e">
        <f>DATE(F329,G329,H329)&amp;"-"&amp;COUNTIF($E$19:E329,H329)</f>
        <v>#NUM!</v>
      </c>
      <c r="E329" s="319">
        <f t="shared" si="79"/>
        <v>0</v>
      </c>
      <c r="F329" s="351"/>
      <c r="G329" s="351"/>
      <c r="H329" s="351"/>
      <c r="I329" s="352"/>
      <c r="J329" s="352"/>
      <c r="K329" s="353"/>
      <c r="L329" s="351"/>
      <c r="M329" s="354"/>
      <c r="N329" s="355"/>
      <c r="O329" s="356"/>
      <c r="P329" s="355"/>
      <c r="Q329" s="356"/>
      <c r="R329" s="355"/>
      <c r="S329" s="356"/>
      <c r="T329" s="355"/>
      <c r="U329" s="356"/>
      <c r="V329" s="357"/>
      <c r="W329" s="358"/>
      <c r="X329" s="358"/>
      <c r="Y329" s="358"/>
      <c r="Z329" s="358"/>
      <c r="AA329" s="600">
        <v>960</v>
      </c>
      <c r="AB329" s="360"/>
      <c r="AC329" s="349"/>
      <c r="AD329" s="361"/>
      <c r="AE329" s="362">
        <f t="shared" si="69"/>
        <v>0</v>
      </c>
      <c r="AF329" s="362">
        <f t="shared" si="73"/>
        <v>0</v>
      </c>
      <c r="AG329" s="362">
        <f t="shared" si="74"/>
        <v>0</v>
      </c>
      <c r="AH329" s="363">
        <f t="shared" si="80"/>
        <v>0</v>
      </c>
      <c r="AI329" s="364"/>
      <c r="AJ329" s="365">
        <f t="shared" si="81"/>
        <v>0</v>
      </c>
      <c r="AK329" s="351"/>
      <c r="AM329" s="349">
        <f t="shared" si="72"/>
        <v>0</v>
      </c>
      <c r="AN329" s="349">
        <f t="shared" si="76"/>
        <v>0</v>
      </c>
      <c r="AO329" s="349">
        <f t="shared" si="76"/>
        <v>0</v>
      </c>
      <c r="AP329" s="349">
        <f t="shared" si="76"/>
        <v>0</v>
      </c>
      <c r="AQ329" s="349">
        <f t="shared" si="76"/>
        <v>0</v>
      </c>
      <c r="AR329" s="349">
        <f t="shared" si="76"/>
        <v>0</v>
      </c>
      <c r="AS329" s="349">
        <f t="shared" si="76"/>
        <v>0</v>
      </c>
      <c r="AT329" s="349">
        <f t="shared" si="76"/>
        <v>0</v>
      </c>
      <c r="AU329" s="349">
        <f t="shared" si="76"/>
        <v>0</v>
      </c>
      <c r="AV329" s="349">
        <f t="shared" si="76"/>
        <v>0</v>
      </c>
      <c r="AW329" s="349">
        <f t="shared" si="76"/>
        <v>0</v>
      </c>
      <c r="AX329" s="349">
        <f t="shared" si="76"/>
        <v>0</v>
      </c>
      <c r="AY329" s="349">
        <f t="shared" si="76"/>
        <v>0</v>
      </c>
      <c r="AZ329" s="349">
        <f t="shared" si="76"/>
        <v>0</v>
      </c>
      <c r="BA329" s="349">
        <f t="shared" si="76"/>
        <v>0</v>
      </c>
      <c r="BB329" s="349">
        <f t="shared" si="82"/>
        <v>0</v>
      </c>
    </row>
    <row r="330" spans="1:54" ht="13.5">
      <c r="A330" s="319" t="str">
        <f t="shared" si="77"/>
        <v/>
      </c>
      <c r="B330" s="350" t="e">
        <f>DATE(F330,G330,H330)&amp;"-"&amp;COUNTIF($C$19:C330,H330)</f>
        <v>#NUM!</v>
      </c>
      <c r="C330" s="319">
        <f t="shared" si="78"/>
        <v>0</v>
      </c>
      <c r="D330" s="350" t="e">
        <f>DATE(F330,G330,H330)&amp;"-"&amp;COUNTIF($E$19:E330,H330)</f>
        <v>#NUM!</v>
      </c>
      <c r="E330" s="319">
        <f t="shared" si="79"/>
        <v>0</v>
      </c>
      <c r="F330" s="351"/>
      <c r="G330" s="351"/>
      <c r="H330" s="351"/>
      <c r="I330" s="352"/>
      <c r="J330" s="352"/>
      <c r="K330" s="353"/>
      <c r="L330" s="351"/>
      <c r="M330" s="354"/>
      <c r="N330" s="355"/>
      <c r="O330" s="356"/>
      <c r="P330" s="355"/>
      <c r="Q330" s="356"/>
      <c r="R330" s="355"/>
      <c r="S330" s="356"/>
      <c r="T330" s="355"/>
      <c r="U330" s="356"/>
      <c r="V330" s="357"/>
      <c r="W330" s="358"/>
      <c r="X330" s="358"/>
      <c r="Y330" s="358"/>
      <c r="Z330" s="358"/>
      <c r="AA330" s="600">
        <v>960</v>
      </c>
      <c r="AB330" s="360"/>
      <c r="AC330" s="349"/>
      <c r="AD330" s="361"/>
      <c r="AE330" s="362">
        <f t="shared" si="69"/>
        <v>0</v>
      </c>
      <c r="AF330" s="362">
        <f t="shared" si="73"/>
        <v>0</v>
      </c>
      <c r="AG330" s="362">
        <f t="shared" si="74"/>
        <v>0</v>
      </c>
      <c r="AH330" s="363">
        <f t="shared" si="80"/>
        <v>0</v>
      </c>
      <c r="AI330" s="364"/>
      <c r="AJ330" s="365">
        <f t="shared" si="81"/>
        <v>0</v>
      </c>
      <c r="AK330" s="351"/>
      <c r="AM330" s="349">
        <f t="shared" si="72"/>
        <v>0</v>
      </c>
      <c r="AN330" s="349">
        <f t="shared" si="76"/>
        <v>0</v>
      </c>
      <c r="AO330" s="349">
        <f t="shared" si="76"/>
        <v>0</v>
      </c>
      <c r="AP330" s="349">
        <f t="shared" si="76"/>
        <v>0</v>
      </c>
      <c r="AQ330" s="349">
        <f t="shared" si="76"/>
        <v>0</v>
      </c>
      <c r="AR330" s="349">
        <f t="shared" si="76"/>
        <v>0</v>
      </c>
      <c r="AS330" s="349">
        <f t="shared" si="76"/>
        <v>0</v>
      </c>
      <c r="AT330" s="349">
        <f t="shared" si="76"/>
        <v>0</v>
      </c>
      <c r="AU330" s="349">
        <f t="shared" si="76"/>
        <v>0</v>
      </c>
      <c r="AV330" s="349">
        <f t="shared" si="76"/>
        <v>0</v>
      </c>
      <c r="AW330" s="349">
        <f t="shared" si="76"/>
        <v>0</v>
      </c>
      <c r="AX330" s="349">
        <f t="shared" si="76"/>
        <v>0</v>
      </c>
      <c r="AY330" s="349">
        <f t="shared" si="76"/>
        <v>0</v>
      </c>
      <c r="AZ330" s="349">
        <f t="shared" si="76"/>
        <v>0</v>
      </c>
      <c r="BA330" s="349">
        <f t="shared" si="76"/>
        <v>0</v>
      </c>
      <c r="BB330" s="349">
        <f t="shared" si="82"/>
        <v>0</v>
      </c>
    </row>
    <row r="331" spans="1:54" ht="13.5">
      <c r="A331" s="319" t="str">
        <f t="shared" si="77"/>
        <v/>
      </c>
      <c r="B331" s="350" t="e">
        <f>DATE(F331,G331,H331)&amp;"-"&amp;COUNTIF($C$19:C331,H331)</f>
        <v>#NUM!</v>
      </c>
      <c r="C331" s="319">
        <f t="shared" si="78"/>
        <v>0</v>
      </c>
      <c r="D331" s="350" t="e">
        <f>DATE(F331,G331,H331)&amp;"-"&amp;COUNTIF($E$19:E331,H331)</f>
        <v>#NUM!</v>
      </c>
      <c r="E331" s="319">
        <f t="shared" si="79"/>
        <v>0</v>
      </c>
      <c r="F331" s="351"/>
      <c r="G331" s="351"/>
      <c r="H331" s="351"/>
      <c r="I331" s="352"/>
      <c r="J331" s="352"/>
      <c r="K331" s="353"/>
      <c r="L331" s="351"/>
      <c r="M331" s="354"/>
      <c r="N331" s="355"/>
      <c r="O331" s="356"/>
      <c r="P331" s="355"/>
      <c r="Q331" s="356"/>
      <c r="R331" s="355"/>
      <c r="S331" s="356"/>
      <c r="T331" s="355"/>
      <c r="U331" s="356"/>
      <c r="V331" s="357"/>
      <c r="W331" s="358"/>
      <c r="X331" s="358"/>
      <c r="Y331" s="358"/>
      <c r="Z331" s="358"/>
      <c r="AA331" s="600">
        <v>960</v>
      </c>
      <c r="AB331" s="360"/>
      <c r="AC331" s="349"/>
      <c r="AD331" s="361"/>
      <c r="AE331" s="362">
        <f t="shared" si="69"/>
        <v>0</v>
      </c>
      <c r="AF331" s="362">
        <f t="shared" si="73"/>
        <v>0</v>
      </c>
      <c r="AG331" s="362">
        <f t="shared" si="74"/>
        <v>0</v>
      </c>
      <c r="AH331" s="363">
        <f t="shared" si="80"/>
        <v>0</v>
      </c>
      <c r="AI331" s="364"/>
      <c r="AJ331" s="365">
        <f t="shared" si="81"/>
        <v>0</v>
      </c>
      <c r="AK331" s="351"/>
      <c r="AM331" s="349">
        <f t="shared" si="72"/>
        <v>0</v>
      </c>
      <c r="AN331" s="349">
        <f t="shared" si="76"/>
        <v>0</v>
      </c>
      <c r="AO331" s="349">
        <f t="shared" si="76"/>
        <v>0</v>
      </c>
      <c r="AP331" s="349">
        <f t="shared" si="76"/>
        <v>0</v>
      </c>
      <c r="AQ331" s="349">
        <f t="shared" si="76"/>
        <v>0</v>
      </c>
      <c r="AR331" s="349">
        <f t="shared" ref="AN331:BA349" si="83">IF($O331=AR$18,$N331,0)+IF($Q331=AR$18,$P331,0)+IF($S331=AR$18,$R331,0)+IF($U331=AR$18,$T331,0)</f>
        <v>0</v>
      </c>
      <c r="AS331" s="349">
        <f t="shared" si="83"/>
        <v>0</v>
      </c>
      <c r="AT331" s="349">
        <f t="shared" si="83"/>
        <v>0</v>
      </c>
      <c r="AU331" s="349">
        <f t="shared" si="83"/>
        <v>0</v>
      </c>
      <c r="AV331" s="349">
        <f t="shared" si="83"/>
        <v>0</v>
      </c>
      <c r="AW331" s="349">
        <f t="shared" si="83"/>
        <v>0</v>
      </c>
      <c r="AX331" s="349">
        <f t="shared" si="83"/>
        <v>0</v>
      </c>
      <c r="AY331" s="349">
        <f t="shared" si="83"/>
        <v>0</v>
      </c>
      <c r="AZ331" s="349">
        <f t="shared" si="83"/>
        <v>0</v>
      </c>
      <c r="BA331" s="349">
        <f t="shared" si="83"/>
        <v>0</v>
      </c>
      <c r="BB331" s="349">
        <f t="shared" si="82"/>
        <v>0</v>
      </c>
    </row>
    <row r="332" spans="1:54" ht="13.5">
      <c r="A332" s="319" t="str">
        <f t="shared" si="77"/>
        <v/>
      </c>
      <c r="B332" s="350" t="e">
        <f>DATE(F332,G332,H332)&amp;"-"&amp;COUNTIF($C$19:C332,H332)</f>
        <v>#NUM!</v>
      </c>
      <c r="C332" s="319">
        <f t="shared" si="78"/>
        <v>0</v>
      </c>
      <c r="D332" s="350" t="e">
        <f>DATE(F332,G332,H332)&amp;"-"&amp;COUNTIF($E$19:E332,H332)</f>
        <v>#NUM!</v>
      </c>
      <c r="E332" s="319">
        <f t="shared" si="79"/>
        <v>0</v>
      </c>
      <c r="F332" s="351"/>
      <c r="G332" s="351"/>
      <c r="H332" s="351"/>
      <c r="I332" s="352"/>
      <c r="J332" s="352"/>
      <c r="K332" s="353"/>
      <c r="L332" s="351"/>
      <c r="M332" s="354"/>
      <c r="N332" s="355"/>
      <c r="O332" s="356"/>
      <c r="P332" s="355"/>
      <c r="Q332" s="356"/>
      <c r="R332" s="355"/>
      <c r="S332" s="356"/>
      <c r="T332" s="355"/>
      <c r="U332" s="356"/>
      <c r="V332" s="357"/>
      <c r="W332" s="358"/>
      <c r="X332" s="358"/>
      <c r="Y332" s="358"/>
      <c r="Z332" s="358"/>
      <c r="AA332" s="600">
        <v>960</v>
      </c>
      <c r="AB332" s="360"/>
      <c r="AC332" s="349"/>
      <c r="AD332" s="361"/>
      <c r="AE332" s="362">
        <f t="shared" si="69"/>
        <v>0</v>
      </c>
      <c r="AF332" s="362">
        <f t="shared" si="73"/>
        <v>0</v>
      </c>
      <c r="AG332" s="362">
        <f t="shared" si="74"/>
        <v>0</v>
      </c>
      <c r="AH332" s="363">
        <f t="shared" si="80"/>
        <v>0</v>
      </c>
      <c r="AI332" s="364"/>
      <c r="AJ332" s="365">
        <f t="shared" si="81"/>
        <v>0</v>
      </c>
      <c r="AK332" s="351"/>
      <c r="AM332" s="349">
        <f t="shared" si="72"/>
        <v>0</v>
      </c>
      <c r="AN332" s="349">
        <f t="shared" si="83"/>
        <v>0</v>
      </c>
      <c r="AO332" s="349">
        <f t="shared" si="83"/>
        <v>0</v>
      </c>
      <c r="AP332" s="349">
        <f t="shared" si="83"/>
        <v>0</v>
      </c>
      <c r="AQ332" s="349">
        <f t="shared" si="83"/>
        <v>0</v>
      </c>
      <c r="AR332" s="349">
        <f t="shared" si="83"/>
        <v>0</v>
      </c>
      <c r="AS332" s="349">
        <f t="shared" si="83"/>
        <v>0</v>
      </c>
      <c r="AT332" s="349">
        <f t="shared" si="83"/>
        <v>0</v>
      </c>
      <c r="AU332" s="349">
        <f t="shared" si="83"/>
        <v>0</v>
      </c>
      <c r="AV332" s="349">
        <f t="shared" si="83"/>
        <v>0</v>
      </c>
      <c r="AW332" s="349">
        <f t="shared" si="83"/>
        <v>0</v>
      </c>
      <c r="AX332" s="349">
        <f t="shared" si="83"/>
        <v>0</v>
      </c>
      <c r="AY332" s="349">
        <f t="shared" si="83"/>
        <v>0</v>
      </c>
      <c r="AZ332" s="349">
        <f t="shared" si="83"/>
        <v>0</v>
      </c>
      <c r="BA332" s="349">
        <f t="shared" si="83"/>
        <v>0</v>
      </c>
      <c r="BB332" s="349">
        <f t="shared" si="82"/>
        <v>0</v>
      </c>
    </row>
    <row r="333" spans="1:54" ht="13.5">
      <c r="A333" s="319" t="str">
        <f t="shared" si="77"/>
        <v/>
      </c>
      <c r="B333" s="350" t="e">
        <f>DATE(F333,G333,H333)&amp;"-"&amp;COUNTIF($C$19:C333,H333)</f>
        <v>#NUM!</v>
      </c>
      <c r="C333" s="319">
        <f t="shared" si="78"/>
        <v>0</v>
      </c>
      <c r="D333" s="350" t="e">
        <f>DATE(F333,G333,H333)&amp;"-"&amp;COUNTIF($E$19:E333,H333)</f>
        <v>#NUM!</v>
      </c>
      <c r="E333" s="319">
        <f t="shared" si="79"/>
        <v>0</v>
      </c>
      <c r="F333" s="351"/>
      <c r="G333" s="351"/>
      <c r="H333" s="351"/>
      <c r="I333" s="352"/>
      <c r="J333" s="352"/>
      <c r="K333" s="353"/>
      <c r="L333" s="351"/>
      <c r="M333" s="354"/>
      <c r="N333" s="355"/>
      <c r="O333" s="356"/>
      <c r="P333" s="355"/>
      <c r="Q333" s="356"/>
      <c r="R333" s="355"/>
      <c r="S333" s="356"/>
      <c r="T333" s="355"/>
      <c r="U333" s="356"/>
      <c r="V333" s="357"/>
      <c r="W333" s="358"/>
      <c r="X333" s="358"/>
      <c r="Y333" s="358"/>
      <c r="Z333" s="358"/>
      <c r="AA333" s="600">
        <v>960</v>
      </c>
      <c r="AB333" s="360"/>
      <c r="AC333" s="349"/>
      <c r="AD333" s="361"/>
      <c r="AE333" s="362">
        <f t="shared" si="69"/>
        <v>0</v>
      </c>
      <c r="AF333" s="362">
        <f t="shared" si="73"/>
        <v>0</v>
      </c>
      <c r="AG333" s="362">
        <f t="shared" si="74"/>
        <v>0</v>
      </c>
      <c r="AH333" s="363">
        <f t="shared" si="80"/>
        <v>0</v>
      </c>
      <c r="AI333" s="364"/>
      <c r="AJ333" s="365">
        <f t="shared" si="81"/>
        <v>0</v>
      </c>
      <c r="AK333" s="351"/>
      <c r="AM333" s="349">
        <f t="shared" si="72"/>
        <v>0</v>
      </c>
      <c r="AN333" s="349">
        <f t="shared" si="83"/>
        <v>0</v>
      </c>
      <c r="AO333" s="349">
        <f t="shared" si="83"/>
        <v>0</v>
      </c>
      <c r="AP333" s="349">
        <f t="shared" si="83"/>
        <v>0</v>
      </c>
      <c r="AQ333" s="349">
        <f t="shared" si="83"/>
        <v>0</v>
      </c>
      <c r="AR333" s="349">
        <f t="shared" si="83"/>
        <v>0</v>
      </c>
      <c r="AS333" s="349">
        <f t="shared" si="83"/>
        <v>0</v>
      </c>
      <c r="AT333" s="349">
        <f t="shared" si="83"/>
        <v>0</v>
      </c>
      <c r="AU333" s="349">
        <f t="shared" si="83"/>
        <v>0</v>
      </c>
      <c r="AV333" s="349">
        <f t="shared" si="83"/>
        <v>0</v>
      </c>
      <c r="AW333" s="349">
        <f t="shared" si="83"/>
        <v>0</v>
      </c>
      <c r="AX333" s="349">
        <f t="shared" si="83"/>
        <v>0</v>
      </c>
      <c r="AY333" s="349">
        <f t="shared" si="83"/>
        <v>0</v>
      </c>
      <c r="AZ333" s="349">
        <f t="shared" si="83"/>
        <v>0</v>
      </c>
      <c r="BA333" s="349">
        <f t="shared" si="83"/>
        <v>0</v>
      </c>
      <c r="BB333" s="349">
        <f t="shared" si="82"/>
        <v>0</v>
      </c>
    </row>
    <row r="334" spans="1:54" ht="13.5">
      <c r="A334" s="319" t="str">
        <f t="shared" si="77"/>
        <v/>
      </c>
      <c r="B334" s="350" t="e">
        <f>DATE(F334,G334,H334)&amp;"-"&amp;COUNTIF($C$19:C334,H334)</f>
        <v>#NUM!</v>
      </c>
      <c r="C334" s="319">
        <f t="shared" si="78"/>
        <v>0</v>
      </c>
      <c r="D334" s="350" t="e">
        <f>DATE(F334,G334,H334)&amp;"-"&amp;COUNTIF($E$19:E334,H334)</f>
        <v>#NUM!</v>
      </c>
      <c r="E334" s="319">
        <f t="shared" si="79"/>
        <v>0</v>
      </c>
      <c r="F334" s="351"/>
      <c r="G334" s="351"/>
      <c r="H334" s="351"/>
      <c r="I334" s="352"/>
      <c r="J334" s="352"/>
      <c r="K334" s="353"/>
      <c r="L334" s="351"/>
      <c r="M334" s="354"/>
      <c r="N334" s="355"/>
      <c r="O334" s="356"/>
      <c r="P334" s="355"/>
      <c r="Q334" s="356"/>
      <c r="R334" s="355"/>
      <c r="S334" s="356"/>
      <c r="T334" s="355"/>
      <c r="U334" s="356"/>
      <c r="V334" s="357"/>
      <c r="W334" s="358"/>
      <c r="X334" s="358"/>
      <c r="Y334" s="358"/>
      <c r="Z334" s="358"/>
      <c r="AA334" s="600">
        <v>960</v>
      </c>
      <c r="AB334" s="360"/>
      <c r="AC334" s="349"/>
      <c r="AD334" s="361"/>
      <c r="AE334" s="362">
        <f t="shared" si="69"/>
        <v>0</v>
      </c>
      <c r="AF334" s="362">
        <f t="shared" si="73"/>
        <v>0</v>
      </c>
      <c r="AG334" s="362">
        <f t="shared" si="74"/>
        <v>0</v>
      </c>
      <c r="AH334" s="363">
        <f t="shared" si="80"/>
        <v>0</v>
      </c>
      <c r="AI334" s="364"/>
      <c r="AJ334" s="365">
        <f t="shared" si="81"/>
        <v>0</v>
      </c>
      <c r="AK334" s="351"/>
      <c r="AM334" s="349">
        <f t="shared" si="72"/>
        <v>0</v>
      </c>
      <c r="AN334" s="349">
        <f t="shared" si="83"/>
        <v>0</v>
      </c>
      <c r="AO334" s="349">
        <f t="shared" si="83"/>
        <v>0</v>
      </c>
      <c r="AP334" s="349">
        <f t="shared" si="83"/>
        <v>0</v>
      </c>
      <c r="AQ334" s="349">
        <f t="shared" si="83"/>
        <v>0</v>
      </c>
      <c r="AR334" s="349">
        <f t="shared" si="83"/>
        <v>0</v>
      </c>
      <c r="AS334" s="349">
        <f t="shared" si="83"/>
        <v>0</v>
      </c>
      <c r="AT334" s="349">
        <f t="shared" si="83"/>
        <v>0</v>
      </c>
      <c r="AU334" s="349">
        <f t="shared" si="83"/>
        <v>0</v>
      </c>
      <c r="AV334" s="349">
        <f t="shared" si="83"/>
        <v>0</v>
      </c>
      <c r="AW334" s="349">
        <f t="shared" si="83"/>
        <v>0</v>
      </c>
      <c r="AX334" s="349">
        <f t="shared" si="83"/>
        <v>0</v>
      </c>
      <c r="AY334" s="349">
        <f t="shared" si="83"/>
        <v>0</v>
      </c>
      <c r="AZ334" s="349">
        <f t="shared" si="83"/>
        <v>0</v>
      </c>
      <c r="BA334" s="349">
        <f t="shared" si="83"/>
        <v>0</v>
      </c>
      <c r="BB334" s="349">
        <f t="shared" si="82"/>
        <v>0</v>
      </c>
    </row>
    <row r="335" spans="1:54" ht="13.5">
      <c r="A335" s="319" t="str">
        <f t="shared" si="77"/>
        <v/>
      </c>
      <c r="B335" s="350" t="e">
        <f>DATE(F335,G335,H335)&amp;"-"&amp;COUNTIF($C$19:C335,H335)</f>
        <v>#NUM!</v>
      </c>
      <c r="C335" s="319">
        <f t="shared" si="78"/>
        <v>0</v>
      </c>
      <c r="D335" s="350" t="e">
        <f>DATE(F335,G335,H335)&amp;"-"&amp;COUNTIF($E$19:E335,H335)</f>
        <v>#NUM!</v>
      </c>
      <c r="E335" s="319">
        <f t="shared" si="79"/>
        <v>0</v>
      </c>
      <c r="F335" s="351"/>
      <c r="G335" s="351"/>
      <c r="H335" s="351"/>
      <c r="I335" s="352"/>
      <c r="J335" s="352"/>
      <c r="K335" s="353"/>
      <c r="L335" s="351"/>
      <c r="M335" s="354"/>
      <c r="N335" s="355"/>
      <c r="O335" s="356"/>
      <c r="P335" s="355"/>
      <c r="Q335" s="356"/>
      <c r="R335" s="355"/>
      <c r="S335" s="356"/>
      <c r="T335" s="355"/>
      <c r="U335" s="356"/>
      <c r="V335" s="357"/>
      <c r="W335" s="358"/>
      <c r="X335" s="358"/>
      <c r="Y335" s="358"/>
      <c r="Z335" s="358"/>
      <c r="AA335" s="600">
        <v>960</v>
      </c>
      <c r="AB335" s="360"/>
      <c r="AC335" s="349"/>
      <c r="AD335" s="361"/>
      <c r="AE335" s="362">
        <f t="shared" ref="AE335:AE398" si="84">AD335-AB335</f>
        <v>0</v>
      </c>
      <c r="AF335" s="362">
        <f t="shared" si="73"/>
        <v>0</v>
      </c>
      <c r="AG335" s="362">
        <f t="shared" si="74"/>
        <v>0</v>
      </c>
      <c r="AH335" s="363">
        <f t="shared" si="80"/>
        <v>0</v>
      </c>
      <c r="AI335" s="364"/>
      <c r="AJ335" s="365">
        <f t="shared" si="81"/>
        <v>0</v>
      </c>
      <c r="AK335" s="351"/>
      <c r="AM335" s="349">
        <f t="shared" si="72"/>
        <v>0</v>
      </c>
      <c r="AN335" s="349">
        <f t="shared" si="83"/>
        <v>0</v>
      </c>
      <c r="AO335" s="349">
        <f t="shared" si="83"/>
        <v>0</v>
      </c>
      <c r="AP335" s="349">
        <f t="shared" si="83"/>
        <v>0</v>
      </c>
      <c r="AQ335" s="349">
        <f t="shared" si="83"/>
        <v>0</v>
      </c>
      <c r="AR335" s="349">
        <f t="shared" si="83"/>
        <v>0</v>
      </c>
      <c r="AS335" s="349">
        <f t="shared" si="83"/>
        <v>0</v>
      </c>
      <c r="AT335" s="349">
        <f t="shared" si="83"/>
        <v>0</v>
      </c>
      <c r="AU335" s="349">
        <f t="shared" si="83"/>
        <v>0</v>
      </c>
      <c r="AV335" s="349">
        <f t="shared" si="83"/>
        <v>0</v>
      </c>
      <c r="AW335" s="349">
        <f t="shared" si="83"/>
        <v>0</v>
      </c>
      <c r="AX335" s="349">
        <f t="shared" si="83"/>
        <v>0</v>
      </c>
      <c r="AY335" s="349">
        <f t="shared" si="83"/>
        <v>0</v>
      </c>
      <c r="AZ335" s="349">
        <f t="shared" si="83"/>
        <v>0</v>
      </c>
      <c r="BA335" s="349">
        <f t="shared" si="83"/>
        <v>0</v>
      </c>
      <c r="BB335" s="349">
        <f t="shared" si="82"/>
        <v>0</v>
      </c>
    </row>
    <row r="336" spans="1:54" ht="13.5">
      <c r="A336" s="319" t="str">
        <f t="shared" si="77"/>
        <v/>
      </c>
      <c r="B336" s="350" t="e">
        <f>DATE(F336,G336,H336)&amp;"-"&amp;COUNTIF($C$19:C336,H336)</f>
        <v>#NUM!</v>
      </c>
      <c r="C336" s="319">
        <f t="shared" si="78"/>
        <v>0</v>
      </c>
      <c r="D336" s="350" t="e">
        <f>DATE(F336,G336,H336)&amp;"-"&amp;COUNTIF($E$19:E336,H336)</f>
        <v>#NUM!</v>
      </c>
      <c r="E336" s="319">
        <f t="shared" si="79"/>
        <v>0</v>
      </c>
      <c r="F336" s="351"/>
      <c r="G336" s="351"/>
      <c r="H336" s="351"/>
      <c r="I336" s="352"/>
      <c r="J336" s="352"/>
      <c r="K336" s="353"/>
      <c r="L336" s="351"/>
      <c r="M336" s="354"/>
      <c r="N336" s="355"/>
      <c r="O336" s="356"/>
      <c r="P336" s="355"/>
      <c r="Q336" s="356"/>
      <c r="R336" s="355"/>
      <c r="S336" s="356"/>
      <c r="T336" s="355"/>
      <c r="U336" s="356"/>
      <c r="V336" s="357"/>
      <c r="W336" s="358"/>
      <c r="X336" s="358"/>
      <c r="Y336" s="358"/>
      <c r="Z336" s="358"/>
      <c r="AA336" s="600">
        <v>960</v>
      </c>
      <c r="AB336" s="360"/>
      <c r="AC336" s="349"/>
      <c r="AD336" s="361"/>
      <c r="AE336" s="362">
        <f t="shared" si="84"/>
        <v>0</v>
      </c>
      <c r="AF336" s="362">
        <f t="shared" si="73"/>
        <v>0</v>
      </c>
      <c r="AG336" s="362">
        <f t="shared" si="74"/>
        <v>0</v>
      </c>
      <c r="AH336" s="363">
        <f t="shared" si="80"/>
        <v>0</v>
      </c>
      <c r="AI336" s="364"/>
      <c r="AJ336" s="365">
        <f t="shared" si="81"/>
        <v>0</v>
      </c>
      <c r="AK336" s="351"/>
      <c r="AM336" s="349">
        <f t="shared" si="72"/>
        <v>0</v>
      </c>
      <c r="AN336" s="349">
        <f t="shared" si="83"/>
        <v>0</v>
      </c>
      <c r="AO336" s="349">
        <f t="shared" si="83"/>
        <v>0</v>
      </c>
      <c r="AP336" s="349">
        <f t="shared" si="83"/>
        <v>0</v>
      </c>
      <c r="AQ336" s="349">
        <f t="shared" si="83"/>
        <v>0</v>
      </c>
      <c r="AR336" s="349">
        <f t="shared" si="83"/>
        <v>0</v>
      </c>
      <c r="AS336" s="349">
        <f t="shared" si="83"/>
        <v>0</v>
      </c>
      <c r="AT336" s="349">
        <f t="shared" si="83"/>
        <v>0</v>
      </c>
      <c r="AU336" s="349">
        <f t="shared" si="83"/>
        <v>0</v>
      </c>
      <c r="AV336" s="349">
        <f t="shared" si="83"/>
        <v>0</v>
      </c>
      <c r="AW336" s="349">
        <f t="shared" si="83"/>
        <v>0</v>
      </c>
      <c r="AX336" s="349">
        <f t="shared" si="83"/>
        <v>0</v>
      </c>
      <c r="AY336" s="349">
        <f t="shared" si="83"/>
        <v>0</v>
      </c>
      <c r="AZ336" s="349">
        <f t="shared" si="83"/>
        <v>0</v>
      </c>
      <c r="BA336" s="349">
        <f t="shared" si="83"/>
        <v>0</v>
      </c>
      <c r="BB336" s="349">
        <f t="shared" si="82"/>
        <v>0</v>
      </c>
    </row>
    <row r="337" spans="1:54" ht="13.5">
      <c r="A337" s="319" t="str">
        <f t="shared" si="77"/>
        <v/>
      </c>
      <c r="B337" s="350" t="e">
        <f>DATE(F337,G337,H337)&amp;"-"&amp;COUNTIF($C$19:C337,H337)</f>
        <v>#NUM!</v>
      </c>
      <c r="C337" s="319">
        <f t="shared" si="78"/>
        <v>0</v>
      </c>
      <c r="D337" s="350" t="e">
        <f>DATE(F337,G337,H337)&amp;"-"&amp;COUNTIF($E$19:E337,H337)</f>
        <v>#NUM!</v>
      </c>
      <c r="E337" s="319">
        <f t="shared" si="79"/>
        <v>0</v>
      </c>
      <c r="F337" s="351"/>
      <c r="G337" s="351"/>
      <c r="H337" s="351"/>
      <c r="I337" s="352"/>
      <c r="J337" s="352"/>
      <c r="K337" s="353"/>
      <c r="L337" s="351"/>
      <c r="M337" s="354"/>
      <c r="N337" s="355"/>
      <c r="O337" s="356"/>
      <c r="P337" s="355"/>
      <c r="Q337" s="356"/>
      <c r="R337" s="355"/>
      <c r="S337" s="356"/>
      <c r="T337" s="355"/>
      <c r="U337" s="356"/>
      <c r="V337" s="357"/>
      <c r="W337" s="358"/>
      <c r="X337" s="358"/>
      <c r="Y337" s="358"/>
      <c r="Z337" s="358"/>
      <c r="AA337" s="600">
        <v>960</v>
      </c>
      <c r="AB337" s="360"/>
      <c r="AC337" s="349"/>
      <c r="AD337" s="361"/>
      <c r="AE337" s="362">
        <f t="shared" si="84"/>
        <v>0</v>
      </c>
      <c r="AF337" s="362">
        <f t="shared" si="73"/>
        <v>0</v>
      </c>
      <c r="AG337" s="362">
        <f t="shared" si="74"/>
        <v>0</v>
      </c>
      <c r="AH337" s="363">
        <f t="shared" si="80"/>
        <v>0</v>
      </c>
      <c r="AI337" s="364"/>
      <c r="AJ337" s="365">
        <f t="shared" si="81"/>
        <v>0</v>
      </c>
      <c r="AK337" s="351"/>
      <c r="AM337" s="349">
        <f t="shared" si="72"/>
        <v>0</v>
      </c>
      <c r="AN337" s="349">
        <f t="shared" si="83"/>
        <v>0</v>
      </c>
      <c r="AO337" s="349">
        <f t="shared" si="83"/>
        <v>0</v>
      </c>
      <c r="AP337" s="349">
        <f t="shared" si="83"/>
        <v>0</v>
      </c>
      <c r="AQ337" s="349">
        <f t="shared" si="83"/>
        <v>0</v>
      </c>
      <c r="AR337" s="349">
        <f t="shared" si="83"/>
        <v>0</v>
      </c>
      <c r="AS337" s="349">
        <f t="shared" si="83"/>
        <v>0</v>
      </c>
      <c r="AT337" s="349">
        <f t="shared" si="83"/>
        <v>0</v>
      </c>
      <c r="AU337" s="349">
        <f t="shared" si="83"/>
        <v>0</v>
      </c>
      <c r="AV337" s="349">
        <f t="shared" si="83"/>
        <v>0</v>
      </c>
      <c r="AW337" s="349">
        <f t="shared" si="83"/>
        <v>0</v>
      </c>
      <c r="AX337" s="349">
        <f t="shared" si="83"/>
        <v>0</v>
      </c>
      <c r="AY337" s="349">
        <f t="shared" si="83"/>
        <v>0</v>
      </c>
      <c r="AZ337" s="349">
        <f t="shared" si="83"/>
        <v>0</v>
      </c>
      <c r="BA337" s="349">
        <f t="shared" si="83"/>
        <v>0</v>
      </c>
      <c r="BB337" s="349">
        <f t="shared" si="82"/>
        <v>0</v>
      </c>
    </row>
    <row r="338" spans="1:54" ht="13.5">
      <c r="A338" s="319" t="str">
        <f t="shared" si="77"/>
        <v/>
      </c>
      <c r="B338" s="350" t="e">
        <f>DATE(F338,G338,H338)&amp;"-"&amp;COUNTIF($C$19:C338,H338)</f>
        <v>#NUM!</v>
      </c>
      <c r="C338" s="319">
        <f t="shared" si="78"/>
        <v>0</v>
      </c>
      <c r="D338" s="350" t="e">
        <f>DATE(F338,G338,H338)&amp;"-"&amp;COUNTIF($E$19:E338,H338)</f>
        <v>#NUM!</v>
      </c>
      <c r="E338" s="319">
        <f t="shared" si="79"/>
        <v>0</v>
      </c>
      <c r="F338" s="351"/>
      <c r="G338" s="351"/>
      <c r="H338" s="351"/>
      <c r="I338" s="352"/>
      <c r="J338" s="352"/>
      <c r="K338" s="353"/>
      <c r="L338" s="351"/>
      <c r="M338" s="354"/>
      <c r="N338" s="355"/>
      <c r="O338" s="356"/>
      <c r="P338" s="355"/>
      <c r="Q338" s="356"/>
      <c r="R338" s="355"/>
      <c r="S338" s="356"/>
      <c r="T338" s="355"/>
      <c r="U338" s="356"/>
      <c r="V338" s="357"/>
      <c r="W338" s="358"/>
      <c r="X338" s="358"/>
      <c r="Y338" s="358"/>
      <c r="Z338" s="358"/>
      <c r="AA338" s="600">
        <v>960</v>
      </c>
      <c r="AB338" s="360"/>
      <c r="AC338" s="349"/>
      <c r="AD338" s="361"/>
      <c r="AE338" s="362">
        <f t="shared" si="84"/>
        <v>0</v>
      </c>
      <c r="AF338" s="362">
        <f t="shared" si="73"/>
        <v>0</v>
      </c>
      <c r="AG338" s="362">
        <f t="shared" si="74"/>
        <v>0</v>
      </c>
      <c r="AH338" s="363">
        <f t="shared" si="80"/>
        <v>0</v>
      </c>
      <c r="AI338" s="364"/>
      <c r="AJ338" s="365">
        <f t="shared" si="81"/>
        <v>0</v>
      </c>
      <c r="AK338" s="351"/>
      <c r="AM338" s="349">
        <f t="shared" si="72"/>
        <v>0</v>
      </c>
      <c r="AN338" s="349">
        <f t="shared" si="83"/>
        <v>0</v>
      </c>
      <c r="AO338" s="349">
        <f t="shared" si="83"/>
        <v>0</v>
      </c>
      <c r="AP338" s="349">
        <f t="shared" si="83"/>
        <v>0</v>
      </c>
      <c r="AQ338" s="349">
        <f t="shared" si="83"/>
        <v>0</v>
      </c>
      <c r="AR338" s="349">
        <f t="shared" si="83"/>
        <v>0</v>
      </c>
      <c r="AS338" s="349">
        <f t="shared" si="83"/>
        <v>0</v>
      </c>
      <c r="AT338" s="349">
        <f t="shared" si="83"/>
        <v>0</v>
      </c>
      <c r="AU338" s="349">
        <f t="shared" si="83"/>
        <v>0</v>
      </c>
      <c r="AV338" s="349">
        <f t="shared" si="83"/>
        <v>0</v>
      </c>
      <c r="AW338" s="349">
        <f t="shared" si="83"/>
        <v>0</v>
      </c>
      <c r="AX338" s="349">
        <f t="shared" si="83"/>
        <v>0</v>
      </c>
      <c r="AY338" s="349">
        <f t="shared" si="83"/>
        <v>0</v>
      </c>
      <c r="AZ338" s="349">
        <f t="shared" si="83"/>
        <v>0</v>
      </c>
      <c r="BA338" s="349">
        <f t="shared" si="83"/>
        <v>0</v>
      </c>
      <c r="BB338" s="349">
        <f t="shared" si="82"/>
        <v>0</v>
      </c>
    </row>
    <row r="339" spans="1:54" ht="13.5">
      <c r="A339" s="319" t="str">
        <f t="shared" si="77"/>
        <v/>
      </c>
      <c r="B339" s="350" t="e">
        <f>DATE(F339,G339,H339)&amp;"-"&amp;COUNTIF($C$19:C339,H339)</f>
        <v>#NUM!</v>
      </c>
      <c r="C339" s="319">
        <f t="shared" si="78"/>
        <v>0</v>
      </c>
      <c r="D339" s="350" t="e">
        <f>DATE(F339,G339,H339)&amp;"-"&amp;COUNTIF($E$19:E339,H339)</f>
        <v>#NUM!</v>
      </c>
      <c r="E339" s="319">
        <f t="shared" si="79"/>
        <v>0</v>
      </c>
      <c r="F339" s="351"/>
      <c r="G339" s="351"/>
      <c r="H339" s="351"/>
      <c r="I339" s="352"/>
      <c r="J339" s="352"/>
      <c r="K339" s="353"/>
      <c r="L339" s="351"/>
      <c r="M339" s="354"/>
      <c r="N339" s="355"/>
      <c r="O339" s="356"/>
      <c r="P339" s="355"/>
      <c r="Q339" s="356"/>
      <c r="R339" s="355"/>
      <c r="S339" s="356"/>
      <c r="T339" s="355"/>
      <c r="U339" s="356"/>
      <c r="V339" s="357"/>
      <c r="W339" s="358"/>
      <c r="X339" s="358"/>
      <c r="Y339" s="358"/>
      <c r="Z339" s="358"/>
      <c r="AA339" s="600">
        <v>960</v>
      </c>
      <c r="AB339" s="360"/>
      <c r="AC339" s="349"/>
      <c r="AD339" s="361"/>
      <c r="AE339" s="362">
        <f t="shared" si="84"/>
        <v>0</v>
      </c>
      <c r="AF339" s="362">
        <f t="shared" si="73"/>
        <v>0</v>
      </c>
      <c r="AG339" s="362">
        <f t="shared" si="74"/>
        <v>0</v>
      </c>
      <c r="AH339" s="363">
        <f t="shared" si="80"/>
        <v>0</v>
      </c>
      <c r="AI339" s="364"/>
      <c r="AJ339" s="365">
        <f t="shared" si="81"/>
        <v>0</v>
      </c>
      <c r="AK339" s="351"/>
      <c r="AM339" s="349">
        <f t="shared" si="72"/>
        <v>0</v>
      </c>
      <c r="AN339" s="349">
        <f t="shared" si="83"/>
        <v>0</v>
      </c>
      <c r="AO339" s="349">
        <f t="shared" si="83"/>
        <v>0</v>
      </c>
      <c r="AP339" s="349">
        <f t="shared" si="83"/>
        <v>0</v>
      </c>
      <c r="AQ339" s="349">
        <f t="shared" si="83"/>
        <v>0</v>
      </c>
      <c r="AR339" s="349">
        <f t="shared" si="83"/>
        <v>0</v>
      </c>
      <c r="AS339" s="349">
        <f t="shared" si="83"/>
        <v>0</v>
      </c>
      <c r="AT339" s="349">
        <f t="shared" si="83"/>
        <v>0</v>
      </c>
      <c r="AU339" s="349">
        <f t="shared" si="83"/>
        <v>0</v>
      </c>
      <c r="AV339" s="349">
        <f t="shared" si="83"/>
        <v>0</v>
      </c>
      <c r="AW339" s="349">
        <f t="shared" si="83"/>
        <v>0</v>
      </c>
      <c r="AX339" s="349">
        <f t="shared" si="83"/>
        <v>0</v>
      </c>
      <c r="AY339" s="349">
        <f t="shared" si="83"/>
        <v>0</v>
      </c>
      <c r="AZ339" s="349">
        <f t="shared" si="83"/>
        <v>0</v>
      </c>
      <c r="BA339" s="349">
        <f t="shared" si="83"/>
        <v>0</v>
      </c>
      <c r="BB339" s="349">
        <f t="shared" si="82"/>
        <v>0</v>
      </c>
    </row>
    <row r="340" spans="1:54" ht="13.5">
      <c r="A340" s="319" t="str">
        <f t="shared" si="77"/>
        <v/>
      </c>
      <c r="B340" s="350" t="e">
        <f>DATE(F340,G340,H340)&amp;"-"&amp;COUNTIF($C$19:C340,H340)</f>
        <v>#NUM!</v>
      </c>
      <c r="C340" s="319">
        <f t="shared" si="78"/>
        <v>0</v>
      </c>
      <c r="D340" s="350" t="e">
        <f>DATE(F340,G340,H340)&amp;"-"&amp;COUNTIF($E$19:E340,H340)</f>
        <v>#NUM!</v>
      </c>
      <c r="E340" s="319">
        <f t="shared" si="79"/>
        <v>0</v>
      </c>
      <c r="F340" s="351"/>
      <c r="G340" s="351"/>
      <c r="H340" s="351"/>
      <c r="I340" s="352"/>
      <c r="J340" s="352"/>
      <c r="K340" s="353"/>
      <c r="L340" s="351"/>
      <c r="M340" s="354"/>
      <c r="N340" s="355"/>
      <c r="O340" s="356"/>
      <c r="P340" s="355"/>
      <c r="Q340" s="356"/>
      <c r="R340" s="355"/>
      <c r="S340" s="356"/>
      <c r="T340" s="355"/>
      <c r="U340" s="356"/>
      <c r="V340" s="357"/>
      <c r="W340" s="358"/>
      <c r="X340" s="358"/>
      <c r="Y340" s="358"/>
      <c r="Z340" s="358"/>
      <c r="AA340" s="600">
        <v>960</v>
      </c>
      <c r="AB340" s="360"/>
      <c r="AC340" s="349"/>
      <c r="AD340" s="361"/>
      <c r="AE340" s="362">
        <f t="shared" si="84"/>
        <v>0</v>
      </c>
      <c r="AF340" s="362">
        <f t="shared" si="73"/>
        <v>0</v>
      </c>
      <c r="AG340" s="362">
        <f t="shared" si="74"/>
        <v>0</v>
      </c>
      <c r="AH340" s="363">
        <f t="shared" si="80"/>
        <v>0</v>
      </c>
      <c r="AI340" s="364"/>
      <c r="AJ340" s="365">
        <f t="shared" si="81"/>
        <v>0</v>
      </c>
      <c r="AK340" s="351"/>
      <c r="AM340" s="349">
        <f t="shared" si="72"/>
        <v>0</v>
      </c>
      <c r="AN340" s="349">
        <f t="shared" si="83"/>
        <v>0</v>
      </c>
      <c r="AO340" s="349">
        <f t="shared" si="83"/>
        <v>0</v>
      </c>
      <c r="AP340" s="349">
        <f t="shared" si="83"/>
        <v>0</v>
      </c>
      <c r="AQ340" s="349">
        <f t="shared" si="83"/>
        <v>0</v>
      </c>
      <c r="AR340" s="349">
        <f t="shared" si="83"/>
        <v>0</v>
      </c>
      <c r="AS340" s="349">
        <f t="shared" si="83"/>
        <v>0</v>
      </c>
      <c r="AT340" s="349">
        <f t="shared" si="83"/>
        <v>0</v>
      </c>
      <c r="AU340" s="349">
        <f t="shared" si="83"/>
        <v>0</v>
      </c>
      <c r="AV340" s="349">
        <f t="shared" si="83"/>
        <v>0</v>
      </c>
      <c r="AW340" s="349">
        <f t="shared" si="83"/>
        <v>0</v>
      </c>
      <c r="AX340" s="349">
        <f t="shared" si="83"/>
        <v>0</v>
      </c>
      <c r="AY340" s="349">
        <f t="shared" si="83"/>
        <v>0</v>
      </c>
      <c r="AZ340" s="349">
        <f t="shared" si="83"/>
        <v>0</v>
      </c>
      <c r="BA340" s="349">
        <f t="shared" si="83"/>
        <v>0</v>
      </c>
      <c r="BB340" s="349">
        <f t="shared" si="82"/>
        <v>0</v>
      </c>
    </row>
    <row r="341" spans="1:54" ht="13.5">
      <c r="A341" s="319" t="str">
        <f t="shared" si="77"/>
        <v/>
      </c>
      <c r="B341" s="350" t="e">
        <f>DATE(F341,G341,H341)&amp;"-"&amp;COUNTIF($C$19:C341,H341)</f>
        <v>#NUM!</v>
      </c>
      <c r="C341" s="319">
        <f t="shared" si="78"/>
        <v>0</v>
      </c>
      <c r="D341" s="350" t="e">
        <f>DATE(F341,G341,H341)&amp;"-"&amp;COUNTIF($E$19:E341,H341)</f>
        <v>#NUM!</v>
      </c>
      <c r="E341" s="319">
        <f t="shared" si="79"/>
        <v>0</v>
      </c>
      <c r="F341" s="351"/>
      <c r="G341" s="351"/>
      <c r="H341" s="351"/>
      <c r="I341" s="352"/>
      <c r="J341" s="352"/>
      <c r="K341" s="353"/>
      <c r="L341" s="351"/>
      <c r="M341" s="354"/>
      <c r="N341" s="355"/>
      <c r="O341" s="356"/>
      <c r="P341" s="355"/>
      <c r="Q341" s="356"/>
      <c r="R341" s="355"/>
      <c r="S341" s="356"/>
      <c r="T341" s="355"/>
      <c r="U341" s="356"/>
      <c r="V341" s="357"/>
      <c r="W341" s="358"/>
      <c r="X341" s="358"/>
      <c r="Y341" s="358"/>
      <c r="Z341" s="358"/>
      <c r="AA341" s="600">
        <v>960</v>
      </c>
      <c r="AB341" s="360"/>
      <c r="AC341" s="349"/>
      <c r="AD341" s="361"/>
      <c r="AE341" s="362">
        <f t="shared" si="84"/>
        <v>0</v>
      </c>
      <c r="AF341" s="362">
        <f t="shared" si="73"/>
        <v>0</v>
      </c>
      <c r="AG341" s="362">
        <f t="shared" si="74"/>
        <v>0</v>
      </c>
      <c r="AH341" s="363">
        <f t="shared" si="80"/>
        <v>0</v>
      </c>
      <c r="AI341" s="364"/>
      <c r="AJ341" s="365">
        <f t="shared" si="81"/>
        <v>0</v>
      </c>
      <c r="AK341" s="351"/>
      <c r="AM341" s="349">
        <f t="shared" si="72"/>
        <v>0</v>
      </c>
      <c r="AN341" s="349">
        <f t="shared" si="83"/>
        <v>0</v>
      </c>
      <c r="AO341" s="349">
        <f t="shared" si="83"/>
        <v>0</v>
      </c>
      <c r="AP341" s="349">
        <f t="shared" si="83"/>
        <v>0</v>
      </c>
      <c r="AQ341" s="349">
        <f t="shared" si="83"/>
        <v>0</v>
      </c>
      <c r="AR341" s="349">
        <f t="shared" si="83"/>
        <v>0</v>
      </c>
      <c r="AS341" s="349">
        <f t="shared" si="83"/>
        <v>0</v>
      </c>
      <c r="AT341" s="349">
        <f t="shared" si="83"/>
        <v>0</v>
      </c>
      <c r="AU341" s="349">
        <f t="shared" si="83"/>
        <v>0</v>
      </c>
      <c r="AV341" s="349">
        <f t="shared" si="83"/>
        <v>0</v>
      </c>
      <c r="AW341" s="349">
        <f t="shared" si="83"/>
        <v>0</v>
      </c>
      <c r="AX341" s="349">
        <f t="shared" si="83"/>
        <v>0</v>
      </c>
      <c r="AY341" s="349">
        <f t="shared" si="83"/>
        <v>0</v>
      </c>
      <c r="AZ341" s="349">
        <f t="shared" si="83"/>
        <v>0</v>
      </c>
      <c r="BA341" s="349">
        <f t="shared" si="83"/>
        <v>0</v>
      </c>
      <c r="BB341" s="349">
        <f t="shared" si="82"/>
        <v>0</v>
      </c>
    </row>
    <row r="342" spans="1:54" ht="13.5">
      <c r="A342" s="319" t="str">
        <f t="shared" si="77"/>
        <v/>
      </c>
      <c r="B342" s="350" t="e">
        <f>DATE(F342,G342,H342)&amp;"-"&amp;COUNTIF($C$19:C342,H342)</f>
        <v>#NUM!</v>
      </c>
      <c r="C342" s="319">
        <f t="shared" si="78"/>
        <v>0</v>
      </c>
      <c r="D342" s="350" t="e">
        <f>DATE(F342,G342,H342)&amp;"-"&amp;COUNTIF($E$19:E342,H342)</f>
        <v>#NUM!</v>
      </c>
      <c r="E342" s="319">
        <f t="shared" si="79"/>
        <v>0</v>
      </c>
      <c r="F342" s="351"/>
      <c r="G342" s="351"/>
      <c r="H342" s="351"/>
      <c r="I342" s="352"/>
      <c r="J342" s="352"/>
      <c r="K342" s="353"/>
      <c r="L342" s="351"/>
      <c r="M342" s="354"/>
      <c r="N342" s="355"/>
      <c r="O342" s="356"/>
      <c r="P342" s="355"/>
      <c r="Q342" s="356"/>
      <c r="R342" s="355"/>
      <c r="S342" s="356"/>
      <c r="T342" s="355"/>
      <c r="U342" s="356"/>
      <c r="V342" s="357"/>
      <c r="W342" s="358"/>
      <c r="X342" s="358"/>
      <c r="Y342" s="358"/>
      <c r="Z342" s="358"/>
      <c r="AA342" s="600">
        <v>960</v>
      </c>
      <c r="AB342" s="360"/>
      <c r="AC342" s="349"/>
      <c r="AD342" s="361"/>
      <c r="AE342" s="362">
        <f t="shared" si="84"/>
        <v>0</v>
      </c>
      <c r="AF342" s="362">
        <f t="shared" si="73"/>
        <v>0</v>
      </c>
      <c r="AG342" s="362">
        <f t="shared" si="74"/>
        <v>0</v>
      </c>
      <c r="AH342" s="363">
        <f t="shared" si="80"/>
        <v>0</v>
      </c>
      <c r="AI342" s="364"/>
      <c r="AJ342" s="365">
        <f t="shared" si="81"/>
        <v>0</v>
      </c>
      <c r="AK342" s="351"/>
      <c r="AM342" s="349">
        <f t="shared" si="72"/>
        <v>0</v>
      </c>
      <c r="AN342" s="349">
        <f t="shared" si="83"/>
        <v>0</v>
      </c>
      <c r="AO342" s="349">
        <f t="shared" si="83"/>
        <v>0</v>
      </c>
      <c r="AP342" s="349">
        <f t="shared" si="83"/>
        <v>0</v>
      </c>
      <c r="AQ342" s="349">
        <f t="shared" si="83"/>
        <v>0</v>
      </c>
      <c r="AR342" s="349">
        <f t="shared" si="83"/>
        <v>0</v>
      </c>
      <c r="AS342" s="349">
        <f t="shared" si="83"/>
        <v>0</v>
      </c>
      <c r="AT342" s="349">
        <f t="shared" si="83"/>
        <v>0</v>
      </c>
      <c r="AU342" s="349">
        <f t="shared" si="83"/>
        <v>0</v>
      </c>
      <c r="AV342" s="349">
        <f t="shared" si="83"/>
        <v>0</v>
      </c>
      <c r="AW342" s="349">
        <f t="shared" si="83"/>
        <v>0</v>
      </c>
      <c r="AX342" s="349">
        <f t="shared" si="83"/>
        <v>0</v>
      </c>
      <c r="AY342" s="349">
        <f t="shared" si="83"/>
        <v>0</v>
      </c>
      <c r="AZ342" s="349">
        <f t="shared" si="83"/>
        <v>0</v>
      </c>
      <c r="BA342" s="349">
        <f t="shared" si="83"/>
        <v>0</v>
      </c>
      <c r="BB342" s="349">
        <f t="shared" si="82"/>
        <v>0</v>
      </c>
    </row>
    <row r="343" spans="1:54" ht="13.5">
      <c r="A343" s="319" t="str">
        <f t="shared" si="77"/>
        <v/>
      </c>
      <c r="B343" s="350" t="e">
        <f>DATE(F343,G343,H343)&amp;"-"&amp;COUNTIF($C$19:C343,H343)</f>
        <v>#NUM!</v>
      </c>
      <c r="C343" s="319">
        <f t="shared" si="78"/>
        <v>0</v>
      </c>
      <c r="D343" s="350" t="e">
        <f>DATE(F343,G343,H343)&amp;"-"&amp;COUNTIF($E$19:E343,H343)</f>
        <v>#NUM!</v>
      </c>
      <c r="E343" s="319">
        <f t="shared" si="79"/>
        <v>0</v>
      </c>
      <c r="F343" s="351"/>
      <c r="G343" s="351"/>
      <c r="H343" s="351"/>
      <c r="I343" s="352"/>
      <c r="J343" s="352"/>
      <c r="K343" s="353"/>
      <c r="L343" s="351"/>
      <c r="M343" s="354"/>
      <c r="N343" s="355"/>
      <c r="O343" s="356"/>
      <c r="P343" s="355"/>
      <c r="Q343" s="356"/>
      <c r="R343" s="355"/>
      <c r="S343" s="356"/>
      <c r="T343" s="355"/>
      <c r="U343" s="356"/>
      <c r="V343" s="357"/>
      <c r="W343" s="358"/>
      <c r="X343" s="358"/>
      <c r="Y343" s="358"/>
      <c r="Z343" s="358"/>
      <c r="AA343" s="600">
        <v>960</v>
      </c>
      <c r="AB343" s="360"/>
      <c r="AC343" s="349"/>
      <c r="AD343" s="361"/>
      <c r="AE343" s="362">
        <f t="shared" si="84"/>
        <v>0</v>
      </c>
      <c r="AF343" s="362">
        <f t="shared" si="73"/>
        <v>0</v>
      </c>
      <c r="AG343" s="362">
        <f t="shared" si="74"/>
        <v>0</v>
      </c>
      <c r="AH343" s="363">
        <f t="shared" si="80"/>
        <v>0</v>
      </c>
      <c r="AI343" s="364"/>
      <c r="AJ343" s="365">
        <f t="shared" si="81"/>
        <v>0</v>
      </c>
      <c r="AK343" s="351"/>
      <c r="AM343" s="349">
        <f t="shared" ref="AM343:AM406" si="85">IF($O343=AM$18,$N343,0)+IF($Q343=AM$18,$P343,0)+IF($S343=AM$18,$R343,0)+IF($U343=AM$18,$T343,0)</f>
        <v>0</v>
      </c>
      <c r="AN343" s="349">
        <f t="shared" si="83"/>
        <v>0</v>
      </c>
      <c r="AO343" s="349">
        <f t="shared" si="83"/>
        <v>0</v>
      </c>
      <c r="AP343" s="349">
        <f t="shared" si="83"/>
        <v>0</v>
      </c>
      <c r="AQ343" s="349">
        <f t="shared" si="83"/>
        <v>0</v>
      </c>
      <c r="AR343" s="349">
        <f t="shared" si="83"/>
        <v>0</v>
      </c>
      <c r="AS343" s="349">
        <f t="shared" si="83"/>
        <v>0</v>
      </c>
      <c r="AT343" s="349">
        <f t="shared" si="83"/>
        <v>0</v>
      </c>
      <c r="AU343" s="349">
        <f t="shared" si="83"/>
        <v>0</v>
      </c>
      <c r="AV343" s="349">
        <f t="shared" si="83"/>
        <v>0</v>
      </c>
      <c r="AW343" s="349">
        <f t="shared" si="83"/>
        <v>0</v>
      </c>
      <c r="AX343" s="349">
        <f t="shared" si="83"/>
        <v>0</v>
      </c>
      <c r="AY343" s="349">
        <f t="shared" si="83"/>
        <v>0</v>
      </c>
      <c r="AZ343" s="349">
        <f t="shared" si="83"/>
        <v>0</v>
      </c>
      <c r="BA343" s="349">
        <f t="shared" si="83"/>
        <v>0</v>
      </c>
      <c r="BB343" s="349">
        <f t="shared" si="82"/>
        <v>0</v>
      </c>
    </row>
    <row r="344" spans="1:54" ht="13.5">
      <c r="A344" s="319" t="str">
        <f t="shared" si="77"/>
        <v/>
      </c>
      <c r="B344" s="350" t="e">
        <f>DATE(F344,G344,H344)&amp;"-"&amp;COUNTIF($C$19:C344,H344)</f>
        <v>#NUM!</v>
      </c>
      <c r="C344" s="319">
        <f t="shared" si="78"/>
        <v>0</v>
      </c>
      <c r="D344" s="350" t="e">
        <f>DATE(F344,G344,H344)&amp;"-"&amp;COUNTIF($E$19:E344,H344)</f>
        <v>#NUM!</v>
      </c>
      <c r="E344" s="319">
        <f t="shared" si="79"/>
        <v>0</v>
      </c>
      <c r="F344" s="351"/>
      <c r="G344" s="351"/>
      <c r="H344" s="351"/>
      <c r="I344" s="352"/>
      <c r="J344" s="352"/>
      <c r="K344" s="353"/>
      <c r="L344" s="351"/>
      <c r="M344" s="354"/>
      <c r="N344" s="355"/>
      <c r="O344" s="356"/>
      <c r="P344" s="355"/>
      <c r="Q344" s="356"/>
      <c r="R344" s="355"/>
      <c r="S344" s="356"/>
      <c r="T344" s="355"/>
      <c r="U344" s="356"/>
      <c r="V344" s="357"/>
      <c r="W344" s="358"/>
      <c r="X344" s="358"/>
      <c r="Y344" s="358"/>
      <c r="Z344" s="358"/>
      <c r="AA344" s="600">
        <v>960</v>
      </c>
      <c r="AB344" s="360"/>
      <c r="AC344" s="349"/>
      <c r="AD344" s="361"/>
      <c r="AE344" s="362">
        <f t="shared" si="84"/>
        <v>0</v>
      </c>
      <c r="AF344" s="362">
        <f t="shared" si="73"/>
        <v>0</v>
      </c>
      <c r="AG344" s="362">
        <f t="shared" si="74"/>
        <v>0</v>
      </c>
      <c r="AH344" s="363">
        <f t="shared" si="80"/>
        <v>0</v>
      </c>
      <c r="AI344" s="364"/>
      <c r="AJ344" s="365">
        <f t="shared" si="81"/>
        <v>0</v>
      </c>
      <c r="AK344" s="351"/>
      <c r="AM344" s="349">
        <f t="shared" si="85"/>
        <v>0</v>
      </c>
      <c r="AN344" s="349">
        <f t="shared" si="83"/>
        <v>0</v>
      </c>
      <c r="AO344" s="349">
        <f t="shared" si="83"/>
        <v>0</v>
      </c>
      <c r="AP344" s="349">
        <f t="shared" si="83"/>
        <v>0</v>
      </c>
      <c r="AQ344" s="349">
        <f t="shared" si="83"/>
        <v>0</v>
      </c>
      <c r="AR344" s="349">
        <f t="shared" si="83"/>
        <v>0</v>
      </c>
      <c r="AS344" s="349">
        <f t="shared" si="83"/>
        <v>0</v>
      </c>
      <c r="AT344" s="349">
        <f t="shared" si="83"/>
        <v>0</v>
      </c>
      <c r="AU344" s="349">
        <f t="shared" si="83"/>
        <v>0</v>
      </c>
      <c r="AV344" s="349">
        <f t="shared" si="83"/>
        <v>0</v>
      </c>
      <c r="AW344" s="349">
        <f t="shared" si="83"/>
        <v>0</v>
      </c>
      <c r="AX344" s="349">
        <f t="shared" si="83"/>
        <v>0</v>
      </c>
      <c r="AY344" s="349">
        <f t="shared" si="83"/>
        <v>0</v>
      </c>
      <c r="AZ344" s="349">
        <f t="shared" si="83"/>
        <v>0</v>
      </c>
      <c r="BA344" s="349">
        <f t="shared" si="83"/>
        <v>0</v>
      </c>
      <c r="BB344" s="349">
        <f t="shared" si="82"/>
        <v>0</v>
      </c>
    </row>
    <row r="345" spans="1:54" ht="13.5">
      <c r="A345" s="319" t="str">
        <f t="shared" si="77"/>
        <v/>
      </c>
      <c r="B345" s="350" t="e">
        <f>DATE(F345,G345,H345)&amp;"-"&amp;COUNTIF($C$19:C345,H345)</f>
        <v>#NUM!</v>
      </c>
      <c r="C345" s="319">
        <f t="shared" si="78"/>
        <v>0</v>
      </c>
      <c r="D345" s="350" t="e">
        <f>DATE(F345,G345,H345)&amp;"-"&amp;COUNTIF($E$19:E345,H345)</f>
        <v>#NUM!</v>
      </c>
      <c r="E345" s="319">
        <f t="shared" si="79"/>
        <v>0</v>
      </c>
      <c r="F345" s="351"/>
      <c r="G345" s="351"/>
      <c r="H345" s="351"/>
      <c r="I345" s="352"/>
      <c r="J345" s="352"/>
      <c r="K345" s="353"/>
      <c r="L345" s="351"/>
      <c r="M345" s="354"/>
      <c r="N345" s="355"/>
      <c r="O345" s="356"/>
      <c r="P345" s="355"/>
      <c r="Q345" s="356"/>
      <c r="R345" s="355"/>
      <c r="S345" s="356"/>
      <c r="T345" s="355"/>
      <c r="U345" s="356"/>
      <c r="V345" s="357"/>
      <c r="W345" s="358"/>
      <c r="X345" s="358"/>
      <c r="Y345" s="358"/>
      <c r="Z345" s="358"/>
      <c r="AA345" s="600">
        <v>960</v>
      </c>
      <c r="AB345" s="360"/>
      <c r="AC345" s="349"/>
      <c r="AD345" s="361"/>
      <c r="AE345" s="362">
        <f t="shared" si="84"/>
        <v>0</v>
      </c>
      <c r="AF345" s="362">
        <f t="shared" si="73"/>
        <v>0</v>
      </c>
      <c r="AG345" s="362">
        <f t="shared" si="74"/>
        <v>0</v>
      </c>
      <c r="AH345" s="363">
        <f t="shared" si="80"/>
        <v>0</v>
      </c>
      <c r="AI345" s="364"/>
      <c r="AJ345" s="365">
        <f t="shared" si="81"/>
        <v>0</v>
      </c>
      <c r="AK345" s="351"/>
      <c r="AM345" s="349">
        <f t="shared" si="85"/>
        <v>0</v>
      </c>
      <c r="AN345" s="349">
        <f t="shared" si="83"/>
        <v>0</v>
      </c>
      <c r="AO345" s="349">
        <f t="shared" si="83"/>
        <v>0</v>
      </c>
      <c r="AP345" s="349">
        <f t="shared" si="83"/>
        <v>0</v>
      </c>
      <c r="AQ345" s="349">
        <f t="shared" si="83"/>
        <v>0</v>
      </c>
      <c r="AR345" s="349">
        <f t="shared" si="83"/>
        <v>0</v>
      </c>
      <c r="AS345" s="349">
        <f t="shared" si="83"/>
        <v>0</v>
      </c>
      <c r="AT345" s="349">
        <f t="shared" si="83"/>
        <v>0</v>
      </c>
      <c r="AU345" s="349">
        <f t="shared" si="83"/>
        <v>0</v>
      </c>
      <c r="AV345" s="349">
        <f t="shared" si="83"/>
        <v>0</v>
      </c>
      <c r="AW345" s="349">
        <f t="shared" si="83"/>
        <v>0</v>
      </c>
      <c r="AX345" s="349">
        <f t="shared" si="83"/>
        <v>0</v>
      </c>
      <c r="AY345" s="349">
        <f t="shared" si="83"/>
        <v>0</v>
      </c>
      <c r="AZ345" s="349">
        <f t="shared" si="83"/>
        <v>0</v>
      </c>
      <c r="BA345" s="349">
        <f t="shared" si="83"/>
        <v>0</v>
      </c>
      <c r="BB345" s="349">
        <f t="shared" si="82"/>
        <v>0</v>
      </c>
    </row>
    <row r="346" spans="1:54" ht="13.5">
      <c r="A346" s="319" t="str">
        <f t="shared" si="77"/>
        <v/>
      </c>
      <c r="B346" s="350" t="e">
        <f>DATE(F346,G346,H346)&amp;"-"&amp;COUNTIF($C$19:C346,H346)</f>
        <v>#NUM!</v>
      </c>
      <c r="C346" s="319">
        <f t="shared" si="78"/>
        <v>0</v>
      </c>
      <c r="D346" s="350" t="e">
        <f>DATE(F346,G346,H346)&amp;"-"&amp;COUNTIF($E$19:E346,H346)</f>
        <v>#NUM!</v>
      </c>
      <c r="E346" s="319">
        <f t="shared" si="79"/>
        <v>0</v>
      </c>
      <c r="F346" s="351"/>
      <c r="G346" s="351"/>
      <c r="H346" s="351"/>
      <c r="I346" s="352"/>
      <c r="J346" s="352"/>
      <c r="K346" s="353"/>
      <c r="L346" s="351"/>
      <c r="M346" s="354"/>
      <c r="N346" s="355"/>
      <c r="O346" s="356"/>
      <c r="P346" s="355"/>
      <c r="Q346" s="356"/>
      <c r="R346" s="355"/>
      <c r="S346" s="356"/>
      <c r="T346" s="355"/>
      <c r="U346" s="356"/>
      <c r="V346" s="357"/>
      <c r="W346" s="358"/>
      <c r="X346" s="358"/>
      <c r="Y346" s="358"/>
      <c r="Z346" s="358"/>
      <c r="AA346" s="600">
        <v>960</v>
      </c>
      <c r="AB346" s="360"/>
      <c r="AC346" s="349"/>
      <c r="AD346" s="361"/>
      <c r="AE346" s="362">
        <f t="shared" si="84"/>
        <v>0</v>
      </c>
      <c r="AF346" s="362">
        <f t="shared" si="73"/>
        <v>0</v>
      </c>
      <c r="AG346" s="362">
        <f t="shared" si="74"/>
        <v>0</v>
      </c>
      <c r="AH346" s="363">
        <f t="shared" si="80"/>
        <v>0</v>
      </c>
      <c r="AI346" s="364"/>
      <c r="AJ346" s="365">
        <f t="shared" si="81"/>
        <v>0</v>
      </c>
      <c r="AK346" s="351"/>
      <c r="AM346" s="349">
        <f t="shared" si="85"/>
        <v>0</v>
      </c>
      <c r="AN346" s="349">
        <f t="shared" si="83"/>
        <v>0</v>
      </c>
      <c r="AO346" s="349">
        <f t="shared" si="83"/>
        <v>0</v>
      </c>
      <c r="AP346" s="349">
        <f t="shared" si="83"/>
        <v>0</v>
      </c>
      <c r="AQ346" s="349">
        <f t="shared" si="83"/>
        <v>0</v>
      </c>
      <c r="AR346" s="349">
        <f t="shared" si="83"/>
        <v>0</v>
      </c>
      <c r="AS346" s="349">
        <f t="shared" si="83"/>
        <v>0</v>
      </c>
      <c r="AT346" s="349">
        <f t="shared" si="83"/>
        <v>0</v>
      </c>
      <c r="AU346" s="349">
        <f t="shared" si="83"/>
        <v>0</v>
      </c>
      <c r="AV346" s="349">
        <f t="shared" si="83"/>
        <v>0</v>
      </c>
      <c r="AW346" s="349">
        <f t="shared" si="83"/>
        <v>0</v>
      </c>
      <c r="AX346" s="349">
        <f t="shared" si="83"/>
        <v>0</v>
      </c>
      <c r="AY346" s="349">
        <f t="shared" si="83"/>
        <v>0</v>
      </c>
      <c r="AZ346" s="349">
        <f t="shared" si="83"/>
        <v>0</v>
      </c>
      <c r="BA346" s="349">
        <f t="shared" si="83"/>
        <v>0</v>
      </c>
      <c r="BB346" s="349">
        <f t="shared" si="82"/>
        <v>0</v>
      </c>
    </row>
    <row r="347" spans="1:54" ht="13.5">
      <c r="A347" s="319" t="str">
        <f t="shared" si="77"/>
        <v/>
      </c>
      <c r="B347" s="350" t="e">
        <f>DATE(F347,G347,H347)&amp;"-"&amp;COUNTIF($C$19:C347,H347)</f>
        <v>#NUM!</v>
      </c>
      <c r="C347" s="319">
        <f t="shared" si="78"/>
        <v>0</v>
      </c>
      <c r="D347" s="350" t="e">
        <f>DATE(F347,G347,H347)&amp;"-"&amp;COUNTIF($E$19:E347,H347)</f>
        <v>#NUM!</v>
      </c>
      <c r="E347" s="319">
        <f t="shared" si="79"/>
        <v>0</v>
      </c>
      <c r="F347" s="351"/>
      <c r="G347" s="351"/>
      <c r="H347" s="351"/>
      <c r="I347" s="352"/>
      <c r="J347" s="352"/>
      <c r="K347" s="353"/>
      <c r="L347" s="351"/>
      <c r="M347" s="354"/>
      <c r="N347" s="355"/>
      <c r="O347" s="356"/>
      <c r="P347" s="355"/>
      <c r="Q347" s="356"/>
      <c r="R347" s="355"/>
      <c r="S347" s="356"/>
      <c r="T347" s="355"/>
      <c r="U347" s="356"/>
      <c r="V347" s="357"/>
      <c r="W347" s="358"/>
      <c r="X347" s="358"/>
      <c r="Y347" s="358"/>
      <c r="Z347" s="358"/>
      <c r="AA347" s="600">
        <v>960</v>
      </c>
      <c r="AB347" s="360"/>
      <c r="AC347" s="349"/>
      <c r="AD347" s="361"/>
      <c r="AE347" s="362">
        <f t="shared" si="84"/>
        <v>0</v>
      </c>
      <c r="AF347" s="362">
        <f t="shared" si="73"/>
        <v>0</v>
      </c>
      <c r="AG347" s="362">
        <f t="shared" si="74"/>
        <v>0</v>
      </c>
      <c r="AH347" s="363">
        <f t="shared" si="80"/>
        <v>0</v>
      </c>
      <c r="AI347" s="364"/>
      <c r="AJ347" s="365">
        <f t="shared" si="81"/>
        <v>0</v>
      </c>
      <c r="AK347" s="351"/>
      <c r="AM347" s="349">
        <f t="shared" si="85"/>
        <v>0</v>
      </c>
      <c r="AN347" s="349">
        <f t="shared" si="83"/>
        <v>0</v>
      </c>
      <c r="AO347" s="349">
        <f t="shared" si="83"/>
        <v>0</v>
      </c>
      <c r="AP347" s="349">
        <f t="shared" si="83"/>
        <v>0</v>
      </c>
      <c r="AQ347" s="349">
        <f t="shared" si="83"/>
        <v>0</v>
      </c>
      <c r="AR347" s="349">
        <f t="shared" si="83"/>
        <v>0</v>
      </c>
      <c r="AS347" s="349">
        <f t="shared" si="83"/>
        <v>0</v>
      </c>
      <c r="AT347" s="349">
        <f t="shared" si="83"/>
        <v>0</v>
      </c>
      <c r="AU347" s="349">
        <f t="shared" si="83"/>
        <v>0</v>
      </c>
      <c r="AV347" s="349">
        <f t="shared" si="83"/>
        <v>0</v>
      </c>
      <c r="AW347" s="349">
        <f t="shared" si="83"/>
        <v>0</v>
      </c>
      <c r="AX347" s="349">
        <f t="shared" si="83"/>
        <v>0</v>
      </c>
      <c r="AY347" s="349">
        <f t="shared" si="83"/>
        <v>0</v>
      </c>
      <c r="AZ347" s="349">
        <f t="shared" si="83"/>
        <v>0</v>
      </c>
      <c r="BA347" s="349">
        <f t="shared" si="83"/>
        <v>0</v>
      </c>
      <c r="BB347" s="349">
        <f t="shared" si="82"/>
        <v>0</v>
      </c>
    </row>
    <row r="348" spans="1:54" ht="13.5">
      <c r="A348" s="319" t="str">
        <f t="shared" si="77"/>
        <v/>
      </c>
      <c r="B348" s="350" t="e">
        <f>DATE(F348,G348,H348)&amp;"-"&amp;COUNTIF($C$19:C348,H348)</f>
        <v>#NUM!</v>
      </c>
      <c r="C348" s="319">
        <f t="shared" si="78"/>
        <v>0</v>
      </c>
      <c r="D348" s="350" t="e">
        <f>DATE(F348,G348,H348)&amp;"-"&amp;COUNTIF($E$19:E348,H348)</f>
        <v>#NUM!</v>
      </c>
      <c r="E348" s="319">
        <f t="shared" si="79"/>
        <v>0</v>
      </c>
      <c r="F348" s="351"/>
      <c r="G348" s="351"/>
      <c r="H348" s="351"/>
      <c r="I348" s="352"/>
      <c r="J348" s="352"/>
      <c r="K348" s="353"/>
      <c r="L348" s="351"/>
      <c r="M348" s="354"/>
      <c r="N348" s="355"/>
      <c r="O348" s="356"/>
      <c r="P348" s="355"/>
      <c r="Q348" s="356"/>
      <c r="R348" s="355"/>
      <c r="S348" s="356"/>
      <c r="T348" s="355"/>
      <c r="U348" s="356"/>
      <c r="V348" s="357"/>
      <c r="W348" s="358"/>
      <c r="X348" s="358"/>
      <c r="Y348" s="358"/>
      <c r="Z348" s="358"/>
      <c r="AA348" s="600">
        <v>960</v>
      </c>
      <c r="AB348" s="360"/>
      <c r="AC348" s="349"/>
      <c r="AD348" s="361"/>
      <c r="AE348" s="362">
        <f t="shared" si="84"/>
        <v>0</v>
      </c>
      <c r="AF348" s="362">
        <f t="shared" si="73"/>
        <v>0</v>
      </c>
      <c r="AG348" s="362">
        <f t="shared" si="74"/>
        <v>0</v>
      </c>
      <c r="AH348" s="363">
        <f t="shared" si="80"/>
        <v>0</v>
      </c>
      <c r="AI348" s="364"/>
      <c r="AJ348" s="365">
        <f t="shared" si="81"/>
        <v>0</v>
      </c>
      <c r="AK348" s="351"/>
      <c r="AM348" s="349">
        <f t="shared" si="85"/>
        <v>0</v>
      </c>
      <c r="AN348" s="349">
        <f t="shared" si="83"/>
        <v>0</v>
      </c>
      <c r="AO348" s="349">
        <f t="shared" si="83"/>
        <v>0</v>
      </c>
      <c r="AP348" s="349">
        <f t="shared" si="83"/>
        <v>0</v>
      </c>
      <c r="AQ348" s="349">
        <f t="shared" si="83"/>
        <v>0</v>
      </c>
      <c r="AR348" s="349">
        <f t="shared" si="83"/>
        <v>0</v>
      </c>
      <c r="AS348" s="349">
        <f t="shared" si="83"/>
        <v>0</v>
      </c>
      <c r="AT348" s="349">
        <f t="shared" si="83"/>
        <v>0</v>
      </c>
      <c r="AU348" s="349">
        <f t="shared" si="83"/>
        <v>0</v>
      </c>
      <c r="AV348" s="349">
        <f t="shared" si="83"/>
        <v>0</v>
      </c>
      <c r="AW348" s="349">
        <f t="shared" si="83"/>
        <v>0</v>
      </c>
      <c r="AX348" s="349">
        <f t="shared" si="83"/>
        <v>0</v>
      </c>
      <c r="AY348" s="349">
        <f t="shared" si="83"/>
        <v>0</v>
      </c>
      <c r="AZ348" s="349">
        <f t="shared" si="83"/>
        <v>0</v>
      </c>
      <c r="BA348" s="349">
        <f t="shared" si="83"/>
        <v>0</v>
      </c>
      <c r="BB348" s="349">
        <f t="shared" si="82"/>
        <v>0</v>
      </c>
    </row>
    <row r="349" spans="1:54" ht="13.5">
      <c r="A349" s="319" t="str">
        <f t="shared" si="77"/>
        <v/>
      </c>
      <c r="B349" s="350" t="e">
        <f>DATE(F349,G349,H349)&amp;"-"&amp;COUNTIF($C$19:C349,H349)</f>
        <v>#NUM!</v>
      </c>
      <c r="C349" s="319">
        <f t="shared" si="78"/>
        <v>0</v>
      </c>
      <c r="D349" s="350" t="e">
        <f>DATE(F349,G349,H349)&amp;"-"&amp;COUNTIF($E$19:E349,H349)</f>
        <v>#NUM!</v>
      </c>
      <c r="E349" s="319">
        <f t="shared" si="79"/>
        <v>0</v>
      </c>
      <c r="F349" s="351"/>
      <c r="G349" s="351"/>
      <c r="H349" s="351"/>
      <c r="I349" s="352"/>
      <c r="J349" s="352"/>
      <c r="K349" s="353"/>
      <c r="L349" s="351"/>
      <c r="M349" s="354"/>
      <c r="N349" s="355"/>
      <c r="O349" s="356"/>
      <c r="P349" s="355"/>
      <c r="Q349" s="356"/>
      <c r="R349" s="355"/>
      <c r="S349" s="356"/>
      <c r="T349" s="355"/>
      <c r="U349" s="356"/>
      <c r="V349" s="357"/>
      <c r="W349" s="358"/>
      <c r="X349" s="358"/>
      <c r="Y349" s="358"/>
      <c r="Z349" s="358"/>
      <c r="AA349" s="600">
        <v>960</v>
      </c>
      <c r="AB349" s="360"/>
      <c r="AC349" s="349"/>
      <c r="AD349" s="361"/>
      <c r="AE349" s="362">
        <f t="shared" si="84"/>
        <v>0</v>
      </c>
      <c r="AF349" s="362">
        <f t="shared" si="73"/>
        <v>0</v>
      </c>
      <c r="AG349" s="362">
        <f t="shared" si="74"/>
        <v>0</v>
      </c>
      <c r="AH349" s="363">
        <f t="shared" si="80"/>
        <v>0</v>
      </c>
      <c r="AI349" s="364"/>
      <c r="AJ349" s="365">
        <f t="shared" si="81"/>
        <v>0</v>
      </c>
      <c r="AK349" s="351"/>
      <c r="AM349" s="349">
        <f t="shared" si="85"/>
        <v>0</v>
      </c>
      <c r="AN349" s="349">
        <f t="shared" si="83"/>
        <v>0</v>
      </c>
      <c r="AO349" s="349">
        <f t="shared" si="83"/>
        <v>0</v>
      </c>
      <c r="AP349" s="349">
        <f t="shared" si="83"/>
        <v>0</v>
      </c>
      <c r="AQ349" s="349">
        <f t="shared" si="83"/>
        <v>0</v>
      </c>
      <c r="AR349" s="349">
        <f t="shared" si="83"/>
        <v>0</v>
      </c>
      <c r="AS349" s="349">
        <f t="shared" si="83"/>
        <v>0</v>
      </c>
      <c r="AT349" s="349">
        <f t="shared" si="83"/>
        <v>0</v>
      </c>
      <c r="AU349" s="349">
        <f t="shared" ref="AN349:BA367" si="86">IF($O349=AU$18,$N349,0)+IF($Q349=AU$18,$P349,0)+IF($S349=AU$18,$R349,0)+IF($U349=AU$18,$T349,0)</f>
        <v>0</v>
      </c>
      <c r="AV349" s="349">
        <f t="shared" si="86"/>
        <v>0</v>
      </c>
      <c r="AW349" s="349">
        <f t="shared" si="86"/>
        <v>0</v>
      </c>
      <c r="AX349" s="349">
        <f t="shared" si="86"/>
        <v>0</v>
      </c>
      <c r="AY349" s="349">
        <f t="shared" si="86"/>
        <v>0</v>
      </c>
      <c r="AZ349" s="349">
        <f t="shared" si="86"/>
        <v>0</v>
      </c>
      <c r="BA349" s="349">
        <f t="shared" si="86"/>
        <v>0</v>
      </c>
      <c r="BB349" s="349">
        <f t="shared" si="82"/>
        <v>0</v>
      </c>
    </row>
    <row r="350" spans="1:54" ht="13.5">
      <c r="A350" s="319" t="str">
        <f t="shared" si="77"/>
        <v/>
      </c>
      <c r="B350" s="350" t="e">
        <f>DATE(F350,G350,H350)&amp;"-"&amp;COUNTIF($C$19:C350,H350)</f>
        <v>#NUM!</v>
      </c>
      <c r="C350" s="319">
        <f t="shared" si="78"/>
        <v>0</v>
      </c>
      <c r="D350" s="350" t="e">
        <f>DATE(F350,G350,H350)&amp;"-"&amp;COUNTIF($E$19:E350,H350)</f>
        <v>#NUM!</v>
      </c>
      <c r="E350" s="319">
        <f t="shared" si="79"/>
        <v>0</v>
      </c>
      <c r="F350" s="351"/>
      <c r="G350" s="351"/>
      <c r="H350" s="351"/>
      <c r="I350" s="352"/>
      <c r="J350" s="352"/>
      <c r="K350" s="353"/>
      <c r="L350" s="351"/>
      <c r="M350" s="354"/>
      <c r="N350" s="355"/>
      <c r="O350" s="356"/>
      <c r="P350" s="355"/>
      <c r="Q350" s="356"/>
      <c r="R350" s="355"/>
      <c r="S350" s="356"/>
      <c r="T350" s="355"/>
      <c r="U350" s="356"/>
      <c r="V350" s="357"/>
      <c r="W350" s="358"/>
      <c r="X350" s="358"/>
      <c r="Y350" s="358"/>
      <c r="Z350" s="358"/>
      <c r="AA350" s="600">
        <v>960</v>
      </c>
      <c r="AB350" s="360"/>
      <c r="AC350" s="349"/>
      <c r="AD350" s="361"/>
      <c r="AE350" s="362">
        <f t="shared" si="84"/>
        <v>0</v>
      </c>
      <c r="AF350" s="362">
        <f t="shared" si="73"/>
        <v>0</v>
      </c>
      <c r="AG350" s="362">
        <f t="shared" si="74"/>
        <v>0</v>
      </c>
      <c r="AH350" s="363">
        <f t="shared" si="80"/>
        <v>0</v>
      </c>
      <c r="AI350" s="364"/>
      <c r="AJ350" s="365">
        <f t="shared" si="81"/>
        <v>0</v>
      </c>
      <c r="AK350" s="351"/>
      <c r="AM350" s="349">
        <f t="shared" si="85"/>
        <v>0</v>
      </c>
      <c r="AN350" s="349">
        <f t="shared" si="86"/>
        <v>0</v>
      </c>
      <c r="AO350" s="349">
        <f t="shared" si="86"/>
        <v>0</v>
      </c>
      <c r="AP350" s="349">
        <f t="shared" si="86"/>
        <v>0</v>
      </c>
      <c r="AQ350" s="349">
        <f t="shared" si="86"/>
        <v>0</v>
      </c>
      <c r="AR350" s="349">
        <f t="shared" si="86"/>
        <v>0</v>
      </c>
      <c r="AS350" s="349">
        <f t="shared" si="86"/>
        <v>0</v>
      </c>
      <c r="AT350" s="349">
        <f t="shared" si="86"/>
        <v>0</v>
      </c>
      <c r="AU350" s="349">
        <f t="shared" si="86"/>
        <v>0</v>
      </c>
      <c r="AV350" s="349">
        <f t="shared" si="86"/>
        <v>0</v>
      </c>
      <c r="AW350" s="349">
        <f t="shared" si="86"/>
        <v>0</v>
      </c>
      <c r="AX350" s="349">
        <f t="shared" si="86"/>
        <v>0</v>
      </c>
      <c r="AY350" s="349">
        <f t="shared" si="86"/>
        <v>0</v>
      </c>
      <c r="AZ350" s="349">
        <f t="shared" si="86"/>
        <v>0</v>
      </c>
      <c r="BA350" s="349">
        <f t="shared" si="86"/>
        <v>0</v>
      </c>
      <c r="BB350" s="349">
        <f t="shared" si="82"/>
        <v>0</v>
      </c>
    </row>
    <row r="351" spans="1:54" ht="13.5">
      <c r="A351" s="319" t="str">
        <f t="shared" si="77"/>
        <v/>
      </c>
      <c r="B351" s="350" t="e">
        <f>DATE(F351,G351,H351)&amp;"-"&amp;COUNTIF($C$19:C351,H351)</f>
        <v>#NUM!</v>
      </c>
      <c r="C351" s="319">
        <f t="shared" si="78"/>
        <v>0</v>
      </c>
      <c r="D351" s="350" t="e">
        <f>DATE(F351,G351,H351)&amp;"-"&amp;COUNTIF($E$19:E351,H351)</f>
        <v>#NUM!</v>
      </c>
      <c r="E351" s="319">
        <f t="shared" si="79"/>
        <v>0</v>
      </c>
      <c r="F351" s="351"/>
      <c r="G351" s="351"/>
      <c r="H351" s="351"/>
      <c r="I351" s="352"/>
      <c r="J351" s="352"/>
      <c r="K351" s="353"/>
      <c r="L351" s="351"/>
      <c r="M351" s="354"/>
      <c r="N351" s="355"/>
      <c r="O351" s="356"/>
      <c r="P351" s="355"/>
      <c r="Q351" s="356"/>
      <c r="R351" s="355"/>
      <c r="S351" s="356"/>
      <c r="T351" s="355"/>
      <c r="U351" s="356"/>
      <c r="V351" s="357"/>
      <c r="W351" s="358"/>
      <c r="X351" s="358"/>
      <c r="Y351" s="358"/>
      <c r="Z351" s="358"/>
      <c r="AA351" s="600">
        <v>960</v>
      </c>
      <c r="AB351" s="360"/>
      <c r="AC351" s="349"/>
      <c r="AD351" s="361"/>
      <c r="AE351" s="362">
        <f t="shared" si="84"/>
        <v>0</v>
      </c>
      <c r="AF351" s="362">
        <f t="shared" si="73"/>
        <v>0</v>
      </c>
      <c r="AG351" s="362">
        <f t="shared" si="74"/>
        <v>0</v>
      </c>
      <c r="AH351" s="363">
        <f t="shared" si="80"/>
        <v>0</v>
      </c>
      <c r="AI351" s="364"/>
      <c r="AJ351" s="365">
        <f t="shared" si="81"/>
        <v>0</v>
      </c>
      <c r="AK351" s="351"/>
      <c r="AM351" s="349">
        <f t="shared" si="85"/>
        <v>0</v>
      </c>
      <c r="AN351" s="349">
        <f t="shared" si="86"/>
        <v>0</v>
      </c>
      <c r="AO351" s="349">
        <f t="shared" si="86"/>
        <v>0</v>
      </c>
      <c r="AP351" s="349">
        <f t="shared" si="86"/>
        <v>0</v>
      </c>
      <c r="AQ351" s="349">
        <f t="shared" si="86"/>
        <v>0</v>
      </c>
      <c r="AR351" s="349">
        <f t="shared" si="86"/>
        <v>0</v>
      </c>
      <c r="AS351" s="349">
        <f t="shared" si="86"/>
        <v>0</v>
      </c>
      <c r="AT351" s="349">
        <f t="shared" si="86"/>
        <v>0</v>
      </c>
      <c r="AU351" s="349">
        <f t="shared" si="86"/>
        <v>0</v>
      </c>
      <c r="AV351" s="349">
        <f t="shared" si="86"/>
        <v>0</v>
      </c>
      <c r="AW351" s="349">
        <f t="shared" si="86"/>
        <v>0</v>
      </c>
      <c r="AX351" s="349">
        <f t="shared" si="86"/>
        <v>0</v>
      </c>
      <c r="AY351" s="349">
        <f t="shared" si="86"/>
        <v>0</v>
      </c>
      <c r="AZ351" s="349">
        <f t="shared" si="86"/>
        <v>0</v>
      </c>
      <c r="BA351" s="349">
        <f t="shared" si="86"/>
        <v>0</v>
      </c>
      <c r="BB351" s="349">
        <f t="shared" si="82"/>
        <v>0</v>
      </c>
    </row>
    <row r="352" spans="1:54" ht="13.5">
      <c r="A352" s="319" t="str">
        <f t="shared" si="77"/>
        <v/>
      </c>
      <c r="B352" s="350" t="e">
        <f>DATE(F352,G352,H352)&amp;"-"&amp;COUNTIF($C$19:C352,H352)</f>
        <v>#NUM!</v>
      </c>
      <c r="C352" s="319">
        <f t="shared" si="78"/>
        <v>0</v>
      </c>
      <c r="D352" s="350" t="e">
        <f>DATE(F352,G352,H352)&amp;"-"&amp;COUNTIF($E$19:E352,H352)</f>
        <v>#NUM!</v>
      </c>
      <c r="E352" s="319">
        <f t="shared" si="79"/>
        <v>0</v>
      </c>
      <c r="F352" s="351"/>
      <c r="G352" s="351"/>
      <c r="H352" s="351"/>
      <c r="I352" s="352"/>
      <c r="J352" s="352"/>
      <c r="K352" s="353"/>
      <c r="L352" s="351"/>
      <c r="M352" s="354"/>
      <c r="N352" s="355"/>
      <c r="O352" s="356"/>
      <c r="P352" s="355"/>
      <c r="Q352" s="356"/>
      <c r="R352" s="355"/>
      <c r="S352" s="356"/>
      <c r="T352" s="355"/>
      <c r="U352" s="356"/>
      <c r="V352" s="357"/>
      <c r="W352" s="358"/>
      <c r="X352" s="358"/>
      <c r="Y352" s="358"/>
      <c r="Z352" s="358"/>
      <c r="AA352" s="600">
        <v>960</v>
      </c>
      <c r="AB352" s="360"/>
      <c r="AC352" s="349"/>
      <c r="AD352" s="361"/>
      <c r="AE352" s="362">
        <f t="shared" si="84"/>
        <v>0</v>
      </c>
      <c r="AF352" s="362">
        <f t="shared" ref="AF352:AF415" si="87">IF(AE352-"8:00"&lt;0,0,AE352-"8:00")</f>
        <v>0</v>
      </c>
      <c r="AG352" s="362">
        <f t="shared" ref="AG352:AG415" si="88">IF(AB352&gt;22/24,AE352,5/24-MIN(AB352,5/24)+MAX(AD352,22/24)-22/24)</f>
        <v>0</v>
      </c>
      <c r="AH352" s="363">
        <f t="shared" si="80"/>
        <v>0</v>
      </c>
      <c r="AI352" s="364"/>
      <c r="AJ352" s="365">
        <f t="shared" si="81"/>
        <v>0</v>
      </c>
      <c r="AK352" s="351"/>
      <c r="AM352" s="349">
        <f t="shared" si="85"/>
        <v>0</v>
      </c>
      <c r="AN352" s="349">
        <f t="shared" si="86"/>
        <v>0</v>
      </c>
      <c r="AO352" s="349">
        <f t="shared" si="86"/>
        <v>0</v>
      </c>
      <c r="AP352" s="349">
        <f t="shared" si="86"/>
        <v>0</v>
      </c>
      <c r="AQ352" s="349">
        <f t="shared" si="86"/>
        <v>0</v>
      </c>
      <c r="AR352" s="349">
        <f t="shared" si="86"/>
        <v>0</v>
      </c>
      <c r="AS352" s="349">
        <f t="shared" si="86"/>
        <v>0</v>
      </c>
      <c r="AT352" s="349">
        <f t="shared" si="86"/>
        <v>0</v>
      </c>
      <c r="AU352" s="349">
        <f t="shared" si="86"/>
        <v>0</v>
      </c>
      <c r="AV352" s="349">
        <f t="shared" si="86"/>
        <v>0</v>
      </c>
      <c r="AW352" s="349">
        <f t="shared" si="86"/>
        <v>0</v>
      </c>
      <c r="AX352" s="349">
        <f t="shared" si="86"/>
        <v>0</v>
      </c>
      <c r="AY352" s="349">
        <f t="shared" si="86"/>
        <v>0</v>
      </c>
      <c r="AZ352" s="349">
        <f t="shared" si="86"/>
        <v>0</v>
      </c>
      <c r="BA352" s="349">
        <f t="shared" si="86"/>
        <v>0</v>
      </c>
      <c r="BB352" s="349">
        <f t="shared" si="82"/>
        <v>0</v>
      </c>
    </row>
    <row r="353" spans="1:54" ht="13.5">
      <c r="A353" s="319" t="str">
        <f t="shared" si="77"/>
        <v/>
      </c>
      <c r="B353" s="350" t="e">
        <f>DATE(F353,G353,H353)&amp;"-"&amp;COUNTIF($C$19:C353,H353)</f>
        <v>#NUM!</v>
      </c>
      <c r="C353" s="319">
        <f t="shared" si="78"/>
        <v>0</v>
      </c>
      <c r="D353" s="350" t="e">
        <f>DATE(F353,G353,H353)&amp;"-"&amp;COUNTIF($E$19:E353,H353)</f>
        <v>#NUM!</v>
      </c>
      <c r="E353" s="319">
        <f t="shared" si="79"/>
        <v>0</v>
      </c>
      <c r="F353" s="351"/>
      <c r="G353" s="351"/>
      <c r="H353" s="351"/>
      <c r="I353" s="352"/>
      <c r="J353" s="352"/>
      <c r="K353" s="353"/>
      <c r="L353" s="351"/>
      <c r="M353" s="354"/>
      <c r="N353" s="355"/>
      <c r="O353" s="356"/>
      <c r="P353" s="355"/>
      <c r="Q353" s="356"/>
      <c r="R353" s="355"/>
      <c r="S353" s="356"/>
      <c r="T353" s="355"/>
      <c r="U353" s="356"/>
      <c r="V353" s="357"/>
      <c r="W353" s="358"/>
      <c r="X353" s="358"/>
      <c r="Y353" s="358"/>
      <c r="Z353" s="358"/>
      <c r="AA353" s="600">
        <v>960</v>
      </c>
      <c r="AB353" s="360"/>
      <c r="AC353" s="349"/>
      <c r="AD353" s="361"/>
      <c r="AE353" s="362">
        <f t="shared" si="84"/>
        <v>0</v>
      </c>
      <c r="AF353" s="362">
        <f t="shared" si="87"/>
        <v>0</v>
      </c>
      <c r="AG353" s="362">
        <f t="shared" si="88"/>
        <v>0</v>
      </c>
      <c r="AH353" s="363">
        <f t="shared" si="80"/>
        <v>0</v>
      </c>
      <c r="AI353" s="364"/>
      <c r="AJ353" s="365">
        <f t="shared" si="81"/>
        <v>0</v>
      </c>
      <c r="AK353" s="351"/>
      <c r="AM353" s="349">
        <f t="shared" si="85"/>
        <v>0</v>
      </c>
      <c r="AN353" s="349">
        <f t="shared" si="86"/>
        <v>0</v>
      </c>
      <c r="AO353" s="349">
        <f t="shared" si="86"/>
        <v>0</v>
      </c>
      <c r="AP353" s="349">
        <f t="shared" si="86"/>
        <v>0</v>
      </c>
      <c r="AQ353" s="349">
        <f t="shared" si="86"/>
        <v>0</v>
      </c>
      <c r="AR353" s="349">
        <f t="shared" si="86"/>
        <v>0</v>
      </c>
      <c r="AS353" s="349">
        <f t="shared" si="86"/>
        <v>0</v>
      </c>
      <c r="AT353" s="349">
        <f t="shared" si="86"/>
        <v>0</v>
      </c>
      <c r="AU353" s="349">
        <f t="shared" si="86"/>
        <v>0</v>
      </c>
      <c r="AV353" s="349">
        <f t="shared" si="86"/>
        <v>0</v>
      </c>
      <c r="AW353" s="349">
        <f t="shared" si="86"/>
        <v>0</v>
      </c>
      <c r="AX353" s="349">
        <f t="shared" si="86"/>
        <v>0</v>
      </c>
      <c r="AY353" s="349">
        <f t="shared" si="86"/>
        <v>0</v>
      </c>
      <c r="AZ353" s="349">
        <f t="shared" si="86"/>
        <v>0</v>
      </c>
      <c r="BA353" s="349">
        <f t="shared" si="86"/>
        <v>0</v>
      </c>
      <c r="BB353" s="349">
        <f t="shared" si="82"/>
        <v>0</v>
      </c>
    </row>
    <row r="354" spans="1:54" ht="13.5">
      <c r="A354" s="319" t="str">
        <f t="shared" si="77"/>
        <v/>
      </c>
      <c r="B354" s="350" t="e">
        <f>DATE(F354,G354,H354)&amp;"-"&amp;COUNTIF($C$19:C354,H354)</f>
        <v>#NUM!</v>
      </c>
      <c r="C354" s="319">
        <f t="shared" si="78"/>
        <v>0</v>
      </c>
      <c r="D354" s="350" t="e">
        <f>DATE(F354,G354,H354)&amp;"-"&amp;COUNTIF($E$19:E354,H354)</f>
        <v>#NUM!</v>
      </c>
      <c r="E354" s="319">
        <f t="shared" si="79"/>
        <v>0</v>
      </c>
      <c r="F354" s="351"/>
      <c r="G354" s="351"/>
      <c r="H354" s="351"/>
      <c r="I354" s="352"/>
      <c r="J354" s="352"/>
      <c r="K354" s="353"/>
      <c r="L354" s="351"/>
      <c r="M354" s="354"/>
      <c r="N354" s="355"/>
      <c r="O354" s="356"/>
      <c r="P354" s="355"/>
      <c r="Q354" s="356"/>
      <c r="R354" s="355"/>
      <c r="S354" s="356"/>
      <c r="T354" s="355"/>
      <c r="U354" s="356"/>
      <c r="V354" s="357"/>
      <c r="W354" s="358"/>
      <c r="X354" s="358"/>
      <c r="Y354" s="358"/>
      <c r="Z354" s="358"/>
      <c r="AA354" s="600">
        <v>960</v>
      </c>
      <c r="AB354" s="360"/>
      <c r="AC354" s="349"/>
      <c r="AD354" s="361"/>
      <c r="AE354" s="362">
        <f t="shared" si="84"/>
        <v>0</v>
      </c>
      <c r="AF354" s="362">
        <f t="shared" si="87"/>
        <v>0</v>
      </c>
      <c r="AG354" s="362">
        <f t="shared" si="88"/>
        <v>0</v>
      </c>
      <c r="AH354" s="363">
        <f t="shared" si="80"/>
        <v>0</v>
      </c>
      <c r="AI354" s="364"/>
      <c r="AJ354" s="365">
        <f t="shared" si="81"/>
        <v>0</v>
      </c>
      <c r="AK354" s="351"/>
      <c r="AM354" s="349">
        <f t="shared" si="85"/>
        <v>0</v>
      </c>
      <c r="AN354" s="349">
        <f t="shared" si="86"/>
        <v>0</v>
      </c>
      <c r="AO354" s="349">
        <f t="shared" si="86"/>
        <v>0</v>
      </c>
      <c r="AP354" s="349">
        <f t="shared" si="86"/>
        <v>0</v>
      </c>
      <c r="AQ354" s="349">
        <f t="shared" si="86"/>
        <v>0</v>
      </c>
      <c r="AR354" s="349">
        <f t="shared" si="86"/>
        <v>0</v>
      </c>
      <c r="AS354" s="349">
        <f t="shared" si="86"/>
        <v>0</v>
      </c>
      <c r="AT354" s="349">
        <f t="shared" si="86"/>
        <v>0</v>
      </c>
      <c r="AU354" s="349">
        <f t="shared" si="86"/>
        <v>0</v>
      </c>
      <c r="AV354" s="349">
        <f t="shared" si="86"/>
        <v>0</v>
      </c>
      <c r="AW354" s="349">
        <f t="shared" si="86"/>
        <v>0</v>
      </c>
      <c r="AX354" s="349">
        <f t="shared" si="86"/>
        <v>0</v>
      </c>
      <c r="AY354" s="349">
        <f t="shared" si="86"/>
        <v>0</v>
      </c>
      <c r="AZ354" s="349">
        <f t="shared" si="86"/>
        <v>0</v>
      </c>
      <c r="BA354" s="349">
        <f t="shared" si="86"/>
        <v>0</v>
      </c>
      <c r="BB354" s="349">
        <f t="shared" si="82"/>
        <v>0</v>
      </c>
    </row>
    <row r="355" spans="1:54" ht="13.5">
      <c r="A355" s="319" t="str">
        <f t="shared" si="77"/>
        <v/>
      </c>
      <c r="B355" s="350" t="e">
        <f>DATE(F355,G355,H355)&amp;"-"&amp;COUNTIF($C$19:C355,H355)</f>
        <v>#NUM!</v>
      </c>
      <c r="C355" s="319">
        <f t="shared" si="78"/>
        <v>0</v>
      </c>
      <c r="D355" s="350" t="e">
        <f>DATE(F355,G355,H355)&amp;"-"&amp;COUNTIF($E$19:E355,H355)</f>
        <v>#NUM!</v>
      </c>
      <c r="E355" s="319">
        <f t="shared" si="79"/>
        <v>0</v>
      </c>
      <c r="F355" s="351"/>
      <c r="G355" s="351"/>
      <c r="H355" s="351"/>
      <c r="I355" s="352"/>
      <c r="J355" s="352"/>
      <c r="K355" s="353"/>
      <c r="L355" s="351"/>
      <c r="M355" s="354"/>
      <c r="N355" s="355"/>
      <c r="O355" s="356"/>
      <c r="P355" s="355"/>
      <c r="Q355" s="356"/>
      <c r="R355" s="355"/>
      <c r="S355" s="356"/>
      <c r="T355" s="355"/>
      <c r="U355" s="356"/>
      <c r="V355" s="357"/>
      <c r="W355" s="358"/>
      <c r="X355" s="358"/>
      <c r="Y355" s="358"/>
      <c r="Z355" s="358"/>
      <c r="AA355" s="600">
        <v>960</v>
      </c>
      <c r="AB355" s="360"/>
      <c r="AC355" s="349"/>
      <c r="AD355" s="361"/>
      <c r="AE355" s="362">
        <f t="shared" si="84"/>
        <v>0</v>
      </c>
      <c r="AF355" s="362">
        <f t="shared" si="87"/>
        <v>0</v>
      </c>
      <c r="AG355" s="362">
        <f t="shared" si="88"/>
        <v>0</v>
      </c>
      <c r="AH355" s="363">
        <f t="shared" si="80"/>
        <v>0</v>
      </c>
      <c r="AI355" s="364"/>
      <c r="AJ355" s="365">
        <f t="shared" si="81"/>
        <v>0</v>
      </c>
      <c r="AK355" s="351"/>
      <c r="AM355" s="349">
        <f t="shared" si="85"/>
        <v>0</v>
      </c>
      <c r="AN355" s="349">
        <f t="shared" si="86"/>
        <v>0</v>
      </c>
      <c r="AO355" s="349">
        <f t="shared" si="86"/>
        <v>0</v>
      </c>
      <c r="AP355" s="349">
        <f t="shared" si="86"/>
        <v>0</v>
      </c>
      <c r="AQ355" s="349">
        <f t="shared" si="86"/>
        <v>0</v>
      </c>
      <c r="AR355" s="349">
        <f t="shared" si="86"/>
        <v>0</v>
      </c>
      <c r="AS355" s="349">
        <f t="shared" si="86"/>
        <v>0</v>
      </c>
      <c r="AT355" s="349">
        <f t="shared" si="86"/>
        <v>0</v>
      </c>
      <c r="AU355" s="349">
        <f t="shared" si="86"/>
        <v>0</v>
      </c>
      <c r="AV355" s="349">
        <f t="shared" si="86"/>
        <v>0</v>
      </c>
      <c r="AW355" s="349">
        <f t="shared" si="86"/>
        <v>0</v>
      </c>
      <c r="AX355" s="349">
        <f t="shared" si="86"/>
        <v>0</v>
      </c>
      <c r="AY355" s="349">
        <f t="shared" si="86"/>
        <v>0</v>
      </c>
      <c r="AZ355" s="349">
        <f t="shared" si="86"/>
        <v>0</v>
      </c>
      <c r="BA355" s="349">
        <f t="shared" si="86"/>
        <v>0</v>
      </c>
      <c r="BB355" s="349">
        <f t="shared" si="82"/>
        <v>0</v>
      </c>
    </row>
    <row r="356" spans="1:54" ht="13.5">
      <c r="A356" s="319" t="str">
        <f t="shared" si="77"/>
        <v/>
      </c>
      <c r="B356" s="350" t="e">
        <f>DATE(F356,G356,H356)&amp;"-"&amp;COUNTIF($C$19:C356,H356)</f>
        <v>#NUM!</v>
      </c>
      <c r="C356" s="319">
        <f t="shared" si="78"/>
        <v>0</v>
      </c>
      <c r="D356" s="350" t="e">
        <f>DATE(F356,G356,H356)&amp;"-"&amp;COUNTIF($E$19:E356,H356)</f>
        <v>#NUM!</v>
      </c>
      <c r="E356" s="319">
        <f t="shared" si="79"/>
        <v>0</v>
      </c>
      <c r="F356" s="351"/>
      <c r="G356" s="351"/>
      <c r="H356" s="351"/>
      <c r="I356" s="352"/>
      <c r="J356" s="352"/>
      <c r="K356" s="353"/>
      <c r="L356" s="351"/>
      <c r="M356" s="354"/>
      <c r="N356" s="355"/>
      <c r="O356" s="356"/>
      <c r="P356" s="355"/>
      <c r="Q356" s="356"/>
      <c r="R356" s="355"/>
      <c r="S356" s="356"/>
      <c r="T356" s="355"/>
      <c r="U356" s="356"/>
      <c r="V356" s="357"/>
      <c r="W356" s="358"/>
      <c r="X356" s="358"/>
      <c r="Y356" s="358"/>
      <c r="Z356" s="358"/>
      <c r="AA356" s="600">
        <v>960</v>
      </c>
      <c r="AB356" s="360"/>
      <c r="AC356" s="349"/>
      <c r="AD356" s="361"/>
      <c r="AE356" s="362">
        <f t="shared" si="84"/>
        <v>0</v>
      </c>
      <c r="AF356" s="362">
        <f t="shared" si="87"/>
        <v>0</v>
      </c>
      <c r="AG356" s="362">
        <f t="shared" si="88"/>
        <v>0</v>
      </c>
      <c r="AH356" s="363">
        <f t="shared" si="80"/>
        <v>0</v>
      </c>
      <c r="AI356" s="364"/>
      <c r="AJ356" s="365">
        <f t="shared" si="81"/>
        <v>0</v>
      </c>
      <c r="AK356" s="351"/>
      <c r="AM356" s="349">
        <f t="shared" si="85"/>
        <v>0</v>
      </c>
      <c r="AN356" s="349">
        <f t="shared" si="86"/>
        <v>0</v>
      </c>
      <c r="AO356" s="349">
        <f t="shared" si="86"/>
        <v>0</v>
      </c>
      <c r="AP356" s="349">
        <f t="shared" si="86"/>
        <v>0</v>
      </c>
      <c r="AQ356" s="349">
        <f t="shared" si="86"/>
        <v>0</v>
      </c>
      <c r="AR356" s="349">
        <f t="shared" si="86"/>
        <v>0</v>
      </c>
      <c r="AS356" s="349">
        <f t="shared" si="86"/>
        <v>0</v>
      </c>
      <c r="AT356" s="349">
        <f t="shared" si="86"/>
        <v>0</v>
      </c>
      <c r="AU356" s="349">
        <f t="shared" si="86"/>
        <v>0</v>
      </c>
      <c r="AV356" s="349">
        <f t="shared" si="86"/>
        <v>0</v>
      </c>
      <c r="AW356" s="349">
        <f t="shared" si="86"/>
        <v>0</v>
      </c>
      <c r="AX356" s="349">
        <f t="shared" si="86"/>
        <v>0</v>
      </c>
      <c r="AY356" s="349">
        <f t="shared" si="86"/>
        <v>0</v>
      </c>
      <c r="AZ356" s="349">
        <f t="shared" si="86"/>
        <v>0</v>
      </c>
      <c r="BA356" s="349">
        <f t="shared" si="86"/>
        <v>0</v>
      </c>
      <c r="BB356" s="349">
        <f t="shared" si="82"/>
        <v>0</v>
      </c>
    </row>
    <row r="357" spans="1:54" ht="13.5">
      <c r="A357" s="319" t="str">
        <f t="shared" si="77"/>
        <v/>
      </c>
      <c r="B357" s="350" t="e">
        <f>DATE(F357,G357,H357)&amp;"-"&amp;COUNTIF($C$19:C357,H357)</f>
        <v>#NUM!</v>
      </c>
      <c r="C357" s="319">
        <f t="shared" si="78"/>
        <v>0</v>
      </c>
      <c r="D357" s="350" t="e">
        <f>DATE(F357,G357,H357)&amp;"-"&amp;COUNTIF($E$19:E357,H357)</f>
        <v>#NUM!</v>
      </c>
      <c r="E357" s="319">
        <f t="shared" si="79"/>
        <v>0</v>
      </c>
      <c r="F357" s="351"/>
      <c r="G357" s="351"/>
      <c r="H357" s="351"/>
      <c r="I357" s="352"/>
      <c r="J357" s="352"/>
      <c r="K357" s="353"/>
      <c r="L357" s="351"/>
      <c r="M357" s="354"/>
      <c r="N357" s="355"/>
      <c r="O357" s="356"/>
      <c r="P357" s="355"/>
      <c r="Q357" s="356"/>
      <c r="R357" s="355"/>
      <c r="S357" s="356"/>
      <c r="T357" s="355"/>
      <c r="U357" s="356"/>
      <c r="V357" s="357"/>
      <c r="W357" s="358"/>
      <c r="X357" s="358"/>
      <c r="Y357" s="358"/>
      <c r="Z357" s="358"/>
      <c r="AA357" s="600">
        <v>960</v>
      </c>
      <c r="AB357" s="360"/>
      <c r="AC357" s="349"/>
      <c r="AD357" s="361"/>
      <c r="AE357" s="362">
        <f t="shared" si="84"/>
        <v>0</v>
      </c>
      <c r="AF357" s="362">
        <f t="shared" si="87"/>
        <v>0</v>
      </c>
      <c r="AG357" s="362">
        <f t="shared" si="88"/>
        <v>0</v>
      </c>
      <c r="AH357" s="363">
        <f t="shared" si="80"/>
        <v>0</v>
      </c>
      <c r="AI357" s="364"/>
      <c r="AJ357" s="365">
        <f t="shared" si="81"/>
        <v>0</v>
      </c>
      <c r="AK357" s="351"/>
      <c r="AM357" s="349">
        <f t="shared" si="85"/>
        <v>0</v>
      </c>
      <c r="AN357" s="349">
        <f t="shared" si="86"/>
        <v>0</v>
      </c>
      <c r="AO357" s="349">
        <f t="shared" si="86"/>
        <v>0</v>
      </c>
      <c r="AP357" s="349">
        <f t="shared" si="86"/>
        <v>0</v>
      </c>
      <c r="AQ357" s="349">
        <f t="shared" si="86"/>
        <v>0</v>
      </c>
      <c r="AR357" s="349">
        <f t="shared" si="86"/>
        <v>0</v>
      </c>
      <c r="AS357" s="349">
        <f t="shared" si="86"/>
        <v>0</v>
      </c>
      <c r="AT357" s="349">
        <f t="shared" si="86"/>
        <v>0</v>
      </c>
      <c r="AU357" s="349">
        <f t="shared" si="86"/>
        <v>0</v>
      </c>
      <c r="AV357" s="349">
        <f t="shared" si="86"/>
        <v>0</v>
      </c>
      <c r="AW357" s="349">
        <f t="shared" si="86"/>
        <v>0</v>
      </c>
      <c r="AX357" s="349">
        <f t="shared" si="86"/>
        <v>0</v>
      </c>
      <c r="AY357" s="349">
        <f t="shared" si="86"/>
        <v>0</v>
      </c>
      <c r="AZ357" s="349">
        <f t="shared" si="86"/>
        <v>0</v>
      </c>
      <c r="BA357" s="349">
        <f t="shared" si="86"/>
        <v>0</v>
      </c>
      <c r="BB357" s="349">
        <f t="shared" si="82"/>
        <v>0</v>
      </c>
    </row>
    <row r="358" spans="1:54" ht="13.5">
      <c r="A358" s="319" t="str">
        <f t="shared" si="77"/>
        <v/>
      </c>
      <c r="B358" s="350" t="e">
        <f>DATE(F358,G358,H358)&amp;"-"&amp;COUNTIF($C$19:C358,H358)</f>
        <v>#NUM!</v>
      </c>
      <c r="C358" s="319">
        <f t="shared" si="78"/>
        <v>0</v>
      </c>
      <c r="D358" s="350" t="e">
        <f>DATE(F358,G358,H358)&amp;"-"&amp;COUNTIF($E$19:E358,H358)</f>
        <v>#NUM!</v>
      </c>
      <c r="E358" s="319">
        <f t="shared" si="79"/>
        <v>0</v>
      </c>
      <c r="F358" s="351"/>
      <c r="G358" s="351"/>
      <c r="H358" s="351"/>
      <c r="I358" s="352"/>
      <c r="J358" s="352"/>
      <c r="K358" s="353"/>
      <c r="L358" s="351"/>
      <c r="M358" s="354"/>
      <c r="N358" s="355"/>
      <c r="O358" s="356"/>
      <c r="P358" s="355"/>
      <c r="Q358" s="356"/>
      <c r="R358" s="355"/>
      <c r="S358" s="356"/>
      <c r="T358" s="355"/>
      <c r="U358" s="356"/>
      <c r="V358" s="357"/>
      <c r="W358" s="358"/>
      <c r="X358" s="358"/>
      <c r="Y358" s="358"/>
      <c r="Z358" s="358"/>
      <c r="AA358" s="600">
        <v>960</v>
      </c>
      <c r="AB358" s="360"/>
      <c r="AC358" s="349"/>
      <c r="AD358" s="361"/>
      <c r="AE358" s="362">
        <f t="shared" si="84"/>
        <v>0</v>
      </c>
      <c r="AF358" s="362">
        <f t="shared" si="87"/>
        <v>0</v>
      </c>
      <c r="AG358" s="362">
        <f t="shared" si="88"/>
        <v>0</v>
      </c>
      <c r="AH358" s="363">
        <f t="shared" si="80"/>
        <v>0</v>
      </c>
      <c r="AI358" s="364"/>
      <c r="AJ358" s="365">
        <f t="shared" si="81"/>
        <v>0</v>
      </c>
      <c r="AK358" s="351"/>
      <c r="AM358" s="349">
        <f t="shared" si="85"/>
        <v>0</v>
      </c>
      <c r="AN358" s="349">
        <f t="shared" si="86"/>
        <v>0</v>
      </c>
      <c r="AO358" s="349">
        <f t="shared" si="86"/>
        <v>0</v>
      </c>
      <c r="AP358" s="349">
        <f t="shared" si="86"/>
        <v>0</v>
      </c>
      <c r="AQ358" s="349">
        <f t="shared" si="86"/>
        <v>0</v>
      </c>
      <c r="AR358" s="349">
        <f t="shared" si="86"/>
        <v>0</v>
      </c>
      <c r="AS358" s="349">
        <f t="shared" si="86"/>
        <v>0</v>
      </c>
      <c r="AT358" s="349">
        <f t="shared" si="86"/>
        <v>0</v>
      </c>
      <c r="AU358" s="349">
        <f t="shared" si="86"/>
        <v>0</v>
      </c>
      <c r="AV358" s="349">
        <f t="shared" si="86"/>
        <v>0</v>
      </c>
      <c r="AW358" s="349">
        <f t="shared" si="86"/>
        <v>0</v>
      </c>
      <c r="AX358" s="349">
        <f t="shared" si="86"/>
        <v>0</v>
      </c>
      <c r="AY358" s="349">
        <f t="shared" si="86"/>
        <v>0</v>
      </c>
      <c r="AZ358" s="349">
        <f t="shared" si="86"/>
        <v>0</v>
      </c>
      <c r="BA358" s="349">
        <f t="shared" si="86"/>
        <v>0</v>
      </c>
      <c r="BB358" s="349">
        <f t="shared" si="82"/>
        <v>0</v>
      </c>
    </row>
    <row r="359" spans="1:54" ht="13.5">
      <c r="A359" s="319" t="str">
        <f t="shared" si="77"/>
        <v/>
      </c>
      <c r="B359" s="350" t="e">
        <f>DATE(F359,G359,H359)&amp;"-"&amp;COUNTIF($C$19:C359,H359)</f>
        <v>#NUM!</v>
      </c>
      <c r="C359" s="319">
        <f t="shared" si="78"/>
        <v>0</v>
      </c>
      <c r="D359" s="350" t="e">
        <f>DATE(F359,G359,H359)&amp;"-"&amp;COUNTIF($E$19:E359,H359)</f>
        <v>#NUM!</v>
      </c>
      <c r="E359" s="319">
        <f t="shared" si="79"/>
        <v>0</v>
      </c>
      <c r="F359" s="351"/>
      <c r="G359" s="351"/>
      <c r="H359" s="351"/>
      <c r="I359" s="352"/>
      <c r="J359" s="352"/>
      <c r="K359" s="353"/>
      <c r="L359" s="351"/>
      <c r="M359" s="354"/>
      <c r="N359" s="355"/>
      <c r="O359" s="356"/>
      <c r="P359" s="355"/>
      <c r="Q359" s="356"/>
      <c r="R359" s="355"/>
      <c r="S359" s="356"/>
      <c r="T359" s="355"/>
      <c r="U359" s="356"/>
      <c r="V359" s="357"/>
      <c r="W359" s="358"/>
      <c r="X359" s="358"/>
      <c r="Y359" s="358"/>
      <c r="Z359" s="358"/>
      <c r="AA359" s="600">
        <v>960</v>
      </c>
      <c r="AB359" s="360"/>
      <c r="AC359" s="349"/>
      <c r="AD359" s="361"/>
      <c r="AE359" s="362">
        <f t="shared" si="84"/>
        <v>0</v>
      </c>
      <c r="AF359" s="362">
        <f t="shared" si="87"/>
        <v>0</v>
      </c>
      <c r="AG359" s="362">
        <f t="shared" si="88"/>
        <v>0</v>
      </c>
      <c r="AH359" s="363">
        <f t="shared" si="80"/>
        <v>0</v>
      </c>
      <c r="AI359" s="364"/>
      <c r="AJ359" s="365">
        <f t="shared" si="81"/>
        <v>0</v>
      </c>
      <c r="AK359" s="351"/>
      <c r="AM359" s="349">
        <f t="shared" si="85"/>
        <v>0</v>
      </c>
      <c r="AN359" s="349">
        <f t="shared" si="86"/>
        <v>0</v>
      </c>
      <c r="AO359" s="349">
        <f t="shared" si="86"/>
        <v>0</v>
      </c>
      <c r="AP359" s="349">
        <f t="shared" si="86"/>
        <v>0</v>
      </c>
      <c r="AQ359" s="349">
        <f t="shared" si="86"/>
        <v>0</v>
      </c>
      <c r="AR359" s="349">
        <f t="shared" si="86"/>
        <v>0</v>
      </c>
      <c r="AS359" s="349">
        <f t="shared" si="86"/>
        <v>0</v>
      </c>
      <c r="AT359" s="349">
        <f t="shared" si="86"/>
        <v>0</v>
      </c>
      <c r="AU359" s="349">
        <f t="shared" si="86"/>
        <v>0</v>
      </c>
      <c r="AV359" s="349">
        <f t="shared" si="86"/>
        <v>0</v>
      </c>
      <c r="AW359" s="349">
        <f t="shared" si="86"/>
        <v>0</v>
      </c>
      <c r="AX359" s="349">
        <f t="shared" si="86"/>
        <v>0</v>
      </c>
      <c r="AY359" s="349">
        <f t="shared" si="86"/>
        <v>0</v>
      </c>
      <c r="AZ359" s="349">
        <f t="shared" si="86"/>
        <v>0</v>
      </c>
      <c r="BA359" s="349">
        <f t="shared" si="86"/>
        <v>0</v>
      </c>
      <c r="BB359" s="349">
        <f t="shared" si="82"/>
        <v>0</v>
      </c>
    </row>
    <row r="360" spans="1:54" ht="13.5">
      <c r="A360" s="319" t="str">
        <f t="shared" si="77"/>
        <v/>
      </c>
      <c r="B360" s="350" t="e">
        <f>DATE(F360,G360,H360)&amp;"-"&amp;COUNTIF($C$19:C360,H360)</f>
        <v>#NUM!</v>
      </c>
      <c r="C360" s="319">
        <f t="shared" si="78"/>
        <v>0</v>
      </c>
      <c r="D360" s="350" t="e">
        <f>DATE(F360,G360,H360)&amp;"-"&amp;COUNTIF($E$19:E360,H360)</f>
        <v>#NUM!</v>
      </c>
      <c r="E360" s="319">
        <f t="shared" si="79"/>
        <v>0</v>
      </c>
      <c r="F360" s="351"/>
      <c r="G360" s="351"/>
      <c r="H360" s="351"/>
      <c r="I360" s="352"/>
      <c r="J360" s="352"/>
      <c r="K360" s="353"/>
      <c r="L360" s="351"/>
      <c r="M360" s="354"/>
      <c r="N360" s="355"/>
      <c r="O360" s="356"/>
      <c r="P360" s="355"/>
      <c r="Q360" s="356"/>
      <c r="R360" s="355"/>
      <c r="S360" s="356"/>
      <c r="T360" s="355"/>
      <c r="U360" s="356"/>
      <c r="V360" s="357"/>
      <c r="W360" s="358"/>
      <c r="X360" s="358"/>
      <c r="Y360" s="358"/>
      <c r="Z360" s="358"/>
      <c r="AA360" s="600">
        <v>960</v>
      </c>
      <c r="AB360" s="360"/>
      <c r="AC360" s="349"/>
      <c r="AD360" s="361"/>
      <c r="AE360" s="362">
        <f t="shared" si="84"/>
        <v>0</v>
      </c>
      <c r="AF360" s="362">
        <f t="shared" si="87"/>
        <v>0</v>
      </c>
      <c r="AG360" s="362">
        <f t="shared" si="88"/>
        <v>0</v>
      </c>
      <c r="AH360" s="363">
        <f t="shared" si="80"/>
        <v>0</v>
      </c>
      <c r="AI360" s="364"/>
      <c r="AJ360" s="365">
        <f t="shared" si="81"/>
        <v>0</v>
      </c>
      <c r="AK360" s="351"/>
      <c r="AM360" s="349">
        <f t="shared" si="85"/>
        <v>0</v>
      </c>
      <c r="AN360" s="349">
        <f t="shared" si="86"/>
        <v>0</v>
      </c>
      <c r="AO360" s="349">
        <f t="shared" si="86"/>
        <v>0</v>
      </c>
      <c r="AP360" s="349">
        <f t="shared" si="86"/>
        <v>0</v>
      </c>
      <c r="AQ360" s="349">
        <f t="shared" si="86"/>
        <v>0</v>
      </c>
      <c r="AR360" s="349">
        <f t="shared" si="86"/>
        <v>0</v>
      </c>
      <c r="AS360" s="349">
        <f t="shared" si="86"/>
        <v>0</v>
      </c>
      <c r="AT360" s="349">
        <f t="shared" si="86"/>
        <v>0</v>
      </c>
      <c r="AU360" s="349">
        <f t="shared" si="86"/>
        <v>0</v>
      </c>
      <c r="AV360" s="349">
        <f t="shared" si="86"/>
        <v>0</v>
      </c>
      <c r="AW360" s="349">
        <f t="shared" si="86"/>
        <v>0</v>
      </c>
      <c r="AX360" s="349">
        <f t="shared" si="86"/>
        <v>0</v>
      </c>
      <c r="AY360" s="349">
        <f t="shared" si="86"/>
        <v>0</v>
      </c>
      <c r="AZ360" s="349">
        <f t="shared" si="86"/>
        <v>0</v>
      </c>
      <c r="BA360" s="349">
        <f t="shared" si="86"/>
        <v>0</v>
      </c>
      <c r="BB360" s="349">
        <f t="shared" si="82"/>
        <v>0</v>
      </c>
    </row>
    <row r="361" spans="1:54" ht="13.5">
      <c r="A361" s="319" t="str">
        <f t="shared" si="77"/>
        <v/>
      </c>
      <c r="B361" s="350" t="e">
        <f>DATE(F361,G361,H361)&amp;"-"&amp;COUNTIF($C$19:C361,H361)</f>
        <v>#NUM!</v>
      </c>
      <c r="C361" s="319">
        <f t="shared" si="78"/>
        <v>0</v>
      </c>
      <c r="D361" s="350" t="e">
        <f>DATE(F361,G361,H361)&amp;"-"&amp;COUNTIF($E$19:E361,H361)</f>
        <v>#NUM!</v>
      </c>
      <c r="E361" s="319">
        <f t="shared" si="79"/>
        <v>0</v>
      </c>
      <c r="F361" s="351"/>
      <c r="G361" s="351"/>
      <c r="H361" s="351"/>
      <c r="I361" s="352"/>
      <c r="J361" s="352"/>
      <c r="K361" s="353"/>
      <c r="L361" s="351"/>
      <c r="M361" s="354"/>
      <c r="N361" s="355"/>
      <c r="O361" s="356"/>
      <c r="P361" s="355"/>
      <c r="Q361" s="356"/>
      <c r="R361" s="355"/>
      <c r="S361" s="356"/>
      <c r="T361" s="355"/>
      <c r="U361" s="356"/>
      <c r="V361" s="357"/>
      <c r="W361" s="358"/>
      <c r="X361" s="358"/>
      <c r="Y361" s="358"/>
      <c r="Z361" s="358"/>
      <c r="AA361" s="600">
        <v>960</v>
      </c>
      <c r="AB361" s="360"/>
      <c r="AC361" s="349"/>
      <c r="AD361" s="361"/>
      <c r="AE361" s="362">
        <f t="shared" si="84"/>
        <v>0</v>
      </c>
      <c r="AF361" s="362">
        <f t="shared" si="87"/>
        <v>0</v>
      </c>
      <c r="AG361" s="362">
        <f t="shared" si="88"/>
        <v>0</v>
      </c>
      <c r="AH361" s="363">
        <f t="shared" si="80"/>
        <v>0</v>
      </c>
      <c r="AI361" s="364"/>
      <c r="AJ361" s="365">
        <f t="shared" si="81"/>
        <v>0</v>
      </c>
      <c r="AK361" s="351"/>
      <c r="AM361" s="349">
        <f t="shared" si="85"/>
        <v>0</v>
      </c>
      <c r="AN361" s="349">
        <f t="shared" si="86"/>
        <v>0</v>
      </c>
      <c r="AO361" s="349">
        <f t="shared" si="86"/>
        <v>0</v>
      </c>
      <c r="AP361" s="349">
        <f t="shared" si="86"/>
        <v>0</v>
      </c>
      <c r="AQ361" s="349">
        <f t="shared" si="86"/>
        <v>0</v>
      </c>
      <c r="AR361" s="349">
        <f t="shared" si="86"/>
        <v>0</v>
      </c>
      <c r="AS361" s="349">
        <f t="shared" si="86"/>
        <v>0</v>
      </c>
      <c r="AT361" s="349">
        <f t="shared" si="86"/>
        <v>0</v>
      </c>
      <c r="AU361" s="349">
        <f t="shared" si="86"/>
        <v>0</v>
      </c>
      <c r="AV361" s="349">
        <f t="shared" si="86"/>
        <v>0</v>
      </c>
      <c r="AW361" s="349">
        <f t="shared" si="86"/>
        <v>0</v>
      </c>
      <c r="AX361" s="349">
        <f t="shared" si="86"/>
        <v>0</v>
      </c>
      <c r="AY361" s="349">
        <f t="shared" si="86"/>
        <v>0</v>
      </c>
      <c r="AZ361" s="349">
        <f t="shared" si="86"/>
        <v>0</v>
      </c>
      <c r="BA361" s="349">
        <f t="shared" si="86"/>
        <v>0</v>
      </c>
      <c r="BB361" s="349">
        <f t="shared" si="82"/>
        <v>0</v>
      </c>
    </row>
    <row r="362" spans="1:54" ht="13.5">
      <c r="A362" s="319" t="str">
        <f t="shared" si="77"/>
        <v/>
      </c>
      <c r="B362" s="350" t="e">
        <f>DATE(F362,G362,H362)&amp;"-"&amp;COUNTIF($C$19:C362,H362)</f>
        <v>#NUM!</v>
      </c>
      <c r="C362" s="319">
        <f t="shared" si="78"/>
        <v>0</v>
      </c>
      <c r="D362" s="350" t="e">
        <f>DATE(F362,G362,H362)&amp;"-"&amp;COUNTIF($E$19:E362,H362)</f>
        <v>#NUM!</v>
      </c>
      <c r="E362" s="319">
        <f t="shared" si="79"/>
        <v>0</v>
      </c>
      <c r="F362" s="351"/>
      <c r="G362" s="351"/>
      <c r="H362" s="351"/>
      <c r="I362" s="352"/>
      <c r="J362" s="352"/>
      <c r="K362" s="353"/>
      <c r="L362" s="351"/>
      <c r="M362" s="354"/>
      <c r="N362" s="355"/>
      <c r="O362" s="356"/>
      <c r="P362" s="355"/>
      <c r="Q362" s="356"/>
      <c r="R362" s="355"/>
      <c r="S362" s="356"/>
      <c r="T362" s="355"/>
      <c r="U362" s="356"/>
      <c r="V362" s="357"/>
      <c r="W362" s="358"/>
      <c r="X362" s="358"/>
      <c r="Y362" s="358"/>
      <c r="Z362" s="358"/>
      <c r="AA362" s="600">
        <v>960</v>
      </c>
      <c r="AB362" s="360"/>
      <c r="AC362" s="349"/>
      <c r="AD362" s="361"/>
      <c r="AE362" s="362">
        <f t="shared" si="84"/>
        <v>0</v>
      </c>
      <c r="AF362" s="362">
        <f t="shared" si="87"/>
        <v>0</v>
      </c>
      <c r="AG362" s="362">
        <f t="shared" si="88"/>
        <v>0</v>
      </c>
      <c r="AH362" s="363">
        <f t="shared" si="80"/>
        <v>0</v>
      </c>
      <c r="AI362" s="364"/>
      <c r="AJ362" s="365">
        <f t="shared" si="81"/>
        <v>0</v>
      </c>
      <c r="AK362" s="351"/>
      <c r="AM362" s="349">
        <f t="shared" si="85"/>
        <v>0</v>
      </c>
      <c r="AN362" s="349">
        <f t="shared" si="86"/>
        <v>0</v>
      </c>
      <c r="AO362" s="349">
        <f t="shared" si="86"/>
        <v>0</v>
      </c>
      <c r="AP362" s="349">
        <f t="shared" si="86"/>
        <v>0</v>
      </c>
      <c r="AQ362" s="349">
        <f t="shared" si="86"/>
        <v>0</v>
      </c>
      <c r="AR362" s="349">
        <f t="shared" si="86"/>
        <v>0</v>
      </c>
      <c r="AS362" s="349">
        <f t="shared" si="86"/>
        <v>0</v>
      </c>
      <c r="AT362" s="349">
        <f t="shared" si="86"/>
        <v>0</v>
      </c>
      <c r="AU362" s="349">
        <f t="shared" si="86"/>
        <v>0</v>
      </c>
      <c r="AV362" s="349">
        <f t="shared" si="86"/>
        <v>0</v>
      </c>
      <c r="AW362" s="349">
        <f t="shared" si="86"/>
        <v>0</v>
      </c>
      <c r="AX362" s="349">
        <f t="shared" si="86"/>
        <v>0</v>
      </c>
      <c r="AY362" s="349">
        <f t="shared" si="86"/>
        <v>0</v>
      </c>
      <c r="AZ362" s="349">
        <f t="shared" si="86"/>
        <v>0</v>
      </c>
      <c r="BA362" s="349">
        <f t="shared" si="86"/>
        <v>0</v>
      </c>
      <c r="BB362" s="349">
        <f t="shared" si="82"/>
        <v>0</v>
      </c>
    </row>
    <row r="363" spans="1:54" ht="13.5">
      <c r="A363" s="319" t="str">
        <f t="shared" si="77"/>
        <v/>
      </c>
      <c r="B363" s="350" t="e">
        <f>DATE(F363,G363,H363)&amp;"-"&amp;COUNTIF($C$19:C363,H363)</f>
        <v>#NUM!</v>
      </c>
      <c r="C363" s="319">
        <f t="shared" si="78"/>
        <v>0</v>
      </c>
      <c r="D363" s="350" t="e">
        <f>DATE(F363,G363,H363)&amp;"-"&amp;COUNTIF($E$19:E363,H363)</f>
        <v>#NUM!</v>
      </c>
      <c r="E363" s="319">
        <f t="shared" si="79"/>
        <v>0</v>
      </c>
      <c r="F363" s="351"/>
      <c r="G363" s="351"/>
      <c r="H363" s="351"/>
      <c r="I363" s="352"/>
      <c r="J363" s="352"/>
      <c r="K363" s="353"/>
      <c r="L363" s="351"/>
      <c r="M363" s="354"/>
      <c r="N363" s="355"/>
      <c r="O363" s="356"/>
      <c r="P363" s="355"/>
      <c r="Q363" s="356"/>
      <c r="R363" s="355"/>
      <c r="S363" s="356"/>
      <c r="T363" s="355"/>
      <c r="U363" s="356"/>
      <c r="V363" s="357"/>
      <c r="W363" s="358"/>
      <c r="X363" s="358"/>
      <c r="Y363" s="358"/>
      <c r="Z363" s="358"/>
      <c r="AA363" s="600">
        <v>960</v>
      </c>
      <c r="AB363" s="360"/>
      <c r="AC363" s="349"/>
      <c r="AD363" s="361"/>
      <c r="AE363" s="362">
        <f t="shared" si="84"/>
        <v>0</v>
      </c>
      <c r="AF363" s="362">
        <f t="shared" si="87"/>
        <v>0</v>
      </c>
      <c r="AG363" s="362">
        <f t="shared" si="88"/>
        <v>0</v>
      </c>
      <c r="AH363" s="363">
        <f t="shared" si="80"/>
        <v>0</v>
      </c>
      <c r="AI363" s="364"/>
      <c r="AJ363" s="365">
        <f t="shared" si="81"/>
        <v>0</v>
      </c>
      <c r="AK363" s="351"/>
      <c r="AM363" s="349">
        <f t="shared" si="85"/>
        <v>0</v>
      </c>
      <c r="AN363" s="349">
        <f t="shared" si="86"/>
        <v>0</v>
      </c>
      <c r="AO363" s="349">
        <f t="shared" si="86"/>
        <v>0</v>
      </c>
      <c r="AP363" s="349">
        <f t="shared" si="86"/>
        <v>0</v>
      </c>
      <c r="AQ363" s="349">
        <f t="shared" si="86"/>
        <v>0</v>
      </c>
      <c r="AR363" s="349">
        <f t="shared" si="86"/>
        <v>0</v>
      </c>
      <c r="AS363" s="349">
        <f t="shared" si="86"/>
        <v>0</v>
      </c>
      <c r="AT363" s="349">
        <f t="shared" si="86"/>
        <v>0</v>
      </c>
      <c r="AU363" s="349">
        <f t="shared" si="86"/>
        <v>0</v>
      </c>
      <c r="AV363" s="349">
        <f t="shared" si="86"/>
        <v>0</v>
      </c>
      <c r="AW363" s="349">
        <f t="shared" si="86"/>
        <v>0</v>
      </c>
      <c r="AX363" s="349">
        <f t="shared" si="86"/>
        <v>0</v>
      </c>
      <c r="AY363" s="349">
        <f t="shared" si="86"/>
        <v>0</v>
      </c>
      <c r="AZ363" s="349">
        <f t="shared" si="86"/>
        <v>0</v>
      </c>
      <c r="BA363" s="349">
        <f t="shared" si="86"/>
        <v>0</v>
      </c>
      <c r="BB363" s="349">
        <f t="shared" si="82"/>
        <v>0</v>
      </c>
    </row>
    <row r="364" spans="1:54" ht="13.5">
      <c r="A364" s="319" t="str">
        <f t="shared" si="77"/>
        <v/>
      </c>
      <c r="B364" s="350" t="e">
        <f>DATE(F364,G364,H364)&amp;"-"&amp;COUNTIF($C$19:C364,H364)</f>
        <v>#NUM!</v>
      </c>
      <c r="C364" s="319">
        <f t="shared" si="78"/>
        <v>0</v>
      </c>
      <c r="D364" s="350" t="e">
        <f>DATE(F364,G364,H364)&amp;"-"&amp;COUNTIF($E$19:E364,H364)</f>
        <v>#NUM!</v>
      </c>
      <c r="E364" s="319">
        <f t="shared" si="79"/>
        <v>0</v>
      </c>
      <c r="F364" s="351"/>
      <c r="G364" s="351"/>
      <c r="H364" s="351"/>
      <c r="I364" s="352"/>
      <c r="J364" s="352"/>
      <c r="K364" s="353"/>
      <c r="L364" s="351"/>
      <c r="M364" s="354"/>
      <c r="N364" s="355"/>
      <c r="O364" s="356"/>
      <c r="P364" s="355"/>
      <c r="Q364" s="356"/>
      <c r="R364" s="355"/>
      <c r="S364" s="356"/>
      <c r="T364" s="355"/>
      <c r="U364" s="356"/>
      <c r="V364" s="357"/>
      <c r="W364" s="358"/>
      <c r="X364" s="358"/>
      <c r="Y364" s="358"/>
      <c r="Z364" s="358"/>
      <c r="AA364" s="600">
        <v>960</v>
      </c>
      <c r="AB364" s="360"/>
      <c r="AC364" s="349"/>
      <c r="AD364" s="361"/>
      <c r="AE364" s="362">
        <f t="shared" si="84"/>
        <v>0</v>
      </c>
      <c r="AF364" s="362">
        <f t="shared" si="87"/>
        <v>0</v>
      </c>
      <c r="AG364" s="362">
        <f t="shared" si="88"/>
        <v>0</v>
      </c>
      <c r="AH364" s="363">
        <f t="shared" si="80"/>
        <v>0</v>
      </c>
      <c r="AI364" s="364"/>
      <c r="AJ364" s="365">
        <f t="shared" si="81"/>
        <v>0</v>
      </c>
      <c r="AK364" s="351"/>
      <c r="AM364" s="349">
        <f t="shared" si="85"/>
        <v>0</v>
      </c>
      <c r="AN364" s="349">
        <f t="shared" si="86"/>
        <v>0</v>
      </c>
      <c r="AO364" s="349">
        <f t="shared" si="86"/>
        <v>0</v>
      </c>
      <c r="AP364" s="349">
        <f t="shared" si="86"/>
        <v>0</v>
      </c>
      <c r="AQ364" s="349">
        <f t="shared" si="86"/>
        <v>0</v>
      </c>
      <c r="AR364" s="349">
        <f t="shared" si="86"/>
        <v>0</v>
      </c>
      <c r="AS364" s="349">
        <f t="shared" si="86"/>
        <v>0</v>
      </c>
      <c r="AT364" s="349">
        <f t="shared" si="86"/>
        <v>0</v>
      </c>
      <c r="AU364" s="349">
        <f t="shared" si="86"/>
        <v>0</v>
      </c>
      <c r="AV364" s="349">
        <f t="shared" si="86"/>
        <v>0</v>
      </c>
      <c r="AW364" s="349">
        <f t="shared" si="86"/>
        <v>0</v>
      </c>
      <c r="AX364" s="349">
        <f t="shared" si="86"/>
        <v>0</v>
      </c>
      <c r="AY364" s="349">
        <f t="shared" si="86"/>
        <v>0</v>
      </c>
      <c r="AZ364" s="349">
        <f t="shared" si="86"/>
        <v>0</v>
      </c>
      <c r="BA364" s="349">
        <f t="shared" si="86"/>
        <v>0</v>
      </c>
      <c r="BB364" s="349">
        <f t="shared" si="82"/>
        <v>0</v>
      </c>
    </row>
    <row r="365" spans="1:54" ht="13.5">
      <c r="A365" s="319" t="str">
        <f t="shared" si="77"/>
        <v/>
      </c>
      <c r="B365" s="350" t="e">
        <f>DATE(F365,G365,H365)&amp;"-"&amp;COUNTIF($C$19:C365,H365)</f>
        <v>#NUM!</v>
      </c>
      <c r="C365" s="319">
        <f t="shared" si="78"/>
        <v>0</v>
      </c>
      <c r="D365" s="350" t="e">
        <f>DATE(F365,G365,H365)&amp;"-"&amp;COUNTIF($E$19:E365,H365)</f>
        <v>#NUM!</v>
      </c>
      <c r="E365" s="319">
        <f t="shared" si="79"/>
        <v>0</v>
      </c>
      <c r="F365" s="351"/>
      <c r="G365" s="351"/>
      <c r="H365" s="351"/>
      <c r="I365" s="352"/>
      <c r="J365" s="352"/>
      <c r="K365" s="353"/>
      <c r="L365" s="351"/>
      <c r="M365" s="354"/>
      <c r="N365" s="355"/>
      <c r="O365" s="356"/>
      <c r="P365" s="355"/>
      <c r="Q365" s="356"/>
      <c r="R365" s="355"/>
      <c r="S365" s="356"/>
      <c r="T365" s="355"/>
      <c r="U365" s="356"/>
      <c r="V365" s="357"/>
      <c r="W365" s="358"/>
      <c r="X365" s="358"/>
      <c r="Y365" s="358"/>
      <c r="Z365" s="358"/>
      <c r="AA365" s="600">
        <v>960</v>
      </c>
      <c r="AB365" s="360"/>
      <c r="AC365" s="349"/>
      <c r="AD365" s="361"/>
      <c r="AE365" s="362">
        <f t="shared" si="84"/>
        <v>0</v>
      </c>
      <c r="AF365" s="362">
        <f t="shared" si="87"/>
        <v>0</v>
      </c>
      <c r="AG365" s="362">
        <f t="shared" si="88"/>
        <v>0</v>
      </c>
      <c r="AH365" s="363">
        <f t="shared" si="80"/>
        <v>0</v>
      </c>
      <c r="AI365" s="364"/>
      <c r="AJ365" s="365">
        <f t="shared" si="81"/>
        <v>0</v>
      </c>
      <c r="AK365" s="351"/>
      <c r="AM365" s="349">
        <f t="shared" si="85"/>
        <v>0</v>
      </c>
      <c r="AN365" s="349">
        <f t="shared" si="86"/>
        <v>0</v>
      </c>
      <c r="AO365" s="349">
        <f t="shared" si="86"/>
        <v>0</v>
      </c>
      <c r="AP365" s="349">
        <f t="shared" si="86"/>
        <v>0</v>
      </c>
      <c r="AQ365" s="349">
        <f t="shared" si="86"/>
        <v>0</v>
      </c>
      <c r="AR365" s="349">
        <f t="shared" si="86"/>
        <v>0</v>
      </c>
      <c r="AS365" s="349">
        <f t="shared" si="86"/>
        <v>0</v>
      </c>
      <c r="AT365" s="349">
        <f t="shared" si="86"/>
        <v>0</v>
      </c>
      <c r="AU365" s="349">
        <f t="shared" si="86"/>
        <v>0</v>
      </c>
      <c r="AV365" s="349">
        <f t="shared" si="86"/>
        <v>0</v>
      </c>
      <c r="AW365" s="349">
        <f t="shared" si="86"/>
        <v>0</v>
      </c>
      <c r="AX365" s="349">
        <f t="shared" si="86"/>
        <v>0</v>
      </c>
      <c r="AY365" s="349">
        <f t="shared" si="86"/>
        <v>0</v>
      </c>
      <c r="AZ365" s="349">
        <f t="shared" si="86"/>
        <v>0</v>
      </c>
      <c r="BA365" s="349">
        <f t="shared" si="86"/>
        <v>0</v>
      </c>
      <c r="BB365" s="349">
        <f t="shared" si="82"/>
        <v>0</v>
      </c>
    </row>
    <row r="366" spans="1:54" ht="13.5">
      <c r="A366" s="319" t="str">
        <f t="shared" si="77"/>
        <v/>
      </c>
      <c r="B366" s="350" t="e">
        <f>DATE(F366,G366,H366)&amp;"-"&amp;COUNTIF($C$19:C366,H366)</f>
        <v>#NUM!</v>
      </c>
      <c r="C366" s="319">
        <f t="shared" si="78"/>
        <v>0</v>
      </c>
      <c r="D366" s="350" t="e">
        <f>DATE(F366,G366,H366)&amp;"-"&amp;COUNTIF($E$19:E366,H366)</f>
        <v>#NUM!</v>
      </c>
      <c r="E366" s="319">
        <f t="shared" si="79"/>
        <v>0</v>
      </c>
      <c r="F366" s="351"/>
      <c r="G366" s="351"/>
      <c r="H366" s="351"/>
      <c r="I366" s="352"/>
      <c r="J366" s="352"/>
      <c r="K366" s="353"/>
      <c r="L366" s="351"/>
      <c r="M366" s="354"/>
      <c r="N366" s="355"/>
      <c r="O366" s="356"/>
      <c r="P366" s="355"/>
      <c r="Q366" s="356"/>
      <c r="R366" s="355"/>
      <c r="S366" s="356"/>
      <c r="T366" s="355"/>
      <c r="U366" s="356"/>
      <c r="V366" s="357"/>
      <c r="W366" s="358"/>
      <c r="X366" s="358"/>
      <c r="Y366" s="358"/>
      <c r="Z366" s="358"/>
      <c r="AA366" s="600">
        <v>960</v>
      </c>
      <c r="AB366" s="360"/>
      <c r="AC366" s="349"/>
      <c r="AD366" s="361"/>
      <c r="AE366" s="362">
        <f t="shared" si="84"/>
        <v>0</v>
      </c>
      <c r="AF366" s="362">
        <f t="shared" si="87"/>
        <v>0</v>
      </c>
      <c r="AG366" s="362">
        <f t="shared" si="88"/>
        <v>0</v>
      </c>
      <c r="AH366" s="363">
        <f t="shared" si="80"/>
        <v>0</v>
      </c>
      <c r="AI366" s="364"/>
      <c r="AJ366" s="365">
        <f t="shared" si="81"/>
        <v>0</v>
      </c>
      <c r="AK366" s="351"/>
      <c r="AM366" s="349">
        <f t="shared" si="85"/>
        <v>0</v>
      </c>
      <c r="AN366" s="349">
        <f t="shared" si="86"/>
        <v>0</v>
      </c>
      <c r="AO366" s="349">
        <f t="shared" si="86"/>
        <v>0</v>
      </c>
      <c r="AP366" s="349">
        <f t="shared" si="86"/>
        <v>0</v>
      </c>
      <c r="AQ366" s="349">
        <f t="shared" si="86"/>
        <v>0</v>
      </c>
      <c r="AR366" s="349">
        <f t="shared" si="86"/>
        <v>0</v>
      </c>
      <c r="AS366" s="349">
        <f t="shared" si="86"/>
        <v>0</v>
      </c>
      <c r="AT366" s="349">
        <f t="shared" si="86"/>
        <v>0</v>
      </c>
      <c r="AU366" s="349">
        <f t="shared" si="86"/>
        <v>0</v>
      </c>
      <c r="AV366" s="349">
        <f t="shared" si="86"/>
        <v>0</v>
      </c>
      <c r="AW366" s="349">
        <f t="shared" si="86"/>
        <v>0</v>
      </c>
      <c r="AX366" s="349">
        <f t="shared" si="86"/>
        <v>0</v>
      </c>
      <c r="AY366" s="349">
        <f t="shared" si="86"/>
        <v>0</v>
      </c>
      <c r="AZ366" s="349">
        <f t="shared" si="86"/>
        <v>0</v>
      </c>
      <c r="BA366" s="349">
        <f t="shared" si="86"/>
        <v>0</v>
      </c>
      <c r="BB366" s="349">
        <f t="shared" si="82"/>
        <v>0</v>
      </c>
    </row>
    <row r="367" spans="1:54" ht="13.5">
      <c r="A367" s="319" t="str">
        <f t="shared" si="77"/>
        <v/>
      </c>
      <c r="B367" s="350" t="e">
        <f>DATE(F367,G367,H367)&amp;"-"&amp;COUNTIF($C$19:C367,H367)</f>
        <v>#NUM!</v>
      </c>
      <c r="C367" s="319">
        <f t="shared" si="78"/>
        <v>0</v>
      </c>
      <c r="D367" s="350" t="e">
        <f>DATE(F367,G367,H367)&amp;"-"&amp;COUNTIF($E$19:E367,H367)</f>
        <v>#NUM!</v>
      </c>
      <c r="E367" s="319">
        <f t="shared" si="79"/>
        <v>0</v>
      </c>
      <c r="F367" s="351"/>
      <c r="G367" s="351"/>
      <c r="H367" s="351"/>
      <c r="I367" s="352"/>
      <c r="J367" s="352"/>
      <c r="K367" s="353"/>
      <c r="L367" s="351"/>
      <c r="M367" s="354"/>
      <c r="N367" s="355"/>
      <c r="O367" s="356"/>
      <c r="P367" s="355"/>
      <c r="Q367" s="356"/>
      <c r="R367" s="355"/>
      <c r="S367" s="356"/>
      <c r="T367" s="355"/>
      <c r="U367" s="356"/>
      <c r="V367" s="357"/>
      <c r="W367" s="358"/>
      <c r="X367" s="358"/>
      <c r="Y367" s="358"/>
      <c r="Z367" s="358"/>
      <c r="AA367" s="600">
        <v>960</v>
      </c>
      <c r="AB367" s="360"/>
      <c r="AC367" s="349"/>
      <c r="AD367" s="361"/>
      <c r="AE367" s="362">
        <f t="shared" si="84"/>
        <v>0</v>
      </c>
      <c r="AF367" s="362">
        <f t="shared" si="87"/>
        <v>0</v>
      </c>
      <c r="AG367" s="362">
        <f t="shared" si="88"/>
        <v>0</v>
      </c>
      <c r="AH367" s="363">
        <f t="shared" si="80"/>
        <v>0</v>
      </c>
      <c r="AI367" s="364"/>
      <c r="AJ367" s="365">
        <f t="shared" si="81"/>
        <v>0</v>
      </c>
      <c r="AK367" s="351"/>
      <c r="AM367" s="349">
        <f t="shared" si="85"/>
        <v>0</v>
      </c>
      <c r="AN367" s="349">
        <f t="shared" si="86"/>
        <v>0</v>
      </c>
      <c r="AO367" s="349">
        <f t="shared" si="86"/>
        <v>0</v>
      </c>
      <c r="AP367" s="349">
        <f t="shared" si="86"/>
        <v>0</v>
      </c>
      <c r="AQ367" s="349">
        <f t="shared" si="86"/>
        <v>0</v>
      </c>
      <c r="AR367" s="349">
        <f t="shared" si="86"/>
        <v>0</v>
      </c>
      <c r="AS367" s="349">
        <f t="shared" si="86"/>
        <v>0</v>
      </c>
      <c r="AT367" s="349">
        <f t="shared" si="86"/>
        <v>0</v>
      </c>
      <c r="AU367" s="349">
        <f t="shared" si="86"/>
        <v>0</v>
      </c>
      <c r="AV367" s="349">
        <f t="shared" si="86"/>
        <v>0</v>
      </c>
      <c r="AW367" s="349">
        <f t="shared" si="86"/>
        <v>0</v>
      </c>
      <c r="AX367" s="349">
        <f t="shared" ref="AN367:BA385" si="89">IF($O367=AX$18,$N367,0)+IF($Q367=AX$18,$P367,0)+IF($S367=AX$18,$R367,0)+IF($U367=AX$18,$T367,0)</f>
        <v>0</v>
      </c>
      <c r="AY367" s="349">
        <f t="shared" si="89"/>
        <v>0</v>
      </c>
      <c r="AZ367" s="349">
        <f t="shared" si="89"/>
        <v>0</v>
      </c>
      <c r="BA367" s="349">
        <f t="shared" si="89"/>
        <v>0</v>
      </c>
      <c r="BB367" s="349">
        <f t="shared" si="82"/>
        <v>0</v>
      </c>
    </row>
    <row r="368" spans="1:54" ht="13.5">
      <c r="A368" s="319" t="str">
        <f t="shared" si="77"/>
        <v/>
      </c>
      <c r="B368" s="350" t="e">
        <f>DATE(F368,G368,H368)&amp;"-"&amp;COUNTIF($C$19:C368,H368)</f>
        <v>#NUM!</v>
      </c>
      <c r="C368" s="319">
        <f t="shared" si="78"/>
        <v>0</v>
      </c>
      <c r="D368" s="350" t="e">
        <f>DATE(F368,G368,H368)&amp;"-"&amp;COUNTIF($E$19:E368,H368)</f>
        <v>#NUM!</v>
      </c>
      <c r="E368" s="319">
        <f t="shared" si="79"/>
        <v>0</v>
      </c>
      <c r="F368" s="351"/>
      <c r="G368" s="351"/>
      <c r="H368" s="351"/>
      <c r="I368" s="352"/>
      <c r="J368" s="352"/>
      <c r="K368" s="353"/>
      <c r="L368" s="351"/>
      <c r="M368" s="354"/>
      <c r="N368" s="355"/>
      <c r="O368" s="356"/>
      <c r="P368" s="355"/>
      <c r="Q368" s="356"/>
      <c r="R368" s="355"/>
      <c r="S368" s="356"/>
      <c r="T368" s="355"/>
      <c r="U368" s="356"/>
      <c r="V368" s="357"/>
      <c r="W368" s="358"/>
      <c r="X368" s="358"/>
      <c r="Y368" s="358"/>
      <c r="Z368" s="358"/>
      <c r="AA368" s="600">
        <v>960</v>
      </c>
      <c r="AB368" s="360"/>
      <c r="AC368" s="349"/>
      <c r="AD368" s="361"/>
      <c r="AE368" s="362">
        <f t="shared" si="84"/>
        <v>0</v>
      </c>
      <c r="AF368" s="362">
        <f t="shared" si="87"/>
        <v>0</v>
      </c>
      <c r="AG368" s="362">
        <f t="shared" si="88"/>
        <v>0</v>
      </c>
      <c r="AH368" s="363">
        <f t="shared" si="80"/>
        <v>0</v>
      </c>
      <c r="AI368" s="364"/>
      <c r="AJ368" s="365">
        <f t="shared" si="81"/>
        <v>0</v>
      </c>
      <c r="AK368" s="351"/>
      <c r="AM368" s="349">
        <f t="shared" si="85"/>
        <v>0</v>
      </c>
      <c r="AN368" s="349">
        <f t="shared" si="89"/>
        <v>0</v>
      </c>
      <c r="AO368" s="349">
        <f t="shared" si="89"/>
        <v>0</v>
      </c>
      <c r="AP368" s="349">
        <f t="shared" si="89"/>
        <v>0</v>
      </c>
      <c r="AQ368" s="349">
        <f t="shared" si="89"/>
        <v>0</v>
      </c>
      <c r="AR368" s="349">
        <f t="shared" si="89"/>
        <v>0</v>
      </c>
      <c r="AS368" s="349">
        <f t="shared" si="89"/>
        <v>0</v>
      </c>
      <c r="AT368" s="349">
        <f t="shared" si="89"/>
        <v>0</v>
      </c>
      <c r="AU368" s="349">
        <f t="shared" si="89"/>
        <v>0</v>
      </c>
      <c r="AV368" s="349">
        <f t="shared" si="89"/>
        <v>0</v>
      </c>
      <c r="AW368" s="349">
        <f t="shared" si="89"/>
        <v>0</v>
      </c>
      <c r="AX368" s="349">
        <f t="shared" si="89"/>
        <v>0</v>
      </c>
      <c r="AY368" s="349">
        <f t="shared" si="89"/>
        <v>0</v>
      </c>
      <c r="AZ368" s="349">
        <f t="shared" si="89"/>
        <v>0</v>
      </c>
      <c r="BA368" s="349">
        <f t="shared" si="89"/>
        <v>0</v>
      </c>
      <c r="BB368" s="349">
        <f t="shared" si="82"/>
        <v>0</v>
      </c>
    </row>
    <row r="369" spans="1:54" ht="13.5">
      <c r="A369" s="319" t="str">
        <f t="shared" si="77"/>
        <v/>
      </c>
      <c r="B369" s="350" t="e">
        <f>DATE(F369,G369,H369)&amp;"-"&amp;COUNTIF($C$19:C369,H369)</f>
        <v>#NUM!</v>
      </c>
      <c r="C369" s="319">
        <f t="shared" si="78"/>
        <v>0</v>
      </c>
      <c r="D369" s="350" t="e">
        <f>DATE(F369,G369,H369)&amp;"-"&amp;COUNTIF($E$19:E369,H369)</f>
        <v>#NUM!</v>
      </c>
      <c r="E369" s="319">
        <f t="shared" si="79"/>
        <v>0</v>
      </c>
      <c r="F369" s="351"/>
      <c r="G369" s="351"/>
      <c r="H369" s="351"/>
      <c r="I369" s="352"/>
      <c r="J369" s="352"/>
      <c r="K369" s="353"/>
      <c r="L369" s="351"/>
      <c r="M369" s="354"/>
      <c r="N369" s="355"/>
      <c r="O369" s="356"/>
      <c r="P369" s="355"/>
      <c r="Q369" s="356"/>
      <c r="R369" s="355"/>
      <c r="S369" s="356"/>
      <c r="T369" s="355"/>
      <c r="U369" s="356"/>
      <c r="V369" s="357"/>
      <c r="W369" s="358"/>
      <c r="X369" s="358"/>
      <c r="Y369" s="358"/>
      <c r="Z369" s="358"/>
      <c r="AA369" s="600">
        <v>960</v>
      </c>
      <c r="AB369" s="360"/>
      <c r="AC369" s="349"/>
      <c r="AD369" s="361"/>
      <c r="AE369" s="362">
        <f t="shared" si="84"/>
        <v>0</v>
      </c>
      <c r="AF369" s="362">
        <f t="shared" si="87"/>
        <v>0</v>
      </c>
      <c r="AG369" s="362">
        <f t="shared" si="88"/>
        <v>0</v>
      </c>
      <c r="AH369" s="363">
        <f t="shared" si="80"/>
        <v>0</v>
      </c>
      <c r="AI369" s="364"/>
      <c r="AJ369" s="365">
        <f t="shared" si="81"/>
        <v>0</v>
      </c>
      <c r="AK369" s="351"/>
      <c r="AM369" s="349">
        <f t="shared" si="85"/>
        <v>0</v>
      </c>
      <c r="AN369" s="349">
        <f t="shared" si="89"/>
        <v>0</v>
      </c>
      <c r="AO369" s="349">
        <f t="shared" si="89"/>
        <v>0</v>
      </c>
      <c r="AP369" s="349">
        <f t="shared" si="89"/>
        <v>0</v>
      </c>
      <c r="AQ369" s="349">
        <f t="shared" si="89"/>
        <v>0</v>
      </c>
      <c r="AR369" s="349">
        <f t="shared" si="89"/>
        <v>0</v>
      </c>
      <c r="AS369" s="349">
        <f t="shared" si="89"/>
        <v>0</v>
      </c>
      <c r="AT369" s="349">
        <f t="shared" si="89"/>
        <v>0</v>
      </c>
      <c r="AU369" s="349">
        <f t="shared" si="89"/>
        <v>0</v>
      </c>
      <c r="AV369" s="349">
        <f t="shared" si="89"/>
        <v>0</v>
      </c>
      <c r="AW369" s="349">
        <f t="shared" si="89"/>
        <v>0</v>
      </c>
      <c r="AX369" s="349">
        <f t="shared" si="89"/>
        <v>0</v>
      </c>
      <c r="AY369" s="349">
        <f t="shared" si="89"/>
        <v>0</v>
      </c>
      <c r="AZ369" s="349">
        <f t="shared" si="89"/>
        <v>0</v>
      </c>
      <c r="BA369" s="349">
        <f t="shared" si="89"/>
        <v>0</v>
      </c>
      <c r="BB369" s="349">
        <f t="shared" si="82"/>
        <v>0</v>
      </c>
    </row>
    <row r="370" spans="1:54" ht="13.5">
      <c r="A370" s="319" t="str">
        <f t="shared" si="77"/>
        <v/>
      </c>
      <c r="B370" s="350" t="e">
        <f>DATE(F370,G370,H370)&amp;"-"&amp;COUNTIF($C$19:C370,H370)</f>
        <v>#NUM!</v>
      </c>
      <c r="C370" s="319">
        <f t="shared" si="78"/>
        <v>0</v>
      </c>
      <c r="D370" s="350" t="e">
        <f>DATE(F370,G370,H370)&amp;"-"&amp;COUNTIF($E$19:E370,H370)</f>
        <v>#NUM!</v>
      </c>
      <c r="E370" s="319">
        <f t="shared" si="79"/>
        <v>0</v>
      </c>
      <c r="F370" s="351"/>
      <c r="G370" s="351"/>
      <c r="H370" s="351"/>
      <c r="I370" s="352"/>
      <c r="J370" s="352"/>
      <c r="K370" s="353"/>
      <c r="L370" s="351"/>
      <c r="M370" s="354"/>
      <c r="N370" s="355"/>
      <c r="O370" s="356"/>
      <c r="P370" s="355"/>
      <c r="Q370" s="356"/>
      <c r="R370" s="355"/>
      <c r="S370" s="356"/>
      <c r="T370" s="355"/>
      <c r="U370" s="356"/>
      <c r="V370" s="357"/>
      <c r="W370" s="358"/>
      <c r="X370" s="358"/>
      <c r="Y370" s="358"/>
      <c r="Z370" s="358"/>
      <c r="AA370" s="600">
        <v>960</v>
      </c>
      <c r="AB370" s="360"/>
      <c r="AC370" s="349"/>
      <c r="AD370" s="361"/>
      <c r="AE370" s="362">
        <f t="shared" si="84"/>
        <v>0</v>
      </c>
      <c r="AF370" s="362">
        <f t="shared" si="87"/>
        <v>0</v>
      </c>
      <c r="AG370" s="362">
        <f t="shared" si="88"/>
        <v>0</v>
      </c>
      <c r="AH370" s="363">
        <f t="shared" si="80"/>
        <v>0</v>
      </c>
      <c r="AI370" s="364"/>
      <c r="AJ370" s="365">
        <f t="shared" si="81"/>
        <v>0</v>
      </c>
      <c r="AK370" s="351"/>
      <c r="AM370" s="349">
        <f t="shared" si="85"/>
        <v>0</v>
      </c>
      <c r="AN370" s="349">
        <f t="shared" si="89"/>
        <v>0</v>
      </c>
      <c r="AO370" s="349">
        <f t="shared" si="89"/>
        <v>0</v>
      </c>
      <c r="AP370" s="349">
        <f t="shared" si="89"/>
        <v>0</v>
      </c>
      <c r="AQ370" s="349">
        <f t="shared" si="89"/>
        <v>0</v>
      </c>
      <c r="AR370" s="349">
        <f t="shared" si="89"/>
        <v>0</v>
      </c>
      <c r="AS370" s="349">
        <f t="shared" si="89"/>
        <v>0</v>
      </c>
      <c r="AT370" s="349">
        <f t="shared" si="89"/>
        <v>0</v>
      </c>
      <c r="AU370" s="349">
        <f t="shared" si="89"/>
        <v>0</v>
      </c>
      <c r="AV370" s="349">
        <f t="shared" si="89"/>
        <v>0</v>
      </c>
      <c r="AW370" s="349">
        <f t="shared" si="89"/>
        <v>0</v>
      </c>
      <c r="AX370" s="349">
        <f t="shared" si="89"/>
        <v>0</v>
      </c>
      <c r="AY370" s="349">
        <f t="shared" si="89"/>
        <v>0</v>
      </c>
      <c r="AZ370" s="349">
        <f t="shared" si="89"/>
        <v>0</v>
      </c>
      <c r="BA370" s="349">
        <f t="shared" si="89"/>
        <v>0</v>
      </c>
      <c r="BB370" s="349">
        <f t="shared" si="82"/>
        <v>0</v>
      </c>
    </row>
    <row r="371" spans="1:54" ht="13.5">
      <c r="A371" s="319" t="str">
        <f t="shared" si="77"/>
        <v/>
      </c>
      <c r="B371" s="350" t="e">
        <f>DATE(F371,G371,H371)&amp;"-"&amp;COUNTIF($C$19:C371,H371)</f>
        <v>#NUM!</v>
      </c>
      <c r="C371" s="319">
        <f t="shared" si="78"/>
        <v>0</v>
      </c>
      <c r="D371" s="350" t="e">
        <f>DATE(F371,G371,H371)&amp;"-"&amp;COUNTIF($E$19:E371,H371)</f>
        <v>#NUM!</v>
      </c>
      <c r="E371" s="319">
        <f t="shared" si="79"/>
        <v>0</v>
      </c>
      <c r="F371" s="351"/>
      <c r="G371" s="351"/>
      <c r="H371" s="351"/>
      <c r="I371" s="352"/>
      <c r="J371" s="352"/>
      <c r="K371" s="353"/>
      <c r="L371" s="351"/>
      <c r="M371" s="354"/>
      <c r="N371" s="355"/>
      <c r="O371" s="356"/>
      <c r="P371" s="355"/>
      <c r="Q371" s="356"/>
      <c r="R371" s="355"/>
      <c r="S371" s="356"/>
      <c r="T371" s="355"/>
      <c r="U371" s="356"/>
      <c r="V371" s="357"/>
      <c r="W371" s="358"/>
      <c r="X371" s="358"/>
      <c r="Y371" s="358"/>
      <c r="Z371" s="358"/>
      <c r="AA371" s="600">
        <v>960</v>
      </c>
      <c r="AB371" s="360"/>
      <c r="AC371" s="349"/>
      <c r="AD371" s="361"/>
      <c r="AE371" s="362">
        <f t="shared" si="84"/>
        <v>0</v>
      </c>
      <c r="AF371" s="362">
        <f t="shared" si="87"/>
        <v>0</v>
      </c>
      <c r="AG371" s="362">
        <f t="shared" si="88"/>
        <v>0</v>
      </c>
      <c r="AH371" s="363">
        <f t="shared" si="80"/>
        <v>0</v>
      </c>
      <c r="AI371" s="364"/>
      <c r="AJ371" s="365">
        <f t="shared" si="81"/>
        <v>0</v>
      </c>
      <c r="AK371" s="351"/>
      <c r="AM371" s="349">
        <f t="shared" si="85"/>
        <v>0</v>
      </c>
      <c r="AN371" s="349">
        <f t="shared" si="89"/>
        <v>0</v>
      </c>
      <c r="AO371" s="349">
        <f t="shared" si="89"/>
        <v>0</v>
      </c>
      <c r="AP371" s="349">
        <f t="shared" si="89"/>
        <v>0</v>
      </c>
      <c r="AQ371" s="349">
        <f t="shared" si="89"/>
        <v>0</v>
      </c>
      <c r="AR371" s="349">
        <f t="shared" si="89"/>
        <v>0</v>
      </c>
      <c r="AS371" s="349">
        <f t="shared" si="89"/>
        <v>0</v>
      </c>
      <c r="AT371" s="349">
        <f t="shared" si="89"/>
        <v>0</v>
      </c>
      <c r="AU371" s="349">
        <f t="shared" si="89"/>
        <v>0</v>
      </c>
      <c r="AV371" s="349">
        <f t="shared" si="89"/>
        <v>0</v>
      </c>
      <c r="AW371" s="349">
        <f t="shared" si="89"/>
        <v>0</v>
      </c>
      <c r="AX371" s="349">
        <f t="shared" si="89"/>
        <v>0</v>
      </c>
      <c r="AY371" s="349">
        <f t="shared" si="89"/>
        <v>0</v>
      </c>
      <c r="AZ371" s="349">
        <f t="shared" si="89"/>
        <v>0</v>
      </c>
      <c r="BA371" s="349">
        <f t="shared" si="89"/>
        <v>0</v>
      </c>
      <c r="BB371" s="349">
        <f t="shared" si="82"/>
        <v>0</v>
      </c>
    </row>
    <row r="372" spans="1:54" ht="13.5">
      <c r="A372" s="319" t="str">
        <f t="shared" si="77"/>
        <v/>
      </c>
      <c r="B372" s="350" t="e">
        <f>DATE(F372,G372,H372)&amp;"-"&amp;COUNTIF($C$19:C372,H372)</f>
        <v>#NUM!</v>
      </c>
      <c r="C372" s="319">
        <f t="shared" si="78"/>
        <v>0</v>
      </c>
      <c r="D372" s="350" t="e">
        <f>DATE(F372,G372,H372)&amp;"-"&amp;COUNTIF($E$19:E372,H372)</f>
        <v>#NUM!</v>
      </c>
      <c r="E372" s="319">
        <f t="shared" si="79"/>
        <v>0</v>
      </c>
      <c r="F372" s="351"/>
      <c r="G372" s="351"/>
      <c r="H372" s="351"/>
      <c r="I372" s="352"/>
      <c r="J372" s="352"/>
      <c r="K372" s="353"/>
      <c r="L372" s="351"/>
      <c r="M372" s="354"/>
      <c r="N372" s="355"/>
      <c r="O372" s="356"/>
      <c r="P372" s="355"/>
      <c r="Q372" s="356"/>
      <c r="R372" s="355"/>
      <c r="S372" s="356"/>
      <c r="T372" s="355"/>
      <c r="U372" s="356"/>
      <c r="V372" s="357"/>
      <c r="W372" s="358"/>
      <c r="X372" s="358"/>
      <c r="Y372" s="358"/>
      <c r="Z372" s="358"/>
      <c r="AA372" s="600">
        <v>960</v>
      </c>
      <c r="AB372" s="360"/>
      <c r="AC372" s="349"/>
      <c r="AD372" s="361"/>
      <c r="AE372" s="362">
        <f t="shared" si="84"/>
        <v>0</v>
      </c>
      <c r="AF372" s="362">
        <f t="shared" si="87"/>
        <v>0</v>
      </c>
      <c r="AG372" s="362">
        <f t="shared" si="88"/>
        <v>0</v>
      </c>
      <c r="AH372" s="363">
        <f t="shared" si="80"/>
        <v>0</v>
      </c>
      <c r="AI372" s="364"/>
      <c r="AJ372" s="365">
        <f t="shared" si="81"/>
        <v>0</v>
      </c>
      <c r="AK372" s="351"/>
      <c r="AM372" s="349">
        <f t="shared" si="85"/>
        <v>0</v>
      </c>
      <c r="AN372" s="349">
        <f t="shared" si="89"/>
        <v>0</v>
      </c>
      <c r="AO372" s="349">
        <f t="shared" si="89"/>
        <v>0</v>
      </c>
      <c r="AP372" s="349">
        <f t="shared" si="89"/>
        <v>0</v>
      </c>
      <c r="AQ372" s="349">
        <f t="shared" si="89"/>
        <v>0</v>
      </c>
      <c r="AR372" s="349">
        <f t="shared" si="89"/>
        <v>0</v>
      </c>
      <c r="AS372" s="349">
        <f t="shared" si="89"/>
        <v>0</v>
      </c>
      <c r="AT372" s="349">
        <f t="shared" si="89"/>
        <v>0</v>
      </c>
      <c r="AU372" s="349">
        <f t="shared" si="89"/>
        <v>0</v>
      </c>
      <c r="AV372" s="349">
        <f t="shared" si="89"/>
        <v>0</v>
      </c>
      <c r="AW372" s="349">
        <f t="shared" si="89"/>
        <v>0</v>
      </c>
      <c r="AX372" s="349">
        <f t="shared" si="89"/>
        <v>0</v>
      </c>
      <c r="AY372" s="349">
        <f t="shared" si="89"/>
        <v>0</v>
      </c>
      <c r="AZ372" s="349">
        <f t="shared" si="89"/>
        <v>0</v>
      </c>
      <c r="BA372" s="349">
        <f t="shared" si="89"/>
        <v>0</v>
      </c>
      <c r="BB372" s="349">
        <f t="shared" si="82"/>
        <v>0</v>
      </c>
    </row>
    <row r="373" spans="1:54" ht="13.5">
      <c r="A373" s="319" t="str">
        <f t="shared" si="77"/>
        <v/>
      </c>
      <c r="B373" s="350" t="e">
        <f>DATE(F373,G373,H373)&amp;"-"&amp;COUNTIF($C$19:C373,H373)</f>
        <v>#NUM!</v>
      </c>
      <c r="C373" s="319">
        <f t="shared" si="78"/>
        <v>0</v>
      </c>
      <c r="D373" s="350" t="e">
        <f>DATE(F373,G373,H373)&amp;"-"&amp;COUNTIF($E$19:E373,H373)</f>
        <v>#NUM!</v>
      </c>
      <c r="E373" s="319">
        <f t="shared" si="79"/>
        <v>0</v>
      </c>
      <c r="F373" s="351"/>
      <c r="G373" s="351"/>
      <c r="H373" s="351"/>
      <c r="I373" s="352"/>
      <c r="J373" s="352"/>
      <c r="K373" s="353"/>
      <c r="L373" s="351"/>
      <c r="M373" s="354"/>
      <c r="N373" s="355"/>
      <c r="O373" s="356"/>
      <c r="P373" s="355"/>
      <c r="Q373" s="356"/>
      <c r="R373" s="355"/>
      <c r="S373" s="356"/>
      <c r="T373" s="355"/>
      <c r="U373" s="356"/>
      <c r="V373" s="357"/>
      <c r="W373" s="358"/>
      <c r="X373" s="358"/>
      <c r="Y373" s="358"/>
      <c r="Z373" s="358"/>
      <c r="AA373" s="600">
        <v>960</v>
      </c>
      <c r="AB373" s="360"/>
      <c r="AC373" s="349"/>
      <c r="AD373" s="361"/>
      <c r="AE373" s="362">
        <f t="shared" si="84"/>
        <v>0</v>
      </c>
      <c r="AF373" s="362">
        <f t="shared" si="87"/>
        <v>0</v>
      </c>
      <c r="AG373" s="362">
        <f t="shared" si="88"/>
        <v>0</v>
      </c>
      <c r="AH373" s="363">
        <f t="shared" si="80"/>
        <v>0</v>
      </c>
      <c r="AI373" s="364"/>
      <c r="AJ373" s="365">
        <f t="shared" si="81"/>
        <v>0</v>
      </c>
      <c r="AK373" s="351"/>
      <c r="AM373" s="349">
        <f t="shared" si="85"/>
        <v>0</v>
      </c>
      <c r="AN373" s="349">
        <f t="shared" si="89"/>
        <v>0</v>
      </c>
      <c r="AO373" s="349">
        <f t="shared" si="89"/>
        <v>0</v>
      </c>
      <c r="AP373" s="349">
        <f t="shared" si="89"/>
        <v>0</v>
      </c>
      <c r="AQ373" s="349">
        <f t="shared" si="89"/>
        <v>0</v>
      </c>
      <c r="AR373" s="349">
        <f t="shared" si="89"/>
        <v>0</v>
      </c>
      <c r="AS373" s="349">
        <f t="shared" si="89"/>
        <v>0</v>
      </c>
      <c r="AT373" s="349">
        <f t="shared" si="89"/>
        <v>0</v>
      </c>
      <c r="AU373" s="349">
        <f t="shared" si="89"/>
        <v>0</v>
      </c>
      <c r="AV373" s="349">
        <f t="shared" si="89"/>
        <v>0</v>
      </c>
      <c r="AW373" s="349">
        <f t="shared" si="89"/>
        <v>0</v>
      </c>
      <c r="AX373" s="349">
        <f t="shared" si="89"/>
        <v>0</v>
      </c>
      <c r="AY373" s="349">
        <f t="shared" si="89"/>
        <v>0</v>
      </c>
      <c r="AZ373" s="349">
        <f t="shared" si="89"/>
        <v>0</v>
      </c>
      <c r="BA373" s="349">
        <f t="shared" si="89"/>
        <v>0</v>
      </c>
      <c r="BB373" s="349">
        <f t="shared" si="82"/>
        <v>0</v>
      </c>
    </row>
    <row r="374" spans="1:54" ht="13.5">
      <c r="A374" s="319" t="str">
        <f t="shared" si="77"/>
        <v/>
      </c>
      <c r="B374" s="350" t="e">
        <f>DATE(F374,G374,H374)&amp;"-"&amp;COUNTIF($C$19:C374,H374)</f>
        <v>#NUM!</v>
      </c>
      <c r="C374" s="319">
        <f t="shared" si="78"/>
        <v>0</v>
      </c>
      <c r="D374" s="350" t="e">
        <f>DATE(F374,G374,H374)&amp;"-"&amp;COUNTIF($E$19:E374,H374)</f>
        <v>#NUM!</v>
      </c>
      <c r="E374" s="319">
        <f t="shared" si="79"/>
        <v>0</v>
      </c>
      <c r="F374" s="351"/>
      <c r="G374" s="351"/>
      <c r="H374" s="351"/>
      <c r="I374" s="352"/>
      <c r="J374" s="352"/>
      <c r="K374" s="353"/>
      <c r="L374" s="351"/>
      <c r="M374" s="354"/>
      <c r="N374" s="355"/>
      <c r="O374" s="356"/>
      <c r="P374" s="355"/>
      <c r="Q374" s="356"/>
      <c r="R374" s="355"/>
      <c r="S374" s="356"/>
      <c r="T374" s="355"/>
      <c r="U374" s="356"/>
      <c r="V374" s="357"/>
      <c r="W374" s="358"/>
      <c r="X374" s="358"/>
      <c r="Y374" s="358"/>
      <c r="Z374" s="358"/>
      <c r="AA374" s="600">
        <v>960</v>
      </c>
      <c r="AB374" s="360"/>
      <c r="AC374" s="349"/>
      <c r="AD374" s="361"/>
      <c r="AE374" s="362">
        <f t="shared" si="84"/>
        <v>0</v>
      </c>
      <c r="AF374" s="362">
        <f t="shared" si="87"/>
        <v>0</v>
      </c>
      <c r="AG374" s="362">
        <f t="shared" si="88"/>
        <v>0</v>
      </c>
      <c r="AH374" s="363">
        <f t="shared" si="80"/>
        <v>0</v>
      </c>
      <c r="AI374" s="364"/>
      <c r="AJ374" s="365">
        <f t="shared" si="81"/>
        <v>0</v>
      </c>
      <c r="AK374" s="351"/>
      <c r="AM374" s="349">
        <f t="shared" si="85"/>
        <v>0</v>
      </c>
      <c r="AN374" s="349">
        <f t="shared" si="89"/>
        <v>0</v>
      </c>
      <c r="AO374" s="349">
        <f t="shared" si="89"/>
        <v>0</v>
      </c>
      <c r="AP374" s="349">
        <f t="shared" si="89"/>
        <v>0</v>
      </c>
      <c r="AQ374" s="349">
        <f t="shared" si="89"/>
        <v>0</v>
      </c>
      <c r="AR374" s="349">
        <f t="shared" si="89"/>
        <v>0</v>
      </c>
      <c r="AS374" s="349">
        <f t="shared" si="89"/>
        <v>0</v>
      </c>
      <c r="AT374" s="349">
        <f t="shared" si="89"/>
        <v>0</v>
      </c>
      <c r="AU374" s="349">
        <f t="shared" si="89"/>
        <v>0</v>
      </c>
      <c r="AV374" s="349">
        <f t="shared" si="89"/>
        <v>0</v>
      </c>
      <c r="AW374" s="349">
        <f t="shared" si="89"/>
        <v>0</v>
      </c>
      <c r="AX374" s="349">
        <f t="shared" si="89"/>
        <v>0</v>
      </c>
      <c r="AY374" s="349">
        <f t="shared" si="89"/>
        <v>0</v>
      </c>
      <c r="AZ374" s="349">
        <f t="shared" si="89"/>
        <v>0</v>
      </c>
      <c r="BA374" s="349">
        <f t="shared" si="89"/>
        <v>0</v>
      </c>
      <c r="BB374" s="349">
        <f t="shared" si="82"/>
        <v>0</v>
      </c>
    </row>
    <row r="375" spans="1:54" ht="13.5">
      <c r="A375" s="319" t="str">
        <f t="shared" si="77"/>
        <v/>
      </c>
      <c r="B375" s="350" t="e">
        <f>DATE(F375,G375,H375)&amp;"-"&amp;COUNTIF($C$19:C375,H375)</f>
        <v>#NUM!</v>
      </c>
      <c r="C375" s="319">
        <f t="shared" si="78"/>
        <v>0</v>
      </c>
      <c r="D375" s="350" t="e">
        <f>DATE(F375,G375,H375)&amp;"-"&amp;COUNTIF($E$19:E375,H375)</f>
        <v>#NUM!</v>
      </c>
      <c r="E375" s="319">
        <f t="shared" si="79"/>
        <v>0</v>
      </c>
      <c r="F375" s="351"/>
      <c r="G375" s="351"/>
      <c r="H375" s="351"/>
      <c r="I375" s="352"/>
      <c r="J375" s="352"/>
      <c r="K375" s="353"/>
      <c r="L375" s="351"/>
      <c r="M375" s="354"/>
      <c r="N375" s="355"/>
      <c r="O375" s="356"/>
      <c r="P375" s="355"/>
      <c r="Q375" s="356"/>
      <c r="R375" s="355"/>
      <c r="S375" s="356"/>
      <c r="T375" s="355"/>
      <c r="U375" s="356"/>
      <c r="V375" s="357"/>
      <c r="W375" s="358"/>
      <c r="X375" s="358"/>
      <c r="Y375" s="358"/>
      <c r="Z375" s="358"/>
      <c r="AA375" s="600">
        <v>960</v>
      </c>
      <c r="AB375" s="360"/>
      <c r="AC375" s="349"/>
      <c r="AD375" s="361"/>
      <c r="AE375" s="362">
        <f t="shared" si="84"/>
        <v>0</v>
      </c>
      <c r="AF375" s="362">
        <f t="shared" si="87"/>
        <v>0</v>
      </c>
      <c r="AG375" s="362">
        <f t="shared" si="88"/>
        <v>0</v>
      </c>
      <c r="AH375" s="363">
        <f t="shared" si="80"/>
        <v>0</v>
      </c>
      <c r="AI375" s="364"/>
      <c r="AJ375" s="365">
        <f t="shared" si="81"/>
        <v>0</v>
      </c>
      <c r="AK375" s="351"/>
      <c r="AM375" s="349">
        <f t="shared" si="85"/>
        <v>0</v>
      </c>
      <c r="AN375" s="349">
        <f t="shared" si="89"/>
        <v>0</v>
      </c>
      <c r="AO375" s="349">
        <f t="shared" si="89"/>
        <v>0</v>
      </c>
      <c r="AP375" s="349">
        <f t="shared" si="89"/>
        <v>0</v>
      </c>
      <c r="AQ375" s="349">
        <f t="shared" si="89"/>
        <v>0</v>
      </c>
      <c r="AR375" s="349">
        <f t="shared" si="89"/>
        <v>0</v>
      </c>
      <c r="AS375" s="349">
        <f t="shared" si="89"/>
        <v>0</v>
      </c>
      <c r="AT375" s="349">
        <f t="shared" si="89"/>
        <v>0</v>
      </c>
      <c r="AU375" s="349">
        <f t="shared" si="89"/>
        <v>0</v>
      </c>
      <c r="AV375" s="349">
        <f t="shared" si="89"/>
        <v>0</v>
      </c>
      <c r="AW375" s="349">
        <f t="shared" si="89"/>
        <v>0</v>
      </c>
      <c r="AX375" s="349">
        <f t="shared" si="89"/>
        <v>0</v>
      </c>
      <c r="AY375" s="349">
        <f t="shared" si="89"/>
        <v>0</v>
      </c>
      <c r="AZ375" s="349">
        <f t="shared" si="89"/>
        <v>0</v>
      </c>
      <c r="BA375" s="349">
        <f t="shared" si="89"/>
        <v>0</v>
      </c>
      <c r="BB375" s="349">
        <f t="shared" si="82"/>
        <v>0</v>
      </c>
    </row>
    <row r="376" spans="1:54" ht="13.5">
      <c r="A376" s="319" t="str">
        <f t="shared" si="77"/>
        <v/>
      </c>
      <c r="B376" s="350" t="e">
        <f>DATE(F376,G376,H376)&amp;"-"&amp;COUNTIF($C$19:C376,H376)</f>
        <v>#NUM!</v>
      </c>
      <c r="C376" s="319">
        <f t="shared" si="78"/>
        <v>0</v>
      </c>
      <c r="D376" s="350" t="e">
        <f>DATE(F376,G376,H376)&amp;"-"&amp;COUNTIF($E$19:E376,H376)</f>
        <v>#NUM!</v>
      </c>
      <c r="E376" s="319">
        <f t="shared" si="79"/>
        <v>0</v>
      </c>
      <c r="F376" s="351"/>
      <c r="G376" s="351"/>
      <c r="H376" s="351"/>
      <c r="I376" s="352"/>
      <c r="J376" s="352"/>
      <c r="K376" s="353"/>
      <c r="L376" s="351"/>
      <c r="M376" s="354"/>
      <c r="N376" s="355"/>
      <c r="O376" s="356"/>
      <c r="P376" s="355"/>
      <c r="Q376" s="356"/>
      <c r="R376" s="355"/>
      <c r="S376" s="356"/>
      <c r="T376" s="355"/>
      <c r="U376" s="356"/>
      <c r="V376" s="357"/>
      <c r="W376" s="358"/>
      <c r="X376" s="358"/>
      <c r="Y376" s="358"/>
      <c r="Z376" s="358"/>
      <c r="AA376" s="600">
        <v>960</v>
      </c>
      <c r="AB376" s="360"/>
      <c r="AC376" s="349"/>
      <c r="AD376" s="361"/>
      <c r="AE376" s="362">
        <f t="shared" si="84"/>
        <v>0</v>
      </c>
      <c r="AF376" s="362">
        <f t="shared" si="87"/>
        <v>0</v>
      </c>
      <c r="AG376" s="362">
        <f t="shared" si="88"/>
        <v>0</v>
      </c>
      <c r="AH376" s="363">
        <f t="shared" si="80"/>
        <v>0</v>
      </c>
      <c r="AI376" s="364"/>
      <c r="AJ376" s="365">
        <f t="shared" si="81"/>
        <v>0</v>
      </c>
      <c r="AK376" s="351"/>
      <c r="AM376" s="349">
        <f t="shared" si="85"/>
        <v>0</v>
      </c>
      <c r="AN376" s="349">
        <f t="shared" si="89"/>
        <v>0</v>
      </c>
      <c r="AO376" s="349">
        <f t="shared" si="89"/>
        <v>0</v>
      </c>
      <c r="AP376" s="349">
        <f t="shared" si="89"/>
        <v>0</v>
      </c>
      <c r="AQ376" s="349">
        <f t="shared" si="89"/>
        <v>0</v>
      </c>
      <c r="AR376" s="349">
        <f t="shared" si="89"/>
        <v>0</v>
      </c>
      <c r="AS376" s="349">
        <f t="shared" si="89"/>
        <v>0</v>
      </c>
      <c r="AT376" s="349">
        <f t="shared" si="89"/>
        <v>0</v>
      </c>
      <c r="AU376" s="349">
        <f t="shared" si="89"/>
        <v>0</v>
      </c>
      <c r="AV376" s="349">
        <f t="shared" si="89"/>
        <v>0</v>
      </c>
      <c r="AW376" s="349">
        <f t="shared" si="89"/>
        <v>0</v>
      </c>
      <c r="AX376" s="349">
        <f t="shared" si="89"/>
        <v>0</v>
      </c>
      <c r="AY376" s="349">
        <f t="shared" si="89"/>
        <v>0</v>
      </c>
      <c r="AZ376" s="349">
        <f t="shared" si="89"/>
        <v>0</v>
      </c>
      <c r="BA376" s="349">
        <f t="shared" si="89"/>
        <v>0</v>
      </c>
      <c r="BB376" s="349">
        <f t="shared" si="82"/>
        <v>0</v>
      </c>
    </row>
    <row r="377" spans="1:54" ht="13.5">
      <c r="A377" s="319" t="str">
        <f t="shared" si="77"/>
        <v/>
      </c>
      <c r="B377" s="350" t="e">
        <f>DATE(F377,G377,H377)&amp;"-"&amp;COUNTIF($C$19:C377,H377)</f>
        <v>#NUM!</v>
      </c>
      <c r="C377" s="319">
        <f t="shared" si="78"/>
        <v>0</v>
      </c>
      <c r="D377" s="350" t="e">
        <f>DATE(F377,G377,H377)&amp;"-"&amp;COUNTIF($E$19:E377,H377)</f>
        <v>#NUM!</v>
      </c>
      <c r="E377" s="319">
        <f t="shared" si="79"/>
        <v>0</v>
      </c>
      <c r="F377" s="351"/>
      <c r="G377" s="351"/>
      <c r="H377" s="351"/>
      <c r="I377" s="352"/>
      <c r="J377" s="352"/>
      <c r="K377" s="353"/>
      <c r="L377" s="351"/>
      <c r="M377" s="354"/>
      <c r="N377" s="355"/>
      <c r="O377" s="356"/>
      <c r="P377" s="355"/>
      <c r="Q377" s="356"/>
      <c r="R377" s="355"/>
      <c r="S377" s="356"/>
      <c r="T377" s="355"/>
      <c r="U377" s="356"/>
      <c r="V377" s="357"/>
      <c r="W377" s="358"/>
      <c r="X377" s="358"/>
      <c r="Y377" s="358"/>
      <c r="Z377" s="358"/>
      <c r="AA377" s="600">
        <v>960</v>
      </c>
      <c r="AB377" s="360"/>
      <c r="AC377" s="349"/>
      <c r="AD377" s="361"/>
      <c r="AE377" s="362">
        <f t="shared" si="84"/>
        <v>0</v>
      </c>
      <c r="AF377" s="362">
        <f t="shared" si="87"/>
        <v>0</v>
      </c>
      <c r="AG377" s="362">
        <f t="shared" si="88"/>
        <v>0</v>
      </c>
      <c r="AH377" s="363">
        <f t="shared" si="80"/>
        <v>0</v>
      </c>
      <c r="AI377" s="364"/>
      <c r="AJ377" s="365">
        <f t="shared" si="81"/>
        <v>0</v>
      </c>
      <c r="AK377" s="351"/>
      <c r="AM377" s="349">
        <f t="shared" si="85"/>
        <v>0</v>
      </c>
      <c r="AN377" s="349">
        <f t="shared" si="89"/>
        <v>0</v>
      </c>
      <c r="AO377" s="349">
        <f t="shared" si="89"/>
        <v>0</v>
      </c>
      <c r="AP377" s="349">
        <f t="shared" si="89"/>
        <v>0</v>
      </c>
      <c r="AQ377" s="349">
        <f t="shared" si="89"/>
        <v>0</v>
      </c>
      <c r="AR377" s="349">
        <f t="shared" si="89"/>
        <v>0</v>
      </c>
      <c r="AS377" s="349">
        <f t="shared" si="89"/>
        <v>0</v>
      </c>
      <c r="AT377" s="349">
        <f t="shared" si="89"/>
        <v>0</v>
      </c>
      <c r="AU377" s="349">
        <f t="shared" si="89"/>
        <v>0</v>
      </c>
      <c r="AV377" s="349">
        <f t="shared" si="89"/>
        <v>0</v>
      </c>
      <c r="AW377" s="349">
        <f t="shared" si="89"/>
        <v>0</v>
      </c>
      <c r="AX377" s="349">
        <f t="shared" si="89"/>
        <v>0</v>
      </c>
      <c r="AY377" s="349">
        <f t="shared" si="89"/>
        <v>0</v>
      </c>
      <c r="AZ377" s="349">
        <f t="shared" si="89"/>
        <v>0</v>
      </c>
      <c r="BA377" s="349">
        <f t="shared" si="89"/>
        <v>0</v>
      </c>
      <c r="BB377" s="349">
        <f t="shared" si="82"/>
        <v>0</v>
      </c>
    </row>
    <row r="378" spans="1:54" ht="13.5">
      <c r="A378" s="319" t="str">
        <f t="shared" si="77"/>
        <v/>
      </c>
      <c r="B378" s="350" t="e">
        <f>DATE(F378,G378,H378)&amp;"-"&amp;COUNTIF($C$19:C378,H378)</f>
        <v>#NUM!</v>
      </c>
      <c r="C378" s="319">
        <f t="shared" si="78"/>
        <v>0</v>
      </c>
      <c r="D378" s="350" t="e">
        <f>DATE(F378,G378,H378)&amp;"-"&amp;COUNTIF($E$19:E378,H378)</f>
        <v>#NUM!</v>
      </c>
      <c r="E378" s="319">
        <f t="shared" si="79"/>
        <v>0</v>
      </c>
      <c r="F378" s="351"/>
      <c r="G378" s="351"/>
      <c r="H378" s="351"/>
      <c r="I378" s="352"/>
      <c r="J378" s="352"/>
      <c r="K378" s="353"/>
      <c r="L378" s="351"/>
      <c r="M378" s="354"/>
      <c r="N378" s="355"/>
      <c r="O378" s="356"/>
      <c r="P378" s="355"/>
      <c r="Q378" s="356"/>
      <c r="R378" s="355"/>
      <c r="S378" s="356"/>
      <c r="T378" s="355"/>
      <c r="U378" s="356"/>
      <c r="V378" s="357"/>
      <c r="W378" s="358"/>
      <c r="X378" s="358"/>
      <c r="Y378" s="358"/>
      <c r="Z378" s="358"/>
      <c r="AA378" s="600">
        <v>960</v>
      </c>
      <c r="AB378" s="360"/>
      <c r="AC378" s="349"/>
      <c r="AD378" s="361"/>
      <c r="AE378" s="362">
        <f t="shared" si="84"/>
        <v>0</v>
      </c>
      <c r="AF378" s="362">
        <f t="shared" si="87"/>
        <v>0</v>
      </c>
      <c r="AG378" s="362">
        <f t="shared" si="88"/>
        <v>0</v>
      </c>
      <c r="AH378" s="363">
        <f t="shared" si="80"/>
        <v>0</v>
      </c>
      <c r="AI378" s="364"/>
      <c r="AJ378" s="365">
        <f t="shared" si="81"/>
        <v>0</v>
      </c>
      <c r="AK378" s="351"/>
      <c r="AM378" s="349">
        <f t="shared" si="85"/>
        <v>0</v>
      </c>
      <c r="AN378" s="349">
        <f t="shared" si="89"/>
        <v>0</v>
      </c>
      <c r="AO378" s="349">
        <f t="shared" si="89"/>
        <v>0</v>
      </c>
      <c r="AP378" s="349">
        <f t="shared" si="89"/>
        <v>0</v>
      </c>
      <c r="AQ378" s="349">
        <f t="shared" si="89"/>
        <v>0</v>
      </c>
      <c r="AR378" s="349">
        <f t="shared" si="89"/>
        <v>0</v>
      </c>
      <c r="AS378" s="349">
        <f t="shared" si="89"/>
        <v>0</v>
      </c>
      <c r="AT378" s="349">
        <f t="shared" si="89"/>
        <v>0</v>
      </c>
      <c r="AU378" s="349">
        <f t="shared" si="89"/>
        <v>0</v>
      </c>
      <c r="AV378" s="349">
        <f t="shared" si="89"/>
        <v>0</v>
      </c>
      <c r="AW378" s="349">
        <f t="shared" si="89"/>
        <v>0</v>
      </c>
      <c r="AX378" s="349">
        <f t="shared" si="89"/>
        <v>0</v>
      </c>
      <c r="AY378" s="349">
        <f t="shared" si="89"/>
        <v>0</v>
      </c>
      <c r="AZ378" s="349">
        <f t="shared" si="89"/>
        <v>0</v>
      </c>
      <c r="BA378" s="349">
        <f t="shared" si="89"/>
        <v>0</v>
      </c>
      <c r="BB378" s="349">
        <f t="shared" si="82"/>
        <v>0</v>
      </c>
    </row>
    <row r="379" spans="1:54" ht="13.5">
      <c r="A379" s="319" t="str">
        <f t="shared" si="77"/>
        <v/>
      </c>
      <c r="B379" s="350" t="e">
        <f>DATE(F379,G379,H379)&amp;"-"&amp;COUNTIF($C$19:C379,H379)</f>
        <v>#NUM!</v>
      </c>
      <c r="C379" s="319">
        <f t="shared" si="78"/>
        <v>0</v>
      </c>
      <c r="D379" s="350" t="e">
        <f>DATE(F379,G379,H379)&amp;"-"&amp;COUNTIF($E$19:E379,H379)</f>
        <v>#NUM!</v>
      </c>
      <c r="E379" s="319">
        <f t="shared" si="79"/>
        <v>0</v>
      </c>
      <c r="F379" s="351"/>
      <c r="G379" s="351"/>
      <c r="H379" s="351"/>
      <c r="I379" s="352"/>
      <c r="J379" s="352"/>
      <c r="K379" s="353"/>
      <c r="L379" s="351"/>
      <c r="M379" s="354"/>
      <c r="N379" s="355"/>
      <c r="O379" s="356"/>
      <c r="P379" s="355"/>
      <c r="Q379" s="356"/>
      <c r="R379" s="355"/>
      <c r="S379" s="356"/>
      <c r="T379" s="355"/>
      <c r="U379" s="356"/>
      <c r="V379" s="357"/>
      <c r="W379" s="358"/>
      <c r="X379" s="358"/>
      <c r="Y379" s="358"/>
      <c r="Z379" s="358"/>
      <c r="AA379" s="600">
        <v>960</v>
      </c>
      <c r="AB379" s="360"/>
      <c r="AC379" s="349"/>
      <c r="AD379" s="361"/>
      <c r="AE379" s="362">
        <f t="shared" si="84"/>
        <v>0</v>
      </c>
      <c r="AF379" s="362">
        <f t="shared" si="87"/>
        <v>0</v>
      </c>
      <c r="AG379" s="362">
        <f t="shared" si="88"/>
        <v>0</v>
      </c>
      <c r="AH379" s="363">
        <f t="shared" si="80"/>
        <v>0</v>
      </c>
      <c r="AI379" s="364"/>
      <c r="AJ379" s="365">
        <f t="shared" si="81"/>
        <v>0</v>
      </c>
      <c r="AK379" s="351"/>
      <c r="AM379" s="349">
        <f t="shared" si="85"/>
        <v>0</v>
      </c>
      <c r="AN379" s="349">
        <f t="shared" si="89"/>
        <v>0</v>
      </c>
      <c r="AO379" s="349">
        <f t="shared" si="89"/>
        <v>0</v>
      </c>
      <c r="AP379" s="349">
        <f t="shared" si="89"/>
        <v>0</v>
      </c>
      <c r="AQ379" s="349">
        <f t="shared" si="89"/>
        <v>0</v>
      </c>
      <c r="AR379" s="349">
        <f t="shared" si="89"/>
        <v>0</v>
      </c>
      <c r="AS379" s="349">
        <f t="shared" si="89"/>
        <v>0</v>
      </c>
      <c r="AT379" s="349">
        <f t="shared" si="89"/>
        <v>0</v>
      </c>
      <c r="AU379" s="349">
        <f t="shared" si="89"/>
        <v>0</v>
      </c>
      <c r="AV379" s="349">
        <f t="shared" si="89"/>
        <v>0</v>
      </c>
      <c r="AW379" s="349">
        <f t="shared" si="89"/>
        <v>0</v>
      </c>
      <c r="AX379" s="349">
        <f t="shared" si="89"/>
        <v>0</v>
      </c>
      <c r="AY379" s="349">
        <f t="shared" si="89"/>
        <v>0</v>
      </c>
      <c r="AZ379" s="349">
        <f t="shared" si="89"/>
        <v>0</v>
      </c>
      <c r="BA379" s="349">
        <f t="shared" si="89"/>
        <v>0</v>
      </c>
      <c r="BB379" s="349">
        <f t="shared" si="82"/>
        <v>0</v>
      </c>
    </row>
    <row r="380" spans="1:54" ht="13.5">
      <c r="A380" s="319" t="str">
        <f t="shared" si="77"/>
        <v/>
      </c>
      <c r="B380" s="350" t="e">
        <f>DATE(F380,G380,H380)&amp;"-"&amp;COUNTIF($C$19:C380,H380)</f>
        <v>#NUM!</v>
      </c>
      <c r="C380" s="319">
        <f t="shared" si="78"/>
        <v>0</v>
      </c>
      <c r="D380" s="350" t="e">
        <f>DATE(F380,G380,H380)&amp;"-"&amp;COUNTIF($E$19:E380,H380)</f>
        <v>#NUM!</v>
      </c>
      <c r="E380" s="319">
        <f t="shared" si="79"/>
        <v>0</v>
      </c>
      <c r="F380" s="351"/>
      <c r="G380" s="351"/>
      <c r="H380" s="351"/>
      <c r="I380" s="352"/>
      <c r="J380" s="352"/>
      <c r="K380" s="353"/>
      <c r="L380" s="351"/>
      <c r="M380" s="354"/>
      <c r="N380" s="355"/>
      <c r="O380" s="356"/>
      <c r="P380" s="355"/>
      <c r="Q380" s="356"/>
      <c r="R380" s="355"/>
      <c r="S380" s="356"/>
      <c r="T380" s="355"/>
      <c r="U380" s="356"/>
      <c r="V380" s="357"/>
      <c r="W380" s="358"/>
      <c r="X380" s="358"/>
      <c r="Y380" s="358"/>
      <c r="Z380" s="358"/>
      <c r="AA380" s="600">
        <v>960</v>
      </c>
      <c r="AB380" s="360"/>
      <c r="AC380" s="349"/>
      <c r="AD380" s="361"/>
      <c r="AE380" s="362">
        <f t="shared" si="84"/>
        <v>0</v>
      </c>
      <c r="AF380" s="362">
        <f t="shared" si="87"/>
        <v>0</v>
      </c>
      <c r="AG380" s="362">
        <f t="shared" si="88"/>
        <v>0</v>
      </c>
      <c r="AH380" s="363">
        <f t="shared" si="80"/>
        <v>0</v>
      </c>
      <c r="AI380" s="364"/>
      <c r="AJ380" s="365">
        <f t="shared" si="81"/>
        <v>0</v>
      </c>
      <c r="AK380" s="351"/>
      <c r="AM380" s="349">
        <f t="shared" si="85"/>
        <v>0</v>
      </c>
      <c r="AN380" s="349">
        <f t="shared" si="89"/>
        <v>0</v>
      </c>
      <c r="AO380" s="349">
        <f t="shared" si="89"/>
        <v>0</v>
      </c>
      <c r="AP380" s="349">
        <f t="shared" si="89"/>
        <v>0</v>
      </c>
      <c r="AQ380" s="349">
        <f t="shared" si="89"/>
        <v>0</v>
      </c>
      <c r="AR380" s="349">
        <f t="shared" si="89"/>
        <v>0</v>
      </c>
      <c r="AS380" s="349">
        <f t="shared" si="89"/>
        <v>0</v>
      </c>
      <c r="AT380" s="349">
        <f t="shared" si="89"/>
        <v>0</v>
      </c>
      <c r="AU380" s="349">
        <f t="shared" si="89"/>
        <v>0</v>
      </c>
      <c r="AV380" s="349">
        <f t="shared" si="89"/>
        <v>0</v>
      </c>
      <c r="AW380" s="349">
        <f t="shared" si="89"/>
        <v>0</v>
      </c>
      <c r="AX380" s="349">
        <f t="shared" si="89"/>
        <v>0</v>
      </c>
      <c r="AY380" s="349">
        <f t="shared" si="89"/>
        <v>0</v>
      </c>
      <c r="AZ380" s="349">
        <f t="shared" si="89"/>
        <v>0</v>
      </c>
      <c r="BA380" s="349">
        <f t="shared" si="89"/>
        <v>0</v>
      </c>
      <c r="BB380" s="349">
        <f t="shared" si="82"/>
        <v>0</v>
      </c>
    </row>
    <row r="381" spans="1:54" ht="13.5">
      <c r="A381" s="319" t="str">
        <f t="shared" si="77"/>
        <v/>
      </c>
      <c r="B381" s="350" t="e">
        <f>DATE(F381,G381,H381)&amp;"-"&amp;COUNTIF($C$19:C381,H381)</f>
        <v>#NUM!</v>
      </c>
      <c r="C381" s="319">
        <f t="shared" si="78"/>
        <v>0</v>
      </c>
      <c r="D381" s="350" t="e">
        <f>DATE(F381,G381,H381)&amp;"-"&amp;COUNTIF($E$19:E381,H381)</f>
        <v>#NUM!</v>
      </c>
      <c r="E381" s="319">
        <f t="shared" si="79"/>
        <v>0</v>
      </c>
      <c r="F381" s="351"/>
      <c r="G381" s="351"/>
      <c r="H381" s="351"/>
      <c r="I381" s="352"/>
      <c r="J381" s="352"/>
      <c r="K381" s="353"/>
      <c r="L381" s="351"/>
      <c r="M381" s="354"/>
      <c r="N381" s="355"/>
      <c r="O381" s="356"/>
      <c r="P381" s="355"/>
      <c r="Q381" s="356"/>
      <c r="R381" s="355"/>
      <c r="S381" s="356"/>
      <c r="T381" s="355"/>
      <c r="U381" s="356"/>
      <c r="V381" s="357"/>
      <c r="W381" s="358"/>
      <c r="X381" s="358"/>
      <c r="Y381" s="358"/>
      <c r="Z381" s="358"/>
      <c r="AA381" s="600">
        <v>960</v>
      </c>
      <c r="AB381" s="360"/>
      <c r="AC381" s="349"/>
      <c r="AD381" s="361"/>
      <c r="AE381" s="362">
        <f t="shared" si="84"/>
        <v>0</v>
      </c>
      <c r="AF381" s="362">
        <f t="shared" si="87"/>
        <v>0</v>
      </c>
      <c r="AG381" s="362">
        <f t="shared" si="88"/>
        <v>0</v>
      </c>
      <c r="AH381" s="363">
        <f t="shared" si="80"/>
        <v>0</v>
      </c>
      <c r="AI381" s="364"/>
      <c r="AJ381" s="365">
        <f t="shared" si="81"/>
        <v>0</v>
      </c>
      <c r="AK381" s="351"/>
      <c r="AM381" s="349">
        <f t="shared" si="85"/>
        <v>0</v>
      </c>
      <c r="AN381" s="349">
        <f t="shared" si="89"/>
        <v>0</v>
      </c>
      <c r="AO381" s="349">
        <f t="shared" si="89"/>
        <v>0</v>
      </c>
      <c r="AP381" s="349">
        <f t="shared" si="89"/>
        <v>0</v>
      </c>
      <c r="AQ381" s="349">
        <f t="shared" si="89"/>
        <v>0</v>
      </c>
      <c r="AR381" s="349">
        <f t="shared" si="89"/>
        <v>0</v>
      </c>
      <c r="AS381" s="349">
        <f t="shared" si="89"/>
        <v>0</v>
      </c>
      <c r="AT381" s="349">
        <f t="shared" si="89"/>
        <v>0</v>
      </c>
      <c r="AU381" s="349">
        <f t="shared" si="89"/>
        <v>0</v>
      </c>
      <c r="AV381" s="349">
        <f t="shared" si="89"/>
        <v>0</v>
      </c>
      <c r="AW381" s="349">
        <f t="shared" si="89"/>
        <v>0</v>
      </c>
      <c r="AX381" s="349">
        <f t="shared" si="89"/>
        <v>0</v>
      </c>
      <c r="AY381" s="349">
        <f t="shared" si="89"/>
        <v>0</v>
      </c>
      <c r="AZ381" s="349">
        <f t="shared" si="89"/>
        <v>0</v>
      </c>
      <c r="BA381" s="349">
        <f t="shared" si="89"/>
        <v>0</v>
      </c>
      <c r="BB381" s="349">
        <f t="shared" si="82"/>
        <v>0</v>
      </c>
    </row>
    <row r="382" spans="1:54" ht="13.5">
      <c r="A382" s="319" t="str">
        <f t="shared" si="77"/>
        <v/>
      </c>
      <c r="B382" s="350" t="e">
        <f>DATE(F382,G382,H382)&amp;"-"&amp;COUNTIF($C$19:C382,H382)</f>
        <v>#NUM!</v>
      </c>
      <c r="C382" s="319">
        <f t="shared" si="78"/>
        <v>0</v>
      </c>
      <c r="D382" s="350" t="e">
        <f>DATE(F382,G382,H382)&amp;"-"&amp;COUNTIF($E$19:E382,H382)</f>
        <v>#NUM!</v>
      </c>
      <c r="E382" s="319">
        <f t="shared" si="79"/>
        <v>0</v>
      </c>
      <c r="F382" s="351"/>
      <c r="G382" s="351"/>
      <c r="H382" s="351"/>
      <c r="I382" s="352"/>
      <c r="J382" s="352"/>
      <c r="K382" s="353"/>
      <c r="L382" s="351"/>
      <c r="M382" s="354"/>
      <c r="N382" s="355"/>
      <c r="O382" s="356"/>
      <c r="P382" s="355"/>
      <c r="Q382" s="356"/>
      <c r="R382" s="355"/>
      <c r="S382" s="356"/>
      <c r="T382" s="355"/>
      <c r="U382" s="356"/>
      <c r="V382" s="357"/>
      <c r="W382" s="358"/>
      <c r="X382" s="358"/>
      <c r="Y382" s="358"/>
      <c r="Z382" s="358"/>
      <c r="AA382" s="600">
        <v>960</v>
      </c>
      <c r="AB382" s="360"/>
      <c r="AC382" s="608"/>
      <c r="AD382" s="361"/>
      <c r="AE382" s="362">
        <f t="shared" si="84"/>
        <v>0</v>
      </c>
      <c r="AF382" s="362">
        <f t="shared" si="87"/>
        <v>0</v>
      </c>
      <c r="AG382" s="362">
        <f t="shared" si="88"/>
        <v>0</v>
      </c>
      <c r="AH382" s="363">
        <f t="shared" si="80"/>
        <v>0</v>
      </c>
      <c r="AI382" s="364"/>
      <c r="AJ382" s="365">
        <f t="shared" si="81"/>
        <v>0</v>
      </c>
      <c r="AK382" s="351"/>
      <c r="AM382" s="349">
        <f t="shared" si="85"/>
        <v>0</v>
      </c>
      <c r="AN382" s="349">
        <f t="shared" si="89"/>
        <v>0</v>
      </c>
      <c r="AO382" s="349">
        <f t="shared" si="89"/>
        <v>0</v>
      </c>
      <c r="AP382" s="349">
        <f t="shared" si="89"/>
        <v>0</v>
      </c>
      <c r="AQ382" s="349">
        <f t="shared" si="89"/>
        <v>0</v>
      </c>
      <c r="AR382" s="349">
        <f t="shared" si="89"/>
        <v>0</v>
      </c>
      <c r="AS382" s="349">
        <f t="shared" si="89"/>
        <v>0</v>
      </c>
      <c r="AT382" s="349">
        <f t="shared" si="89"/>
        <v>0</v>
      </c>
      <c r="AU382" s="349">
        <f t="shared" si="89"/>
        <v>0</v>
      </c>
      <c r="AV382" s="349">
        <f t="shared" si="89"/>
        <v>0</v>
      </c>
      <c r="AW382" s="349">
        <f t="shared" si="89"/>
        <v>0</v>
      </c>
      <c r="AX382" s="349">
        <f t="shared" si="89"/>
        <v>0</v>
      </c>
      <c r="AY382" s="349">
        <f t="shared" si="89"/>
        <v>0</v>
      </c>
      <c r="AZ382" s="349">
        <f t="shared" si="89"/>
        <v>0</v>
      </c>
      <c r="BA382" s="349">
        <f t="shared" si="89"/>
        <v>0</v>
      </c>
      <c r="BB382" s="349">
        <f t="shared" si="82"/>
        <v>0</v>
      </c>
    </row>
    <row r="383" spans="1:54" ht="13.5">
      <c r="A383" s="319" t="str">
        <f t="shared" si="77"/>
        <v/>
      </c>
      <c r="B383" s="350" t="e">
        <f>DATE(F383,G383,H383)&amp;"-"&amp;COUNTIF($C$19:C383,H383)</f>
        <v>#NUM!</v>
      </c>
      <c r="C383" s="319">
        <f t="shared" si="78"/>
        <v>0</v>
      </c>
      <c r="D383" s="350" t="e">
        <f>DATE(F383,G383,H383)&amp;"-"&amp;COUNTIF($E$19:E383,H383)</f>
        <v>#NUM!</v>
      </c>
      <c r="E383" s="319">
        <f t="shared" si="79"/>
        <v>0</v>
      </c>
      <c r="F383" s="351"/>
      <c r="G383" s="351"/>
      <c r="H383" s="351"/>
      <c r="I383" s="352"/>
      <c r="J383" s="352"/>
      <c r="K383" s="353"/>
      <c r="L383" s="351"/>
      <c r="M383" s="354"/>
      <c r="N383" s="355"/>
      <c r="O383" s="356"/>
      <c r="P383" s="355"/>
      <c r="Q383" s="356"/>
      <c r="R383" s="355"/>
      <c r="S383" s="356"/>
      <c r="T383" s="355"/>
      <c r="U383" s="356"/>
      <c r="V383" s="357"/>
      <c r="W383" s="358"/>
      <c r="X383" s="358"/>
      <c r="Y383" s="358"/>
      <c r="Z383" s="358"/>
      <c r="AA383" s="600">
        <v>960</v>
      </c>
      <c r="AB383" s="360"/>
      <c r="AC383" s="349"/>
      <c r="AD383" s="361"/>
      <c r="AE383" s="362">
        <f t="shared" si="84"/>
        <v>0</v>
      </c>
      <c r="AF383" s="362">
        <f t="shared" si="87"/>
        <v>0</v>
      </c>
      <c r="AG383" s="362">
        <f t="shared" si="88"/>
        <v>0</v>
      </c>
      <c r="AH383" s="363">
        <f t="shared" si="80"/>
        <v>0</v>
      </c>
      <c r="AI383" s="364"/>
      <c r="AJ383" s="365">
        <f t="shared" si="81"/>
        <v>0</v>
      </c>
      <c r="AK383" s="351"/>
      <c r="AM383" s="349">
        <f t="shared" si="85"/>
        <v>0</v>
      </c>
      <c r="AN383" s="349">
        <f t="shared" si="89"/>
        <v>0</v>
      </c>
      <c r="AO383" s="349">
        <f t="shared" si="89"/>
        <v>0</v>
      </c>
      <c r="AP383" s="349">
        <f t="shared" si="89"/>
        <v>0</v>
      </c>
      <c r="AQ383" s="349">
        <f t="shared" si="89"/>
        <v>0</v>
      </c>
      <c r="AR383" s="349">
        <f t="shared" si="89"/>
        <v>0</v>
      </c>
      <c r="AS383" s="349">
        <f t="shared" si="89"/>
        <v>0</v>
      </c>
      <c r="AT383" s="349">
        <f t="shared" si="89"/>
        <v>0</v>
      </c>
      <c r="AU383" s="349">
        <f t="shared" si="89"/>
        <v>0</v>
      </c>
      <c r="AV383" s="349">
        <f t="shared" si="89"/>
        <v>0</v>
      </c>
      <c r="AW383" s="349">
        <f t="shared" si="89"/>
        <v>0</v>
      </c>
      <c r="AX383" s="349">
        <f t="shared" si="89"/>
        <v>0</v>
      </c>
      <c r="AY383" s="349">
        <f t="shared" si="89"/>
        <v>0</v>
      </c>
      <c r="AZ383" s="349">
        <f t="shared" si="89"/>
        <v>0</v>
      </c>
      <c r="BA383" s="349">
        <f t="shared" si="89"/>
        <v>0</v>
      </c>
      <c r="BB383" s="349">
        <f t="shared" si="82"/>
        <v>0</v>
      </c>
    </row>
    <row r="384" spans="1:54" ht="13.5">
      <c r="A384" s="319" t="str">
        <f t="shared" si="77"/>
        <v/>
      </c>
      <c r="B384" s="350" t="e">
        <f>DATE(F384,G384,H384)&amp;"-"&amp;COUNTIF($C$19:C384,H384)</f>
        <v>#NUM!</v>
      </c>
      <c r="C384" s="319">
        <f t="shared" si="78"/>
        <v>0</v>
      </c>
      <c r="D384" s="350" t="e">
        <f>DATE(F384,G384,H384)&amp;"-"&amp;COUNTIF($E$19:E384,H384)</f>
        <v>#NUM!</v>
      </c>
      <c r="E384" s="319">
        <f t="shared" si="79"/>
        <v>0</v>
      </c>
      <c r="F384" s="351"/>
      <c r="G384" s="351"/>
      <c r="H384" s="351"/>
      <c r="I384" s="352"/>
      <c r="J384" s="352"/>
      <c r="K384" s="353"/>
      <c r="L384" s="351"/>
      <c r="M384" s="354"/>
      <c r="N384" s="355"/>
      <c r="O384" s="356"/>
      <c r="P384" s="355"/>
      <c r="Q384" s="356"/>
      <c r="R384" s="355"/>
      <c r="S384" s="356"/>
      <c r="T384" s="355"/>
      <c r="U384" s="356"/>
      <c r="V384" s="357"/>
      <c r="W384" s="358"/>
      <c r="X384" s="358"/>
      <c r="Y384" s="358"/>
      <c r="Z384" s="358"/>
      <c r="AA384" s="600">
        <v>960</v>
      </c>
      <c r="AB384" s="360"/>
      <c r="AC384" s="349"/>
      <c r="AD384" s="361"/>
      <c r="AE384" s="362">
        <f t="shared" si="84"/>
        <v>0</v>
      </c>
      <c r="AF384" s="362">
        <f t="shared" si="87"/>
        <v>0</v>
      </c>
      <c r="AG384" s="362">
        <f t="shared" si="88"/>
        <v>0</v>
      </c>
      <c r="AH384" s="363">
        <f t="shared" si="80"/>
        <v>0</v>
      </c>
      <c r="AI384" s="364"/>
      <c r="AJ384" s="365">
        <f t="shared" si="81"/>
        <v>0</v>
      </c>
      <c r="AK384" s="351"/>
      <c r="AM384" s="349">
        <f t="shared" si="85"/>
        <v>0</v>
      </c>
      <c r="AN384" s="349">
        <f t="shared" si="89"/>
        <v>0</v>
      </c>
      <c r="AO384" s="349">
        <f t="shared" si="89"/>
        <v>0</v>
      </c>
      <c r="AP384" s="349">
        <f t="shared" si="89"/>
        <v>0</v>
      </c>
      <c r="AQ384" s="349">
        <f t="shared" si="89"/>
        <v>0</v>
      </c>
      <c r="AR384" s="349">
        <f t="shared" si="89"/>
        <v>0</v>
      </c>
      <c r="AS384" s="349">
        <f t="shared" si="89"/>
        <v>0</v>
      </c>
      <c r="AT384" s="349">
        <f t="shared" si="89"/>
        <v>0</v>
      </c>
      <c r="AU384" s="349">
        <f t="shared" si="89"/>
        <v>0</v>
      </c>
      <c r="AV384" s="349">
        <f t="shared" si="89"/>
        <v>0</v>
      </c>
      <c r="AW384" s="349">
        <f t="shared" si="89"/>
        <v>0</v>
      </c>
      <c r="AX384" s="349">
        <f t="shared" si="89"/>
        <v>0</v>
      </c>
      <c r="AY384" s="349">
        <f t="shared" si="89"/>
        <v>0</v>
      </c>
      <c r="AZ384" s="349">
        <f t="shared" si="89"/>
        <v>0</v>
      </c>
      <c r="BA384" s="349">
        <f t="shared" si="89"/>
        <v>0</v>
      </c>
      <c r="BB384" s="349">
        <f t="shared" si="82"/>
        <v>0</v>
      </c>
    </row>
    <row r="385" spans="1:54" ht="13.5">
      <c r="A385" s="319" t="str">
        <f t="shared" si="77"/>
        <v/>
      </c>
      <c r="B385" s="350" t="e">
        <f>DATE(F385,G385,H385)&amp;"-"&amp;COUNTIF($C$19:C385,H385)</f>
        <v>#NUM!</v>
      </c>
      <c r="C385" s="319">
        <f t="shared" si="78"/>
        <v>0</v>
      </c>
      <c r="D385" s="350" t="e">
        <f>DATE(F385,G385,H385)&amp;"-"&amp;COUNTIF($E$19:E385,H385)</f>
        <v>#NUM!</v>
      </c>
      <c r="E385" s="319">
        <f t="shared" si="79"/>
        <v>0</v>
      </c>
      <c r="F385" s="351"/>
      <c r="G385" s="351"/>
      <c r="H385" s="351"/>
      <c r="I385" s="352"/>
      <c r="J385" s="352"/>
      <c r="K385" s="353"/>
      <c r="L385" s="351"/>
      <c r="M385" s="354"/>
      <c r="N385" s="355"/>
      <c r="O385" s="356"/>
      <c r="P385" s="355"/>
      <c r="Q385" s="356"/>
      <c r="R385" s="355"/>
      <c r="S385" s="356"/>
      <c r="T385" s="355"/>
      <c r="U385" s="356"/>
      <c r="V385" s="357"/>
      <c r="W385" s="358"/>
      <c r="X385" s="358"/>
      <c r="Y385" s="358"/>
      <c r="Z385" s="358"/>
      <c r="AA385" s="600">
        <v>960</v>
      </c>
      <c r="AB385" s="360"/>
      <c r="AC385" s="349"/>
      <c r="AD385" s="361"/>
      <c r="AE385" s="362">
        <f t="shared" si="84"/>
        <v>0</v>
      </c>
      <c r="AF385" s="362">
        <f t="shared" si="87"/>
        <v>0</v>
      </c>
      <c r="AG385" s="362">
        <f t="shared" si="88"/>
        <v>0</v>
      </c>
      <c r="AH385" s="363">
        <f t="shared" si="80"/>
        <v>0</v>
      </c>
      <c r="AI385" s="364"/>
      <c r="AJ385" s="365">
        <f t="shared" si="81"/>
        <v>0</v>
      </c>
      <c r="AK385" s="351"/>
      <c r="AM385" s="349">
        <f t="shared" si="85"/>
        <v>0</v>
      </c>
      <c r="AN385" s="349">
        <f t="shared" si="89"/>
        <v>0</v>
      </c>
      <c r="AO385" s="349">
        <f t="shared" si="89"/>
        <v>0</v>
      </c>
      <c r="AP385" s="349">
        <f t="shared" si="89"/>
        <v>0</v>
      </c>
      <c r="AQ385" s="349">
        <f t="shared" si="89"/>
        <v>0</v>
      </c>
      <c r="AR385" s="349">
        <f t="shared" si="89"/>
        <v>0</v>
      </c>
      <c r="AS385" s="349">
        <f t="shared" si="89"/>
        <v>0</v>
      </c>
      <c r="AT385" s="349">
        <f t="shared" si="89"/>
        <v>0</v>
      </c>
      <c r="AU385" s="349">
        <f t="shared" si="89"/>
        <v>0</v>
      </c>
      <c r="AV385" s="349">
        <f t="shared" si="89"/>
        <v>0</v>
      </c>
      <c r="AW385" s="349">
        <f t="shared" si="89"/>
        <v>0</v>
      </c>
      <c r="AX385" s="349">
        <f t="shared" si="89"/>
        <v>0</v>
      </c>
      <c r="AY385" s="349">
        <f t="shared" si="89"/>
        <v>0</v>
      </c>
      <c r="AZ385" s="349">
        <f t="shared" si="89"/>
        <v>0</v>
      </c>
      <c r="BA385" s="349">
        <f t="shared" ref="AN385:BA404" si="90">IF($O385=BA$18,$N385,0)+IF($Q385=BA$18,$P385,0)+IF($S385=BA$18,$R385,0)+IF($U385=BA$18,$T385,0)</f>
        <v>0</v>
      </c>
      <c r="BB385" s="349">
        <f t="shared" si="82"/>
        <v>0</v>
      </c>
    </row>
    <row r="386" spans="1:54" ht="13.5">
      <c r="A386" s="319" t="str">
        <f t="shared" si="77"/>
        <v/>
      </c>
      <c r="B386" s="350" t="e">
        <f>DATE(F386,G386,H386)&amp;"-"&amp;COUNTIF($C$19:C386,H386)</f>
        <v>#NUM!</v>
      </c>
      <c r="C386" s="319">
        <f t="shared" si="78"/>
        <v>0</v>
      </c>
      <c r="D386" s="350" t="e">
        <f>DATE(F386,G386,H386)&amp;"-"&amp;COUNTIF($E$19:E386,H386)</f>
        <v>#NUM!</v>
      </c>
      <c r="E386" s="319">
        <f t="shared" si="79"/>
        <v>0</v>
      </c>
      <c r="F386" s="351"/>
      <c r="G386" s="351"/>
      <c r="H386" s="351"/>
      <c r="I386" s="352"/>
      <c r="J386" s="352"/>
      <c r="K386" s="353"/>
      <c r="L386" s="351"/>
      <c r="M386" s="354"/>
      <c r="N386" s="355"/>
      <c r="O386" s="356"/>
      <c r="P386" s="355"/>
      <c r="Q386" s="356"/>
      <c r="R386" s="355"/>
      <c r="S386" s="356"/>
      <c r="T386" s="355"/>
      <c r="U386" s="356"/>
      <c r="V386" s="357"/>
      <c r="W386" s="358"/>
      <c r="X386" s="358"/>
      <c r="Y386" s="358"/>
      <c r="Z386" s="358"/>
      <c r="AA386" s="600">
        <v>960</v>
      </c>
      <c r="AB386" s="360"/>
      <c r="AC386" s="349"/>
      <c r="AD386" s="361"/>
      <c r="AE386" s="362">
        <f t="shared" si="84"/>
        <v>0</v>
      </c>
      <c r="AF386" s="362">
        <f t="shared" si="87"/>
        <v>0</v>
      </c>
      <c r="AG386" s="362">
        <f t="shared" si="88"/>
        <v>0</v>
      </c>
      <c r="AH386" s="363">
        <f t="shared" si="80"/>
        <v>0</v>
      </c>
      <c r="AI386" s="364"/>
      <c r="AJ386" s="365">
        <f t="shared" si="81"/>
        <v>0</v>
      </c>
      <c r="AK386" s="351"/>
      <c r="AM386" s="349">
        <f t="shared" si="85"/>
        <v>0</v>
      </c>
      <c r="AN386" s="349">
        <f t="shared" si="90"/>
        <v>0</v>
      </c>
      <c r="AO386" s="349">
        <f t="shared" si="90"/>
        <v>0</v>
      </c>
      <c r="AP386" s="349">
        <f t="shared" si="90"/>
        <v>0</v>
      </c>
      <c r="AQ386" s="349">
        <f t="shared" si="90"/>
        <v>0</v>
      </c>
      <c r="AR386" s="349">
        <f t="shared" si="90"/>
        <v>0</v>
      </c>
      <c r="AS386" s="349">
        <f t="shared" si="90"/>
        <v>0</v>
      </c>
      <c r="AT386" s="349">
        <f t="shared" si="90"/>
        <v>0</v>
      </c>
      <c r="AU386" s="349">
        <f t="shared" si="90"/>
        <v>0</v>
      </c>
      <c r="AV386" s="349">
        <f t="shared" si="90"/>
        <v>0</v>
      </c>
      <c r="AW386" s="349">
        <f t="shared" si="90"/>
        <v>0</v>
      </c>
      <c r="AX386" s="349">
        <f t="shared" si="90"/>
        <v>0</v>
      </c>
      <c r="AY386" s="349">
        <f t="shared" si="90"/>
        <v>0</v>
      </c>
      <c r="AZ386" s="349">
        <f t="shared" si="90"/>
        <v>0</v>
      </c>
      <c r="BA386" s="349">
        <f t="shared" si="90"/>
        <v>0</v>
      </c>
      <c r="BB386" s="349">
        <f t="shared" si="82"/>
        <v>0</v>
      </c>
    </row>
    <row r="387" spans="1:54" ht="13.5">
      <c r="A387" s="319" t="str">
        <f t="shared" si="77"/>
        <v/>
      </c>
      <c r="B387" s="350" t="e">
        <f>DATE(F387,G387,H387)&amp;"-"&amp;COUNTIF($C$19:C387,H387)</f>
        <v>#NUM!</v>
      </c>
      <c r="C387" s="319">
        <f t="shared" si="78"/>
        <v>0</v>
      </c>
      <c r="D387" s="350" t="e">
        <f>DATE(F387,G387,H387)&amp;"-"&amp;COUNTIF($E$19:E387,H387)</f>
        <v>#NUM!</v>
      </c>
      <c r="E387" s="319">
        <f t="shared" si="79"/>
        <v>0</v>
      </c>
      <c r="F387" s="351"/>
      <c r="G387" s="351"/>
      <c r="H387" s="351"/>
      <c r="I387" s="352"/>
      <c r="J387" s="352"/>
      <c r="K387" s="353"/>
      <c r="L387" s="351"/>
      <c r="M387" s="354"/>
      <c r="N387" s="355"/>
      <c r="O387" s="356"/>
      <c r="P387" s="355"/>
      <c r="Q387" s="356"/>
      <c r="R387" s="355"/>
      <c r="S387" s="356"/>
      <c r="T387" s="355"/>
      <c r="U387" s="356"/>
      <c r="V387" s="357"/>
      <c r="W387" s="358"/>
      <c r="X387" s="358"/>
      <c r="Y387" s="358"/>
      <c r="Z387" s="358"/>
      <c r="AA387" s="600">
        <v>960</v>
      </c>
      <c r="AB387" s="360"/>
      <c r="AC387" s="349"/>
      <c r="AD387" s="361"/>
      <c r="AE387" s="362">
        <f t="shared" si="84"/>
        <v>0</v>
      </c>
      <c r="AF387" s="362">
        <f t="shared" si="87"/>
        <v>0</v>
      </c>
      <c r="AG387" s="362">
        <f t="shared" si="88"/>
        <v>0</v>
      </c>
      <c r="AH387" s="363">
        <f t="shared" si="80"/>
        <v>0</v>
      </c>
      <c r="AI387" s="364"/>
      <c r="AJ387" s="365">
        <f t="shared" si="81"/>
        <v>0</v>
      </c>
      <c r="AK387" s="351"/>
      <c r="AM387" s="349">
        <f t="shared" si="85"/>
        <v>0</v>
      </c>
      <c r="AN387" s="349">
        <f t="shared" si="90"/>
        <v>0</v>
      </c>
      <c r="AO387" s="349">
        <f t="shared" si="90"/>
        <v>0</v>
      </c>
      <c r="AP387" s="349">
        <f t="shared" si="90"/>
        <v>0</v>
      </c>
      <c r="AQ387" s="349">
        <f t="shared" si="90"/>
        <v>0</v>
      </c>
      <c r="AR387" s="349">
        <f t="shared" si="90"/>
        <v>0</v>
      </c>
      <c r="AS387" s="349">
        <f t="shared" si="90"/>
        <v>0</v>
      </c>
      <c r="AT387" s="349">
        <f t="shared" si="90"/>
        <v>0</v>
      </c>
      <c r="AU387" s="349">
        <f t="shared" si="90"/>
        <v>0</v>
      </c>
      <c r="AV387" s="349">
        <f t="shared" si="90"/>
        <v>0</v>
      </c>
      <c r="AW387" s="349">
        <f t="shared" si="90"/>
        <v>0</v>
      </c>
      <c r="AX387" s="349">
        <f t="shared" si="90"/>
        <v>0</v>
      </c>
      <c r="AY387" s="349">
        <f t="shared" si="90"/>
        <v>0</v>
      </c>
      <c r="AZ387" s="349">
        <f t="shared" si="90"/>
        <v>0</v>
      </c>
      <c r="BA387" s="349">
        <f t="shared" si="90"/>
        <v>0</v>
      </c>
      <c r="BB387" s="349">
        <f t="shared" si="82"/>
        <v>0</v>
      </c>
    </row>
    <row r="388" spans="1:54" ht="13.5">
      <c r="A388" s="319" t="str">
        <f t="shared" si="77"/>
        <v/>
      </c>
      <c r="B388" s="350" t="e">
        <f>DATE(F388,G388,H388)&amp;"-"&amp;COUNTIF($C$19:C388,H388)</f>
        <v>#NUM!</v>
      </c>
      <c r="C388" s="319">
        <f t="shared" si="78"/>
        <v>0</v>
      </c>
      <c r="D388" s="350" t="e">
        <f>DATE(F388,G388,H388)&amp;"-"&amp;COUNTIF($E$19:E388,H388)</f>
        <v>#NUM!</v>
      </c>
      <c r="E388" s="319">
        <f t="shared" si="79"/>
        <v>0</v>
      </c>
      <c r="F388" s="351"/>
      <c r="G388" s="351"/>
      <c r="H388" s="351"/>
      <c r="I388" s="352"/>
      <c r="J388" s="352"/>
      <c r="K388" s="353"/>
      <c r="L388" s="351"/>
      <c r="M388" s="354"/>
      <c r="N388" s="355"/>
      <c r="O388" s="356"/>
      <c r="P388" s="355"/>
      <c r="Q388" s="356"/>
      <c r="R388" s="355"/>
      <c r="S388" s="356"/>
      <c r="T388" s="355"/>
      <c r="U388" s="356"/>
      <c r="V388" s="357"/>
      <c r="W388" s="358"/>
      <c r="X388" s="358"/>
      <c r="Y388" s="358"/>
      <c r="Z388" s="358"/>
      <c r="AA388" s="600">
        <v>960</v>
      </c>
      <c r="AB388" s="360"/>
      <c r="AC388" s="349"/>
      <c r="AD388" s="361"/>
      <c r="AE388" s="362">
        <f t="shared" si="84"/>
        <v>0</v>
      </c>
      <c r="AF388" s="362">
        <f t="shared" si="87"/>
        <v>0</v>
      </c>
      <c r="AG388" s="362">
        <f t="shared" si="88"/>
        <v>0</v>
      </c>
      <c r="AH388" s="363">
        <f t="shared" si="80"/>
        <v>0</v>
      </c>
      <c r="AI388" s="364"/>
      <c r="AJ388" s="365">
        <f t="shared" si="81"/>
        <v>0</v>
      </c>
      <c r="AK388" s="351"/>
      <c r="AM388" s="349">
        <f t="shared" si="85"/>
        <v>0</v>
      </c>
      <c r="AN388" s="349">
        <f t="shared" si="90"/>
        <v>0</v>
      </c>
      <c r="AO388" s="349">
        <f t="shared" si="90"/>
        <v>0</v>
      </c>
      <c r="AP388" s="349">
        <f t="shared" si="90"/>
        <v>0</v>
      </c>
      <c r="AQ388" s="349">
        <f t="shared" si="90"/>
        <v>0</v>
      </c>
      <c r="AR388" s="349">
        <f t="shared" si="90"/>
        <v>0</v>
      </c>
      <c r="AS388" s="349">
        <f t="shared" si="90"/>
        <v>0</v>
      </c>
      <c r="AT388" s="349">
        <f t="shared" si="90"/>
        <v>0</v>
      </c>
      <c r="AU388" s="349">
        <f t="shared" si="90"/>
        <v>0</v>
      </c>
      <c r="AV388" s="349">
        <f t="shared" si="90"/>
        <v>0</v>
      </c>
      <c r="AW388" s="349">
        <f t="shared" si="90"/>
        <v>0</v>
      </c>
      <c r="AX388" s="349">
        <f t="shared" si="90"/>
        <v>0</v>
      </c>
      <c r="AY388" s="349">
        <f t="shared" si="90"/>
        <v>0</v>
      </c>
      <c r="AZ388" s="349">
        <f t="shared" si="90"/>
        <v>0</v>
      </c>
      <c r="BA388" s="349">
        <f t="shared" si="90"/>
        <v>0</v>
      </c>
      <c r="BB388" s="349">
        <f t="shared" si="82"/>
        <v>0</v>
      </c>
    </row>
    <row r="389" spans="1:54" ht="13.5">
      <c r="A389" s="319" t="str">
        <f t="shared" si="77"/>
        <v/>
      </c>
      <c r="B389" s="350" t="e">
        <f>DATE(F389,G389,H389)&amp;"-"&amp;COUNTIF($C$19:C389,H389)</f>
        <v>#NUM!</v>
      </c>
      <c r="C389" s="319">
        <f t="shared" si="78"/>
        <v>0</v>
      </c>
      <c r="D389" s="350" t="e">
        <f>DATE(F389,G389,H389)&amp;"-"&amp;COUNTIF($E$19:E389,H389)</f>
        <v>#NUM!</v>
      </c>
      <c r="E389" s="319">
        <f t="shared" si="79"/>
        <v>0</v>
      </c>
      <c r="F389" s="351"/>
      <c r="G389" s="351"/>
      <c r="H389" s="351"/>
      <c r="I389" s="352"/>
      <c r="J389" s="352"/>
      <c r="K389" s="353"/>
      <c r="L389" s="351"/>
      <c r="M389" s="354"/>
      <c r="N389" s="355"/>
      <c r="O389" s="356"/>
      <c r="P389" s="355"/>
      <c r="Q389" s="356"/>
      <c r="R389" s="355"/>
      <c r="S389" s="356"/>
      <c r="T389" s="355"/>
      <c r="U389" s="356"/>
      <c r="V389" s="357"/>
      <c r="W389" s="358"/>
      <c r="X389" s="358"/>
      <c r="Y389" s="358"/>
      <c r="Z389" s="358"/>
      <c r="AA389" s="600">
        <v>960</v>
      </c>
      <c r="AB389" s="360"/>
      <c r="AC389" s="349"/>
      <c r="AD389" s="361"/>
      <c r="AE389" s="362">
        <f t="shared" si="84"/>
        <v>0</v>
      </c>
      <c r="AF389" s="362">
        <f t="shared" si="87"/>
        <v>0</v>
      </c>
      <c r="AG389" s="362">
        <f t="shared" si="88"/>
        <v>0</v>
      </c>
      <c r="AH389" s="363">
        <f t="shared" si="80"/>
        <v>0</v>
      </c>
      <c r="AI389" s="364"/>
      <c r="AJ389" s="365">
        <f t="shared" si="81"/>
        <v>0</v>
      </c>
      <c r="AK389" s="351"/>
      <c r="AM389" s="349">
        <f t="shared" si="85"/>
        <v>0</v>
      </c>
      <c r="AN389" s="349">
        <f t="shared" si="90"/>
        <v>0</v>
      </c>
      <c r="AO389" s="349">
        <f t="shared" si="90"/>
        <v>0</v>
      </c>
      <c r="AP389" s="349">
        <f t="shared" si="90"/>
        <v>0</v>
      </c>
      <c r="AQ389" s="349">
        <f t="shared" si="90"/>
        <v>0</v>
      </c>
      <c r="AR389" s="349">
        <f t="shared" si="90"/>
        <v>0</v>
      </c>
      <c r="AS389" s="349">
        <f t="shared" si="90"/>
        <v>0</v>
      </c>
      <c r="AT389" s="349">
        <f t="shared" si="90"/>
        <v>0</v>
      </c>
      <c r="AU389" s="349">
        <f t="shared" si="90"/>
        <v>0</v>
      </c>
      <c r="AV389" s="349">
        <f t="shared" si="90"/>
        <v>0</v>
      </c>
      <c r="AW389" s="349">
        <f t="shared" si="90"/>
        <v>0</v>
      </c>
      <c r="AX389" s="349">
        <f t="shared" si="90"/>
        <v>0</v>
      </c>
      <c r="AY389" s="349">
        <f t="shared" si="90"/>
        <v>0</v>
      </c>
      <c r="AZ389" s="349">
        <f t="shared" si="90"/>
        <v>0</v>
      </c>
      <c r="BA389" s="349">
        <f t="shared" si="90"/>
        <v>0</v>
      </c>
      <c r="BB389" s="349">
        <f t="shared" si="82"/>
        <v>0</v>
      </c>
    </row>
    <row r="390" spans="1:54" ht="13.5">
      <c r="A390" s="319" t="str">
        <f t="shared" si="77"/>
        <v/>
      </c>
      <c r="B390" s="350" t="e">
        <f>DATE(F390,G390,H390)&amp;"-"&amp;COUNTIF($C$19:C390,H390)</f>
        <v>#NUM!</v>
      </c>
      <c r="C390" s="319">
        <f t="shared" si="78"/>
        <v>0</v>
      </c>
      <c r="D390" s="350" t="e">
        <f>DATE(F390,G390,H390)&amp;"-"&amp;COUNTIF($E$19:E390,H390)</f>
        <v>#NUM!</v>
      </c>
      <c r="E390" s="319">
        <f t="shared" si="79"/>
        <v>0</v>
      </c>
      <c r="F390" s="351"/>
      <c r="G390" s="351"/>
      <c r="H390" s="351"/>
      <c r="I390" s="352"/>
      <c r="J390" s="352"/>
      <c r="K390" s="353"/>
      <c r="L390" s="351"/>
      <c r="M390" s="354"/>
      <c r="N390" s="355"/>
      <c r="O390" s="356"/>
      <c r="P390" s="355"/>
      <c r="Q390" s="356"/>
      <c r="R390" s="355"/>
      <c r="S390" s="356"/>
      <c r="T390" s="355"/>
      <c r="U390" s="356"/>
      <c r="V390" s="357"/>
      <c r="W390" s="358"/>
      <c r="X390" s="358"/>
      <c r="Y390" s="358"/>
      <c r="Z390" s="358"/>
      <c r="AA390" s="600">
        <v>960</v>
      </c>
      <c r="AB390" s="360"/>
      <c r="AC390" s="349"/>
      <c r="AD390" s="361"/>
      <c r="AE390" s="362">
        <f t="shared" si="84"/>
        <v>0</v>
      </c>
      <c r="AF390" s="362">
        <f t="shared" si="87"/>
        <v>0</v>
      </c>
      <c r="AG390" s="362">
        <f t="shared" si="88"/>
        <v>0</v>
      </c>
      <c r="AH390" s="363">
        <f t="shared" si="80"/>
        <v>0</v>
      </c>
      <c r="AI390" s="364"/>
      <c r="AJ390" s="365">
        <f t="shared" si="81"/>
        <v>0</v>
      </c>
      <c r="AK390" s="351"/>
      <c r="AM390" s="349">
        <f t="shared" si="85"/>
        <v>0</v>
      </c>
      <c r="AN390" s="349">
        <f t="shared" si="90"/>
        <v>0</v>
      </c>
      <c r="AO390" s="349">
        <f t="shared" si="90"/>
        <v>0</v>
      </c>
      <c r="AP390" s="349">
        <f t="shared" si="90"/>
        <v>0</v>
      </c>
      <c r="AQ390" s="349">
        <f t="shared" si="90"/>
        <v>0</v>
      </c>
      <c r="AR390" s="349">
        <f t="shared" si="90"/>
        <v>0</v>
      </c>
      <c r="AS390" s="349">
        <f t="shared" si="90"/>
        <v>0</v>
      </c>
      <c r="AT390" s="349">
        <f t="shared" si="90"/>
        <v>0</v>
      </c>
      <c r="AU390" s="349">
        <f t="shared" si="90"/>
        <v>0</v>
      </c>
      <c r="AV390" s="349">
        <f t="shared" si="90"/>
        <v>0</v>
      </c>
      <c r="AW390" s="349">
        <f t="shared" si="90"/>
        <v>0</v>
      </c>
      <c r="AX390" s="349">
        <f t="shared" si="90"/>
        <v>0</v>
      </c>
      <c r="AY390" s="349">
        <f t="shared" si="90"/>
        <v>0</v>
      </c>
      <c r="AZ390" s="349">
        <f t="shared" si="90"/>
        <v>0</v>
      </c>
      <c r="BA390" s="349">
        <f t="shared" si="90"/>
        <v>0</v>
      </c>
      <c r="BB390" s="349">
        <f t="shared" si="82"/>
        <v>0</v>
      </c>
    </row>
    <row r="391" spans="1:54" ht="13.5">
      <c r="A391" s="319" t="str">
        <f t="shared" ref="A391:A454" si="91">I391&amp;H391</f>
        <v/>
      </c>
      <c r="B391" s="350" t="e">
        <f>DATE(F391,G391,H391)&amp;"-"&amp;COUNTIF($C$19:C391,H391)</f>
        <v>#NUM!</v>
      </c>
      <c r="C391" s="319">
        <f t="shared" ref="C391:C454" si="92">IF(OR(AA391=0,AA391=""),0,H391)</f>
        <v>0</v>
      </c>
      <c r="D391" s="350" t="e">
        <f>DATE(F391,G391,H391)&amp;"-"&amp;COUNTIF($E$19:E391,H391)</f>
        <v>#NUM!</v>
      </c>
      <c r="E391" s="319">
        <f t="shared" ref="E391:E454" si="93">IF(OR(H391=0,H391=""),0,H391)</f>
        <v>0</v>
      </c>
      <c r="F391" s="351"/>
      <c r="G391" s="351"/>
      <c r="H391" s="351"/>
      <c r="I391" s="352"/>
      <c r="J391" s="352"/>
      <c r="K391" s="353"/>
      <c r="L391" s="351"/>
      <c r="M391" s="354"/>
      <c r="N391" s="355"/>
      <c r="O391" s="356"/>
      <c r="P391" s="355"/>
      <c r="Q391" s="356"/>
      <c r="R391" s="355"/>
      <c r="S391" s="356"/>
      <c r="T391" s="355"/>
      <c r="U391" s="356"/>
      <c r="V391" s="357"/>
      <c r="W391" s="358"/>
      <c r="X391" s="358"/>
      <c r="Y391" s="358"/>
      <c r="Z391" s="358"/>
      <c r="AA391" s="600">
        <v>960</v>
      </c>
      <c r="AB391" s="360"/>
      <c r="AC391" s="349"/>
      <c r="AD391" s="361"/>
      <c r="AE391" s="362">
        <f t="shared" si="84"/>
        <v>0</v>
      </c>
      <c r="AF391" s="362">
        <f t="shared" si="87"/>
        <v>0</v>
      </c>
      <c r="AG391" s="362">
        <f t="shared" si="88"/>
        <v>0</v>
      </c>
      <c r="AH391" s="363">
        <f t="shared" ref="AH391:AH454" si="94">IF(AK391&lt;&gt;"",(AE391-AG391)*AA391*24+AG391*AK391*24+AF391*AA391*24,AE391*AA391*24+AG391*ROUND(AA391*0.25,0)*24+AF391*AA391*24)</f>
        <v>0</v>
      </c>
      <c r="AI391" s="364"/>
      <c r="AJ391" s="365">
        <f t="shared" ref="AJ391:AJ454" si="95">K391-N391-P391-R391-T391-V391-W391-Y391-X391-Z391-IF(J391=$J$1,AI391,0)</f>
        <v>0</v>
      </c>
      <c r="AK391" s="351"/>
      <c r="AM391" s="349">
        <f t="shared" si="85"/>
        <v>0</v>
      </c>
      <c r="AN391" s="349">
        <f t="shared" si="90"/>
        <v>0</v>
      </c>
      <c r="AO391" s="349">
        <f t="shared" si="90"/>
        <v>0</v>
      </c>
      <c r="AP391" s="349">
        <f t="shared" si="90"/>
        <v>0</v>
      </c>
      <c r="AQ391" s="349">
        <f t="shared" si="90"/>
        <v>0</v>
      </c>
      <c r="AR391" s="349">
        <f t="shared" si="90"/>
        <v>0</v>
      </c>
      <c r="AS391" s="349">
        <f t="shared" si="90"/>
        <v>0</v>
      </c>
      <c r="AT391" s="349">
        <f t="shared" si="90"/>
        <v>0</v>
      </c>
      <c r="AU391" s="349">
        <f t="shared" si="90"/>
        <v>0</v>
      </c>
      <c r="AV391" s="349">
        <f t="shared" si="90"/>
        <v>0</v>
      </c>
      <c r="AW391" s="349">
        <f t="shared" si="90"/>
        <v>0</v>
      </c>
      <c r="AX391" s="349">
        <f t="shared" si="90"/>
        <v>0</v>
      </c>
      <c r="AY391" s="349">
        <f t="shared" si="90"/>
        <v>0</v>
      </c>
      <c r="AZ391" s="349">
        <f t="shared" si="90"/>
        <v>0</v>
      </c>
      <c r="BA391" s="349">
        <f t="shared" si="90"/>
        <v>0</v>
      </c>
      <c r="BB391" s="349">
        <f t="shared" ref="BB391:BB454" si="96">SUM(AM391:BA391)</f>
        <v>0</v>
      </c>
    </row>
    <row r="392" spans="1:54" ht="13.5">
      <c r="A392" s="319" t="str">
        <f t="shared" si="91"/>
        <v/>
      </c>
      <c r="B392" s="350" t="e">
        <f>DATE(F392,G392,H392)&amp;"-"&amp;COUNTIF($C$19:C392,H392)</f>
        <v>#NUM!</v>
      </c>
      <c r="C392" s="319">
        <f t="shared" si="92"/>
        <v>0</v>
      </c>
      <c r="D392" s="350" t="e">
        <f>DATE(F392,G392,H392)&amp;"-"&amp;COUNTIF($E$19:E392,H392)</f>
        <v>#NUM!</v>
      </c>
      <c r="E392" s="319">
        <f t="shared" si="93"/>
        <v>0</v>
      </c>
      <c r="F392" s="351"/>
      <c r="G392" s="351"/>
      <c r="H392" s="351"/>
      <c r="I392" s="352"/>
      <c r="J392" s="352"/>
      <c r="K392" s="353"/>
      <c r="L392" s="351"/>
      <c r="M392" s="354"/>
      <c r="N392" s="355"/>
      <c r="O392" s="356"/>
      <c r="P392" s="355"/>
      <c r="Q392" s="356"/>
      <c r="R392" s="355"/>
      <c r="S392" s="356"/>
      <c r="T392" s="355"/>
      <c r="U392" s="356"/>
      <c r="V392" s="357"/>
      <c r="W392" s="358"/>
      <c r="X392" s="358"/>
      <c r="Y392" s="358"/>
      <c r="Z392" s="358"/>
      <c r="AA392" s="600">
        <v>960</v>
      </c>
      <c r="AB392" s="360"/>
      <c r="AC392" s="349"/>
      <c r="AD392" s="361"/>
      <c r="AE392" s="362">
        <f t="shared" si="84"/>
        <v>0</v>
      </c>
      <c r="AF392" s="362">
        <f t="shared" si="87"/>
        <v>0</v>
      </c>
      <c r="AG392" s="362">
        <f t="shared" si="88"/>
        <v>0</v>
      </c>
      <c r="AH392" s="363">
        <f t="shared" si="94"/>
        <v>0</v>
      </c>
      <c r="AI392" s="364"/>
      <c r="AJ392" s="365">
        <f t="shared" si="95"/>
        <v>0</v>
      </c>
      <c r="AK392" s="351"/>
      <c r="AM392" s="349">
        <f t="shared" si="85"/>
        <v>0</v>
      </c>
      <c r="AN392" s="349">
        <f t="shared" si="90"/>
        <v>0</v>
      </c>
      <c r="AO392" s="349">
        <f t="shared" si="90"/>
        <v>0</v>
      </c>
      <c r="AP392" s="349">
        <f t="shared" si="90"/>
        <v>0</v>
      </c>
      <c r="AQ392" s="349">
        <f t="shared" si="90"/>
        <v>0</v>
      </c>
      <c r="AR392" s="349">
        <f t="shared" si="90"/>
        <v>0</v>
      </c>
      <c r="AS392" s="349">
        <f t="shared" si="90"/>
        <v>0</v>
      </c>
      <c r="AT392" s="349">
        <f t="shared" si="90"/>
        <v>0</v>
      </c>
      <c r="AU392" s="349">
        <f t="shared" si="90"/>
        <v>0</v>
      </c>
      <c r="AV392" s="349">
        <f t="shared" si="90"/>
        <v>0</v>
      </c>
      <c r="AW392" s="349">
        <f t="shared" si="90"/>
        <v>0</v>
      </c>
      <c r="AX392" s="349">
        <f t="shared" si="90"/>
        <v>0</v>
      </c>
      <c r="AY392" s="349">
        <f t="shared" si="90"/>
        <v>0</v>
      </c>
      <c r="AZ392" s="349">
        <f t="shared" si="90"/>
        <v>0</v>
      </c>
      <c r="BA392" s="349">
        <f t="shared" si="90"/>
        <v>0</v>
      </c>
      <c r="BB392" s="349">
        <f t="shared" si="96"/>
        <v>0</v>
      </c>
    </row>
    <row r="393" spans="1:54" ht="13.5">
      <c r="A393" s="319" t="str">
        <f t="shared" si="91"/>
        <v/>
      </c>
      <c r="B393" s="350" t="e">
        <f>DATE(F393,G393,H393)&amp;"-"&amp;COUNTIF($C$19:C393,H393)</f>
        <v>#NUM!</v>
      </c>
      <c r="C393" s="319">
        <f t="shared" si="92"/>
        <v>0</v>
      </c>
      <c r="D393" s="350" t="e">
        <f>DATE(F393,G393,H393)&amp;"-"&amp;COUNTIF($E$19:E393,H393)</f>
        <v>#NUM!</v>
      </c>
      <c r="E393" s="319">
        <f t="shared" si="93"/>
        <v>0</v>
      </c>
      <c r="F393" s="351"/>
      <c r="G393" s="351"/>
      <c r="H393" s="351"/>
      <c r="I393" s="352"/>
      <c r="J393" s="352"/>
      <c r="K393" s="353"/>
      <c r="L393" s="351"/>
      <c r="M393" s="354"/>
      <c r="N393" s="355"/>
      <c r="O393" s="356"/>
      <c r="P393" s="355"/>
      <c r="Q393" s="356"/>
      <c r="R393" s="355"/>
      <c r="S393" s="356"/>
      <c r="T393" s="355"/>
      <c r="U393" s="356"/>
      <c r="V393" s="357"/>
      <c r="W393" s="358"/>
      <c r="X393" s="358"/>
      <c r="Y393" s="358"/>
      <c r="Z393" s="358"/>
      <c r="AA393" s="600">
        <v>960</v>
      </c>
      <c r="AB393" s="360"/>
      <c r="AC393" s="349"/>
      <c r="AD393" s="361"/>
      <c r="AE393" s="362">
        <f t="shared" si="84"/>
        <v>0</v>
      </c>
      <c r="AF393" s="362">
        <f t="shared" si="87"/>
        <v>0</v>
      </c>
      <c r="AG393" s="362">
        <f t="shared" si="88"/>
        <v>0</v>
      </c>
      <c r="AH393" s="363">
        <f t="shared" si="94"/>
        <v>0</v>
      </c>
      <c r="AI393" s="364"/>
      <c r="AJ393" s="365">
        <f t="shared" si="95"/>
        <v>0</v>
      </c>
      <c r="AK393" s="351"/>
      <c r="AM393" s="349">
        <f t="shared" si="85"/>
        <v>0</v>
      </c>
      <c r="AN393" s="349">
        <f t="shared" si="90"/>
        <v>0</v>
      </c>
      <c r="AO393" s="349">
        <f t="shared" si="90"/>
        <v>0</v>
      </c>
      <c r="AP393" s="349">
        <f t="shared" si="90"/>
        <v>0</v>
      </c>
      <c r="AQ393" s="349">
        <f t="shared" si="90"/>
        <v>0</v>
      </c>
      <c r="AR393" s="349">
        <f t="shared" si="90"/>
        <v>0</v>
      </c>
      <c r="AS393" s="349">
        <f t="shared" si="90"/>
        <v>0</v>
      </c>
      <c r="AT393" s="349">
        <f t="shared" si="90"/>
        <v>0</v>
      </c>
      <c r="AU393" s="349">
        <f t="shared" si="90"/>
        <v>0</v>
      </c>
      <c r="AV393" s="349">
        <f t="shared" si="90"/>
        <v>0</v>
      </c>
      <c r="AW393" s="349">
        <f t="shared" si="90"/>
        <v>0</v>
      </c>
      <c r="AX393" s="349">
        <f t="shared" si="90"/>
        <v>0</v>
      </c>
      <c r="AY393" s="349">
        <f t="shared" si="90"/>
        <v>0</v>
      </c>
      <c r="AZ393" s="349">
        <f t="shared" si="90"/>
        <v>0</v>
      </c>
      <c r="BA393" s="349">
        <f t="shared" si="90"/>
        <v>0</v>
      </c>
      <c r="BB393" s="349">
        <f t="shared" si="96"/>
        <v>0</v>
      </c>
    </row>
    <row r="394" spans="1:54" ht="13.5">
      <c r="A394" s="319" t="str">
        <f t="shared" si="91"/>
        <v/>
      </c>
      <c r="B394" s="350" t="e">
        <f>DATE(F394,G394,H394)&amp;"-"&amp;COUNTIF($C$19:C394,H394)</f>
        <v>#NUM!</v>
      </c>
      <c r="C394" s="319">
        <f t="shared" si="92"/>
        <v>0</v>
      </c>
      <c r="D394" s="350" t="e">
        <f>DATE(F394,G394,H394)&amp;"-"&amp;COUNTIF($E$19:E394,H394)</f>
        <v>#NUM!</v>
      </c>
      <c r="E394" s="319">
        <f t="shared" si="93"/>
        <v>0</v>
      </c>
      <c r="F394" s="351"/>
      <c r="G394" s="351"/>
      <c r="H394" s="351"/>
      <c r="I394" s="352"/>
      <c r="J394" s="352"/>
      <c r="K394" s="353"/>
      <c r="L394" s="351"/>
      <c r="M394" s="354"/>
      <c r="N394" s="355"/>
      <c r="O394" s="356"/>
      <c r="P394" s="355"/>
      <c r="Q394" s="356"/>
      <c r="R394" s="355"/>
      <c r="S394" s="356"/>
      <c r="T394" s="355"/>
      <c r="U394" s="356"/>
      <c r="V394" s="357"/>
      <c r="W394" s="358"/>
      <c r="X394" s="358"/>
      <c r="Y394" s="358"/>
      <c r="Z394" s="358"/>
      <c r="AA394" s="600">
        <v>960</v>
      </c>
      <c r="AB394" s="360"/>
      <c r="AC394" s="349"/>
      <c r="AD394" s="361"/>
      <c r="AE394" s="362">
        <f t="shared" si="84"/>
        <v>0</v>
      </c>
      <c r="AF394" s="362">
        <f t="shared" si="87"/>
        <v>0</v>
      </c>
      <c r="AG394" s="362">
        <f t="shared" si="88"/>
        <v>0</v>
      </c>
      <c r="AH394" s="363">
        <f t="shared" si="94"/>
        <v>0</v>
      </c>
      <c r="AI394" s="364"/>
      <c r="AJ394" s="365">
        <f t="shared" si="95"/>
        <v>0</v>
      </c>
      <c r="AK394" s="351"/>
      <c r="AM394" s="349">
        <f t="shared" si="85"/>
        <v>0</v>
      </c>
      <c r="AN394" s="349">
        <f t="shared" si="90"/>
        <v>0</v>
      </c>
      <c r="AO394" s="349">
        <f t="shared" si="90"/>
        <v>0</v>
      </c>
      <c r="AP394" s="349">
        <f t="shared" si="90"/>
        <v>0</v>
      </c>
      <c r="AQ394" s="349">
        <f t="shared" si="90"/>
        <v>0</v>
      </c>
      <c r="AR394" s="349">
        <f t="shared" si="90"/>
        <v>0</v>
      </c>
      <c r="AS394" s="349">
        <f t="shared" si="90"/>
        <v>0</v>
      </c>
      <c r="AT394" s="349">
        <f t="shared" si="90"/>
        <v>0</v>
      </c>
      <c r="AU394" s="349">
        <f t="shared" si="90"/>
        <v>0</v>
      </c>
      <c r="AV394" s="349">
        <f t="shared" si="90"/>
        <v>0</v>
      </c>
      <c r="AW394" s="349">
        <f t="shared" si="90"/>
        <v>0</v>
      </c>
      <c r="AX394" s="349">
        <f t="shared" si="90"/>
        <v>0</v>
      </c>
      <c r="AY394" s="349">
        <f t="shared" si="90"/>
        <v>0</v>
      </c>
      <c r="AZ394" s="349">
        <f t="shared" si="90"/>
        <v>0</v>
      </c>
      <c r="BA394" s="349">
        <f t="shared" si="90"/>
        <v>0</v>
      </c>
      <c r="BB394" s="349">
        <f t="shared" si="96"/>
        <v>0</v>
      </c>
    </row>
    <row r="395" spans="1:54" ht="13.5">
      <c r="A395" s="319" t="str">
        <f t="shared" si="91"/>
        <v/>
      </c>
      <c r="B395" s="350" t="e">
        <f>DATE(F395,G395,H395)&amp;"-"&amp;COUNTIF($C$19:C395,H395)</f>
        <v>#NUM!</v>
      </c>
      <c r="C395" s="319">
        <f t="shared" si="92"/>
        <v>0</v>
      </c>
      <c r="D395" s="350" t="e">
        <f>DATE(F395,G395,H395)&amp;"-"&amp;COUNTIF($E$19:E395,H395)</f>
        <v>#NUM!</v>
      </c>
      <c r="E395" s="319">
        <f t="shared" si="93"/>
        <v>0</v>
      </c>
      <c r="F395" s="351"/>
      <c r="G395" s="351"/>
      <c r="H395" s="351"/>
      <c r="I395" s="352"/>
      <c r="J395" s="352"/>
      <c r="K395" s="353"/>
      <c r="L395" s="351"/>
      <c r="M395" s="354"/>
      <c r="N395" s="355"/>
      <c r="O395" s="356"/>
      <c r="P395" s="355"/>
      <c r="Q395" s="356"/>
      <c r="R395" s="355"/>
      <c r="S395" s="356"/>
      <c r="T395" s="355"/>
      <c r="U395" s="356"/>
      <c r="V395" s="357"/>
      <c r="W395" s="358"/>
      <c r="X395" s="358"/>
      <c r="Y395" s="358"/>
      <c r="Z395" s="358"/>
      <c r="AA395" s="600">
        <v>960</v>
      </c>
      <c r="AB395" s="360"/>
      <c r="AC395" s="349"/>
      <c r="AD395" s="361"/>
      <c r="AE395" s="362">
        <f t="shared" si="84"/>
        <v>0</v>
      </c>
      <c r="AF395" s="362">
        <f t="shared" si="87"/>
        <v>0</v>
      </c>
      <c r="AG395" s="362">
        <f t="shared" si="88"/>
        <v>0</v>
      </c>
      <c r="AH395" s="363">
        <f t="shared" si="94"/>
        <v>0</v>
      </c>
      <c r="AI395" s="364"/>
      <c r="AJ395" s="365">
        <f t="shared" si="95"/>
        <v>0</v>
      </c>
      <c r="AK395" s="351"/>
      <c r="AM395" s="349">
        <f t="shared" si="85"/>
        <v>0</v>
      </c>
      <c r="AN395" s="349">
        <f t="shared" si="90"/>
        <v>0</v>
      </c>
      <c r="AO395" s="349">
        <f t="shared" si="90"/>
        <v>0</v>
      </c>
      <c r="AP395" s="349">
        <f t="shared" si="90"/>
        <v>0</v>
      </c>
      <c r="AQ395" s="349">
        <f t="shared" si="90"/>
        <v>0</v>
      </c>
      <c r="AR395" s="349">
        <f t="shared" si="90"/>
        <v>0</v>
      </c>
      <c r="AS395" s="349">
        <f t="shared" si="90"/>
        <v>0</v>
      </c>
      <c r="AT395" s="349">
        <f t="shared" si="90"/>
        <v>0</v>
      </c>
      <c r="AU395" s="349">
        <f t="shared" si="90"/>
        <v>0</v>
      </c>
      <c r="AV395" s="349">
        <f t="shared" si="90"/>
        <v>0</v>
      </c>
      <c r="AW395" s="349">
        <f t="shared" si="90"/>
        <v>0</v>
      </c>
      <c r="AX395" s="349">
        <f t="shared" si="90"/>
        <v>0</v>
      </c>
      <c r="AY395" s="349">
        <f t="shared" si="90"/>
        <v>0</v>
      </c>
      <c r="AZ395" s="349">
        <f t="shared" si="90"/>
        <v>0</v>
      </c>
      <c r="BA395" s="349">
        <f t="shared" si="90"/>
        <v>0</v>
      </c>
      <c r="BB395" s="349">
        <f t="shared" si="96"/>
        <v>0</v>
      </c>
    </row>
    <row r="396" spans="1:54" ht="13.5">
      <c r="A396" s="319" t="str">
        <f t="shared" si="91"/>
        <v/>
      </c>
      <c r="B396" s="350" t="e">
        <f>DATE(F396,G396,H396)&amp;"-"&amp;COUNTIF($C$19:C396,H396)</f>
        <v>#NUM!</v>
      </c>
      <c r="C396" s="319">
        <f t="shared" si="92"/>
        <v>0</v>
      </c>
      <c r="D396" s="350" t="e">
        <f>DATE(F396,G396,H396)&amp;"-"&amp;COUNTIF($E$19:E396,H396)</f>
        <v>#NUM!</v>
      </c>
      <c r="E396" s="319">
        <f t="shared" si="93"/>
        <v>0</v>
      </c>
      <c r="F396" s="351"/>
      <c r="G396" s="351"/>
      <c r="H396" s="351"/>
      <c r="I396" s="352"/>
      <c r="J396" s="352"/>
      <c r="K396" s="353"/>
      <c r="L396" s="351"/>
      <c r="M396" s="354"/>
      <c r="N396" s="355"/>
      <c r="O396" s="356"/>
      <c r="P396" s="355"/>
      <c r="Q396" s="356"/>
      <c r="R396" s="355"/>
      <c r="S396" s="356"/>
      <c r="T396" s="355"/>
      <c r="U396" s="356"/>
      <c r="V396" s="357"/>
      <c r="W396" s="358"/>
      <c r="X396" s="358"/>
      <c r="Y396" s="358"/>
      <c r="Z396" s="358"/>
      <c r="AA396" s="600">
        <v>960</v>
      </c>
      <c r="AB396" s="360"/>
      <c r="AC396" s="349"/>
      <c r="AD396" s="361"/>
      <c r="AE396" s="362">
        <f t="shared" si="84"/>
        <v>0</v>
      </c>
      <c r="AF396" s="362">
        <f t="shared" si="87"/>
        <v>0</v>
      </c>
      <c r="AG396" s="362">
        <f t="shared" si="88"/>
        <v>0</v>
      </c>
      <c r="AH396" s="363">
        <f t="shared" si="94"/>
        <v>0</v>
      </c>
      <c r="AI396" s="364"/>
      <c r="AJ396" s="365">
        <f t="shared" si="95"/>
        <v>0</v>
      </c>
      <c r="AK396" s="351"/>
      <c r="AM396" s="349">
        <f t="shared" si="85"/>
        <v>0</v>
      </c>
      <c r="AN396" s="349">
        <f t="shared" si="90"/>
        <v>0</v>
      </c>
      <c r="AO396" s="349">
        <f t="shared" si="90"/>
        <v>0</v>
      </c>
      <c r="AP396" s="349">
        <f t="shared" si="90"/>
        <v>0</v>
      </c>
      <c r="AQ396" s="349">
        <f t="shared" si="90"/>
        <v>0</v>
      </c>
      <c r="AR396" s="349">
        <f t="shared" si="90"/>
        <v>0</v>
      </c>
      <c r="AS396" s="349">
        <f t="shared" si="90"/>
        <v>0</v>
      </c>
      <c r="AT396" s="349">
        <f t="shared" si="90"/>
        <v>0</v>
      </c>
      <c r="AU396" s="349">
        <f t="shared" si="90"/>
        <v>0</v>
      </c>
      <c r="AV396" s="349">
        <f t="shared" si="90"/>
        <v>0</v>
      </c>
      <c r="AW396" s="349">
        <f t="shared" si="90"/>
        <v>0</v>
      </c>
      <c r="AX396" s="349">
        <f t="shared" si="90"/>
        <v>0</v>
      </c>
      <c r="AY396" s="349">
        <f t="shared" si="90"/>
        <v>0</v>
      </c>
      <c r="AZ396" s="349">
        <f t="shared" si="90"/>
        <v>0</v>
      </c>
      <c r="BA396" s="349">
        <f t="shared" si="90"/>
        <v>0</v>
      </c>
      <c r="BB396" s="349">
        <f t="shared" si="96"/>
        <v>0</v>
      </c>
    </row>
    <row r="397" spans="1:54" ht="13.5">
      <c r="A397" s="319" t="str">
        <f t="shared" si="91"/>
        <v/>
      </c>
      <c r="B397" s="350" t="e">
        <f>DATE(F397,G397,H397)&amp;"-"&amp;COUNTIF($C$19:C397,H397)</f>
        <v>#NUM!</v>
      </c>
      <c r="C397" s="319">
        <f t="shared" si="92"/>
        <v>0</v>
      </c>
      <c r="D397" s="350" t="e">
        <f>DATE(F397,G397,H397)&amp;"-"&amp;COUNTIF($E$19:E397,H397)</f>
        <v>#NUM!</v>
      </c>
      <c r="E397" s="319">
        <f t="shared" si="93"/>
        <v>0</v>
      </c>
      <c r="F397" s="351"/>
      <c r="G397" s="351"/>
      <c r="H397" s="351"/>
      <c r="I397" s="352"/>
      <c r="J397" s="352"/>
      <c r="K397" s="353"/>
      <c r="L397" s="351"/>
      <c r="M397" s="354"/>
      <c r="N397" s="355"/>
      <c r="O397" s="356"/>
      <c r="P397" s="355"/>
      <c r="Q397" s="356"/>
      <c r="R397" s="355"/>
      <c r="S397" s="356"/>
      <c r="T397" s="355"/>
      <c r="U397" s="356"/>
      <c r="V397" s="357"/>
      <c r="W397" s="358"/>
      <c r="X397" s="358"/>
      <c r="Y397" s="358"/>
      <c r="Z397" s="358"/>
      <c r="AA397" s="600">
        <v>960</v>
      </c>
      <c r="AB397" s="360"/>
      <c r="AC397" s="349"/>
      <c r="AD397" s="361"/>
      <c r="AE397" s="362">
        <f t="shared" si="84"/>
        <v>0</v>
      </c>
      <c r="AF397" s="362">
        <f t="shared" si="87"/>
        <v>0</v>
      </c>
      <c r="AG397" s="362">
        <f t="shared" si="88"/>
        <v>0</v>
      </c>
      <c r="AH397" s="363">
        <f t="shared" si="94"/>
        <v>0</v>
      </c>
      <c r="AI397" s="364"/>
      <c r="AJ397" s="365">
        <f t="shared" si="95"/>
        <v>0</v>
      </c>
      <c r="AK397" s="351"/>
      <c r="AM397" s="349">
        <f t="shared" si="85"/>
        <v>0</v>
      </c>
      <c r="AN397" s="349">
        <f t="shared" si="90"/>
        <v>0</v>
      </c>
      <c r="AO397" s="349">
        <f t="shared" si="90"/>
        <v>0</v>
      </c>
      <c r="AP397" s="349">
        <f t="shared" si="90"/>
        <v>0</v>
      </c>
      <c r="AQ397" s="349">
        <f t="shared" si="90"/>
        <v>0</v>
      </c>
      <c r="AR397" s="349">
        <f t="shared" si="90"/>
        <v>0</v>
      </c>
      <c r="AS397" s="349">
        <f t="shared" si="90"/>
        <v>0</v>
      </c>
      <c r="AT397" s="349">
        <f t="shared" si="90"/>
        <v>0</v>
      </c>
      <c r="AU397" s="349">
        <f t="shared" si="90"/>
        <v>0</v>
      </c>
      <c r="AV397" s="349">
        <f t="shared" si="90"/>
        <v>0</v>
      </c>
      <c r="AW397" s="349">
        <f t="shared" si="90"/>
        <v>0</v>
      </c>
      <c r="AX397" s="349">
        <f t="shared" si="90"/>
        <v>0</v>
      </c>
      <c r="AY397" s="349">
        <f t="shared" si="90"/>
        <v>0</v>
      </c>
      <c r="AZ397" s="349">
        <f t="shared" si="90"/>
        <v>0</v>
      </c>
      <c r="BA397" s="349">
        <f t="shared" si="90"/>
        <v>0</v>
      </c>
      <c r="BB397" s="349">
        <f t="shared" si="96"/>
        <v>0</v>
      </c>
    </row>
    <row r="398" spans="1:54" ht="13.5">
      <c r="A398" s="319" t="str">
        <f t="shared" si="91"/>
        <v/>
      </c>
      <c r="B398" s="350" t="e">
        <f>DATE(F398,G398,H398)&amp;"-"&amp;COUNTIF($C$19:C398,H398)</f>
        <v>#NUM!</v>
      </c>
      <c r="C398" s="319">
        <f t="shared" si="92"/>
        <v>0</v>
      </c>
      <c r="D398" s="350" t="e">
        <f>DATE(F398,G398,H398)&amp;"-"&amp;COUNTIF($E$19:E398,H398)</f>
        <v>#NUM!</v>
      </c>
      <c r="E398" s="319">
        <f t="shared" si="93"/>
        <v>0</v>
      </c>
      <c r="F398" s="351"/>
      <c r="G398" s="351"/>
      <c r="H398" s="351"/>
      <c r="I398" s="352"/>
      <c r="J398" s="352"/>
      <c r="K398" s="353"/>
      <c r="L398" s="351"/>
      <c r="M398" s="354"/>
      <c r="N398" s="355"/>
      <c r="O398" s="356"/>
      <c r="P398" s="355"/>
      <c r="Q398" s="356"/>
      <c r="R398" s="355"/>
      <c r="S398" s="356"/>
      <c r="T398" s="355"/>
      <c r="U398" s="356"/>
      <c r="V398" s="357"/>
      <c r="W398" s="358"/>
      <c r="X398" s="358"/>
      <c r="Y398" s="358"/>
      <c r="Z398" s="358"/>
      <c r="AA398" s="600">
        <v>960</v>
      </c>
      <c r="AB398" s="360"/>
      <c r="AC398" s="349"/>
      <c r="AD398" s="361"/>
      <c r="AE398" s="362">
        <f t="shared" si="84"/>
        <v>0</v>
      </c>
      <c r="AF398" s="362">
        <f t="shared" si="87"/>
        <v>0</v>
      </c>
      <c r="AG398" s="362">
        <f t="shared" si="88"/>
        <v>0</v>
      </c>
      <c r="AH398" s="363">
        <f t="shared" si="94"/>
        <v>0</v>
      </c>
      <c r="AI398" s="364"/>
      <c r="AJ398" s="365">
        <f t="shared" si="95"/>
        <v>0</v>
      </c>
      <c r="AK398" s="351"/>
      <c r="AM398" s="349">
        <f t="shared" si="85"/>
        <v>0</v>
      </c>
      <c r="AN398" s="349">
        <f t="shared" si="90"/>
        <v>0</v>
      </c>
      <c r="AO398" s="349">
        <f t="shared" si="90"/>
        <v>0</v>
      </c>
      <c r="AP398" s="349">
        <f t="shared" si="90"/>
        <v>0</v>
      </c>
      <c r="AQ398" s="349">
        <f t="shared" si="90"/>
        <v>0</v>
      </c>
      <c r="AR398" s="349">
        <f t="shared" si="90"/>
        <v>0</v>
      </c>
      <c r="AS398" s="349">
        <f t="shared" si="90"/>
        <v>0</v>
      </c>
      <c r="AT398" s="349">
        <f t="shared" si="90"/>
        <v>0</v>
      </c>
      <c r="AU398" s="349">
        <f t="shared" si="90"/>
        <v>0</v>
      </c>
      <c r="AV398" s="349">
        <f t="shared" si="90"/>
        <v>0</v>
      </c>
      <c r="AW398" s="349">
        <f t="shared" si="90"/>
        <v>0</v>
      </c>
      <c r="AX398" s="349">
        <f t="shared" si="90"/>
        <v>0</v>
      </c>
      <c r="AY398" s="349">
        <f t="shared" si="90"/>
        <v>0</v>
      </c>
      <c r="AZ398" s="349">
        <f t="shared" si="90"/>
        <v>0</v>
      </c>
      <c r="BA398" s="349">
        <f t="shared" si="90"/>
        <v>0</v>
      </c>
      <c r="BB398" s="349">
        <f t="shared" si="96"/>
        <v>0</v>
      </c>
    </row>
    <row r="399" spans="1:54" ht="13.5">
      <c r="A399" s="319" t="str">
        <f t="shared" si="91"/>
        <v/>
      </c>
      <c r="B399" s="350" t="e">
        <f>DATE(F399,G399,H399)&amp;"-"&amp;COUNTIF($C$19:C399,H399)</f>
        <v>#NUM!</v>
      </c>
      <c r="C399" s="319">
        <f t="shared" si="92"/>
        <v>0</v>
      </c>
      <c r="D399" s="350" t="e">
        <f>DATE(F399,G399,H399)&amp;"-"&amp;COUNTIF($E$19:E399,H399)</f>
        <v>#NUM!</v>
      </c>
      <c r="E399" s="319">
        <f t="shared" si="93"/>
        <v>0</v>
      </c>
      <c r="F399" s="351"/>
      <c r="G399" s="351"/>
      <c r="H399" s="351"/>
      <c r="I399" s="352"/>
      <c r="J399" s="352"/>
      <c r="K399" s="353"/>
      <c r="L399" s="351"/>
      <c r="M399" s="354"/>
      <c r="N399" s="355"/>
      <c r="O399" s="356"/>
      <c r="P399" s="355"/>
      <c r="Q399" s="356"/>
      <c r="R399" s="355"/>
      <c r="S399" s="356"/>
      <c r="T399" s="355"/>
      <c r="U399" s="356"/>
      <c r="V399" s="357"/>
      <c r="W399" s="358"/>
      <c r="X399" s="358"/>
      <c r="Y399" s="358"/>
      <c r="Z399" s="358"/>
      <c r="AA399" s="600">
        <v>960</v>
      </c>
      <c r="AB399" s="360"/>
      <c r="AC399" s="349"/>
      <c r="AD399" s="361"/>
      <c r="AE399" s="362">
        <f t="shared" ref="AE399:AE462" si="97">AD399-AB399</f>
        <v>0</v>
      </c>
      <c r="AF399" s="362">
        <f t="shared" si="87"/>
        <v>0</v>
      </c>
      <c r="AG399" s="362">
        <f t="shared" si="88"/>
        <v>0</v>
      </c>
      <c r="AH399" s="363">
        <f t="shared" si="94"/>
        <v>0</v>
      </c>
      <c r="AI399" s="364"/>
      <c r="AJ399" s="365">
        <f t="shared" si="95"/>
        <v>0</v>
      </c>
      <c r="AK399" s="351"/>
      <c r="AM399" s="349">
        <f t="shared" si="85"/>
        <v>0</v>
      </c>
      <c r="AN399" s="349">
        <f t="shared" si="90"/>
        <v>0</v>
      </c>
      <c r="AO399" s="349">
        <f t="shared" si="90"/>
        <v>0</v>
      </c>
      <c r="AP399" s="349">
        <f t="shared" si="90"/>
        <v>0</v>
      </c>
      <c r="AQ399" s="349">
        <f t="shared" si="90"/>
        <v>0</v>
      </c>
      <c r="AR399" s="349">
        <f t="shared" si="90"/>
        <v>0</v>
      </c>
      <c r="AS399" s="349">
        <f t="shared" si="90"/>
        <v>0</v>
      </c>
      <c r="AT399" s="349">
        <f t="shared" si="90"/>
        <v>0</v>
      </c>
      <c r="AU399" s="349">
        <f t="shared" si="90"/>
        <v>0</v>
      </c>
      <c r="AV399" s="349">
        <f t="shared" si="90"/>
        <v>0</v>
      </c>
      <c r="AW399" s="349">
        <f t="shared" si="90"/>
        <v>0</v>
      </c>
      <c r="AX399" s="349">
        <f t="shared" si="90"/>
        <v>0</v>
      </c>
      <c r="AY399" s="349">
        <f t="shared" si="90"/>
        <v>0</v>
      </c>
      <c r="AZ399" s="349">
        <f t="shared" si="90"/>
        <v>0</v>
      </c>
      <c r="BA399" s="349">
        <f t="shared" si="90"/>
        <v>0</v>
      </c>
      <c r="BB399" s="349">
        <f t="shared" si="96"/>
        <v>0</v>
      </c>
    </row>
    <row r="400" spans="1:54" ht="13.5">
      <c r="A400" s="319" t="str">
        <f t="shared" si="91"/>
        <v/>
      </c>
      <c r="B400" s="350" t="e">
        <f>DATE(F400,G400,H400)&amp;"-"&amp;COUNTIF($C$19:C400,H400)</f>
        <v>#NUM!</v>
      </c>
      <c r="C400" s="319">
        <f t="shared" si="92"/>
        <v>0</v>
      </c>
      <c r="D400" s="350" t="e">
        <f>DATE(F400,G400,H400)&amp;"-"&amp;COUNTIF($E$19:E400,H400)</f>
        <v>#NUM!</v>
      </c>
      <c r="E400" s="319">
        <f t="shared" si="93"/>
        <v>0</v>
      </c>
      <c r="F400" s="351"/>
      <c r="G400" s="351"/>
      <c r="H400" s="351"/>
      <c r="I400" s="352"/>
      <c r="J400" s="352"/>
      <c r="K400" s="353"/>
      <c r="L400" s="351"/>
      <c r="M400" s="354"/>
      <c r="N400" s="355"/>
      <c r="O400" s="356"/>
      <c r="P400" s="355"/>
      <c r="Q400" s="356"/>
      <c r="R400" s="355"/>
      <c r="S400" s="356"/>
      <c r="T400" s="355"/>
      <c r="U400" s="356"/>
      <c r="V400" s="357"/>
      <c r="W400" s="358"/>
      <c r="X400" s="358"/>
      <c r="Y400" s="358"/>
      <c r="Z400" s="358"/>
      <c r="AA400" s="600">
        <v>960</v>
      </c>
      <c r="AB400" s="360"/>
      <c r="AC400" s="349"/>
      <c r="AD400" s="361"/>
      <c r="AE400" s="362">
        <f t="shared" si="97"/>
        <v>0</v>
      </c>
      <c r="AF400" s="362">
        <f t="shared" si="87"/>
        <v>0</v>
      </c>
      <c r="AG400" s="362">
        <f t="shared" si="88"/>
        <v>0</v>
      </c>
      <c r="AH400" s="363">
        <f t="shared" si="94"/>
        <v>0</v>
      </c>
      <c r="AI400" s="364"/>
      <c r="AJ400" s="365">
        <f t="shared" si="95"/>
        <v>0</v>
      </c>
      <c r="AK400" s="351"/>
      <c r="AM400" s="349">
        <f t="shared" si="85"/>
        <v>0</v>
      </c>
      <c r="AN400" s="349">
        <f t="shared" si="90"/>
        <v>0</v>
      </c>
      <c r="AO400" s="349">
        <f t="shared" si="90"/>
        <v>0</v>
      </c>
      <c r="AP400" s="349">
        <f t="shared" si="90"/>
        <v>0</v>
      </c>
      <c r="AQ400" s="349">
        <f t="shared" si="90"/>
        <v>0</v>
      </c>
      <c r="AR400" s="349">
        <f t="shared" si="90"/>
        <v>0</v>
      </c>
      <c r="AS400" s="349">
        <f t="shared" si="90"/>
        <v>0</v>
      </c>
      <c r="AT400" s="349">
        <f t="shared" si="90"/>
        <v>0</v>
      </c>
      <c r="AU400" s="349">
        <f t="shared" si="90"/>
        <v>0</v>
      </c>
      <c r="AV400" s="349">
        <f t="shared" si="90"/>
        <v>0</v>
      </c>
      <c r="AW400" s="349">
        <f t="shared" si="90"/>
        <v>0</v>
      </c>
      <c r="AX400" s="349">
        <f t="shared" si="90"/>
        <v>0</v>
      </c>
      <c r="AY400" s="349">
        <f t="shared" si="90"/>
        <v>0</v>
      </c>
      <c r="AZ400" s="349">
        <f t="shared" si="90"/>
        <v>0</v>
      </c>
      <c r="BA400" s="349">
        <f t="shared" si="90"/>
        <v>0</v>
      </c>
      <c r="BB400" s="349">
        <f t="shared" si="96"/>
        <v>0</v>
      </c>
    </row>
    <row r="401" spans="1:54" ht="13.5">
      <c r="A401" s="319" t="str">
        <f t="shared" si="91"/>
        <v/>
      </c>
      <c r="B401" s="350" t="e">
        <f>DATE(F401,G401,H401)&amp;"-"&amp;COUNTIF($C$19:C401,H401)</f>
        <v>#NUM!</v>
      </c>
      <c r="C401" s="319">
        <f t="shared" si="92"/>
        <v>0</v>
      </c>
      <c r="D401" s="350" t="e">
        <f>DATE(F401,G401,H401)&amp;"-"&amp;COUNTIF($E$19:E401,H401)</f>
        <v>#NUM!</v>
      </c>
      <c r="E401" s="319">
        <f t="shared" si="93"/>
        <v>0</v>
      </c>
      <c r="F401" s="351"/>
      <c r="G401" s="351"/>
      <c r="H401" s="351"/>
      <c r="I401" s="352"/>
      <c r="J401" s="352"/>
      <c r="K401" s="353"/>
      <c r="L401" s="351"/>
      <c r="M401" s="354"/>
      <c r="N401" s="355"/>
      <c r="O401" s="356"/>
      <c r="P401" s="355"/>
      <c r="Q401" s="356"/>
      <c r="R401" s="355"/>
      <c r="S401" s="356"/>
      <c r="T401" s="355"/>
      <c r="U401" s="356"/>
      <c r="V401" s="357"/>
      <c r="W401" s="358"/>
      <c r="X401" s="358"/>
      <c r="Y401" s="358"/>
      <c r="Z401" s="358"/>
      <c r="AA401" s="600">
        <v>960</v>
      </c>
      <c r="AB401" s="360"/>
      <c r="AC401" s="349"/>
      <c r="AD401" s="361"/>
      <c r="AE401" s="362">
        <f t="shared" si="97"/>
        <v>0</v>
      </c>
      <c r="AF401" s="362">
        <f t="shared" si="87"/>
        <v>0</v>
      </c>
      <c r="AG401" s="362">
        <f t="shared" si="88"/>
        <v>0</v>
      </c>
      <c r="AH401" s="363">
        <f t="shared" si="94"/>
        <v>0</v>
      </c>
      <c r="AI401" s="364"/>
      <c r="AJ401" s="365">
        <f t="shared" si="95"/>
        <v>0</v>
      </c>
      <c r="AK401" s="351"/>
      <c r="AM401" s="349">
        <f t="shared" si="85"/>
        <v>0</v>
      </c>
      <c r="AN401" s="349">
        <f t="shared" si="90"/>
        <v>0</v>
      </c>
      <c r="AO401" s="349">
        <f t="shared" si="90"/>
        <v>0</v>
      </c>
      <c r="AP401" s="349">
        <f t="shared" si="90"/>
        <v>0</v>
      </c>
      <c r="AQ401" s="349">
        <f t="shared" si="90"/>
        <v>0</v>
      </c>
      <c r="AR401" s="349">
        <f t="shared" si="90"/>
        <v>0</v>
      </c>
      <c r="AS401" s="349">
        <f t="shared" si="90"/>
        <v>0</v>
      </c>
      <c r="AT401" s="349">
        <f t="shared" si="90"/>
        <v>0</v>
      </c>
      <c r="AU401" s="349">
        <f t="shared" si="90"/>
        <v>0</v>
      </c>
      <c r="AV401" s="349">
        <f t="shared" si="90"/>
        <v>0</v>
      </c>
      <c r="AW401" s="349">
        <f t="shared" si="90"/>
        <v>0</v>
      </c>
      <c r="AX401" s="349">
        <f t="shared" si="90"/>
        <v>0</v>
      </c>
      <c r="AY401" s="349">
        <f t="shared" si="90"/>
        <v>0</v>
      </c>
      <c r="AZ401" s="349">
        <f t="shared" si="90"/>
        <v>0</v>
      </c>
      <c r="BA401" s="349">
        <f t="shared" si="90"/>
        <v>0</v>
      </c>
      <c r="BB401" s="349">
        <f t="shared" si="96"/>
        <v>0</v>
      </c>
    </row>
    <row r="402" spans="1:54" ht="13.5">
      <c r="A402" s="319" t="str">
        <f t="shared" si="91"/>
        <v/>
      </c>
      <c r="B402" s="350" t="e">
        <f>DATE(F402,G402,H402)&amp;"-"&amp;COUNTIF($C$19:C402,H402)</f>
        <v>#NUM!</v>
      </c>
      <c r="C402" s="319">
        <f t="shared" si="92"/>
        <v>0</v>
      </c>
      <c r="D402" s="350" t="e">
        <f>DATE(F402,G402,H402)&amp;"-"&amp;COUNTIF($E$19:E402,H402)</f>
        <v>#NUM!</v>
      </c>
      <c r="E402" s="319">
        <f t="shared" si="93"/>
        <v>0</v>
      </c>
      <c r="F402" s="351"/>
      <c r="G402" s="351"/>
      <c r="H402" s="351"/>
      <c r="I402" s="352"/>
      <c r="J402" s="352"/>
      <c r="K402" s="353"/>
      <c r="L402" s="351"/>
      <c r="M402" s="354"/>
      <c r="N402" s="355"/>
      <c r="O402" s="356"/>
      <c r="P402" s="355"/>
      <c r="Q402" s="356"/>
      <c r="R402" s="355"/>
      <c r="S402" s="356"/>
      <c r="T402" s="355"/>
      <c r="U402" s="356"/>
      <c r="V402" s="357"/>
      <c r="W402" s="358"/>
      <c r="X402" s="358"/>
      <c r="Y402" s="358"/>
      <c r="Z402" s="358"/>
      <c r="AA402" s="600">
        <v>960</v>
      </c>
      <c r="AB402" s="360"/>
      <c r="AC402" s="349"/>
      <c r="AD402" s="361"/>
      <c r="AE402" s="362">
        <f t="shared" si="97"/>
        <v>0</v>
      </c>
      <c r="AF402" s="362">
        <f t="shared" si="87"/>
        <v>0</v>
      </c>
      <c r="AG402" s="362">
        <f t="shared" si="88"/>
        <v>0</v>
      </c>
      <c r="AH402" s="363">
        <f t="shared" si="94"/>
        <v>0</v>
      </c>
      <c r="AI402" s="364"/>
      <c r="AJ402" s="365">
        <f t="shared" si="95"/>
        <v>0</v>
      </c>
      <c r="AK402" s="351"/>
      <c r="AM402" s="349">
        <f t="shared" si="85"/>
        <v>0</v>
      </c>
      <c r="AN402" s="349">
        <f t="shared" si="90"/>
        <v>0</v>
      </c>
      <c r="AO402" s="349">
        <f t="shared" si="90"/>
        <v>0</v>
      </c>
      <c r="AP402" s="349">
        <f t="shared" si="90"/>
        <v>0</v>
      </c>
      <c r="AQ402" s="349">
        <f t="shared" si="90"/>
        <v>0</v>
      </c>
      <c r="AR402" s="349">
        <f t="shared" si="90"/>
        <v>0</v>
      </c>
      <c r="AS402" s="349">
        <f t="shared" si="90"/>
        <v>0</v>
      </c>
      <c r="AT402" s="349">
        <f t="shared" si="90"/>
        <v>0</v>
      </c>
      <c r="AU402" s="349">
        <f t="shared" si="90"/>
        <v>0</v>
      </c>
      <c r="AV402" s="349">
        <f t="shared" si="90"/>
        <v>0</v>
      </c>
      <c r="AW402" s="349">
        <f t="shared" si="90"/>
        <v>0</v>
      </c>
      <c r="AX402" s="349">
        <f t="shared" si="90"/>
        <v>0</v>
      </c>
      <c r="AY402" s="349">
        <f t="shared" si="90"/>
        <v>0</v>
      </c>
      <c r="AZ402" s="349">
        <f t="shared" si="90"/>
        <v>0</v>
      </c>
      <c r="BA402" s="349">
        <f t="shared" si="90"/>
        <v>0</v>
      </c>
      <c r="BB402" s="349">
        <f t="shared" si="96"/>
        <v>0</v>
      </c>
    </row>
    <row r="403" spans="1:54" ht="13.5">
      <c r="A403" s="319" t="str">
        <f t="shared" si="91"/>
        <v/>
      </c>
      <c r="B403" s="350" t="e">
        <f>DATE(F403,G403,H403)&amp;"-"&amp;COUNTIF($C$19:C403,H403)</f>
        <v>#NUM!</v>
      </c>
      <c r="C403" s="319">
        <f t="shared" si="92"/>
        <v>0</v>
      </c>
      <c r="D403" s="350" t="e">
        <f>DATE(F403,G403,H403)&amp;"-"&amp;COUNTIF($E$19:E403,H403)</f>
        <v>#NUM!</v>
      </c>
      <c r="E403" s="319">
        <f t="shared" si="93"/>
        <v>0</v>
      </c>
      <c r="F403" s="351"/>
      <c r="G403" s="351"/>
      <c r="H403" s="351"/>
      <c r="I403" s="352"/>
      <c r="J403" s="352"/>
      <c r="K403" s="353"/>
      <c r="L403" s="351"/>
      <c r="M403" s="354"/>
      <c r="N403" s="355"/>
      <c r="O403" s="356"/>
      <c r="P403" s="355"/>
      <c r="Q403" s="356"/>
      <c r="R403" s="355"/>
      <c r="S403" s="356"/>
      <c r="T403" s="355"/>
      <c r="U403" s="356"/>
      <c r="V403" s="357"/>
      <c r="W403" s="358"/>
      <c r="X403" s="358"/>
      <c r="Y403" s="358"/>
      <c r="Z403" s="358"/>
      <c r="AA403" s="600">
        <v>960</v>
      </c>
      <c r="AB403" s="360"/>
      <c r="AC403" s="349"/>
      <c r="AD403" s="361"/>
      <c r="AE403" s="362">
        <f t="shared" si="97"/>
        <v>0</v>
      </c>
      <c r="AF403" s="362">
        <f t="shared" si="87"/>
        <v>0</v>
      </c>
      <c r="AG403" s="362">
        <f t="shared" si="88"/>
        <v>0</v>
      </c>
      <c r="AH403" s="363">
        <f t="shared" si="94"/>
        <v>0</v>
      </c>
      <c r="AI403" s="364"/>
      <c r="AJ403" s="365">
        <f t="shared" si="95"/>
        <v>0</v>
      </c>
      <c r="AK403" s="351"/>
      <c r="AM403" s="349">
        <f t="shared" si="85"/>
        <v>0</v>
      </c>
      <c r="AN403" s="349">
        <f t="shared" si="90"/>
        <v>0</v>
      </c>
      <c r="AO403" s="349">
        <f t="shared" si="90"/>
        <v>0</v>
      </c>
      <c r="AP403" s="349">
        <f t="shared" si="90"/>
        <v>0</v>
      </c>
      <c r="AQ403" s="349">
        <f t="shared" si="90"/>
        <v>0</v>
      </c>
      <c r="AR403" s="349">
        <f t="shared" si="90"/>
        <v>0</v>
      </c>
      <c r="AS403" s="349">
        <f t="shared" si="90"/>
        <v>0</v>
      </c>
      <c r="AT403" s="349">
        <f t="shared" si="90"/>
        <v>0</v>
      </c>
      <c r="AU403" s="349">
        <f t="shared" si="90"/>
        <v>0</v>
      </c>
      <c r="AV403" s="349">
        <f t="shared" si="90"/>
        <v>0</v>
      </c>
      <c r="AW403" s="349">
        <f t="shared" si="90"/>
        <v>0</v>
      </c>
      <c r="AX403" s="349">
        <f t="shared" si="90"/>
        <v>0</v>
      </c>
      <c r="AY403" s="349">
        <f t="shared" si="90"/>
        <v>0</v>
      </c>
      <c r="AZ403" s="349">
        <f t="shared" si="90"/>
        <v>0</v>
      </c>
      <c r="BA403" s="349">
        <f t="shared" si="90"/>
        <v>0</v>
      </c>
      <c r="BB403" s="349">
        <f t="shared" si="96"/>
        <v>0</v>
      </c>
    </row>
    <row r="404" spans="1:54" ht="13.5">
      <c r="A404" s="319" t="str">
        <f t="shared" si="91"/>
        <v/>
      </c>
      <c r="B404" s="350" t="e">
        <f>DATE(F404,G404,H404)&amp;"-"&amp;COUNTIF($C$19:C404,H404)</f>
        <v>#NUM!</v>
      </c>
      <c r="C404" s="319">
        <f t="shared" si="92"/>
        <v>0</v>
      </c>
      <c r="D404" s="350" t="e">
        <f>DATE(F404,G404,H404)&amp;"-"&amp;COUNTIF($E$19:E404,H404)</f>
        <v>#NUM!</v>
      </c>
      <c r="E404" s="319">
        <f t="shared" si="93"/>
        <v>0</v>
      </c>
      <c r="F404" s="351"/>
      <c r="G404" s="351"/>
      <c r="H404" s="351"/>
      <c r="I404" s="352"/>
      <c r="J404" s="352"/>
      <c r="K404" s="353"/>
      <c r="L404" s="351"/>
      <c r="M404" s="354"/>
      <c r="N404" s="355"/>
      <c r="O404" s="356"/>
      <c r="P404" s="355"/>
      <c r="Q404" s="356"/>
      <c r="R404" s="355"/>
      <c r="S404" s="356"/>
      <c r="T404" s="355"/>
      <c r="U404" s="356"/>
      <c r="V404" s="357"/>
      <c r="W404" s="358"/>
      <c r="X404" s="358"/>
      <c r="Y404" s="358"/>
      <c r="Z404" s="358"/>
      <c r="AA404" s="600">
        <v>960</v>
      </c>
      <c r="AB404" s="360"/>
      <c r="AC404" s="349"/>
      <c r="AD404" s="361"/>
      <c r="AE404" s="362">
        <f t="shared" si="97"/>
        <v>0</v>
      </c>
      <c r="AF404" s="362">
        <f t="shared" si="87"/>
        <v>0</v>
      </c>
      <c r="AG404" s="362">
        <f t="shared" si="88"/>
        <v>0</v>
      </c>
      <c r="AH404" s="363">
        <f t="shared" si="94"/>
        <v>0</v>
      </c>
      <c r="AI404" s="364"/>
      <c r="AJ404" s="365">
        <f t="shared" si="95"/>
        <v>0</v>
      </c>
      <c r="AK404" s="351"/>
      <c r="AM404" s="349">
        <f t="shared" si="85"/>
        <v>0</v>
      </c>
      <c r="AN404" s="349">
        <f t="shared" si="90"/>
        <v>0</v>
      </c>
      <c r="AO404" s="349">
        <f t="shared" si="90"/>
        <v>0</v>
      </c>
      <c r="AP404" s="349">
        <f t="shared" ref="AN404:BA422" si="98">IF($O404=AP$18,$N404,0)+IF($Q404=AP$18,$P404,0)+IF($S404=AP$18,$R404,0)+IF($U404=AP$18,$T404,0)</f>
        <v>0</v>
      </c>
      <c r="AQ404" s="349">
        <f t="shared" si="98"/>
        <v>0</v>
      </c>
      <c r="AR404" s="349">
        <f t="shared" si="98"/>
        <v>0</v>
      </c>
      <c r="AS404" s="349">
        <f t="shared" si="98"/>
        <v>0</v>
      </c>
      <c r="AT404" s="349">
        <f t="shared" si="98"/>
        <v>0</v>
      </c>
      <c r="AU404" s="349">
        <f t="shared" si="98"/>
        <v>0</v>
      </c>
      <c r="AV404" s="349">
        <f t="shared" si="98"/>
        <v>0</v>
      </c>
      <c r="AW404" s="349">
        <f t="shared" si="98"/>
        <v>0</v>
      </c>
      <c r="AX404" s="349">
        <f t="shared" si="98"/>
        <v>0</v>
      </c>
      <c r="AY404" s="349">
        <f t="shared" si="98"/>
        <v>0</v>
      </c>
      <c r="AZ404" s="349">
        <f t="shared" si="98"/>
        <v>0</v>
      </c>
      <c r="BA404" s="349">
        <f t="shared" si="98"/>
        <v>0</v>
      </c>
      <c r="BB404" s="349">
        <f t="shared" si="96"/>
        <v>0</v>
      </c>
    </row>
    <row r="405" spans="1:54" ht="13.5">
      <c r="A405" s="319" t="str">
        <f t="shared" si="91"/>
        <v/>
      </c>
      <c r="B405" s="350" t="e">
        <f>DATE(F405,G405,H405)&amp;"-"&amp;COUNTIF($C$19:C405,H405)</f>
        <v>#NUM!</v>
      </c>
      <c r="C405" s="319">
        <f t="shared" si="92"/>
        <v>0</v>
      </c>
      <c r="D405" s="350" t="e">
        <f>DATE(F405,G405,H405)&amp;"-"&amp;COUNTIF($E$19:E405,H405)</f>
        <v>#NUM!</v>
      </c>
      <c r="E405" s="319">
        <f t="shared" si="93"/>
        <v>0</v>
      </c>
      <c r="F405" s="351"/>
      <c r="G405" s="351"/>
      <c r="H405" s="351"/>
      <c r="I405" s="352"/>
      <c r="J405" s="352"/>
      <c r="K405" s="353"/>
      <c r="L405" s="351"/>
      <c r="M405" s="354"/>
      <c r="N405" s="355"/>
      <c r="O405" s="356"/>
      <c r="P405" s="355"/>
      <c r="Q405" s="356"/>
      <c r="R405" s="355"/>
      <c r="S405" s="356"/>
      <c r="T405" s="355"/>
      <c r="U405" s="356"/>
      <c r="V405" s="357"/>
      <c r="W405" s="358"/>
      <c r="X405" s="358"/>
      <c r="Y405" s="358"/>
      <c r="Z405" s="358"/>
      <c r="AA405" s="600">
        <v>960</v>
      </c>
      <c r="AB405" s="360"/>
      <c r="AC405" s="349"/>
      <c r="AD405" s="361"/>
      <c r="AE405" s="362">
        <f t="shared" si="97"/>
        <v>0</v>
      </c>
      <c r="AF405" s="362">
        <f t="shared" si="87"/>
        <v>0</v>
      </c>
      <c r="AG405" s="362">
        <f t="shared" si="88"/>
        <v>0</v>
      </c>
      <c r="AH405" s="363">
        <f t="shared" si="94"/>
        <v>0</v>
      </c>
      <c r="AI405" s="364"/>
      <c r="AJ405" s="365">
        <f t="shared" si="95"/>
        <v>0</v>
      </c>
      <c r="AK405" s="351"/>
      <c r="AM405" s="349">
        <f t="shared" si="85"/>
        <v>0</v>
      </c>
      <c r="AN405" s="349">
        <f t="shared" si="98"/>
        <v>0</v>
      </c>
      <c r="AO405" s="349">
        <f t="shared" si="98"/>
        <v>0</v>
      </c>
      <c r="AP405" s="349">
        <f t="shared" si="98"/>
        <v>0</v>
      </c>
      <c r="AQ405" s="349">
        <f t="shared" si="98"/>
        <v>0</v>
      </c>
      <c r="AR405" s="349">
        <f t="shared" si="98"/>
        <v>0</v>
      </c>
      <c r="AS405" s="349">
        <f t="shared" si="98"/>
        <v>0</v>
      </c>
      <c r="AT405" s="349">
        <f t="shared" si="98"/>
        <v>0</v>
      </c>
      <c r="AU405" s="349">
        <f t="shared" si="98"/>
        <v>0</v>
      </c>
      <c r="AV405" s="349">
        <f t="shared" si="98"/>
        <v>0</v>
      </c>
      <c r="AW405" s="349">
        <f t="shared" si="98"/>
        <v>0</v>
      </c>
      <c r="AX405" s="349">
        <f t="shared" si="98"/>
        <v>0</v>
      </c>
      <c r="AY405" s="349">
        <f t="shared" si="98"/>
        <v>0</v>
      </c>
      <c r="AZ405" s="349">
        <f t="shared" si="98"/>
        <v>0</v>
      </c>
      <c r="BA405" s="349">
        <f t="shared" si="98"/>
        <v>0</v>
      </c>
      <c r="BB405" s="349">
        <f t="shared" si="96"/>
        <v>0</v>
      </c>
    </row>
    <row r="406" spans="1:54" ht="13.5">
      <c r="A406" s="319" t="str">
        <f t="shared" si="91"/>
        <v/>
      </c>
      <c r="B406" s="350" t="e">
        <f>DATE(F406,G406,H406)&amp;"-"&amp;COUNTIF($C$19:C406,H406)</f>
        <v>#NUM!</v>
      </c>
      <c r="C406" s="319">
        <f t="shared" si="92"/>
        <v>0</v>
      </c>
      <c r="D406" s="350" t="e">
        <f>DATE(F406,G406,H406)&amp;"-"&amp;COUNTIF($E$19:E406,H406)</f>
        <v>#NUM!</v>
      </c>
      <c r="E406" s="319">
        <f t="shared" si="93"/>
        <v>0</v>
      </c>
      <c r="F406" s="351"/>
      <c r="G406" s="351"/>
      <c r="H406" s="351"/>
      <c r="I406" s="352"/>
      <c r="J406" s="352"/>
      <c r="K406" s="353"/>
      <c r="L406" s="351"/>
      <c r="M406" s="354"/>
      <c r="N406" s="355"/>
      <c r="O406" s="356"/>
      <c r="P406" s="355"/>
      <c r="Q406" s="356"/>
      <c r="R406" s="355"/>
      <c r="S406" s="356"/>
      <c r="T406" s="355"/>
      <c r="U406" s="356"/>
      <c r="V406" s="357"/>
      <c r="W406" s="358"/>
      <c r="X406" s="358"/>
      <c r="Y406" s="358"/>
      <c r="Z406" s="358"/>
      <c r="AA406" s="600">
        <v>960</v>
      </c>
      <c r="AB406" s="360"/>
      <c r="AC406" s="349"/>
      <c r="AD406" s="361"/>
      <c r="AE406" s="362">
        <f t="shared" si="97"/>
        <v>0</v>
      </c>
      <c r="AF406" s="362">
        <f t="shared" si="87"/>
        <v>0</v>
      </c>
      <c r="AG406" s="362">
        <f t="shared" si="88"/>
        <v>0</v>
      </c>
      <c r="AH406" s="363">
        <f t="shared" si="94"/>
        <v>0</v>
      </c>
      <c r="AI406" s="364"/>
      <c r="AJ406" s="365">
        <f t="shared" si="95"/>
        <v>0</v>
      </c>
      <c r="AK406" s="351"/>
      <c r="AM406" s="349">
        <f t="shared" si="85"/>
        <v>0</v>
      </c>
      <c r="AN406" s="349">
        <f t="shared" si="98"/>
        <v>0</v>
      </c>
      <c r="AO406" s="349">
        <f t="shared" si="98"/>
        <v>0</v>
      </c>
      <c r="AP406" s="349">
        <f t="shared" si="98"/>
        <v>0</v>
      </c>
      <c r="AQ406" s="349">
        <f t="shared" si="98"/>
        <v>0</v>
      </c>
      <c r="AR406" s="349">
        <f t="shared" si="98"/>
        <v>0</v>
      </c>
      <c r="AS406" s="349">
        <f t="shared" si="98"/>
        <v>0</v>
      </c>
      <c r="AT406" s="349">
        <f t="shared" si="98"/>
        <v>0</v>
      </c>
      <c r="AU406" s="349">
        <f t="shared" si="98"/>
        <v>0</v>
      </c>
      <c r="AV406" s="349">
        <f t="shared" si="98"/>
        <v>0</v>
      </c>
      <c r="AW406" s="349">
        <f t="shared" si="98"/>
        <v>0</v>
      </c>
      <c r="AX406" s="349">
        <f t="shared" si="98"/>
        <v>0</v>
      </c>
      <c r="AY406" s="349">
        <f t="shared" si="98"/>
        <v>0</v>
      </c>
      <c r="AZ406" s="349">
        <f t="shared" si="98"/>
        <v>0</v>
      </c>
      <c r="BA406" s="349">
        <f t="shared" si="98"/>
        <v>0</v>
      </c>
      <c r="BB406" s="349">
        <f t="shared" si="96"/>
        <v>0</v>
      </c>
    </row>
    <row r="407" spans="1:54" ht="13.5">
      <c r="A407" s="319" t="str">
        <f t="shared" si="91"/>
        <v/>
      </c>
      <c r="B407" s="350" t="e">
        <f>DATE(F407,G407,H407)&amp;"-"&amp;COUNTIF($C$19:C407,H407)</f>
        <v>#NUM!</v>
      </c>
      <c r="C407" s="319">
        <f t="shared" si="92"/>
        <v>0</v>
      </c>
      <c r="D407" s="350" t="e">
        <f>DATE(F407,G407,H407)&amp;"-"&amp;COUNTIF($E$19:E407,H407)</f>
        <v>#NUM!</v>
      </c>
      <c r="E407" s="319">
        <f t="shared" si="93"/>
        <v>0</v>
      </c>
      <c r="F407" s="351"/>
      <c r="G407" s="351"/>
      <c r="H407" s="351"/>
      <c r="I407" s="352"/>
      <c r="J407" s="352"/>
      <c r="K407" s="353"/>
      <c r="L407" s="351"/>
      <c r="M407" s="354"/>
      <c r="N407" s="355"/>
      <c r="O407" s="356"/>
      <c r="P407" s="355"/>
      <c r="Q407" s="356"/>
      <c r="R407" s="355"/>
      <c r="S407" s="356"/>
      <c r="T407" s="355"/>
      <c r="U407" s="356"/>
      <c r="V407" s="357"/>
      <c r="W407" s="358"/>
      <c r="X407" s="358"/>
      <c r="Y407" s="358"/>
      <c r="Z407" s="358"/>
      <c r="AA407" s="600">
        <v>960</v>
      </c>
      <c r="AB407" s="360"/>
      <c r="AC407" s="349"/>
      <c r="AD407" s="361"/>
      <c r="AE407" s="362">
        <f t="shared" si="97"/>
        <v>0</v>
      </c>
      <c r="AF407" s="362">
        <f t="shared" si="87"/>
        <v>0</v>
      </c>
      <c r="AG407" s="362">
        <f t="shared" si="88"/>
        <v>0</v>
      </c>
      <c r="AH407" s="363">
        <f t="shared" si="94"/>
        <v>0</v>
      </c>
      <c r="AI407" s="364"/>
      <c r="AJ407" s="365">
        <f t="shared" si="95"/>
        <v>0</v>
      </c>
      <c r="AK407" s="351"/>
      <c r="AM407" s="349">
        <f t="shared" ref="AM407:AM470" si="99">IF($O407=AM$18,$N407,0)+IF($Q407=AM$18,$P407,0)+IF($S407=AM$18,$R407,0)+IF($U407=AM$18,$T407,0)</f>
        <v>0</v>
      </c>
      <c r="AN407" s="349">
        <f t="shared" si="98"/>
        <v>0</v>
      </c>
      <c r="AO407" s="349">
        <f t="shared" si="98"/>
        <v>0</v>
      </c>
      <c r="AP407" s="349">
        <f t="shared" si="98"/>
        <v>0</v>
      </c>
      <c r="AQ407" s="349">
        <f t="shared" si="98"/>
        <v>0</v>
      </c>
      <c r="AR407" s="349">
        <f t="shared" si="98"/>
        <v>0</v>
      </c>
      <c r="AS407" s="349">
        <f t="shared" si="98"/>
        <v>0</v>
      </c>
      <c r="AT407" s="349">
        <f t="shared" si="98"/>
        <v>0</v>
      </c>
      <c r="AU407" s="349">
        <f t="shared" si="98"/>
        <v>0</v>
      </c>
      <c r="AV407" s="349">
        <f t="shared" si="98"/>
        <v>0</v>
      </c>
      <c r="AW407" s="349">
        <f t="shared" si="98"/>
        <v>0</v>
      </c>
      <c r="AX407" s="349">
        <f t="shared" si="98"/>
        <v>0</v>
      </c>
      <c r="AY407" s="349">
        <f t="shared" si="98"/>
        <v>0</v>
      </c>
      <c r="AZ407" s="349">
        <f t="shared" si="98"/>
        <v>0</v>
      </c>
      <c r="BA407" s="349">
        <f t="shared" si="98"/>
        <v>0</v>
      </c>
      <c r="BB407" s="349">
        <f t="shared" si="96"/>
        <v>0</v>
      </c>
    </row>
    <row r="408" spans="1:54" ht="13.5">
      <c r="A408" s="319" t="str">
        <f t="shared" si="91"/>
        <v/>
      </c>
      <c r="B408" s="350" t="e">
        <f>DATE(F408,G408,H408)&amp;"-"&amp;COUNTIF($C$19:C408,H408)</f>
        <v>#NUM!</v>
      </c>
      <c r="C408" s="319">
        <f t="shared" si="92"/>
        <v>0</v>
      </c>
      <c r="D408" s="350" t="e">
        <f>DATE(F408,G408,H408)&amp;"-"&amp;COUNTIF($E$19:E408,H408)</f>
        <v>#NUM!</v>
      </c>
      <c r="E408" s="319">
        <f t="shared" si="93"/>
        <v>0</v>
      </c>
      <c r="F408" s="351"/>
      <c r="G408" s="351"/>
      <c r="H408" s="351"/>
      <c r="I408" s="352"/>
      <c r="J408" s="352"/>
      <c r="K408" s="353"/>
      <c r="L408" s="351"/>
      <c r="M408" s="354"/>
      <c r="N408" s="355"/>
      <c r="O408" s="356"/>
      <c r="P408" s="355"/>
      <c r="Q408" s="356"/>
      <c r="R408" s="355"/>
      <c r="S408" s="356"/>
      <c r="T408" s="355"/>
      <c r="U408" s="356"/>
      <c r="V408" s="357"/>
      <c r="W408" s="358"/>
      <c r="X408" s="358"/>
      <c r="Y408" s="358"/>
      <c r="Z408" s="358"/>
      <c r="AA408" s="600">
        <v>960</v>
      </c>
      <c r="AB408" s="360"/>
      <c r="AC408" s="349"/>
      <c r="AD408" s="361"/>
      <c r="AE408" s="362">
        <f t="shared" si="97"/>
        <v>0</v>
      </c>
      <c r="AF408" s="362">
        <f t="shared" si="87"/>
        <v>0</v>
      </c>
      <c r="AG408" s="362">
        <f t="shared" si="88"/>
        <v>0</v>
      </c>
      <c r="AH408" s="363">
        <f t="shared" si="94"/>
        <v>0</v>
      </c>
      <c r="AI408" s="364"/>
      <c r="AJ408" s="365">
        <f t="shared" si="95"/>
        <v>0</v>
      </c>
      <c r="AK408" s="351"/>
      <c r="AM408" s="349">
        <f t="shared" si="99"/>
        <v>0</v>
      </c>
      <c r="AN408" s="349">
        <f t="shared" si="98"/>
        <v>0</v>
      </c>
      <c r="AO408" s="349">
        <f t="shared" si="98"/>
        <v>0</v>
      </c>
      <c r="AP408" s="349">
        <f t="shared" si="98"/>
        <v>0</v>
      </c>
      <c r="AQ408" s="349">
        <f t="shared" si="98"/>
        <v>0</v>
      </c>
      <c r="AR408" s="349">
        <f t="shared" si="98"/>
        <v>0</v>
      </c>
      <c r="AS408" s="349">
        <f t="shared" si="98"/>
        <v>0</v>
      </c>
      <c r="AT408" s="349">
        <f t="shared" si="98"/>
        <v>0</v>
      </c>
      <c r="AU408" s="349">
        <f t="shared" si="98"/>
        <v>0</v>
      </c>
      <c r="AV408" s="349">
        <f t="shared" si="98"/>
        <v>0</v>
      </c>
      <c r="AW408" s="349">
        <f t="shared" si="98"/>
        <v>0</v>
      </c>
      <c r="AX408" s="349">
        <f t="shared" si="98"/>
        <v>0</v>
      </c>
      <c r="AY408" s="349">
        <f t="shared" si="98"/>
        <v>0</v>
      </c>
      <c r="AZ408" s="349">
        <f t="shared" si="98"/>
        <v>0</v>
      </c>
      <c r="BA408" s="349">
        <f t="shared" si="98"/>
        <v>0</v>
      </c>
      <c r="BB408" s="349">
        <f t="shared" si="96"/>
        <v>0</v>
      </c>
    </row>
    <row r="409" spans="1:54" ht="13.5">
      <c r="A409" s="319" t="str">
        <f t="shared" si="91"/>
        <v/>
      </c>
      <c r="B409" s="350" t="e">
        <f>DATE(F409,G409,H409)&amp;"-"&amp;COUNTIF($C$19:C409,H409)</f>
        <v>#NUM!</v>
      </c>
      <c r="C409" s="319">
        <f t="shared" si="92"/>
        <v>0</v>
      </c>
      <c r="D409" s="350" t="e">
        <f>DATE(F409,G409,H409)&amp;"-"&amp;COUNTIF($E$19:E409,H409)</f>
        <v>#NUM!</v>
      </c>
      <c r="E409" s="319">
        <f t="shared" si="93"/>
        <v>0</v>
      </c>
      <c r="F409" s="351"/>
      <c r="G409" s="351"/>
      <c r="H409" s="351"/>
      <c r="I409" s="352"/>
      <c r="J409" s="352"/>
      <c r="K409" s="353"/>
      <c r="L409" s="351"/>
      <c r="M409" s="354"/>
      <c r="N409" s="355"/>
      <c r="O409" s="356"/>
      <c r="P409" s="355"/>
      <c r="Q409" s="356"/>
      <c r="R409" s="355"/>
      <c r="S409" s="356"/>
      <c r="T409" s="355"/>
      <c r="U409" s="356"/>
      <c r="V409" s="357"/>
      <c r="W409" s="358"/>
      <c r="X409" s="358"/>
      <c r="Y409" s="358"/>
      <c r="Z409" s="358"/>
      <c r="AA409" s="600">
        <v>960</v>
      </c>
      <c r="AB409" s="360"/>
      <c r="AC409" s="349"/>
      <c r="AD409" s="361"/>
      <c r="AE409" s="362">
        <f t="shared" si="97"/>
        <v>0</v>
      </c>
      <c r="AF409" s="362">
        <f t="shared" si="87"/>
        <v>0</v>
      </c>
      <c r="AG409" s="362">
        <f t="shared" si="88"/>
        <v>0</v>
      </c>
      <c r="AH409" s="363">
        <f t="shared" si="94"/>
        <v>0</v>
      </c>
      <c r="AI409" s="364"/>
      <c r="AJ409" s="365">
        <f t="shared" si="95"/>
        <v>0</v>
      </c>
      <c r="AK409" s="351"/>
      <c r="AM409" s="349">
        <f t="shared" si="99"/>
        <v>0</v>
      </c>
      <c r="AN409" s="349">
        <f t="shared" si="98"/>
        <v>0</v>
      </c>
      <c r="AO409" s="349">
        <f t="shared" si="98"/>
        <v>0</v>
      </c>
      <c r="AP409" s="349">
        <f t="shared" si="98"/>
        <v>0</v>
      </c>
      <c r="AQ409" s="349">
        <f t="shared" si="98"/>
        <v>0</v>
      </c>
      <c r="AR409" s="349">
        <f t="shared" si="98"/>
        <v>0</v>
      </c>
      <c r="AS409" s="349">
        <f t="shared" si="98"/>
        <v>0</v>
      </c>
      <c r="AT409" s="349">
        <f t="shared" si="98"/>
        <v>0</v>
      </c>
      <c r="AU409" s="349">
        <f t="shared" si="98"/>
        <v>0</v>
      </c>
      <c r="AV409" s="349">
        <f t="shared" si="98"/>
        <v>0</v>
      </c>
      <c r="AW409" s="349">
        <f t="shared" si="98"/>
        <v>0</v>
      </c>
      <c r="AX409" s="349">
        <f t="shared" si="98"/>
        <v>0</v>
      </c>
      <c r="AY409" s="349">
        <f t="shared" si="98"/>
        <v>0</v>
      </c>
      <c r="AZ409" s="349">
        <f t="shared" si="98"/>
        <v>0</v>
      </c>
      <c r="BA409" s="349">
        <f t="shared" si="98"/>
        <v>0</v>
      </c>
      <c r="BB409" s="349">
        <f t="shared" si="96"/>
        <v>0</v>
      </c>
    </row>
    <row r="410" spans="1:54" ht="13.5">
      <c r="A410" s="319" t="str">
        <f t="shared" si="91"/>
        <v/>
      </c>
      <c r="B410" s="350" t="e">
        <f>DATE(F410,G410,H410)&amp;"-"&amp;COUNTIF($C$19:C410,H410)</f>
        <v>#NUM!</v>
      </c>
      <c r="C410" s="319">
        <f t="shared" si="92"/>
        <v>0</v>
      </c>
      <c r="D410" s="350" t="e">
        <f>DATE(F410,G410,H410)&amp;"-"&amp;COUNTIF($E$19:E410,H410)</f>
        <v>#NUM!</v>
      </c>
      <c r="E410" s="319">
        <f t="shared" si="93"/>
        <v>0</v>
      </c>
      <c r="F410" s="351"/>
      <c r="G410" s="351"/>
      <c r="H410" s="351"/>
      <c r="I410" s="352"/>
      <c r="J410" s="352"/>
      <c r="K410" s="353"/>
      <c r="L410" s="351"/>
      <c r="M410" s="354"/>
      <c r="N410" s="355"/>
      <c r="O410" s="356"/>
      <c r="P410" s="355"/>
      <c r="Q410" s="356"/>
      <c r="R410" s="355"/>
      <c r="S410" s="356"/>
      <c r="T410" s="355"/>
      <c r="U410" s="356"/>
      <c r="V410" s="357"/>
      <c r="W410" s="358"/>
      <c r="X410" s="358"/>
      <c r="Y410" s="358"/>
      <c r="Z410" s="358"/>
      <c r="AA410" s="600">
        <v>960</v>
      </c>
      <c r="AB410" s="360"/>
      <c r="AC410" s="349"/>
      <c r="AD410" s="361"/>
      <c r="AE410" s="362">
        <f t="shared" si="97"/>
        <v>0</v>
      </c>
      <c r="AF410" s="362">
        <f t="shared" si="87"/>
        <v>0</v>
      </c>
      <c r="AG410" s="362">
        <f t="shared" si="88"/>
        <v>0</v>
      </c>
      <c r="AH410" s="363">
        <f t="shared" si="94"/>
        <v>0</v>
      </c>
      <c r="AI410" s="364"/>
      <c r="AJ410" s="365">
        <f t="shared" si="95"/>
        <v>0</v>
      </c>
      <c r="AK410" s="351"/>
      <c r="AM410" s="349">
        <f t="shared" si="99"/>
        <v>0</v>
      </c>
      <c r="AN410" s="349">
        <f t="shared" si="98"/>
        <v>0</v>
      </c>
      <c r="AO410" s="349">
        <f t="shared" si="98"/>
        <v>0</v>
      </c>
      <c r="AP410" s="349">
        <f t="shared" si="98"/>
        <v>0</v>
      </c>
      <c r="AQ410" s="349">
        <f t="shared" si="98"/>
        <v>0</v>
      </c>
      <c r="AR410" s="349">
        <f t="shared" si="98"/>
        <v>0</v>
      </c>
      <c r="AS410" s="349">
        <f t="shared" si="98"/>
        <v>0</v>
      </c>
      <c r="AT410" s="349">
        <f t="shared" si="98"/>
        <v>0</v>
      </c>
      <c r="AU410" s="349">
        <f t="shared" si="98"/>
        <v>0</v>
      </c>
      <c r="AV410" s="349">
        <f t="shared" si="98"/>
        <v>0</v>
      </c>
      <c r="AW410" s="349">
        <f t="shared" si="98"/>
        <v>0</v>
      </c>
      <c r="AX410" s="349">
        <f t="shared" si="98"/>
        <v>0</v>
      </c>
      <c r="AY410" s="349">
        <f t="shared" si="98"/>
        <v>0</v>
      </c>
      <c r="AZ410" s="349">
        <f t="shared" si="98"/>
        <v>0</v>
      </c>
      <c r="BA410" s="349">
        <f t="shared" si="98"/>
        <v>0</v>
      </c>
      <c r="BB410" s="349">
        <f t="shared" si="96"/>
        <v>0</v>
      </c>
    </row>
    <row r="411" spans="1:54" ht="13.5">
      <c r="A411" s="319" t="str">
        <f t="shared" si="91"/>
        <v/>
      </c>
      <c r="B411" s="350" t="e">
        <f>DATE(F411,G411,H411)&amp;"-"&amp;COUNTIF($C$19:C411,H411)</f>
        <v>#NUM!</v>
      </c>
      <c r="C411" s="319">
        <f t="shared" si="92"/>
        <v>0</v>
      </c>
      <c r="D411" s="350" t="e">
        <f>DATE(F411,G411,H411)&amp;"-"&amp;COUNTIF($E$19:E411,H411)</f>
        <v>#NUM!</v>
      </c>
      <c r="E411" s="319">
        <f t="shared" si="93"/>
        <v>0</v>
      </c>
      <c r="F411" s="351"/>
      <c r="G411" s="351"/>
      <c r="H411" s="351"/>
      <c r="I411" s="352"/>
      <c r="J411" s="352"/>
      <c r="K411" s="353"/>
      <c r="L411" s="351"/>
      <c r="M411" s="354"/>
      <c r="N411" s="355"/>
      <c r="O411" s="356"/>
      <c r="P411" s="355"/>
      <c r="Q411" s="356"/>
      <c r="R411" s="355"/>
      <c r="S411" s="356"/>
      <c r="T411" s="355"/>
      <c r="U411" s="356"/>
      <c r="V411" s="357"/>
      <c r="W411" s="358"/>
      <c r="X411" s="358"/>
      <c r="Y411" s="358"/>
      <c r="Z411" s="358"/>
      <c r="AA411" s="600">
        <v>960</v>
      </c>
      <c r="AB411" s="360"/>
      <c r="AC411" s="349"/>
      <c r="AD411" s="361"/>
      <c r="AE411" s="362">
        <f t="shared" si="97"/>
        <v>0</v>
      </c>
      <c r="AF411" s="362">
        <f t="shared" si="87"/>
        <v>0</v>
      </c>
      <c r="AG411" s="362">
        <f t="shared" si="88"/>
        <v>0</v>
      </c>
      <c r="AH411" s="363">
        <f t="shared" si="94"/>
        <v>0</v>
      </c>
      <c r="AI411" s="364"/>
      <c r="AJ411" s="365">
        <f t="shared" si="95"/>
        <v>0</v>
      </c>
      <c r="AK411" s="351"/>
      <c r="AM411" s="349">
        <f t="shared" si="99"/>
        <v>0</v>
      </c>
      <c r="AN411" s="349">
        <f t="shared" si="98"/>
        <v>0</v>
      </c>
      <c r="AO411" s="349">
        <f t="shared" si="98"/>
        <v>0</v>
      </c>
      <c r="AP411" s="349">
        <f t="shared" si="98"/>
        <v>0</v>
      </c>
      <c r="AQ411" s="349">
        <f t="shared" si="98"/>
        <v>0</v>
      </c>
      <c r="AR411" s="349">
        <f t="shared" si="98"/>
        <v>0</v>
      </c>
      <c r="AS411" s="349">
        <f t="shared" si="98"/>
        <v>0</v>
      </c>
      <c r="AT411" s="349">
        <f t="shared" si="98"/>
        <v>0</v>
      </c>
      <c r="AU411" s="349">
        <f t="shared" si="98"/>
        <v>0</v>
      </c>
      <c r="AV411" s="349">
        <f t="shared" si="98"/>
        <v>0</v>
      </c>
      <c r="AW411" s="349">
        <f t="shared" si="98"/>
        <v>0</v>
      </c>
      <c r="AX411" s="349">
        <f t="shared" si="98"/>
        <v>0</v>
      </c>
      <c r="AY411" s="349">
        <f t="shared" si="98"/>
        <v>0</v>
      </c>
      <c r="AZ411" s="349">
        <f t="shared" si="98"/>
        <v>0</v>
      </c>
      <c r="BA411" s="349">
        <f t="shared" si="98"/>
        <v>0</v>
      </c>
      <c r="BB411" s="349">
        <f t="shared" si="96"/>
        <v>0</v>
      </c>
    </row>
    <row r="412" spans="1:54" ht="13.5">
      <c r="A412" s="319" t="str">
        <f t="shared" si="91"/>
        <v/>
      </c>
      <c r="B412" s="350" t="e">
        <f>DATE(F412,G412,H412)&amp;"-"&amp;COUNTIF($C$19:C412,H412)</f>
        <v>#NUM!</v>
      </c>
      <c r="C412" s="319">
        <f t="shared" si="92"/>
        <v>0</v>
      </c>
      <c r="D412" s="350" t="e">
        <f>DATE(F412,G412,H412)&amp;"-"&amp;COUNTIF($E$19:E412,H412)</f>
        <v>#NUM!</v>
      </c>
      <c r="E412" s="319">
        <f t="shared" si="93"/>
        <v>0</v>
      </c>
      <c r="F412" s="351"/>
      <c r="G412" s="351"/>
      <c r="H412" s="351"/>
      <c r="I412" s="352"/>
      <c r="J412" s="352"/>
      <c r="K412" s="353"/>
      <c r="L412" s="351"/>
      <c r="M412" s="354"/>
      <c r="N412" s="355"/>
      <c r="O412" s="356"/>
      <c r="P412" s="355"/>
      <c r="Q412" s="356"/>
      <c r="R412" s="355"/>
      <c r="S412" s="356"/>
      <c r="T412" s="355"/>
      <c r="U412" s="356"/>
      <c r="V412" s="357"/>
      <c r="W412" s="358"/>
      <c r="X412" s="358"/>
      <c r="Y412" s="358"/>
      <c r="Z412" s="358"/>
      <c r="AA412" s="600">
        <v>960</v>
      </c>
      <c r="AB412" s="360"/>
      <c r="AC412" s="349"/>
      <c r="AD412" s="361"/>
      <c r="AE412" s="362">
        <f t="shared" si="97"/>
        <v>0</v>
      </c>
      <c r="AF412" s="362">
        <f t="shared" si="87"/>
        <v>0</v>
      </c>
      <c r="AG412" s="362">
        <f t="shared" si="88"/>
        <v>0</v>
      </c>
      <c r="AH412" s="363">
        <f t="shared" si="94"/>
        <v>0</v>
      </c>
      <c r="AI412" s="364"/>
      <c r="AJ412" s="365">
        <f t="shared" si="95"/>
        <v>0</v>
      </c>
      <c r="AK412" s="351"/>
      <c r="AM412" s="349">
        <f t="shared" si="99"/>
        <v>0</v>
      </c>
      <c r="AN412" s="349">
        <f t="shared" si="98"/>
        <v>0</v>
      </c>
      <c r="AO412" s="349">
        <f t="shared" si="98"/>
        <v>0</v>
      </c>
      <c r="AP412" s="349">
        <f t="shared" si="98"/>
        <v>0</v>
      </c>
      <c r="AQ412" s="349">
        <f t="shared" si="98"/>
        <v>0</v>
      </c>
      <c r="AR412" s="349">
        <f t="shared" si="98"/>
        <v>0</v>
      </c>
      <c r="AS412" s="349">
        <f t="shared" si="98"/>
        <v>0</v>
      </c>
      <c r="AT412" s="349">
        <f t="shared" si="98"/>
        <v>0</v>
      </c>
      <c r="AU412" s="349">
        <f t="shared" si="98"/>
        <v>0</v>
      </c>
      <c r="AV412" s="349">
        <f t="shared" si="98"/>
        <v>0</v>
      </c>
      <c r="AW412" s="349">
        <f t="shared" si="98"/>
        <v>0</v>
      </c>
      <c r="AX412" s="349">
        <f t="shared" si="98"/>
        <v>0</v>
      </c>
      <c r="AY412" s="349">
        <f t="shared" si="98"/>
        <v>0</v>
      </c>
      <c r="AZ412" s="349">
        <f t="shared" si="98"/>
        <v>0</v>
      </c>
      <c r="BA412" s="349">
        <f t="shared" si="98"/>
        <v>0</v>
      </c>
      <c r="BB412" s="349">
        <f t="shared" si="96"/>
        <v>0</v>
      </c>
    </row>
    <row r="413" spans="1:54" ht="13.5">
      <c r="A413" s="319" t="str">
        <f t="shared" si="91"/>
        <v/>
      </c>
      <c r="B413" s="350" t="e">
        <f>DATE(F413,G413,H413)&amp;"-"&amp;COUNTIF($C$19:C413,H413)</f>
        <v>#NUM!</v>
      </c>
      <c r="C413" s="319">
        <f t="shared" si="92"/>
        <v>0</v>
      </c>
      <c r="D413" s="350" t="e">
        <f>DATE(F413,G413,H413)&amp;"-"&amp;COUNTIF($E$19:E413,H413)</f>
        <v>#NUM!</v>
      </c>
      <c r="E413" s="319">
        <f t="shared" si="93"/>
        <v>0</v>
      </c>
      <c r="F413" s="351"/>
      <c r="G413" s="351"/>
      <c r="H413" s="351"/>
      <c r="I413" s="352"/>
      <c r="J413" s="352"/>
      <c r="K413" s="353"/>
      <c r="L413" s="351"/>
      <c r="M413" s="354"/>
      <c r="N413" s="355"/>
      <c r="O413" s="356"/>
      <c r="P413" s="355"/>
      <c r="Q413" s="356"/>
      <c r="R413" s="355"/>
      <c r="S413" s="356"/>
      <c r="T413" s="355"/>
      <c r="U413" s="356"/>
      <c r="V413" s="357"/>
      <c r="W413" s="358"/>
      <c r="X413" s="358"/>
      <c r="Y413" s="358"/>
      <c r="Z413" s="358"/>
      <c r="AA413" s="600">
        <v>960</v>
      </c>
      <c r="AB413" s="360"/>
      <c r="AC413" s="349"/>
      <c r="AD413" s="361"/>
      <c r="AE413" s="362">
        <f t="shared" si="97"/>
        <v>0</v>
      </c>
      <c r="AF413" s="362">
        <f t="shared" si="87"/>
        <v>0</v>
      </c>
      <c r="AG413" s="362">
        <f t="shared" si="88"/>
        <v>0</v>
      </c>
      <c r="AH413" s="363">
        <f t="shared" si="94"/>
        <v>0</v>
      </c>
      <c r="AI413" s="364"/>
      <c r="AJ413" s="365">
        <f t="shared" si="95"/>
        <v>0</v>
      </c>
      <c r="AK413" s="351"/>
      <c r="AM413" s="349">
        <f t="shared" si="99"/>
        <v>0</v>
      </c>
      <c r="AN413" s="349">
        <f t="shared" si="98"/>
        <v>0</v>
      </c>
      <c r="AO413" s="349">
        <f t="shared" si="98"/>
        <v>0</v>
      </c>
      <c r="AP413" s="349">
        <f t="shared" si="98"/>
        <v>0</v>
      </c>
      <c r="AQ413" s="349">
        <f t="shared" si="98"/>
        <v>0</v>
      </c>
      <c r="AR413" s="349">
        <f t="shared" si="98"/>
        <v>0</v>
      </c>
      <c r="AS413" s="349">
        <f t="shared" si="98"/>
        <v>0</v>
      </c>
      <c r="AT413" s="349">
        <f t="shared" si="98"/>
        <v>0</v>
      </c>
      <c r="AU413" s="349">
        <f t="shared" si="98"/>
        <v>0</v>
      </c>
      <c r="AV413" s="349">
        <f t="shared" si="98"/>
        <v>0</v>
      </c>
      <c r="AW413" s="349">
        <f t="shared" si="98"/>
        <v>0</v>
      </c>
      <c r="AX413" s="349">
        <f t="shared" si="98"/>
        <v>0</v>
      </c>
      <c r="AY413" s="349">
        <f t="shared" si="98"/>
        <v>0</v>
      </c>
      <c r="AZ413" s="349">
        <f t="shared" si="98"/>
        <v>0</v>
      </c>
      <c r="BA413" s="349">
        <f t="shared" si="98"/>
        <v>0</v>
      </c>
      <c r="BB413" s="349">
        <f t="shared" si="96"/>
        <v>0</v>
      </c>
    </row>
    <row r="414" spans="1:54" ht="13.5">
      <c r="A414" s="319" t="str">
        <f t="shared" si="91"/>
        <v/>
      </c>
      <c r="B414" s="350" t="e">
        <f>DATE(F414,G414,H414)&amp;"-"&amp;COUNTIF($C$19:C414,H414)</f>
        <v>#NUM!</v>
      </c>
      <c r="C414" s="319">
        <f t="shared" si="92"/>
        <v>0</v>
      </c>
      <c r="D414" s="350" t="e">
        <f>DATE(F414,G414,H414)&amp;"-"&amp;COUNTIF($E$19:E414,H414)</f>
        <v>#NUM!</v>
      </c>
      <c r="E414" s="319">
        <f t="shared" si="93"/>
        <v>0</v>
      </c>
      <c r="F414" s="351"/>
      <c r="G414" s="351"/>
      <c r="H414" s="351"/>
      <c r="I414" s="352"/>
      <c r="J414" s="352"/>
      <c r="K414" s="353"/>
      <c r="L414" s="351"/>
      <c r="M414" s="354"/>
      <c r="N414" s="355"/>
      <c r="O414" s="356"/>
      <c r="P414" s="355"/>
      <c r="Q414" s="356"/>
      <c r="R414" s="355"/>
      <c r="S414" s="356"/>
      <c r="T414" s="355"/>
      <c r="U414" s="356"/>
      <c r="V414" s="357"/>
      <c r="W414" s="358"/>
      <c r="X414" s="358"/>
      <c r="Y414" s="358"/>
      <c r="Z414" s="358"/>
      <c r="AA414" s="600">
        <v>960</v>
      </c>
      <c r="AB414" s="360"/>
      <c r="AC414" s="349"/>
      <c r="AD414" s="361"/>
      <c r="AE414" s="362">
        <f t="shared" si="97"/>
        <v>0</v>
      </c>
      <c r="AF414" s="362">
        <f t="shared" si="87"/>
        <v>0</v>
      </c>
      <c r="AG414" s="362">
        <f t="shared" si="88"/>
        <v>0</v>
      </c>
      <c r="AH414" s="363">
        <f t="shared" si="94"/>
        <v>0</v>
      </c>
      <c r="AI414" s="364"/>
      <c r="AJ414" s="365">
        <f t="shared" si="95"/>
        <v>0</v>
      </c>
      <c r="AK414" s="351"/>
      <c r="AM414" s="349">
        <f t="shared" si="99"/>
        <v>0</v>
      </c>
      <c r="AN414" s="349">
        <f t="shared" si="98"/>
        <v>0</v>
      </c>
      <c r="AO414" s="349">
        <f t="shared" si="98"/>
        <v>0</v>
      </c>
      <c r="AP414" s="349">
        <f t="shared" si="98"/>
        <v>0</v>
      </c>
      <c r="AQ414" s="349">
        <f t="shared" si="98"/>
        <v>0</v>
      </c>
      <c r="AR414" s="349">
        <f t="shared" si="98"/>
        <v>0</v>
      </c>
      <c r="AS414" s="349">
        <f t="shared" si="98"/>
        <v>0</v>
      </c>
      <c r="AT414" s="349">
        <f t="shared" si="98"/>
        <v>0</v>
      </c>
      <c r="AU414" s="349">
        <f t="shared" si="98"/>
        <v>0</v>
      </c>
      <c r="AV414" s="349">
        <f t="shared" si="98"/>
        <v>0</v>
      </c>
      <c r="AW414" s="349">
        <f t="shared" si="98"/>
        <v>0</v>
      </c>
      <c r="AX414" s="349">
        <f t="shared" si="98"/>
        <v>0</v>
      </c>
      <c r="AY414" s="349">
        <f t="shared" si="98"/>
        <v>0</v>
      </c>
      <c r="AZ414" s="349">
        <f t="shared" si="98"/>
        <v>0</v>
      </c>
      <c r="BA414" s="349">
        <f t="shared" si="98"/>
        <v>0</v>
      </c>
      <c r="BB414" s="349">
        <f t="shared" si="96"/>
        <v>0</v>
      </c>
    </row>
    <row r="415" spans="1:54" ht="13.5">
      <c r="A415" s="319" t="str">
        <f t="shared" si="91"/>
        <v/>
      </c>
      <c r="B415" s="350" t="e">
        <f>DATE(F415,G415,H415)&amp;"-"&amp;COUNTIF($C$19:C415,H415)</f>
        <v>#NUM!</v>
      </c>
      <c r="C415" s="319">
        <f t="shared" si="92"/>
        <v>0</v>
      </c>
      <c r="D415" s="350" t="e">
        <f>DATE(F415,G415,H415)&amp;"-"&amp;COUNTIF($E$19:E415,H415)</f>
        <v>#NUM!</v>
      </c>
      <c r="E415" s="319">
        <f t="shared" si="93"/>
        <v>0</v>
      </c>
      <c r="F415" s="351"/>
      <c r="G415" s="351"/>
      <c r="H415" s="351"/>
      <c r="I415" s="352"/>
      <c r="J415" s="352"/>
      <c r="K415" s="353"/>
      <c r="L415" s="351"/>
      <c r="M415" s="354"/>
      <c r="N415" s="355"/>
      <c r="O415" s="356"/>
      <c r="P415" s="355"/>
      <c r="Q415" s="356"/>
      <c r="R415" s="355"/>
      <c r="S415" s="356"/>
      <c r="T415" s="355"/>
      <c r="U415" s="356"/>
      <c r="V415" s="357"/>
      <c r="W415" s="358"/>
      <c r="X415" s="358"/>
      <c r="Y415" s="358"/>
      <c r="Z415" s="358"/>
      <c r="AA415" s="600">
        <v>960</v>
      </c>
      <c r="AB415" s="360"/>
      <c r="AC415" s="349"/>
      <c r="AD415" s="361"/>
      <c r="AE415" s="362">
        <f t="shared" si="97"/>
        <v>0</v>
      </c>
      <c r="AF415" s="362">
        <f t="shared" si="87"/>
        <v>0</v>
      </c>
      <c r="AG415" s="362">
        <f t="shared" si="88"/>
        <v>0</v>
      </c>
      <c r="AH415" s="363">
        <f t="shared" si="94"/>
        <v>0</v>
      </c>
      <c r="AI415" s="364"/>
      <c r="AJ415" s="365">
        <f t="shared" si="95"/>
        <v>0</v>
      </c>
      <c r="AK415" s="351"/>
      <c r="AM415" s="349">
        <f t="shared" si="99"/>
        <v>0</v>
      </c>
      <c r="AN415" s="349">
        <f t="shared" si="98"/>
        <v>0</v>
      </c>
      <c r="AO415" s="349">
        <f t="shared" si="98"/>
        <v>0</v>
      </c>
      <c r="AP415" s="349">
        <f t="shared" si="98"/>
        <v>0</v>
      </c>
      <c r="AQ415" s="349">
        <f t="shared" si="98"/>
        <v>0</v>
      </c>
      <c r="AR415" s="349">
        <f t="shared" si="98"/>
        <v>0</v>
      </c>
      <c r="AS415" s="349">
        <f t="shared" si="98"/>
        <v>0</v>
      </c>
      <c r="AT415" s="349">
        <f t="shared" si="98"/>
        <v>0</v>
      </c>
      <c r="AU415" s="349">
        <f t="shared" si="98"/>
        <v>0</v>
      </c>
      <c r="AV415" s="349">
        <f t="shared" si="98"/>
        <v>0</v>
      </c>
      <c r="AW415" s="349">
        <f t="shared" si="98"/>
        <v>0</v>
      </c>
      <c r="AX415" s="349">
        <f t="shared" si="98"/>
        <v>0</v>
      </c>
      <c r="AY415" s="349">
        <f t="shared" si="98"/>
        <v>0</v>
      </c>
      <c r="AZ415" s="349">
        <f t="shared" si="98"/>
        <v>0</v>
      </c>
      <c r="BA415" s="349">
        <f t="shared" si="98"/>
        <v>0</v>
      </c>
      <c r="BB415" s="349">
        <f t="shared" si="96"/>
        <v>0</v>
      </c>
    </row>
    <row r="416" spans="1:54" ht="13.5">
      <c r="A416" s="319" t="str">
        <f t="shared" si="91"/>
        <v/>
      </c>
      <c r="B416" s="350" t="e">
        <f>DATE(F416,G416,H416)&amp;"-"&amp;COUNTIF($C$19:C416,H416)</f>
        <v>#NUM!</v>
      </c>
      <c r="C416" s="319">
        <f t="shared" si="92"/>
        <v>0</v>
      </c>
      <c r="D416" s="350" t="e">
        <f>DATE(F416,G416,H416)&amp;"-"&amp;COUNTIF($E$19:E416,H416)</f>
        <v>#NUM!</v>
      </c>
      <c r="E416" s="319">
        <f t="shared" si="93"/>
        <v>0</v>
      </c>
      <c r="F416" s="351"/>
      <c r="G416" s="351"/>
      <c r="H416" s="351"/>
      <c r="I416" s="352"/>
      <c r="J416" s="352"/>
      <c r="K416" s="353"/>
      <c r="L416" s="351"/>
      <c r="M416" s="354"/>
      <c r="N416" s="355"/>
      <c r="O416" s="356"/>
      <c r="P416" s="355"/>
      <c r="Q416" s="356"/>
      <c r="R416" s="355"/>
      <c r="S416" s="356"/>
      <c r="T416" s="355"/>
      <c r="U416" s="356"/>
      <c r="V416" s="357"/>
      <c r="W416" s="358"/>
      <c r="X416" s="358"/>
      <c r="Y416" s="358"/>
      <c r="Z416" s="358"/>
      <c r="AA416" s="600">
        <v>960</v>
      </c>
      <c r="AB416" s="360"/>
      <c r="AC416" s="349"/>
      <c r="AD416" s="361"/>
      <c r="AE416" s="362">
        <f t="shared" si="97"/>
        <v>0</v>
      </c>
      <c r="AF416" s="362">
        <f t="shared" ref="AF416:AF479" si="100">IF(AE416-"8:00"&lt;0,0,AE416-"8:00")</f>
        <v>0</v>
      </c>
      <c r="AG416" s="362">
        <f t="shared" ref="AG416:AG479" si="101">IF(AB416&gt;22/24,AE416,5/24-MIN(AB416,5/24)+MAX(AD416,22/24)-22/24)</f>
        <v>0</v>
      </c>
      <c r="AH416" s="363">
        <f t="shared" si="94"/>
        <v>0</v>
      </c>
      <c r="AI416" s="364"/>
      <c r="AJ416" s="365">
        <f t="shared" si="95"/>
        <v>0</v>
      </c>
      <c r="AK416" s="351"/>
      <c r="AM416" s="349">
        <f t="shared" si="99"/>
        <v>0</v>
      </c>
      <c r="AN416" s="349">
        <f t="shared" si="98"/>
        <v>0</v>
      </c>
      <c r="AO416" s="349">
        <f t="shared" si="98"/>
        <v>0</v>
      </c>
      <c r="AP416" s="349">
        <f t="shared" si="98"/>
        <v>0</v>
      </c>
      <c r="AQ416" s="349">
        <f t="shared" si="98"/>
        <v>0</v>
      </c>
      <c r="AR416" s="349">
        <f t="shared" si="98"/>
        <v>0</v>
      </c>
      <c r="AS416" s="349">
        <f t="shared" si="98"/>
        <v>0</v>
      </c>
      <c r="AT416" s="349">
        <f t="shared" si="98"/>
        <v>0</v>
      </c>
      <c r="AU416" s="349">
        <f t="shared" si="98"/>
        <v>0</v>
      </c>
      <c r="AV416" s="349">
        <f t="shared" si="98"/>
        <v>0</v>
      </c>
      <c r="AW416" s="349">
        <f t="shared" si="98"/>
        <v>0</v>
      </c>
      <c r="AX416" s="349">
        <f t="shared" si="98"/>
        <v>0</v>
      </c>
      <c r="AY416" s="349">
        <f t="shared" si="98"/>
        <v>0</v>
      </c>
      <c r="AZ416" s="349">
        <f t="shared" si="98"/>
        <v>0</v>
      </c>
      <c r="BA416" s="349">
        <f t="shared" si="98"/>
        <v>0</v>
      </c>
      <c r="BB416" s="349">
        <f t="shared" si="96"/>
        <v>0</v>
      </c>
    </row>
    <row r="417" spans="1:54" ht="13.5">
      <c r="A417" s="319" t="str">
        <f t="shared" si="91"/>
        <v/>
      </c>
      <c r="B417" s="350" t="e">
        <f>DATE(F417,G417,H417)&amp;"-"&amp;COUNTIF($C$19:C417,H417)</f>
        <v>#NUM!</v>
      </c>
      <c r="C417" s="319">
        <f t="shared" si="92"/>
        <v>0</v>
      </c>
      <c r="D417" s="350" t="e">
        <f>DATE(F417,G417,H417)&amp;"-"&amp;COUNTIF($E$19:E417,H417)</f>
        <v>#NUM!</v>
      </c>
      <c r="E417" s="319">
        <f t="shared" si="93"/>
        <v>0</v>
      </c>
      <c r="F417" s="351"/>
      <c r="G417" s="351"/>
      <c r="H417" s="351"/>
      <c r="I417" s="352"/>
      <c r="J417" s="352"/>
      <c r="K417" s="353"/>
      <c r="L417" s="351"/>
      <c r="M417" s="354"/>
      <c r="N417" s="355"/>
      <c r="O417" s="356"/>
      <c r="P417" s="355"/>
      <c r="Q417" s="356"/>
      <c r="R417" s="355"/>
      <c r="S417" s="356"/>
      <c r="T417" s="355"/>
      <c r="U417" s="356"/>
      <c r="V417" s="357"/>
      <c r="W417" s="358"/>
      <c r="X417" s="358"/>
      <c r="Y417" s="358"/>
      <c r="Z417" s="358"/>
      <c r="AA417" s="600">
        <v>960</v>
      </c>
      <c r="AB417" s="360"/>
      <c r="AC417" s="349"/>
      <c r="AD417" s="361"/>
      <c r="AE417" s="362">
        <f t="shared" si="97"/>
        <v>0</v>
      </c>
      <c r="AF417" s="362">
        <f t="shared" si="100"/>
        <v>0</v>
      </c>
      <c r="AG417" s="362">
        <f t="shared" si="101"/>
        <v>0</v>
      </c>
      <c r="AH417" s="363">
        <f t="shared" si="94"/>
        <v>0</v>
      </c>
      <c r="AI417" s="364"/>
      <c r="AJ417" s="365">
        <f t="shared" si="95"/>
        <v>0</v>
      </c>
      <c r="AK417" s="351"/>
      <c r="AM417" s="349">
        <f t="shared" si="99"/>
        <v>0</v>
      </c>
      <c r="AN417" s="349">
        <f t="shared" si="98"/>
        <v>0</v>
      </c>
      <c r="AO417" s="349">
        <f t="shared" si="98"/>
        <v>0</v>
      </c>
      <c r="AP417" s="349">
        <f t="shared" si="98"/>
        <v>0</v>
      </c>
      <c r="AQ417" s="349">
        <f t="shared" si="98"/>
        <v>0</v>
      </c>
      <c r="AR417" s="349">
        <f t="shared" si="98"/>
        <v>0</v>
      </c>
      <c r="AS417" s="349">
        <f t="shared" si="98"/>
        <v>0</v>
      </c>
      <c r="AT417" s="349">
        <f t="shared" si="98"/>
        <v>0</v>
      </c>
      <c r="AU417" s="349">
        <f t="shared" si="98"/>
        <v>0</v>
      </c>
      <c r="AV417" s="349">
        <f t="shared" si="98"/>
        <v>0</v>
      </c>
      <c r="AW417" s="349">
        <f t="shared" si="98"/>
        <v>0</v>
      </c>
      <c r="AX417" s="349">
        <f t="shared" si="98"/>
        <v>0</v>
      </c>
      <c r="AY417" s="349">
        <f t="shared" si="98"/>
        <v>0</v>
      </c>
      <c r="AZ417" s="349">
        <f t="shared" si="98"/>
        <v>0</v>
      </c>
      <c r="BA417" s="349">
        <f t="shared" si="98"/>
        <v>0</v>
      </c>
      <c r="BB417" s="349">
        <f t="shared" si="96"/>
        <v>0</v>
      </c>
    </row>
    <row r="418" spans="1:54" ht="13.5">
      <c r="A418" s="319" t="str">
        <f t="shared" si="91"/>
        <v/>
      </c>
      <c r="B418" s="350" t="e">
        <f>DATE(F418,G418,H418)&amp;"-"&amp;COUNTIF($C$19:C418,H418)</f>
        <v>#NUM!</v>
      </c>
      <c r="C418" s="319">
        <f t="shared" si="92"/>
        <v>0</v>
      </c>
      <c r="D418" s="350" t="e">
        <f>DATE(F418,G418,H418)&amp;"-"&amp;COUNTIF($E$19:E418,H418)</f>
        <v>#NUM!</v>
      </c>
      <c r="E418" s="319">
        <f t="shared" si="93"/>
        <v>0</v>
      </c>
      <c r="F418" s="351"/>
      <c r="G418" s="351"/>
      <c r="H418" s="351"/>
      <c r="I418" s="352"/>
      <c r="J418" s="352"/>
      <c r="K418" s="353"/>
      <c r="L418" s="351"/>
      <c r="M418" s="354"/>
      <c r="N418" s="355"/>
      <c r="O418" s="356"/>
      <c r="P418" s="355"/>
      <c r="Q418" s="356"/>
      <c r="R418" s="355"/>
      <c r="S418" s="356"/>
      <c r="T418" s="355"/>
      <c r="U418" s="356"/>
      <c r="V418" s="357"/>
      <c r="W418" s="358"/>
      <c r="X418" s="358"/>
      <c r="Y418" s="358"/>
      <c r="Z418" s="358"/>
      <c r="AA418" s="600">
        <v>960</v>
      </c>
      <c r="AB418" s="360"/>
      <c r="AC418" s="349"/>
      <c r="AD418" s="361"/>
      <c r="AE418" s="362">
        <f t="shared" si="97"/>
        <v>0</v>
      </c>
      <c r="AF418" s="362">
        <f t="shared" si="100"/>
        <v>0</v>
      </c>
      <c r="AG418" s="362">
        <f t="shared" si="101"/>
        <v>0</v>
      </c>
      <c r="AH418" s="363">
        <f t="shared" si="94"/>
        <v>0</v>
      </c>
      <c r="AI418" s="364"/>
      <c r="AJ418" s="365">
        <f t="shared" si="95"/>
        <v>0</v>
      </c>
      <c r="AK418" s="351"/>
      <c r="AM418" s="349">
        <f t="shared" si="99"/>
        <v>0</v>
      </c>
      <c r="AN418" s="349">
        <f t="shared" si="98"/>
        <v>0</v>
      </c>
      <c r="AO418" s="349">
        <f t="shared" si="98"/>
        <v>0</v>
      </c>
      <c r="AP418" s="349">
        <f t="shared" si="98"/>
        <v>0</v>
      </c>
      <c r="AQ418" s="349">
        <f t="shared" si="98"/>
        <v>0</v>
      </c>
      <c r="AR418" s="349">
        <f t="shared" si="98"/>
        <v>0</v>
      </c>
      <c r="AS418" s="349">
        <f t="shared" si="98"/>
        <v>0</v>
      </c>
      <c r="AT418" s="349">
        <f t="shared" si="98"/>
        <v>0</v>
      </c>
      <c r="AU418" s="349">
        <f t="shared" si="98"/>
        <v>0</v>
      </c>
      <c r="AV418" s="349">
        <f t="shared" si="98"/>
        <v>0</v>
      </c>
      <c r="AW418" s="349">
        <f t="shared" si="98"/>
        <v>0</v>
      </c>
      <c r="AX418" s="349">
        <f t="shared" si="98"/>
        <v>0</v>
      </c>
      <c r="AY418" s="349">
        <f t="shared" si="98"/>
        <v>0</v>
      </c>
      <c r="AZ418" s="349">
        <f t="shared" si="98"/>
        <v>0</v>
      </c>
      <c r="BA418" s="349">
        <f t="shared" si="98"/>
        <v>0</v>
      </c>
      <c r="BB418" s="349">
        <f t="shared" si="96"/>
        <v>0</v>
      </c>
    </row>
    <row r="419" spans="1:54" ht="13.5">
      <c r="A419" s="319" t="str">
        <f t="shared" si="91"/>
        <v/>
      </c>
      <c r="B419" s="350" t="e">
        <f>DATE(F419,G419,H419)&amp;"-"&amp;COUNTIF($C$19:C419,H419)</f>
        <v>#NUM!</v>
      </c>
      <c r="C419" s="319">
        <f t="shared" si="92"/>
        <v>0</v>
      </c>
      <c r="D419" s="350" t="e">
        <f>DATE(F419,G419,H419)&amp;"-"&amp;COUNTIF($E$19:E419,H419)</f>
        <v>#NUM!</v>
      </c>
      <c r="E419" s="319">
        <f t="shared" si="93"/>
        <v>0</v>
      </c>
      <c r="F419" s="351"/>
      <c r="G419" s="351"/>
      <c r="H419" s="351"/>
      <c r="I419" s="352"/>
      <c r="J419" s="352"/>
      <c r="K419" s="353"/>
      <c r="L419" s="351"/>
      <c r="M419" s="354"/>
      <c r="N419" s="355"/>
      <c r="O419" s="356"/>
      <c r="P419" s="355"/>
      <c r="Q419" s="356"/>
      <c r="R419" s="355"/>
      <c r="S419" s="356"/>
      <c r="T419" s="355"/>
      <c r="U419" s="356"/>
      <c r="V419" s="357"/>
      <c r="W419" s="358"/>
      <c r="X419" s="358"/>
      <c r="Y419" s="358"/>
      <c r="Z419" s="358"/>
      <c r="AA419" s="600">
        <v>960</v>
      </c>
      <c r="AB419" s="360"/>
      <c r="AC419" s="349"/>
      <c r="AD419" s="361"/>
      <c r="AE419" s="362">
        <f t="shared" si="97"/>
        <v>0</v>
      </c>
      <c r="AF419" s="362">
        <f t="shared" si="100"/>
        <v>0</v>
      </c>
      <c r="AG419" s="362">
        <f t="shared" si="101"/>
        <v>0</v>
      </c>
      <c r="AH419" s="363">
        <f t="shared" si="94"/>
        <v>0</v>
      </c>
      <c r="AI419" s="364"/>
      <c r="AJ419" s="365">
        <f t="shared" si="95"/>
        <v>0</v>
      </c>
      <c r="AK419" s="351"/>
      <c r="AM419" s="349">
        <f t="shared" si="99"/>
        <v>0</v>
      </c>
      <c r="AN419" s="349">
        <f t="shared" si="98"/>
        <v>0</v>
      </c>
      <c r="AO419" s="349">
        <f t="shared" si="98"/>
        <v>0</v>
      </c>
      <c r="AP419" s="349">
        <f t="shared" si="98"/>
        <v>0</v>
      </c>
      <c r="AQ419" s="349">
        <f t="shared" si="98"/>
        <v>0</v>
      </c>
      <c r="AR419" s="349">
        <f t="shared" si="98"/>
        <v>0</v>
      </c>
      <c r="AS419" s="349">
        <f t="shared" si="98"/>
        <v>0</v>
      </c>
      <c r="AT419" s="349">
        <f t="shared" si="98"/>
        <v>0</v>
      </c>
      <c r="AU419" s="349">
        <f t="shared" si="98"/>
        <v>0</v>
      </c>
      <c r="AV419" s="349">
        <f t="shared" si="98"/>
        <v>0</v>
      </c>
      <c r="AW419" s="349">
        <f t="shared" si="98"/>
        <v>0</v>
      </c>
      <c r="AX419" s="349">
        <f t="shared" si="98"/>
        <v>0</v>
      </c>
      <c r="AY419" s="349">
        <f t="shared" si="98"/>
        <v>0</v>
      </c>
      <c r="AZ419" s="349">
        <f t="shared" si="98"/>
        <v>0</v>
      </c>
      <c r="BA419" s="349">
        <f t="shared" si="98"/>
        <v>0</v>
      </c>
      <c r="BB419" s="349">
        <f t="shared" si="96"/>
        <v>0</v>
      </c>
    </row>
    <row r="420" spans="1:54" ht="13.5">
      <c r="A420" s="319" t="str">
        <f t="shared" si="91"/>
        <v/>
      </c>
      <c r="B420" s="350" t="e">
        <f>DATE(F420,G420,H420)&amp;"-"&amp;COUNTIF($C$19:C420,H420)</f>
        <v>#NUM!</v>
      </c>
      <c r="C420" s="319">
        <f t="shared" si="92"/>
        <v>0</v>
      </c>
      <c r="D420" s="350" t="e">
        <f>DATE(F420,G420,H420)&amp;"-"&amp;COUNTIF($E$19:E420,H420)</f>
        <v>#NUM!</v>
      </c>
      <c r="E420" s="319">
        <f t="shared" si="93"/>
        <v>0</v>
      </c>
      <c r="F420" s="351"/>
      <c r="G420" s="351"/>
      <c r="H420" s="351"/>
      <c r="I420" s="352"/>
      <c r="J420" s="352"/>
      <c r="K420" s="353"/>
      <c r="L420" s="351"/>
      <c r="M420" s="354"/>
      <c r="N420" s="355"/>
      <c r="O420" s="356"/>
      <c r="P420" s="355"/>
      <c r="Q420" s="356"/>
      <c r="R420" s="355"/>
      <c r="S420" s="356"/>
      <c r="T420" s="355"/>
      <c r="U420" s="356"/>
      <c r="V420" s="357"/>
      <c r="W420" s="358"/>
      <c r="X420" s="358"/>
      <c r="Y420" s="358"/>
      <c r="Z420" s="358"/>
      <c r="AA420" s="600">
        <v>960</v>
      </c>
      <c r="AB420" s="359"/>
      <c r="AC420" s="349"/>
      <c r="AD420" s="361"/>
      <c r="AE420" s="362">
        <f t="shared" si="97"/>
        <v>0</v>
      </c>
      <c r="AF420" s="362">
        <f t="shared" si="100"/>
        <v>0</v>
      </c>
      <c r="AG420" s="362">
        <f t="shared" si="101"/>
        <v>0</v>
      </c>
      <c r="AH420" s="363">
        <f t="shared" si="94"/>
        <v>0</v>
      </c>
      <c r="AI420" s="364"/>
      <c r="AJ420" s="365">
        <f t="shared" si="95"/>
        <v>0</v>
      </c>
      <c r="AK420" s="351"/>
      <c r="AM420" s="349">
        <f t="shared" si="99"/>
        <v>0</v>
      </c>
      <c r="AN420" s="349">
        <f t="shared" si="98"/>
        <v>0</v>
      </c>
      <c r="AO420" s="349">
        <f t="shared" si="98"/>
        <v>0</v>
      </c>
      <c r="AP420" s="349">
        <f t="shared" si="98"/>
        <v>0</v>
      </c>
      <c r="AQ420" s="349">
        <f t="shared" si="98"/>
        <v>0</v>
      </c>
      <c r="AR420" s="349">
        <f t="shared" si="98"/>
        <v>0</v>
      </c>
      <c r="AS420" s="349">
        <f t="shared" si="98"/>
        <v>0</v>
      </c>
      <c r="AT420" s="349">
        <f t="shared" si="98"/>
        <v>0</v>
      </c>
      <c r="AU420" s="349">
        <f t="shared" si="98"/>
        <v>0</v>
      </c>
      <c r="AV420" s="349">
        <f t="shared" si="98"/>
        <v>0</v>
      </c>
      <c r="AW420" s="349">
        <f t="shared" si="98"/>
        <v>0</v>
      </c>
      <c r="AX420" s="349">
        <f t="shared" si="98"/>
        <v>0</v>
      </c>
      <c r="AY420" s="349">
        <f t="shared" si="98"/>
        <v>0</v>
      </c>
      <c r="AZ420" s="349">
        <f t="shared" si="98"/>
        <v>0</v>
      </c>
      <c r="BA420" s="349">
        <f t="shared" si="98"/>
        <v>0</v>
      </c>
      <c r="BB420" s="349">
        <f t="shared" si="96"/>
        <v>0</v>
      </c>
    </row>
    <row r="421" spans="1:54" ht="13.5">
      <c r="A421" s="319" t="str">
        <f t="shared" si="91"/>
        <v/>
      </c>
      <c r="B421" s="350" t="e">
        <f>DATE(F421,G421,H421)&amp;"-"&amp;COUNTIF($C$19:C421,H421)</f>
        <v>#NUM!</v>
      </c>
      <c r="C421" s="319">
        <f t="shared" si="92"/>
        <v>0</v>
      </c>
      <c r="D421" s="350" t="e">
        <f>DATE(F421,G421,H421)&amp;"-"&amp;COUNTIF($E$19:E421,H421)</f>
        <v>#NUM!</v>
      </c>
      <c r="E421" s="319">
        <f t="shared" si="93"/>
        <v>0</v>
      </c>
      <c r="F421" s="351"/>
      <c r="G421" s="351"/>
      <c r="H421" s="351"/>
      <c r="I421" s="352"/>
      <c r="J421" s="352"/>
      <c r="K421" s="353"/>
      <c r="L421" s="351"/>
      <c r="M421" s="354"/>
      <c r="N421" s="355"/>
      <c r="O421" s="356"/>
      <c r="P421" s="355"/>
      <c r="Q421" s="356"/>
      <c r="R421" s="355"/>
      <c r="S421" s="356"/>
      <c r="T421" s="355"/>
      <c r="U421" s="356"/>
      <c r="V421" s="357"/>
      <c r="W421" s="358"/>
      <c r="X421" s="358"/>
      <c r="Y421" s="358"/>
      <c r="Z421" s="358"/>
      <c r="AA421" s="600">
        <v>960</v>
      </c>
      <c r="AB421" s="359"/>
      <c r="AC421" s="349"/>
      <c r="AD421" s="361"/>
      <c r="AE421" s="362">
        <f t="shared" si="97"/>
        <v>0</v>
      </c>
      <c r="AF421" s="362">
        <f t="shared" si="100"/>
        <v>0</v>
      </c>
      <c r="AG421" s="362">
        <f t="shared" si="101"/>
        <v>0</v>
      </c>
      <c r="AH421" s="363">
        <f t="shared" si="94"/>
        <v>0</v>
      </c>
      <c r="AI421" s="364"/>
      <c r="AJ421" s="365">
        <f t="shared" si="95"/>
        <v>0</v>
      </c>
      <c r="AK421" s="351"/>
      <c r="AM421" s="349">
        <f t="shared" si="99"/>
        <v>0</v>
      </c>
      <c r="AN421" s="349">
        <f t="shared" si="98"/>
        <v>0</v>
      </c>
      <c r="AO421" s="349">
        <f t="shared" si="98"/>
        <v>0</v>
      </c>
      <c r="AP421" s="349">
        <f t="shared" si="98"/>
        <v>0</v>
      </c>
      <c r="AQ421" s="349">
        <f t="shared" si="98"/>
        <v>0</v>
      </c>
      <c r="AR421" s="349">
        <f t="shared" si="98"/>
        <v>0</v>
      </c>
      <c r="AS421" s="349">
        <f t="shared" si="98"/>
        <v>0</v>
      </c>
      <c r="AT421" s="349">
        <f t="shared" si="98"/>
        <v>0</v>
      </c>
      <c r="AU421" s="349">
        <f t="shared" si="98"/>
        <v>0</v>
      </c>
      <c r="AV421" s="349">
        <f t="shared" si="98"/>
        <v>0</v>
      </c>
      <c r="AW421" s="349">
        <f t="shared" si="98"/>
        <v>0</v>
      </c>
      <c r="AX421" s="349">
        <f t="shared" si="98"/>
        <v>0</v>
      </c>
      <c r="AY421" s="349">
        <f t="shared" si="98"/>
        <v>0</v>
      </c>
      <c r="AZ421" s="349">
        <f t="shared" si="98"/>
        <v>0</v>
      </c>
      <c r="BA421" s="349">
        <f t="shared" si="98"/>
        <v>0</v>
      </c>
      <c r="BB421" s="349">
        <f t="shared" si="96"/>
        <v>0</v>
      </c>
    </row>
    <row r="422" spans="1:54" ht="13.5">
      <c r="A422" s="319" t="str">
        <f t="shared" si="91"/>
        <v/>
      </c>
      <c r="B422" s="350" t="e">
        <f>DATE(F422,G422,H422)&amp;"-"&amp;COUNTIF($C$19:C422,H422)</f>
        <v>#NUM!</v>
      </c>
      <c r="C422" s="319">
        <f t="shared" si="92"/>
        <v>0</v>
      </c>
      <c r="D422" s="350" t="e">
        <f>DATE(F422,G422,H422)&amp;"-"&amp;COUNTIF($E$19:E422,H422)</f>
        <v>#NUM!</v>
      </c>
      <c r="E422" s="319">
        <f t="shared" si="93"/>
        <v>0</v>
      </c>
      <c r="F422" s="351"/>
      <c r="G422" s="351"/>
      <c r="H422" s="351"/>
      <c r="I422" s="352"/>
      <c r="J422" s="352"/>
      <c r="K422" s="353"/>
      <c r="L422" s="351"/>
      <c r="M422" s="354"/>
      <c r="N422" s="355"/>
      <c r="O422" s="356"/>
      <c r="P422" s="355"/>
      <c r="Q422" s="356"/>
      <c r="R422" s="355"/>
      <c r="S422" s="356"/>
      <c r="T422" s="355"/>
      <c r="U422" s="356"/>
      <c r="V422" s="357"/>
      <c r="W422" s="358"/>
      <c r="X422" s="358"/>
      <c r="Y422" s="358"/>
      <c r="Z422" s="358"/>
      <c r="AA422" s="600">
        <v>960</v>
      </c>
      <c r="AB422" s="359"/>
      <c r="AC422" s="349"/>
      <c r="AD422" s="361"/>
      <c r="AE422" s="362">
        <f t="shared" si="97"/>
        <v>0</v>
      </c>
      <c r="AF422" s="362">
        <f t="shared" si="100"/>
        <v>0</v>
      </c>
      <c r="AG422" s="362">
        <f t="shared" si="101"/>
        <v>0</v>
      </c>
      <c r="AH422" s="363">
        <f t="shared" si="94"/>
        <v>0</v>
      </c>
      <c r="AI422" s="364"/>
      <c r="AJ422" s="365">
        <f t="shared" si="95"/>
        <v>0</v>
      </c>
      <c r="AK422" s="351"/>
      <c r="AM422" s="349">
        <f t="shared" si="99"/>
        <v>0</v>
      </c>
      <c r="AN422" s="349">
        <f t="shared" si="98"/>
        <v>0</v>
      </c>
      <c r="AO422" s="349">
        <f t="shared" si="98"/>
        <v>0</v>
      </c>
      <c r="AP422" s="349">
        <f t="shared" si="98"/>
        <v>0</v>
      </c>
      <c r="AQ422" s="349">
        <f t="shared" si="98"/>
        <v>0</v>
      </c>
      <c r="AR422" s="349">
        <f t="shared" si="98"/>
        <v>0</v>
      </c>
      <c r="AS422" s="349">
        <f t="shared" ref="AN422:BA440" si="102">IF($O422=AS$18,$N422,0)+IF($Q422=AS$18,$P422,0)+IF($S422=AS$18,$R422,0)+IF($U422=AS$18,$T422,0)</f>
        <v>0</v>
      </c>
      <c r="AT422" s="349">
        <f t="shared" si="102"/>
        <v>0</v>
      </c>
      <c r="AU422" s="349">
        <f t="shared" si="102"/>
        <v>0</v>
      </c>
      <c r="AV422" s="349">
        <f t="shared" si="102"/>
        <v>0</v>
      </c>
      <c r="AW422" s="349">
        <f t="shared" si="102"/>
        <v>0</v>
      </c>
      <c r="AX422" s="349">
        <f t="shared" si="102"/>
        <v>0</v>
      </c>
      <c r="AY422" s="349">
        <f t="shared" si="102"/>
        <v>0</v>
      </c>
      <c r="AZ422" s="349">
        <f t="shared" si="102"/>
        <v>0</v>
      </c>
      <c r="BA422" s="349">
        <f t="shared" si="102"/>
        <v>0</v>
      </c>
      <c r="BB422" s="349">
        <f t="shared" si="96"/>
        <v>0</v>
      </c>
    </row>
    <row r="423" spans="1:54" ht="13.5">
      <c r="A423" s="319" t="str">
        <f t="shared" si="91"/>
        <v/>
      </c>
      <c r="B423" s="350" t="e">
        <f>DATE(F423,G423,H423)&amp;"-"&amp;COUNTIF($C$19:C423,H423)</f>
        <v>#NUM!</v>
      </c>
      <c r="C423" s="319">
        <f t="shared" si="92"/>
        <v>0</v>
      </c>
      <c r="D423" s="350" t="e">
        <f>DATE(F423,G423,H423)&amp;"-"&amp;COUNTIF($E$19:E423,H423)</f>
        <v>#NUM!</v>
      </c>
      <c r="E423" s="319">
        <f t="shared" si="93"/>
        <v>0</v>
      </c>
      <c r="F423" s="351"/>
      <c r="G423" s="351"/>
      <c r="H423" s="351"/>
      <c r="I423" s="352"/>
      <c r="J423" s="352"/>
      <c r="K423" s="353"/>
      <c r="L423" s="351"/>
      <c r="M423" s="354"/>
      <c r="N423" s="355"/>
      <c r="O423" s="356"/>
      <c r="P423" s="355"/>
      <c r="Q423" s="356"/>
      <c r="R423" s="355"/>
      <c r="S423" s="356"/>
      <c r="T423" s="355"/>
      <c r="U423" s="356"/>
      <c r="V423" s="357"/>
      <c r="W423" s="358"/>
      <c r="X423" s="358"/>
      <c r="Y423" s="358"/>
      <c r="Z423" s="358"/>
      <c r="AA423" s="600">
        <v>960</v>
      </c>
      <c r="AB423" s="359"/>
      <c r="AC423" s="349"/>
      <c r="AD423" s="361"/>
      <c r="AE423" s="362">
        <f t="shared" si="97"/>
        <v>0</v>
      </c>
      <c r="AF423" s="362">
        <f t="shared" si="100"/>
        <v>0</v>
      </c>
      <c r="AG423" s="362">
        <f t="shared" si="101"/>
        <v>0</v>
      </c>
      <c r="AH423" s="363">
        <f t="shared" si="94"/>
        <v>0</v>
      </c>
      <c r="AI423" s="364"/>
      <c r="AJ423" s="365">
        <f t="shared" si="95"/>
        <v>0</v>
      </c>
      <c r="AK423" s="351"/>
      <c r="AM423" s="349">
        <f t="shared" si="99"/>
        <v>0</v>
      </c>
      <c r="AN423" s="349">
        <f t="shared" si="102"/>
        <v>0</v>
      </c>
      <c r="AO423" s="349">
        <f t="shared" si="102"/>
        <v>0</v>
      </c>
      <c r="AP423" s="349">
        <f t="shared" si="102"/>
        <v>0</v>
      </c>
      <c r="AQ423" s="349">
        <f t="shared" si="102"/>
        <v>0</v>
      </c>
      <c r="AR423" s="349">
        <f t="shared" si="102"/>
        <v>0</v>
      </c>
      <c r="AS423" s="349">
        <f t="shared" si="102"/>
        <v>0</v>
      </c>
      <c r="AT423" s="349">
        <f t="shared" si="102"/>
        <v>0</v>
      </c>
      <c r="AU423" s="349">
        <f t="shared" si="102"/>
        <v>0</v>
      </c>
      <c r="AV423" s="349">
        <f t="shared" si="102"/>
        <v>0</v>
      </c>
      <c r="AW423" s="349">
        <f t="shared" si="102"/>
        <v>0</v>
      </c>
      <c r="AX423" s="349">
        <f t="shared" si="102"/>
        <v>0</v>
      </c>
      <c r="AY423" s="349">
        <f t="shared" si="102"/>
        <v>0</v>
      </c>
      <c r="AZ423" s="349">
        <f t="shared" si="102"/>
        <v>0</v>
      </c>
      <c r="BA423" s="349">
        <f t="shared" si="102"/>
        <v>0</v>
      </c>
      <c r="BB423" s="349">
        <f t="shared" si="96"/>
        <v>0</v>
      </c>
    </row>
    <row r="424" spans="1:54" ht="13.5">
      <c r="A424" s="319" t="str">
        <f t="shared" si="91"/>
        <v/>
      </c>
      <c r="B424" s="350" t="e">
        <f>DATE(F424,G424,H424)&amp;"-"&amp;COUNTIF($C$19:C424,H424)</f>
        <v>#NUM!</v>
      </c>
      <c r="C424" s="319">
        <f t="shared" si="92"/>
        <v>0</v>
      </c>
      <c r="D424" s="350" t="e">
        <f>DATE(F424,G424,H424)&amp;"-"&amp;COUNTIF($E$19:E424,H424)</f>
        <v>#NUM!</v>
      </c>
      <c r="E424" s="319">
        <f t="shared" si="93"/>
        <v>0</v>
      </c>
      <c r="F424" s="351"/>
      <c r="G424" s="351"/>
      <c r="H424" s="351"/>
      <c r="I424" s="352"/>
      <c r="J424" s="352"/>
      <c r="K424" s="353"/>
      <c r="L424" s="351"/>
      <c r="M424" s="354"/>
      <c r="N424" s="355"/>
      <c r="O424" s="356"/>
      <c r="P424" s="355"/>
      <c r="Q424" s="356"/>
      <c r="R424" s="355"/>
      <c r="S424" s="356"/>
      <c r="T424" s="355"/>
      <c r="U424" s="356"/>
      <c r="V424" s="357"/>
      <c r="W424" s="358"/>
      <c r="X424" s="358"/>
      <c r="Y424" s="358"/>
      <c r="Z424" s="358"/>
      <c r="AA424" s="600">
        <v>960</v>
      </c>
      <c r="AB424" s="359"/>
      <c r="AC424" s="349"/>
      <c r="AD424" s="361"/>
      <c r="AE424" s="362">
        <f t="shared" si="97"/>
        <v>0</v>
      </c>
      <c r="AF424" s="362">
        <f t="shared" si="100"/>
        <v>0</v>
      </c>
      <c r="AG424" s="362">
        <f t="shared" si="101"/>
        <v>0</v>
      </c>
      <c r="AH424" s="363">
        <f t="shared" si="94"/>
        <v>0</v>
      </c>
      <c r="AI424" s="364"/>
      <c r="AJ424" s="365">
        <f t="shared" si="95"/>
        <v>0</v>
      </c>
      <c r="AK424" s="351"/>
      <c r="AM424" s="349">
        <f t="shared" si="99"/>
        <v>0</v>
      </c>
      <c r="AN424" s="349">
        <f t="shared" si="102"/>
        <v>0</v>
      </c>
      <c r="AO424" s="349">
        <f t="shared" si="102"/>
        <v>0</v>
      </c>
      <c r="AP424" s="349">
        <f t="shared" si="102"/>
        <v>0</v>
      </c>
      <c r="AQ424" s="349">
        <f t="shared" si="102"/>
        <v>0</v>
      </c>
      <c r="AR424" s="349">
        <f t="shared" si="102"/>
        <v>0</v>
      </c>
      <c r="AS424" s="349">
        <f t="shared" si="102"/>
        <v>0</v>
      </c>
      <c r="AT424" s="349">
        <f t="shared" si="102"/>
        <v>0</v>
      </c>
      <c r="AU424" s="349">
        <f t="shared" si="102"/>
        <v>0</v>
      </c>
      <c r="AV424" s="349">
        <f t="shared" si="102"/>
        <v>0</v>
      </c>
      <c r="AW424" s="349">
        <f t="shared" si="102"/>
        <v>0</v>
      </c>
      <c r="AX424" s="349">
        <f t="shared" si="102"/>
        <v>0</v>
      </c>
      <c r="AY424" s="349">
        <f t="shared" si="102"/>
        <v>0</v>
      </c>
      <c r="AZ424" s="349">
        <f t="shared" si="102"/>
        <v>0</v>
      </c>
      <c r="BA424" s="349">
        <f t="shared" si="102"/>
        <v>0</v>
      </c>
      <c r="BB424" s="349">
        <f t="shared" si="96"/>
        <v>0</v>
      </c>
    </row>
    <row r="425" spans="1:54" ht="13.5">
      <c r="A425" s="319" t="str">
        <f t="shared" si="91"/>
        <v/>
      </c>
      <c r="B425" s="350" t="e">
        <f>DATE(F425,G425,H425)&amp;"-"&amp;COUNTIF($C$19:C425,H425)</f>
        <v>#NUM!</v>
      </c>
      <c r="C425" s="319">
        <f t="shared" si="92"/>
        <v>0</v>
      </c>
      <c r="D425" s="350" t="e">
        <f>DATE(F425,G425,H425)&amp;"-"&amp;COUNTIF($E$19:E425,H425)</f>
        <v>#NUM!</v>
      </c>
      <c r="E425" s="319">
        <f t="shared" si="93"/>
        <v>0</v>
      </c>
      <c r="F425" s="351"/>
      <c r="G425" s="351"/>
      <c r="H425" s="351"/>
      <c r="I425" s="352"/>
      <c r="J425" s="352"/>
      <c r="K425" s="353"/>
      <c r="L425" s="351"/>
      <c r="M425" s="354"/>
      <c r="N425" s="355"/>
      <c r="O425" s="356"/>
      <c r="P425" s="355"/>
      <c r="Q425" s="356"/>
      <c r="R425" s="355"/>
      <c r="S425" s="356"/>
      <c r="T425" s="355"/>
      <c r="U425" s="356"/>
      <c r="V425" s="357"/>
      <c r="W425" s="358"/>
      <c r="X425" s="358"/>
      <c r="Y425" s="358"/>
      <c r="Z425" s="358"/>
      <c r="AA425" s="600">
        <v>960</v>
      </c>
      <c r="AB425" s="359"/>
      <c r="AC425" s="349"/>
      <c r="AD425" s="361"/>
      <c r="AE425" s="362">
        <f t="shared" si="97"/>
        <v>0</v>
      </c>
      <c r="AF425" s="362">
        <f t="shared" si="100"/>
        <v>0</v>
      </c>
      <c r="AG425" s="362">
        <f t="shared" si="101"/>
        <v>0</v>
      </c>
      <c r="AH425" s="363">
        <f t="shared" si="94"/>
        <v>0</v>
      </c>
      <c r="AI425" s="364"/>
      <c r="AJ425" s="365">
        <f t="shared" si="95"/>
        <v>0</v>
      </c>
      <c r="AK425" s="351"/>
      <c r="AM425" s="349">
        <f t="shared" si="99"/>
        <v>0</v>
      </c>
      <c r="AN425" s="349">
        <f t="shared" si="102"/>
        <v>0</v>
      </c>
      <c r="AO425" s="349">
        <f t="shared" si="102"/>
        <v>0</v>
      </c>
      <c r="AP425" s="349">
        <f t="shared" si="102"/>
        <v>0</v>
      </c>
      <c r="AQ425" s="349">
        <f t="shared" si="102"/>
        <v>0</v>
      </c>
      <c r="AR425" s="349">
        <f t="shared" si="102"/>
        <v>0</v>
      </c>
      <c r="AS425" s="349">
        <f t="shared" si="102"/>
        <v>0</v>
      </c>
      <c r="AT425" s="349">
        <f t="shared" si="102"/>
        <v>0</v>
      </c>
      <c r="AU425" s="349">
        <f t="shared" si="102"/>
        <v>0</v>
      </c>
      <c r="AV425" s="349">
        <f t="shared" si="102"/>
        <v>0</v>
      </c>
      <c r="AW425" s="349">
        <f t="shared" si="102"/>
        <v>0</v>
      </c>
      <c r="AX425" s="349">
        <f t="shared" si="102"/>
        <v>0</v>
      </c>
      <c r="AY425" s="349">
        <f t="shared" si="102"/>
        <v>0</v>
      </c>
      <c r="AZ425" s="349">
        <f t="shared" si="102"/>
        <v>0</v>
      </c>
      <c r="BA425" s="349">
        <f t="shared" si="102"/>
        <v>0</v>
      </c>
      <c r="BB425" s="349">
        <f t="shared" si="96"/>
        <v>0</v>
      </c>
    </row>
    <row r="426" spans="1:54" ht="13.5">
      <c r="A426" s="319" t="str">
        <f t="shared" si="91"/>
        <v/>
      </c>
      <c r="B426" s="350" t="e">
        <f>DATE(F426,G426,H426)&amp;"-"&amp;COUNTIF($C$19:C426,H426)</f>
        <v>#NUM!</v>
      </c>
      <c r="C426" s="319">
        <f t="shared" si="92"/>
        <v>0</v>
      </c>
      <c r="D426" s="350" t="e">
        <f>DATE(F426,G426,H426)&amp;"-"&amp;COUNTIF($E$19:E426,H426)</f>
        <v>#NUM!</v>
      </c>
      <c r="E426" s="319">
        <f t="shared" si="93"/>
        <v>0</v>
      </c>
      <c r="F426" s="351"/>
      <c r="G426" s="351"/>
      <c r="H426" s="351"/>
      <c r="I426" s="352"/>
      <c r="J426" s="352"/>
      <c r="K426" s="353"/>
      <c r="L426" s="351"/>
      <c r="M426" s="354"/>
      <c r="N426" s="355"/>
      <c r="O426" s="356"/>
      <c r="P426" s="355"/>
      <c r="Q426" s="356"/>
      <c r="R426" s="355"/>
      <c r="S426" s="356"/>
      <c r="T426" s="355"/>
      <c r="U426" s="356"/>
      <c r="V426" s="357"/>
      <c r="W426" s="358"/>
      <c r="X426" s="358"/>
      <c r="Y426" s="358"/>
      <c r="Z426" s="358"/>
      <c r="AA426" s="600">
        <v>960</v>
      </c>
      <c r="AB426" s="359"/>
      <c r="AC426" s="349"/>
      <c r="AD426" s="361"/>
      <c r="AE426" s="362">
        <f t="shared" si="97"/>
        <v>0</v>
      </c>
      <c r="AF426" s="362">
        <f t="shared" si="100"/>
        <v>0</v>
      </c>
      <c r="AG426" s="362">
        <f t="shared" si="101"/>
        <v>0</v>
      </c>
      <c r="AH426" s="363">
        <f t="shared" si="94"/>
        <v>0</v>
      </c>
      <c r="AI426" s="364"/>
      <c r="AJ426" s="365">
        <f t="shared" si="95"/>
        <v>0</v>
      </c>
      <c r="AK426" s="351"/>
      <c r="AM426" s="349">
        <f t="shared" si="99"/>
        <v>0</v>
      </c>
      <c r="AN426" s="349">
        <f t="shared" si="102"/>
        <v>0</v>
      </c>
      <c r="AO426" s="349">
        <f t="shared" si="102"/>
        <v>0</v>
      </c>
      <c r="AP426" s="349">
        <f t="shared" si="102"/>
        <v>0</v>
      </c>
      <c r="AQ426" s="349">
        <f t="shared" si="102"/>
        <v>0</v>
      </c>
      <c r="AR426" s="349">
        <f t="shared" si="102"/>
        <v>0</v>
      </c>
      <c r="AS426" s="349">
        <f t="shared" si="102"/>
        <v>0</v>
      </c>
      <c r="AT426" s="349">
        <f t="shared" si="102"/>
        <v>0</v>
      </c>
      <c r="AU426" s="349">
        <f t="shared" si="102"/>
        <v>0</v>
      </c>
      <c r="AV426" s="349">
        <f t="shared" si="102"/>
        <v>0</v>
      </c>
      <c r="AW426" s="349">
        <f t="shared" si="102"/>
        <v>0</v>
      </c>
      <c r="AX426" s="349">
        <f t="shared" si="102"/>
        <v>0</v>
      </c>
      <c r="AY426" s="349">
        <f t="shared" si="102"/>
        <v>0</v>
      </c>
      <c r="AZ426" s="349">
        <f t="shared" si="102"/>
        <v>0</v>
      </c>
      <c r="BA426" s="349">
        <f t="shared" si="102"/>
        <v>0</v>
      </c>
      <c r="BB426" s="349">
        <f t="shared" si="96"/>
        <v>0</v>
      </c>
    </row>
    <row r="427" spans="1:54" ht="13.5">
      <c r="A427" s="319" t="str">
        <f t="shared" si="91"/>
        <v/>
      </c>
      <c r="B427" s="350" t="e">
        <f>DATE(F427,G427,H427)&amp;"-"&amp;COUNTIF($C$19:C427,H427)</f>
        <v>#NUM!</v>
      </c>
      <c r="C427" s="319">
        <f t="shared" si="92"/>
        <v>0</v>
      </c>
      <c r="D427" s="350" t="e">
        <f>DATE(F427,G427,H427)&amp;"-"&amp;COUNTIF($E$19:E427,H427)</f>
        <v>#NUM!</v>
      </c>
      <c r="E427" s="319">
        <f t="shared" si="93"/>
        <v>0</v>
      </c>
      <c r="F427" s="351"/>
      <c r="G427" s="351"/>
      <c r="H427" s="351"/>
      <c r="I427" s="352"/>
      <c r="J427" s="352"/>
      <c r="K427" s="353"/>
      <c r="L427" s="351"/>
      <c r="M427" s="354"/>
      <c r="N427" s="355"/>
      <c r="O427" s="356"/>
      <c r="P427" s="355"/>
      <c r="Q427" s="356"/>
      <c r="R427" s="355"/>
      <c r="S427" s="356"/>
      <c r="T427" s="355"/>
      <c r="U427" s="356"/>
      <c r="V427" s="357"/>
      <c r="W427" s="358"/>
      <c r="X427" s="358"/>
      <c r="Y427" s="358"/>
      <c r="Z427" s="358"/>
      <c r="AA427" s="600">
        <v>960</v>
      </c>
      <c r="AB427" s="359"/>
      <c r="AC427" s="349"/>
      <c r="AD427" s="361"/>
      <c r="AE427" s="362">
        <f t="shared" si="97"/>
        <v>0</v>
      </c>
      <c r="AF427" s="362">
        <f t="shared" si="100"/>
        <v>0</v>
      </c>
      <c r="AG427" s="362">
        <f t="shared" si="101"/>
        <v>0</v>
      </c>
      <c r="AH427" s="363">
        <f t="shared" si="94"/>
        <v>0</v>
      </c>
      <c r="AI427" s="364"/>
      <c r="AJ427" s="365">
        <f t="shared" si="95"/>
        <v>0</v>
      </c>
      <c r="AK427" s="351"/>
      <c r="AM427" s="349">
        <f t="shared" si="99"/>
        <v>0</v>
      </c>
      <c r="AN427" s="349">
        <f t="shared" si="102"/>
        <v>0</v>
      </c>
      <c r="AO427" s="349">
        <f t="shared" si="102"/>
        <v>0</v>
      </c>
      <c r="AP427" s="349">
        <f t="shared" si="102"/>
        <v>0</v>
      </c>
      <c r="AQ427" s="349">
        <f t="shared" si="102"/>
        <v>0</v>
      </c>
      <c r="AR427" s="349">
        <f t="shared" si="102"/>
        <v>0</v>
      </c>
      <c r="AS427" s="349">
        <f t="shared" si="102"/>
        <v>0</v>
      </c>
      <c r="AT427" s="349">
        <f t="shared" si="102"/>
        <v>0</v>
      </c>
      <c r="AU427" s="349">
        <f t="shared" si="102"/>
        <v>0</v>
      </c>
      <c r="AV427" s="349">
        <f t="shared" si="102"/>
        <v>0</v>
      </c>
      <c r="AW427" s="349">
        <f t="shared" si="102"/>
        <v>0</v>
      </c>
      <c r="AX427" s="349">
        <f t="shared" si="102"/>
        <v>0</v>
      </c>
      <c r="AY427" s="349">
        <f t="shared" si="102"/>
        <v>0</v>
      </c>
      <c r="AZ427" s="349">
        <f t="shared" si="102"/>
        <v>0</v>
      </c>
      <c r="BA427" s="349">
        <f t="shared" si="102"/>
        <v>0</v>
      </c>
      <c r="BB427" s="349">
        <f t="shared" si="96"/>
        <v>0</v>
      </c>
    </row>
    <row r="428" spans="1:54" ht="13.5">
      <c r="A428" s="319" t="str">
        <f t="shared" si="91"/>
        <v/>
      </c>
      <c r="B428" s="350" t="e">
        <f>DATE(F428,G428,H428)&amp;"-"&amp;COUNTIF($C$19:C428,H428)</f>
        <v>#NUM!</v>
      </c>
      <c r="C428" s="319">
        <f t="shared" si="92"/>
        <v>0</v>
      </c>
      <c r="D428" s="350" t="e">
        <f>DATE(F428,G428,H428)&amp;"-"&amp;COUNTIF($E$19:E428,H428)</f>
        <v>#NUM!</v>
      </c>
      <c r="E428" s="319">
        <f t="shared" si="93"/>
        <v>0</v>
      </c>
      <c r="F428" s="351"/>
      <c r="G428" s="351"/>
      <c r="H428" s="351"/>
      <c r="I428" s="352"/>
      <c r="J428" s="352"/>
      <c r="K428" s="353"/>
      <c r="L428" s="351"/>
      <c r="M428" s="354"/>
      <c r="N428" s="355"/>
      <c r="O428" s="356"/>
      <c r="P428" s="355"/>
      <c r="Q428" s="356"/>
      <c r="R428" s="355"/>
      <c r="S428" s="356"/>
      <c r="T428" s="355"/>
      <c r="U428" s="356"/>
      <c r="V428" s="357"/>
      <c r="W428" s="358"/>
      <c r="X428" s="358"/>
      <c r="Y428" s="358"/>
      <c r="Z428" s="358"/>
      <c r="AA428" s="600">
        <v>960</v>
      </c>
      <c r="AB428" s="359"/>
      <c r="AC428" s="349"/>
      <c r="AD428" s="361"/>
      <c r="AE428" s="362">
        <f t="shared" si="97"/>
        <v>0</v>
      </c>
      <c r="AF428" s="362">
        <f t="shared" si="100"/>
        <v>0</v>
      </c>
      <c r="AG428" s="362">
        <f t="shared" si="101"/>
        <v>0</v>
      </c>
      <c r="AH428" s="363">
        <f t="shared" si="94"/>
        <v>0</v>
      </c>
      <c r="AI428" s="364"/>
      <c r="AJ428" s="365">
        <f t="shared" si="95"/>
        <v>0</v>
      </c>
      <c r="AK428" s="351"/>
      <c r="AM428" s="349">
        <f t="shared" si="99"/>
        <v>0</v>
      </c>
      <c r="AN428" s="349">
        <f t="shared" si="102"/>
        <v>0</v>
      </c>
      <c r="AO428" s="349">
        <f t="shared" si="102"/>
        <v>0</v>
      </c>
      <c r="AP428" s="349">
        <f t="shared" si="102"/>
        <v>0</v>
      </c>
      <c r="AQ428" s="349">
        <f t="shared" si="102"/>
        <v>0</v>
      </c>
      <c r="AR428" s="349">
        <f t="shared" si="102"/>
        <v>0</v>
      </c>
      <c r="AS428" s="349">
        <f t="shared" si="102"/>
        <v>0</v>
      </c>
      <c r="AT428" s="349">
        <f t="shared" si="102"/>
        <v>0</v>
      </c>
      <c r="AU428" s="349">
        <f t="shared" si="102"/>
        <v>0</v>
      </c>
      <c r="AV428" s="349">
        <f t="shared" si="102"/>
        <v>0</v>
      </c>
      <c r="AW428" s="349">
        <f t="shared" si="102"/>
        <v>0</v>
      </c>
      <c r="AX428" s="349">
        <f t="shared" si="102"/>
        <v>0</v>
      </c>
      <c r="AY428" s="349">
        <f t="shared" si="102"/>
        <v>0</v>
      </c>
      <c r="AZ428" s="349">
        <f t="shared" si="102"/>
        <v>0</v>
      </c>
      <c r="BA428" s="349">
        <f t="shared" si="102"/>
        <v>0</v>
      </c>
      <c r="BB428" s="349">
        <f t="shared" si="96"/>
        <v>0</v>
      </c>
    </row>
    <row r="429" spans="1:54" ht="13.5">
      <c r="A429" s="319" t="str">
        <f t="shared" si="91"/>
        <v/>
      </c>
      <c r="B429" s="350" t="e">
        <f>DATE(F429,G429,H429)&amp;"-"&amp;COUNTIF($C$19:C429,H429)</f>
        <v>#NUM!</v>
      </c>
      <c r="C429" s="319">
        <f t="shared" si="92"/>
        <v>0</v>
      </c>
      <c r="D429" s="350" t="e">
        <f>DATE(F429,G429,H429)&amp;"-"&amp;COUNTIF($E$19:E429,H429)</f>
        <v>#NUM!</v>
      </c>
      <c r="E429" s="319">
        <f t="shared" si="93"/>
        <v>0</v>
      </c>
      <c r="F429" s="351"/>
      <c r="G429" s="351"/>
      <c r="H429" s="351"/>
      <c r="I429" s="352"/>
      <c r="J429" s="352"/>
      <c r="K429" s="353"/>
      <c r="L429" s="351"/>
      <c r="M429" s="354"/>
      <c r="N429" s="355"/>
      <c r="O429" s="356"/>
      <c r="P429" s="355"/>
      <c r="Q429" s="356"/>
      <c r="R429" s="355"/>
      <c r="S429" s="356"/>
      <c r="T429" s="355"/>
      <c r="U429" s="356"/>
      <c r="V429" s="357"/>
      <c r="W429" s="358"/>
      <c r="X429" s="358"/>
      <c r="Y429" s="358"/>
      <c r="Z429" s="358"/>
      <c r="AA429" s="600">
        <v>960</v>
      </c>
      <c r="AB429" s="359"/>
      <c r="AC429" s="349"/>
      <c r="AD429" s="361"/>
      <c r="AE429" s="362">
        <f t="shared" si="97"/>
        <v>0</v>
      </c>
      <c r="AF429" s="362">
        <f t="shared" si="100"/>
        <v>0</v>
      </c>
      <c r="AG429" s="362">
        <f t="shared" si="101"/>
        <v>0</v>
      </c>
      <c r="AH429" s="363">
        <f t="shared" si="94"/>
        <v>0</v>
      </c>
      <c r="AI429" s="364"/>
      <c r="AJ429" s="365">
        <f t="shared" si="95"/>
        <v>0</v>
      </c>
      <c r="AK429" s="351"/>
      <c r="AM429" s="349">
        <f t="shared" si="99"/>
        <v>0</v>
      </c>
      <c r="AN429" s="349">
        <f t="shared" si="102"/>
        <v>0</v>
      </c>
      <c r="AO429" s="349">
        <f t="shared" si="102"/>
        <v>0</v>
      </c>
      <c r="AP429" s="349">
        <f t="shared" si="102"/>
        <v>0</v>
      </c>
      <c r="AQ429" s="349">
        <f t="shared" si="102"/>
        <v>0</v>
      </c>
      <c r="AR429" s="349">
        <f t="shared" si="102"/>
        <v>0</v>
      </c>
      <c r="AS429" s="349">
        <f t="shared" si="102"/>
        <v>0</v>
      </c>
      <c r="AT429" s="349">
        <f t="shared" si="102"/>
        <v>0</v>
      </c>
      <c r="AU429" s="349">
        <f t="shared" si="102"/>
        <v>0</v>
      </c>
      <c r="AV429" s="349">
        <f t="shared" si="102"/>
        <v>0</v>
      </c>
      <c r="AW429" s="349">
        <f t="shared" si="102"/>
        <v>0</v>
      </c>
      <c r="AX429" s="349">
        <f t="shared" si="102"/>
        <v>0</v>
      </c>
      <c r="AY429" s="349">
        <f t="shared" si="102"/>
        <v>0</v>
      </c>
      <c r="AZ429" s="349">
        <f t="shared" si="102"/>
        <v>0</v>
      </c>
      <c r="BA429" s="349">
        <f t="shared" si="102"/>
        <v>0</v>
      </c>
      <c r="BB429" s="349">
        <f t="shared" si="96"/>
        <v>0</v>
      </c>
    </row>
    <row r="430" spans="1:54" ht="13.5">
      <c r="A430" s="319" t="str">
        <f t="shared" si="91"/>
        <v/>
      </c>
      <c r="B430" s="350" t="e">
        <f>DATE(F430,G430,H430)&amp;"-"&amp;COUNTIF($C$19:C430,H430)</f>
        <v>#NUM!</v>
      </c>
      <c r="C430" s="319">
        <f t="shared" si="92"/>
        <v>0</v>
      </c>
      <c r="D430" s="350" t="e">
        <f>DATE(F430,G430,H430)&amp;"-"&amp;COUNTIF($E$19:E430,H430)</f>
        <v>#NUM!</v>
      </c>
      <c r="E430" s="319">
        <f t="shared" si="93"/>
        <v>0</v>
      </c>
      <c r="F430" s="351"/>
      <c r="G430" s="351"/>
      <c r="H430" s="351"/>
      <c r="I430" s="352"/>
      <c r="J430" s="352"/>
      <c r="K430" s="353"/>
      <c r="L430" s="351"/>
      <c r="M430" s="354"/>
      <c r="N430" s="355"/>
      <c r="O430" s="356"/>
      <c r="P430" s="355"/>
      <c r="Q430" s="356"/>
      <c r="R430" s="355"/>
      <c r="S430" s="356"/>
      <c r="T430" s="355"/>
      <c r="U430" s="356"/>
      <c r="V430" s="357"/>
      <c r="W430" s="358"/>
      <c r="X430" s="358"/>
      <c r="Y430" s="358"/>
      <c r="Z430" s="358"/>
      <c r="AA430" s="600">
        <v>960</v>
      </c>
      <c r="AB430" s="359"/>
      <c r="AC430" s="349"/>
      <c r="AD430" s="361"/>
      <c r="AE430" s="362">
        <f t="shared" si="97"/>
        <v>0</v>
      </c>
      <c r="AF430" s="362">
        <f t="shared" si="100"/>
        <v>0</v>
      </c>
      <c r="AG430" s="362">
        <f t="shared" si="101"/>
        <v>0</v>
      </c>
      <c r="AH430" s="363">
        <f t="shared" si="94"/>
        <v>0</v>
      </c>
      <c r="AI430" s="364"/>
      <c r="AJ430" s="365">
        <f t="shared" si="95"/>
        <v>0</v>
      </c>
      <c r="AK430" s="351"/>
      <c r="AM430" s="349">
        <f t="shared" si="99"/>
        <v>0</v>
      </c>
      <c r="AN430" s="349">
        <f t="shared" si="102"/>
        <v>0</v>
      </c>
      <c r="AO430" s="349">
        <f t="shared" si="102"/>
        <v>0</v>
      </c>
      <c r="AP430" s="349">
        <f t="shared" si="102"/>
        <v>0</v>
      </c>
      <c r="AQ430" s="349">
        <f t="shared" si="102"/>
        <v>0</v>
      </c>
      <c r="AR430" s="349">
        <f t="shared" si="102"/>
        <v>0</v>
      </c>
      <c r="AS430" s="349">
        <f t="shared" si="102"/>
        <v>0</v>
      </c>
      <c r="AT430" s="349">
        <f t="shared" si="102"/>
        <v>0</v>
      </c>
      <c r="AU430" s="349">
        <f t="shared" si="102"/>
        <v>0</v>
      </c>
      <c r="AV430" s="349">
        <f t="shared" si="102"/>
        <v>0</v>
      </c>
      <c r="AW430" s="349">
        <f t="shared" si="102"/>
        <v>0</v>
      </c>
      <c r="AX430" s="349">
        <f t="shared" si="102"/>
        <v>0</v>
      </c>
      <c r="AY430" s="349">
        <f t="shared" si="102"/>
        <v>0</v>
      </c>
      <c r="AZ430" s="349">
        <f t="shared" si="102"/>
        <v>0</v>
      </c>
      <c r="BA430" s="349">
        <f t="shared" si="102"/>
        <v>0</v>
      </c>
      <c r="BB430" s="349">
        <f t="shared" si="96"/>
        <v>0</v>
      </c>
    </row>
    <row r="431" spans="1:54" ht="13.5">
      <c r="A431" s="319" t="str">
        <f t="shared" si="91"/>
        <v/>
      </c>
      <c r="B431" s="350" t="e">
        <f>DATE(F431,G431,H431)&amp;"-"&amp;COUNTIF($C$19:C431,H431)</f>
        <v>#NUM!</v>
      </c>
      <c r="C431" s="319">
        <f t="shared" si="92"/>
        <v>0</v>
      </c>
      <c r="D431" s="350" t="e">
        <f>DATE(F431,G431,H431)&amp;"-"&amp;COUNTIF($E$19:E431,H431)</f>
        <v>#NUM!</v>
      </c>
      <c r="E431" s="319">
        <f t="shared" si="93"/>
        <v>0</v>
      </c>
      <c r="F431" s="351"/>
      <c r="G431" s="351"/>
      <c r="H431" s="351"/>
      <c r="I431" s="352"/>
      <c r="J431" s="352"/>
      <c r="K431" s="353"/>
      <c r="L431" s="351"/>
      <c r="M431" s="354"/>
      <c r="N431" s="355"/>
      <c r="O431" s="356"/>
      <c r="P431" s="355"/>
      <c r="Q431" s="356"/>
      <c r="R431" s="355"/>
      <c r="S431" s="356"/>
      <c r="T431" s="355"/>
      <c r="U431" s="356"/>
      <c r="V431" s="357"/>
      <c r="W431" s="358"/>
      <c r="X431" s="358"/>
      <c r="Y431" s="358"/>
      <c r="Z431" s="358"/>
      <c r="AA431" s="600">
        <v>960</v>
      </c>
      <c r="AB431" s="359"/>
      <c r="AC431" s="349"/>
      <c r="AD431" s="361"/>
      <c r="AE431" s="362">
        <f t="shared" si="97"/>
        <v>0</v>
      </c>
      <c r="AF431" s="362">
        <f t="shared" si="100"/>
        <v>0</v>
      </c>
      <c r="AG431" s="362">
        <f t="shared" si="101"/>
        <v>0</v>
      </c>
      <c r="AH431" s="363">
        <f t="shared" si="94"/>
        <v>0</v>
      </c>
      <c r="AI431" s="364"/>
      <c r="AJ431" s="365">
        <f t="shared" si="95"/>
        <v>0</v>
      </c>
      <c r="AK431" s="351"/>
      <c r="AM431" s="349">
        <f t="shared" si="99"/>
        <v>0</v>
      </c>
      <c r="AN431" s="349">
        <f t="shared" si="102"/>
        <v>0</v>
      </c>
      <c r="AO431" s="349">
        <f t="shared" si="102"/>
        <v>0</v>
      </c>
      <c r="AP431" s="349">
        <f t="shared" si="102"/>
        <v>0</v>
      </c>
      <c r="AQ431" s="349">
        <f t="shared" si="102"/>
        <v>0</v>
      </c>
      <c r="AR431" s="349">
        <f t="shared" si="102"/>
        <v>0</v>
      </c>
      <c r="AS431" s="349">
        <f t="shared" si="102"/>
        <v>0</v>
      </c>
      <c r="AT431" s="349">
        <f t="shared" si="102"/>
        <v>0</v>
      </c>
      <c r="AU431" s="349">
        <f t="shared" si="102"/>
        <v>0</v>
      </c>
      <c r="AV431" s="349">
        <f t="shared" si="102"/>
        <v>0</v>
      </c>
      <c r="AW431" s="349">
        <f t="shared" si="102"/>
        <v>0</v>
      </c>
      <c r="AX431" s="349">
        <f t="shared" si="102"/>
        <v>0</v>
      </c>
      <c r="AY431" s="349">
        <f t="shared" si="102"/>
        <v>0</v>
      </c>
      <c r="AZ431" s="349">
        <f t="shared" si="102"/>
        <v>0</v>
      </c>
      <c r="BA431" s="349">
        <f t="shared" si="102"/>
        <v>0</v>
      </c>
      <c r="BB431" s="349">
        <f t="shared" si="96"/>
        <v>0</v>
      </c>
    </row>
    <row r="432" spans="1:54" ht="13.5">
      <c r="A432" s="319" t="str">
        <f t="shared" si="91"/>
        <v/>
      </c>
      <c r="B432" s="350" t="e">
        <f>DATE(F432,G432,H432)&amp;"-"&amp;COUNTIF($C$19:C432,H432)</f>
        <v>#NUM!</v>
      </c>
      <c r="C432" s="319">
        <f t="shared" si="92"/>
        <v>0</v>
      </c>
      <c r="D432" s="350" t="e">
        <f>DATE(F432,G432,H432)&amp;"-"&amp;COUNTIF($E$19:E432,H432)</f>
        <v>#NUM!</v>
      </c>
      <c r="E432" s="319">
        <f t="shared" si="93"/>
        <v>0</v>
      </c>
      <c r="F432" s="351"/>
      <c r="G432" s="351"/>
      <c r="H432" s="351"/>
      <c r="I432" s="352"/>
      <c r="J432" s="352"/>
      <c r="K432" s="353"/>
      <c r="L432" s="351"/>
      <c r="M432" s="354"/>
      <c r="N432" s="355"/>
      <c r="O432" s="356"/>
      <c r="P432" s="355"/>
      <c r="Q432" s="356"/>
      <c r="R432" s="355"/>
      <c r="S432" s="356"/>
      <c r="T432" s="355"/>
      <c r="U432" s="356"/>
      <c r="V432" s="357"/>
      <c r="W432" s="358"/>
      <c r="X432" s="358"/>
      <c r="Y432" s="358"/>
      <c r="Z432" s="358"/>
      <c r="AA432" s="600">
        <v>960</v>
      </c>
      <c r="AB432" s="359"/>
      <c r="AC432" s="349"/>
      <c r="AD432" s="361"/>
      <c r="AE432" s="362">
        <f t="shared" si="97"/>
        <v>0</v>
      </c>
      <c r="AF432" s="362">
        <f t="shared" si="100"/>
        <v>0</v>
      </c>
      <c r="AG432" s="362">
        <f t="shared" si="101"/>
        <v>0</v>
      </c>
      <c r="AH432" s="363">
        <f t="shared" si="94"/>
        <v>0</v>
      </c>
      <c r="AI432" s="364"/>
      <c r="AJ432" s="365">
        <f t="shared" si="95"/>
        <v>0</v>
      </c>
      <c r="AK432" s="351"/>
      <c r="AM432" s="349">
        <f t="shared" si="99"/>
        <v>0</v>
      </c>
      <c r="AN432" s="349">
        <f t="shared" si="102"/>
        <v>0</v>
      </c>
      <c r="AO432" s="349">
        <f t="shared" si="102"/>
        <v>0</v>
      </c>
      <c r="AP432" s="349">
        <f t="shared" si="102"/>
        <v>0</v>
      </c>
      <c r="AQ432" s="349">
        <f t="shared" si="102"/>
        <v>0</v>
      </c>
      <c r="AR432" s="349">
        <f t="shared" si="102"/>
        <v>0</v>
      </c>
      <c r="AS432" s="349">
        <f t="shared" si="102"/>
        <v>0</v>
      </c>
      <c r="AT432" s="349">
        <f t="shared" si="102"/>
        <v>0</v>
      </c>
      <c r="AU432" s="349">
        <f t="shared" si="102"/>
        <v>0</v>
      </c>
      <c r="AV432" s="349">
        <f t="shared" si="102"/>
        <v>0</v>
      </c>
      <c r="AW432" s="349">
        <f t="shared" si="102"/>
        <v>0</v>
      </c>
      <c r="AX432" s="349">
        <f t="shared" si="102"/>
        <v>0</v>
      </c>
      <c r="AY432" s="349">
        <f t="shared" si="102"/>
        <v>0</v>
      </c>
      <c r="AZ432" s="349">
        <f t="shared" si="102"/>
        <v>0</v>
      </c>
      <c r="BA432" s="349">
        <f t="shared" si="102"/>
        <v>0</v>
      </c>
      <c r="BB432" s="349">
        <f t="shared" si="96"/>
        <v>0</v>
      </c>
    </row>
    <row r="433" spans="1:54" ht="13.5">
      <c r="A433" s="319" t="str">
        <f t="shared" si="91"/>
        <v/>
      </c>
      <c r="B433" s="350" t="e">
        <f>DATE(F433,G433,H433)&amp;"-"&amp;COUNTIF($C$19:C433,H433)</f>
        <v>#NUM!</v>
      </c>
      <c r="C433" s="319">
        <f t="shared" si="92"/>
        <v>0</v>
      </c>
      <c r="D433" s="350" t="e">
        <f>DATE(F433,G433,H433)&amp;"-"&amp;COUNTIF($E$19:E433,H433)</f>
        <v>#NUM!</v>
      </c>
      <c r="E433" s="319">
        <f t="shared" si="93"/>
        <v>0</v>
      </c>
      <c r="F433" s="351"/>
      <c r="G433" s="351"/>
      <c r="H433" s="351"/>
      <c r="I433" s="352"/>
      <c r="J433" s="352"/>
      <c r="K433" s="353"/>
      <c r="L433" s="351"/>
      <c r="M433" s="354"/>
      <c r="N433" s="355"/>
      <c r="O433" s="356"/>
      <c r="P433" s="355"/>
      <c r="Q433" s="356"/>
      <c r="R433" s="355"/>
      <c r="S433" s="356"/>
      <c r="T433" s="355"/>
      <c r="U433" s="356"/>
      <c r="V433" s="357"/>
      <c r="W433" s="358"/>
      <c r="X433" s="358"/>
      <c r="Y433" s="358"/>
      <c r="Z433" s="358"/>
      <c r="AA433" s="600">
        <v>960</v>
      </c>
      <c r="AB433" s="359"/>
      <c r="AC433" s="349"/>
      <c r="AD433" s="361"/>
      <c r="AE433" s="362">
        <f t="shared" si="97"/>
        <v>0</v>
      </c>
      <c r="AF433" s="362">
        <f t="shared" si="100"/>
        <v>0</v>
      </c>
      <c r="AG433" s="362">
        <f t="shared" si="101"/>
        <v>0</v>
      </c>
      <c r="AH433" s="363">
        <f t="shared" si="94"/>
        <v>0</v>
      </c>
      <c r="AI433" s="364"/>
      <c r="AJ433" s="365">
        <f t="shared" si="95"/>
        <v>0</v>
      </c>
      <c r="AK433" s="351"/>
      <c r="AM433" s="349">
        <f t="shared" si="99"/>
        <v>0</v>
      </c>
      <c r="AN433" s="349">
        <f t="shared" si="102"/>
        <v>0</v>
      </c>
      <c r="AO433" s="349">
        <f t="shared" si="102"/>
        <v>0</v>
      </c>
      <c r="AP433" s="349">
        <f t="shared" si="102"/>
        <v>0</v>
      </c>
      <c r="AQ433" s="349">
        <f t="shared" si="102"/>
        <v>0</v>
      </c>
      <c r="AR433" s="349">
        <f t="shared" si="102"/>
        <v>0</v>
      </c>
      <c r="AS433" s="349">
        <f t="shared" si="102"/>
        <v>0</v>
      </c>
      <c r="AT433" s="349">
        <f t="shared" si="102"/>
        <v>0</v>
      </c>
      <c r="AU433" s="349">
        <f t="shared" si="102"/>
        <v>0</v>
      </c>
      <c r="AV433" s="349">
        <f t="shared" si="102"/>
        <v>0</v>
      </c>
      <c r="AW433" s="349">
        <f t="shared" si="102"/>
        <v>0</v>
      </c>
      <c r="AX433" s="349">
        <f t="shared" si="102"/>
        <v>0</v>
      </c>
      <c r="AY433" s="349">
        <f t="shared" si="102"/>
        <v>0</v>
      </c>
      <c r="AZ433" s="349">
        <f t="shared" si="102"/>
        <v>0</v>
      </c>
      <c r="BA433" s="349">
        <f t="shared" si="102"/>
        <v>0</v>
      </c>
      <c r="BB433" s="349">
        <f t="shared" si="96"/>
        <v>0</v>
      </c>
    </row>
    <row r="434" spans="1:54" ht="13.5">
      <c r="A434" s="319" t="str">
        <f t="shared" si="91"/>
        <v/>
      </c>
      <c r="B434" s="350" t="e">
        <f>DATE(F434,G434,H434)&amp;"-"&amp;COUNTIF($C$19:C434,H434)</f>
        <v>#NUM!</v>
      </c>
      <c r="C434" s="319">
        <f t="shared" si="92"/>
        <v>0</v>
      </c>
      <c r="D434" s="350" t="e">
        <f>DATE(F434,G434,H434)&amp;"-"&amp;COUNTIF($E$19:E434,H434)</f>
        <v>#NUM!</v>
      </c>
      <c r="E434" s="319">
        <f t="shared" si="93"/>
        <v>0</v>
      </c>
      <c r="F434" s="351"/>
      <c r="G434" s="351"/>
      <c r="H434" s="351"/>
      <c r="I434" s="352"/>
      <c r="J434" s="352"/>
      <c r="K434" s="353"/>
      <c r="L434" s="351"/>
      <c r="M434" s="354"/>
      <c r="N434" s="355"/>
      <c r="O434" s="356"/>
      <c r="P434" s="355"/>
      <c r="Q434" s="356"/>
      <c r="R434" s="355"/>
      <c r="S434" s="356"/>
      <c r="T434" s="355"/>
      <c r="U434" s="356"/>
      <c r="V434" s="357"/>
      <c r="W434" s="358"/>
      <c r="X434" s="358"/>
      <c r="Y434" s="358"/>
      <c r="Z434" s="358"/>
      <c r="AA434" s="600">
        <v>960</v>
      </c>
      <c r="AB434" s="359"/>
      <c r="AC434" s="349"/>
      <c r="AD434" s="361"/>
      <c r="AE434" s="362">
        <f t="shared" si="97"/>
        <v>0</v>
      </c>
      <c r="AF434" s="362">
        <f t="shared" si="100"/>
        <v>0</v>
      </c>
      <c r="AG434" s="362">
        <f t="shared" si="101"/>
        <v>0</v>
      </c>
      <c r="AH434" s="363">
        <f t="shared" si="94"/>
        <v>0</v>
      </c>
      <c r="AI434" s="364"/>
      <c r="AJ434" s="365">
        <f t="shared" si="95"/>
        <v>0</v>
      </c>
      <c r="AK434" s="351"/>
      <c r="AM434" s="349">
        <f t="shared" si="99"/>
        <v>0</v>
      </c>
      <c r="AN434" s="349">
        <f t="shared" si="102"/>
        <v>0</v>
      </c>
      <c r="AO434" s="349">
        <f t="shared" si="102"/>
        <v>0</v>
      </c>
      <c r="AP434" s="349">
        <f t="shared" si="102"/>
        <v>0</v>
      </c>
      <c r="AQ434" s="349">
        <f t="shared" si="102"/>
        <v>0</v>
      </c>
      <c r="AR434" s="349">
        <f t="shared" si="102"/>
        <v>0</v>
      </c>
      <c r="AS434" s="349">
        <f t="shared" si="102"/>
        <v>0</v>
      </c>
      <c r="AT434" s="349">
        <f t="shared" si="102"/>
        <v>0</v>
      </c>
      <c r="AU434" s="349">
        <f t="shared" si="102"/>
        <v>0</v>
      </c>
      <c r="AV434" s="349">
        <f t="shared" si="102"/>
        <v>0</v>
      </c>
      <c r="AW434" s="349">
        <f t="shared" si="102"/>
        <v>0</v>
      </c>
      <c r="AX434" s="349">
        <f t="shared" si="102"/>
        <v>0</v>
      </c>
      <c r="AY434" s="349">
        <f t="shared" si="102"/>
        <v>0</v>
      </c>
      <c r="AZ434" s="349">
        <f t="shared" si="102"/>
        <v>0</v>
      </c>
      <c r="BA434" s="349">
        <f t="shared" si="102"/>
        <v>0</v>
      </c>
      <c r="BB434" s="349">
        <f t="shared" si="96"/>
        <v>0</v>
      </c>
    </row>
    <row r="435" spans="1:54" ht="13.5">
      <c r="A435" s="319" t="str">
        <f t="shared" si="91"/>
        <v/>
      </c>
      <c r="B435" s="350" t="e">
        <f>DATE(F435,G435,H435)&amp;"-"&amp;COUNTIF($C$19:C435,H435)</f>
        <v>#NUM!</v>
      </c>
      <c r="C435" s="319">
        <f t="shared" si="92"/>
        <v>0</v>
      </c>
      <c r="D435" s="350" t="e">
        <f>DATE(F435,G435,H435)&amp;"-"&amp;COUNTIF($E$19:E435,H435)</f>
        <v>#NUM!</v>
      </c>
      <c r="E435" s="319">
        <f t="shared" si="93"/>
        <v>0</v>
      </c>
      <c r="F435" s="351"/>
      <c r="G435" s="351"/>
      <c r="H435" s="351"/>
      <c r="I435" s="352"/>
      <c r="J435" s="352"/>
      <c r="K435" s="353"/>
      <c r="L435" s="351"/>
      <c r="M435" s="354"/>
      <c r="N435" s="355"/>
      <c r="O435" s="356"/>
      <c r="P435" s="355"/>
      <c r="Q435" s="356"/>
      <c r="R435" s="355"/>
      <c r="S435" s="356"/>
      <c r="T435" s="355"/>
      <c r="U435" s="356"/>
      <c r="V435" s="357"/>
      <c r="W435" s="358"/>
      <c r="X435" s="358"/>
      <c r="Y435" s="358"/>
      <c r="Z435" s="358"/>
      <c r="AA435" s="600">
        <v>960</v>
      </c>
      <c r="AB435" s="359"/>
      <c r="AC435" s="349"/>
      <c r="AD435" s="361"/>
      <c r="AE435" s="362">
        <f t="shared" si="97"/>
        <v>0</v>
      </c>
      <c r="AF435" s="362">
        <f t="shared" si="100"/>
        <v>0</v>
      </c>
      <c r="AG435" s="362">
        <f t="shared" si="101"/>
        <v>0</v>
      </c>
      <c r="AH435" s="363">
        <f t="shared" si="94"/>
        <v>0</v>
      </c>
      <c r="AI435" s="364"/>
      <c r="AJ435" s="365">
        <f t="shared" si="95"/>
        <v>0</v>
      </c>
      <c r="AK435" s="351"/>
      <c r="AM435" s="349">
        <f t="shared" si="99"/>
        <v>0</v>
      </c>
      <c r="AN435" s="349">
        <f t="shared" si="102"/>
        <v>0</v>
      </c>
      <c r="AO435" s="349">
        <f t="shared" si="102"/>
        <v>0</v>
      </c>
      <c r="AP435" s="349">
        <f t="shared" si="102"/>
        <v>0</v>
      </c>
      <c r="AQ435" s="349">
        <f t="shared" si="102"/>
        <v>0</v>
      </c>
      <c r="AR435" s="349">
        <f t="shared" si="102"/>
        <v>0</v>
      </c>
      <c r="AS435" s="349">
        <f t="shared" si="102"/>
        <v>0</v>
      </c>
      <c r="AT435" s="349">
        <f t="shared" si="102"/>
        <v>0</v>
      </c>
      <c r="AU435" s="349">
        <f t="shared" si="102"/>
        <v>0</v>
      </c>
      <c r="AV435" s="349">
        <f t="shared" si="102"/>
        <v>0</v>
      </c>
      <c r="AW435" s="349">
        <f t="shared" si="102"/>
        <v>0</v>
      </c>
      <c r="AX435" s="349">
        <f t="shared" si="102"/>
        <v>0</v>
      </c>
      <c r="AY435" s="349">
        <f t="shared" si="102"/>
        <v>0</v>
      </c>
      <c r="AZ435" s="349">
        <f t="shared" si="102"/>
        <v>0</v>
      </c>
      <c r="BA435" s="349">
        <f t="shared" si="102"/>
        <v>0</v>
      </c>
      <c r="BB435" s="349">
        <f t="shared" si="96"/>
        <v>0</v>
      </c>
    </row>
    <row r="436" spans="1:54" ht="13.5">
      <c r="A436" s="319" t="str">
        <f t="shared" si="91"/>
        <v/>
      </c>
      <c r="B436" s="350" t="e">
        <f>DATE(F436,G436,H436)&amp;"-"&amp;COUNTIF($C$19:C436,H436)</f>
        <v>#NUM!</v>
      </c>
      <c r="C436" s="319">
        <f t="shared" si="92"/>
        <v>0</v>
      </c>
      <c r="D436" s="350" t="e">
        <f>DATE(F436,G436,H436)&amp;"-"&amp;COUNTIF($E$19:E436,H436)</f>
        <v>#NUM!</v>
      </c>
      <c r="E436" s="319">
        <f t="shared" si="93"/>
        <v>0</v>
      </c>
      <c r="F436" s="351"/>
      <c r="G436" s="351"/>
      <c r="H436" s="351"/>
      <c r="I436" s="352"/>
      <c r="J436" s="352"/>
      <c r="K436" s="353"/>
      <c r="L436" s="351"/>
      <c r="M436" s="354"/>
      <c r="N436" s="355"/>
      <c r="O436" s="356"/>
      <c r="P436" s="355"/>
      <c r="Q436" s="356"/>
      <c r="R436" s="355"/>
      <c r="S436" s="356"/>
      <c r="T436" s="355"/>
      <c r="U436" s="356"/>
      <c r="V436" s="357"/>
      <c r="W436" s="358"/>
      <c r="X436" s="358"/>
      <c r="Y436" s="358"/>
      <c r="Z436" s="358"/>
      <c r="AA436" s="600">
        <v>960</v>
      </c>
      <c r="AB436" s="359"/>
      <c r="AC436" s="349"/>
      <c r="AD436" s="361"/>
      <c r="AE436" s="362">
        <f t="shared" si="97"/>
        <v>0</v>
      </c>
      <c r="AF436" s="362">
        <f t="shared" si="100"/>
        <v>0</v>
      </c>
      <c r="AG436" s="362">
        <f t="shared" si="101"/>
        <v>0</v>
      </c>
      <c r="AH436" s="363">
        <f t="shared" si="94"/>
        <v>0</v>
      </c>
      <c r="AI436" s="364"/>
      <c r="AJ436" s="365">
        <f t="shared" si="95"/>
        <v>0</v>
      </c>
      <c r="AK436" s="351"/>
      <c r="AM436" s="349">
        <f t="shared" si="99"/>
        <v>0</v>
      </c>
      <c r="AN436" s="349">
        <f t="shared" si="102"/>
        <v>0</v>
      </c>
      <c r="AO436" s="349">
        <f t="shared" si="102"/>
        <v>0</v>
      </c>
      <c r="AP436" s="349">
        <f t="shared" si="102"/>
        <v>0</v>
      </c>
      <c r="AQ436" s="349">
        <f t="shared" si="102"/>
        <v>0</v>
      </c>
      <c r="AR436" s="349">
        <f t="shared" si="102"/>
        <v>0</v>
      </c>
      <c r="AS436" s="349">
        <f t="shared" si="102"/>
        <v>0</v>
      </c>
      <c r="AT436" s="349">
        <f t="shared" si="102"/>
        <v>0</v>
      </c>
      <c r="AU436" s="349">
        <f t="shared" si="102"/>
        <v>0</v>
      </c>
      <c r="AV436" s="349">
        <f t="shared" si="102"/>
        <v>0</v>
      </c>
      <c r="AW436" s="349">
        <f t="shared" si="102"/>
        <v>0</v>
      </c>
      <c r="AX436" s="349">
        <f t="shared" si="102"/>
        <v>0</v>
      </c>
      <c r="AY436" s="349">
        <f t="shared" si="102"/>
        <v>0</v>
      </c>
      <c r="AZ436" s="349">
        <f t="shared" si="102"/>
        <v>0</v>
      </c>
      <c r="BA436" s="349">
        <f t="shared" si="102"/>
        <v>0</v>
      </c>
      <c r="BB436" s="349">
        <f t="shared" si="96"/>
        <v>0</v>
      </c>
    </row>
    <row r="437" spans="1:54" ht="13.5">
      <c r="A437" s="319" t="str">
        <f t="shared" si="91"/>
        <v/>
      </c>
      <c r="B437" s="350" t="e">
        <f>DATE(F437,G437,H437)&amp;"-"&amp;COUNTIF($C$19:C437,H437)</f>
        <v>#NUM!</v>
      </c>
      <c r="C437" s="319">
        <f t="shared" si="92"/>
        <v>0</v>
      </c>
      <c r="D437" s="350" t="e">
        <f>DATE(F437,G437,H437)&amp;"-"&amp;COUNTIF($E$19:E437,H437)</f>
        <v>#NUM!</v>
      </c>
      <c r="E437" s="319">
        <f t="shared" si="93"/>
        <v>0</v>
      </c>
      <c r="F437" s="351"/>
      <c r="G437" s="351"/>
      <c r="H437" s="351"/>
      <c r="I437" s="352"/>
      <c r="J437" s="352"/>
      <c r="K437" s="353"/>
      <c r="L437" s="351"/>
      <c r="M437" s="354"/>
      <c r="N437" s="355"/>
      <c r="O437" s="356"/>
      <c r="P437" s="355"/>
      <c r="Q437" s="356"/>
      <c r="R437" s="355"/>
      <c r="S437" s="356"/>
      <c r="T437" s="355"/>
      <c r="U437" s="356"/>
      <c r="V437" s="357"/>
      <c r="W437" s="358"/>
      <c r="X437" s="358"/>
      <c r="Y437" s="358"/>
      <c r="Z437" s="358"/>
      <c r="AA437" s="600">
        <v>960</v>
      </c>
      <c r="AB437" s="359"/>
      <c r="AC437" s="349"/>
      <c r="AD437" s="361"/>
      <c r="AE437" s="362">
        <f t="shared" si="97"/>
        <v>0</v>
      </c>
      <c r="AF437" s="362">
        <f t="shared" si="100"/>
        <v>0</v>
      </c>
      <c r="AG437" s="362">
        <f t="shared" si="101"/>
        <v>0</v>
      </c>
      <c r="AH437" s="363">
        <f t="shared" si="94"/>
        <v>0</v>
      </c>
      <c r="AI437" s="364"/>
      <c r="AJ437" s="365">
        <f t="shared" si="95"/>
        <v>0</v>
      </c>
      <c r="AK437" s="351"/>
      <c r="AM437" s="349">
        <f t="shared" si="99"/>
        <v>0</v>
      </c>
      <c r="AN437" s="349">
        <f t="shared" si="102"/>
        <v>0</v>
      </c>
      <c r="AO437" s="349">
        <f t="shared" si="102"/>
        <v>0</v>
      </c>
      <c r="AP437" s="349">
        <f t="shared" si="102"/>
        <v>0</v>
      </c>
      <c r="AQ437" s="349">
        <f t="shared" si="102"/>
        <v>0</v>
      </c>
      <c r="AR437" s="349">
        <f t="shared" si="102"/>
        <v>0</v>
      </c>
      <c r="AS437" s="349">
        <f t="shared" si="102"/>
        <v>0</v>
      </c>
      <c r="AT437" s="349">
        <f t="shared" si="102"/>
        <v>0</v>
      </c>
      <c r="AU437" s="349">
        <f t="shared" si="102"/>
        <v>0</v>
      </c>
      <c r="AV437" s="349">
        <f t="shared" si="102"/>
        <v>0</v>
      </c>
      <c r="AW437" s="349">
        <f t="shared" si="102"/>
        <v>0</v>
      </c>
      <c r="AX437" s="349">
        <f t="shared" si="102"/>
        <v>0</v>
      </c>
      <c r="AY437" s="349">
        <f t="shared" si="102"/>
        <v>0</v>
      </c>
      <c r="AZ437" s="349">
        <f t="shared" si="102"/>
        <v>0</v>
      </c>
      <c r="BA437" s="349">
        <f t="shared" si="102"/>
        <v>0</v>
      </c>
      <c r="BB437" s="349">
        <f t="shared" si="96"/>
        <v>0</v>
      </c>
    </row>
    <row r="438" spans="1:54" ht="13.5">
      <c r="A438" s="319" t="str">
        <f t="shared" si="91"/>
        <v/>
      </c>
      <c r="B438" s="350" t="e">
        <f>DATE(F438,G438,H438)&amp;"-"&amp;COUNTIF($C$19:C438,H438)</f>
        <v>#NUM!</v>
      </c>
      <c r="C438" s="319">
        <f t="shared" si="92"/>
        <v>0</v>
      </c>
      <c r="D438" s="350" t="e">
        <f>DATE(F438,G438,H438)&amp;"-"&amp;COUNTIF($E$19:E438,H438)</f>
        <v>#NUM!</v>
      </c>
      <c r="E438" s="319">
        <f t="shared" si="93"/>
        <v>0</v>
      </c>
      <c r="F438" s="351"/>
      <c r="G438" s="351"/>
      <c r="H438" s="351"/>
      <c r="I438" s="352"/>
      <c r="J438" s="352"/>
      <c r="K438" s="353"/>
      <c r="L438" s="351"/>
      <c r="M438" s="354"/>
      <c r="N438" s="355"/>
      <c r="O438" s="356"/>
      <c r="P438" s="355"/>
      <c r="Q438" s="356"/>
      <c r="R438" s="355"/>
      <c r="S438" s="356"/>
      <c r="T438" s="355"/>
      <c r="U438" s="356"/>
      <c r="V438" s="357"/>
      <c r="W438" s="358"/>
      <c r="X438" s="358"/>
      <c r="Y438" s="358"/>
      <c r="Z438" s="358"/>
      <c r="AA438" s="600">
        <v>960</v>
      </c>
      <c r="AB438" s="359"/>
      <c r="AC438" s="349"/>
      <c r="AD438" s="361"/>
      <c r="AE438" s="362">
        <f t="shared" si="97"/>
        <v>0</v>
      </c>
      <c r="AF438" s="362">
        <f t="shared" si="100"/>
        <v>0</v>
      </c>
      <c r="AG438" s="362">
        <f t="shared" si="101"/>
        <v>0</v>
      </c>
      <c r="AH438" s="363">
        <f t="shared" si="94"/>
        <v>0</v>
      </c>
      <c r="AI438" s="364"/>
      <c r="AJ438" s="365">
        <f t="shared" si="95"/>
        <v>0</v>
      </c>
      <c r="AK438" s="351"/>
      <c r="AM438" s="349">
        <f t="shared" si="99"/>
        <v>0</v>
      </c>
      <c r="AN438" s="349">
        <f t="shared" si="102"/>
        <v>0</v>
      </c>
      <c r="AO438" s="349">
        <f t="shared" si="102"/>
        <v>0</v>
      </c>
      <c r="AP438" s="349">
        <f t="shared" si="102"/>
        <v>0</v>
      </c>
      <c r="AQ438" s="349">
        <f t="shared" si="102"/>
        <v>0</v>
      </c>
      <c r="AR438" s="349">
        <f t="shared" si="102"/>
        <v>0</v>
      </c>
      <c r="AS438" s="349">
        <f t="shared" si="102"/>
        <v>0</v>
      </c>
      <c r="AT438" s="349">
        <f t="shared" si="102"/>
        <v>0</v>
      </c>
      <c r="AU438" s="349">
        <f t="shared" si="102"/>
        <v>0</v>
      </c>
      <c r="AV438" s="349">
        <f t="shared" si="102"/>
        <v>0</v>
      </c>
      <c r="AW438" s="349">
        <f t="shared" si="102"/>
        <v>0</v>
      </c>
      <c r="AX438" s="349">
        <f t="shared" si="102"/>
        <v>0</v>
      </c>
      <c r="AY438" s="349">
        <f t="shared" si="102"/>
        <v>0</v>
      </c>
      <c r="AZ438" s="349">
        <f t="shared" si="102"/>
        <v>0</v>
      </c>
      <c r="BA438" s="349">
        <f t="shared" si="102"/>
        <v>0</v>
      </c>
      <c r="BB438" s="349">
        <f t="shared" si="96"/>
        <v>0</v>
      </c>
    </row>
    <row r="439" spans="1:54" ht="13.5">
      <c r="A439" s="319" t="str">
        <f t="shared" si="91"/>
        <v/>
      </c>
      <c r="B439" s="350" t="e">
        <f>DATE(F439,G439,H439)&amp;"-"&amp;COUNTIF($C$19:C439,H439)</f>
        <v>#NUM!</v>
      </c>
      <c r="C439" s="319">
        <f t="shared" si="92"/>
        <v>0</v>
      </c>
      <c r="D439" s="350" t="e">
        <f>DATE(F439,G439,H439)&amp;"-"&amp;COUNTIF($E$19:E439,H439)</f>
        <v>#NUM!</v>
      </c>
      <c r="E439" s="319">
        <f t="shared" si="93"/>
        <v>0</v>
      </c>
      <c r="F439" s="351"/>
      <c r="G439" s="351"/>
      <c r="H439" s="351"/>
      <c r="I439" s="352"/>
      <c r="J439" s="352"/>
      <c r="K439" s="353"/>
      <c r="L439" s="351"/>
      <c r="M439" s="354"/>
      <c r="N439" s="355"/>
      <c r="O439" s="356"/>
      <c r="P439" s="355"/>
      <c r="Q439" s="356"/>
      <c r="R439" s="355"/>
      <c r="S439" s="356"/>
      <c r="T439" s="355"/>
      <c r="U439" s="356"/>
      <c r="V439" s="357"/>
      <c r="W439" s="358"/>
      <c r="X439" s="358"/>
      <c r="Y439" s="358"/>
      <c r="Z439" s="358"/>
      <c r="AA439" s="600">
        <v>960</v>
      </c>
      <c r="AB439" s="359"/>
      <c r="AC439" s="349"/>
      <c r="AD439" s="361"/>
      <c r="AE439" s="362">
        <f t="shared" si="97"/>
        <v>0</v>
      </c>
      <c r="AF439" s="362">
        <f t="shared" si="100"/>
        <v>0</v>
      </c>
      <c r="AG439" s="362">
        <f t="shared" si="101"/>
        <v>0</v>
      </c>
      <c r="AH439" s="363">
        <f t="shared" si="94"/>
        <v>0</v>
      </c>
      <c r="AI439" s="364"/>
      <c r="AJ439" s="365">
        <f t="shared" si="95"/>
        <v>0</v>
      </c>
      <c r="AK439" s="351"/>
      <c r="AM439" s="349">
        <f t="shared" si="99"/>
        <v>0</v>
      </c>
      <c r="AN439" s="349">
        <f t="shared" si="102"/>
        <v>0</v>
      </c>
      <c r="AO439" s="349">
        <f t="shared" si="102"/>
        <v>0</v>
      </c>
      <c r="AP439" s="349">
        <f t="shared" si="102"/>
        <v>0</v>
      </c>
      <c r="AQ439" s="349">
        <f t="shared" si="102"/>
        <v>0</v>
      </c>
      <c r="AR439" s="349">
        <f t="shared" si="102"/>
        <v>0</v>
      </c>
      <c r="AS439" s="349">
        <f t="shared" si="102"/>
        <v>0</v>
      </c>
      <c r="AT439" s="349">
        <f t="shared" si="102"/>
        <v>0</v>
      </c>
      <c r="AU439" s="349">
        <f t="shared" si="102"/>
        <v>0</v>
      </c>
      <c r="AV439" s="349">
        <f t="shared" si="102"/>
        <v>0</v>
      </c>
      <c r="AW439" s="349">
        <f t="shared" si="102"/>
        <v>0</v>
      </c>
      <c r="AX439" s="349">
        <f t="shared" si="102"/>
        <v>0</v>
      </c>
      <c r="AY439" s="349">
        <f t="shared" si="102"/>
        <v>0</v>
      </c>
      <c r="AZ439" s="349">
        <f t="shared" si="102"/>
        <v>0</v>
      </c>
      <c r="BA439" s="349">
        <f t="shared" si="102"/>
        <v>0</v>
      </c>
      <c r="BB439" s="349">
        <f t="shared" si="96"/>
        <v>0</v>
      </c>
    </row>
    <row r="440" spans="1:54" ht="13.5">
      <c r="A440" s="319" t="str">
        <f t="shared" si="91"/>
        <v/>
      </c>
      <c r="B440" s="350" t="e">
        <f>DATE(F440,G440,H440)&amp;"-"&amp;COUNTIF($C$19:C440,H440)</f>
        <v>#NUM!</v>
      </c>
      <c r="C440" s="319">
        <f t="shared" si="92"/>
        <v>0</v>
      </c>
      <c r="D440" s="350" t="e">
        <f>DATE(F440,G440,H440)&amp;"-"&amp;COUNTIF($E$19:E440,H440)</f>
        <v>#NUM!</v>
      </c>
      <c r="E440" s="319">
        <f t="shared" si="93"/>
        <v>0</v>
      </c>
      <c r="F440" s="351"/>
      <c r="G440" s="351"/>
      <c r="H440" s="351"/>
      <c r="I440" s="352"/>
      <c r="J440" s="352"/>
      <c r="K440" s="353"/>
      <c r="L440" s="351"/>
      <c r="M440" s="354"/>
      <c r="N440" s="355"/>
      <c r="O440" s="356"/>
      <c r="P440" s="355"/>
      <c r="Q440" s="356"/>
      <c r="R440" s="355"/>
      <c r="S440" s="356"/>
      <c r="T440" s="355"/>
      <c r="U440" s="356"/>
      <c r="V440" s="357"/>
      <c r="W440" s="358"/>
      <c r="X440" s="358"/>
      <c r="Y440" s="358"/>
      <c r="Z440" s="358"/>
      <c r="AA440" s="600">
        <v>960</v>
      </c>
      <c r="AB440" s="359"/>
      <c r="AC440" s="349"/>
      <c r="AD440" s="361"/>
      <c r="AE440" s="362">
        <f t="shared" si="97"/>
        <v>0</v>
      </c>
      <c r="AF440" s="362">
        <f t="shared" si="100"/>
        <v>0</v>
      </c>
      <c r="AG440" s="362">
        <f t="shared" si="101"/>
        <v>0</v>
      </c>
      <c r="AH440" s="363">
        <f t="shared" si="94"/>
        <v>0</v>
      </c>
      <c r="AI440" s="364"/>
      <c r="AJ440" s="365">
        <f t="shared" si="95"/>
        <v>0</v>
      </c>
      <c r="AK440" s="351"/>
      <c r="AM440" s="349">
        <f t="shared" si="99"/>
        <v>0</v>
      </c>
      <c r="AN440" s="349">
        <f t="shared" si="102"/>
        <v>0</v>
      </c>
      <c r="AO440" s="349">
        <f t="shared" si="102"/>
        <v>0</v>
      </c>
      <c r="AP440" s="349">
        <f t="shared" si="102"/>
        <v>0</v>
      </c>
      <c r="AQ440" s="349">
        <f t="shared" si="102"/>
        <v>0</v>
      </c>
      <c r="AR440" s="349">
        <f t="shared" si="102"/>
        <v>0</v>
      </c>
      <c r="AS440" s="349">
        <f t="shared" si="102"/>
        <v>0</v>
      </c>
      <c r="AT440" s="349">
        <f t="shared" si="102"/>
        <v>0</v>
      </c>
      <c r="AU440" s="349">
        <f t="shared" si="102"/>
        <v>0</v>
      </c>
      <c r="AV440" s="349">
        <f t="shared" ref="AN440:BA458" si="103">IF($O440=AV$18,$N440,0)+IF($Q440=AV$18,$P440,0)+IF($S440=AV$18,$R440,0)+IF($U440=AV$18,$T440,0)</f>
        <v>0</v>
      </c>
      <c r="AW440" s="349">
        <f t="shared" si="103"/>
        <v>0</v>
      </c>
      <c r="AX440" s="349">
        <f t="shared" si="103"/>
        <v>0</v>
      </c>
      <c r="AY440" s="349">
        <f t="shared" si="103"/>
        <v>0</v>
      </c>
      <c r="AZ440" s="349">
        <f t="shared" si="103"/>
        <v>0</v>
      </c>
      <c r="BA440" s="349">
        <f t="shared" si="103"/>
        <v>0</v>
      </c>
      <c r="BB440" s="349">
        <f t="shared" si="96"/>
        <v>0</v>
      </c>
    </row>
    <row r="441" spans="1:54" ht="13.5">
      <c r="A441" s="319" t="str">
        <f t="shared" si="91"/>
        <v/>
      </c>
      <c r="B441" s="350" t="e">
        <f>DATE(F441,G441,H441)&amp;"-"&amp;COUNTIF($C$19:C441,H441)</f>
        <v>#NUM!</v>
      </c>
      <c r="C441" s="319">
        <f t="shared" si="92"/>
        <v>0</v>
      </c>
      <c r="D441" s="350" t="e">
        <f>DATE(F441,G441,H441)&amp;"-"&amp;COUNTIF($E$19:E441,H441)</f>
        <v>#NUM!</v>
      </c>
      <c r="E441" s="319">
        <f t="shared" si="93"/>
        <v>0</v>
      </c>
      <c r="F441" s="351"/>
      <c r="G441" s="351"/>
      <c r="H441" s="351"/>
      <c r="I441" s="352"/>
      <c r="J441" s="352"/>
      <c r="K441" s="353"/>
      <c r="L441" s="351"/>
      <c r="M441" s="354"/>
      <c r="N441" s="355"/>
      <c r="O441" s="356"/>
      <c r="P441" s="355"/>
      <c r="Q441" s="356"/>
      <c r="R441" s="355"/>
      <c r="S441" s="356"/>
      <c r="T441" s="355"/>
      <c r="U441" s="356"/>
      <c r="V441" s="357"/>
      <c r="W441" s="358"/>
      <c r="X441" s="358"/>
      <c r="Y441" s="358"/>
      <c r="Z441" s="358"/>
      <c r="AA441" s="600">
        <v>960</v>
      </c>
      <c r="AB441" s="359"/>
      <c r="AC441" s="349"/>
      <c r="AD441" s="361"/>
      <c r="AE441" s="362">
        <f t="shared" si="97"/>
        <v>0</v>
      </c>
      <c r="AF441" s="362">
        <f t="shared" si="100"/>
        <v>0</v>
      </c>
      <c r="AG441" s="362">
        <f t="shared" si="101"/>
        <v>0</v>
      </c>
      <c r="AH441" s="363">
        <f t="shared" si="94"/>
        <v>0</v>
      </c>
      <c r="AI441" s="364"/>
      <c r="AJ441" s="365">
        <f t="shared" si="95"/>
        <v>0</v>
      </c>
      <c r="AK441" s="351"/>
      <c r="AM441" s="349">
        <f t="shared" si="99"/>
        <v>0</v>
      </c>
      <c r="AN441" s="349">
        <f t="shared" si="103"/>
        <v>0</v>
      </c>
      <c r="AO441" s="349">
        <f t="shared" si="103"/>
        <v>0</v>
      </c>
      <c r="AP441" s="349">
        <f t="shared" si="103"/>
        <v>0</v>
      </c>
      <c r="AQ441" s="349">
        <f t="shared" si="103"/>
        <v>0</v>
      </c>
      <c r="AR441" s="349">
        <f t="shared" si="103"/>
        <v>0</v>
      </c>
      <c r="AS441" s="349">
        <f t="shared" si="103"/>
        <v>0</v>
      </c>
      <c r="AT441" s="349">
        <f t="shared" si="103"/>
        <v>0</v>
      </c>
      <c r="AU441" s="349">
        <f t="shared" si="103"/>
        <v>0</v>
      </c>
      <c r="AV441" s="349">
        <f t="shared" si="103"/>
        <v>0</v>
      </c>
      <c r="AW441" s="349">
        <f t="shared" si="103"/>
        <v>0</v>
      </c>
      <c r="AX441" s="349">
        <f t="shared" si="103"/>
        <v>0</v>
      </c>
      <c r="AY441" s="349">
        <f t="shared" si="103"/>
        <v>0</v>
      </c>
      <c r="AZ441" s="349">
        <f t="shared" si="103"/>
        <v>0</v>
      </c>
      <c r="BA441" s="349">
        <f t="shared" si="103"/>
        <v>0</v>
      </c>
      <c r="BB441" s="349">
        <f t="shared" si="96"/>
        <v>0</v>
      </c>
    </row>
    <row r="442" spans="1:54" ht="13.5">
      <c r="A442" s="319" t="str">
        <f t="shared" si="91"/>
        <v/>
      </c>
      <c r="B442" s="350" t="e">
        <f>DATE(F442,G442,H442)&amp;"-"&amp;COUNTIF($C$19:C442,H442)</f>
        <v>#NUM!</v>
      </c>
      <c r="C442" s="319">
        <f t="shared" si="92"/>
        <v>0</v>
      </c>
      <c r="D442" s="350" t="e">
        <f>DATE(F442,G442,H442)&amp;"-"&amp;COUNTIF($E$19:E442,H442)</f>
        <v>#NUM!</v>
      </c>
      <c r="E442" s="319">
        <f t="shared" si="93"/>
        <v>0</v>
      </c>
      <c r="F442" s="351"/>
      <c r="G442" s="351"/>
      <c r="H442" s="351"/>
      <c r="I442" s="352"/>
      <c r="J442" s="352"/>
      <c r="K442" s="353"/>
      <c r="L442" s="351"/>
      <c r="M442" s="354"/>
      <c r="N442" s="355"/>
      <c r="O442" s="356"/>
      <c r="P442" s="355"/>
      <c r="Q442" s="356"/>
      <c r="R442" s="355"/>
      <c r="S442" s="356"/>
      <c r="T442" s="355"/>
      <c r="U442" s="356"/>
      <c r="V442" s="357"/>
      <c r="W442" s="358"/>
      <c r="X442" s="358"/>
      <c r="Y442" s="358"/>
      <c r="Z442" s="358"/>
      <c r="AA442" s="600">
        <v>960</v>
      </c>
      <c r="AB442" s="359"/>
      <c r="AC442" s="349"/>
      <c r="AD442" s="361"/>
      <c r="AE442" s="362">
        <f t="shared" si="97"/>
        <v>0</v>
      </c>
      <c r="AF442" s="362">
        <f t="shared" si="100"/>
        <v>0</v>
      </c>
      <c r="AG442" s="362">
        <f t="shared" si="101"/>
        <v>0</v>
      </c>
      <c r="AH442" s="363">
        <f t="shared" si="94"/>
        <v>0</v>
      </c>
      <c r="AI442" s="364"/>
      <c r="AJ442" s="365">
        <f t="shared" si="95"/>
        <v>0</v>
      </c>
      <c r="AK442" s="351"/>
      <c r="AM442" s="349">
        <f t="shared" si="99"/>
        <v>0</v>
      </c>
      <c r="AN442" s="349">
        <f t="shared" si="103"/>
        <v>0</v>
      </c>
      <c r="AO442" s="349">
        <f t="shared" si="103"/>
        <v>0</v>
      </c>
      <c r="AP442" s="349">
        <f t="shared" si="103"/>
        <v>0</v>
      </c>
      <c r="AQ442" s="349">
        <f t="shared" si="103"/>
        <v>0</v>
      </c>
      <c r="AR442" s="349">
        <f t="shared" si="103"/>
        <v>0</v>
      </c>
      <c r="AS442" s="349">
        <f t="shared" si="103"/>
        <v>0</v>
      </c>
      <c r="AT442" s="349">
        <f t="shared" si="103"/>
        <v>0</v>
      </c>
      <c r="AU442" s="349">
        <f t="shared" si="103"/>
        <v>0</v>
      </c>
      <c r="AV442" s="349">
        <f t="shared" si="103"/>
        <v>0</v>
      </c>
      <c r="AW442" s="349">
        <f t="shared" si="103"/>
        <v>0</v>
      </c>
      <c r="AX442" s="349">
        <f t="shared" si="103"/>
        <v>0</v>
      </c>
      <c r="AY442" s="349">
        <f t="shared" si="103"/>
        <v>0</v>
      </c>
      <c r="AZ442" s="349">
        <f t="shared" si="103"/>
        <v>0</v>
      </c>
      <c r="BA442" s="349">
        <f t="shared" si="103"/>
        <v>0</v>
      </c>
      <c r="BB442" s="349">
        <f t="shared" si="96"/>
        <v>0</v>
      </c>
    </row>
    <row r="443" spans="1:54" ht="13.5">
      <c r="A443" s="319" t="str">
        <f t="shared" si="91"/>
        <v/>
      </c>
      <c r="B443" s="350" t="e">
        <f>DATE(F443,G443,H443)&amp;"-"&amp;COUNTIF($C$19:C443,H443)</f>
        <v>#NUM!</v>
      </c>
      <c r="C443" s="319">
        <f t="shared" si="92"/>
        <v>0</v>
      </c>
      <c r="D443" s="350" t="e">
        <f>DATE(F443,G443,H443)&amp;"-"&amp;COUNTIF($E$19:E443,H443)</f>
        <v>#NUM!</v>
      </c>
      <c r="E443" s="319">
        <f t="shared" si="93"/>
        <v>0</v>
      </c>
      <c r="F443" s="351"/>
      <c r="G443" s="351"/>
      <c r="H443" s="351"/>
      <c r="I443" s="352"/>
      <c r="J443" s="352"/>
      <c r="K443" s="353"/>
      <c r="L443" s="351"/>
      <c r="M443" s="354"/>
      <c r="N443" s="355"/>
      <c r="O443" s="356"/>
      <c r="P443" s="355"/>
      <c r="Q443" s="356"/>
      <c r="R443" s="355"/>
      <c r="S443" s="356"/>
      <c r="T443" s="355"/>
      <c r="U443" s="356"/>
      <c r="V443" s="357"/>
      <c r="W443" s="358"/>
      <c r="X443" s="358"/>
      <c r="Y443" s="358"/>
      <c r="Z443" s="358"/>
      <c r="AA443" s="600">
        <v>960</v>
      </c>
      <c r="AB443" s="359"/>
      <c r="AC443" s="349"/>
      <c r="AD443" s="361"/>
      <c r="AE443" s="362">
        <f t="shared" si="97"/>
        <v>0</v>
      </c>
      <c r="AF443" s="362">
        <f t="shared" si="100"/>
        <v>0</v>
      </c>
      <c r="AG443" s="362">
        <f t="shared" si="101"/>
        <v>0</v>
      </c>
      <c r="AH443" s="363">
        <f t="shared" si="94"/>
        <v>0</v>
      </c>
      <c r="AI443" s="364"/>
      <c r="AJ443" s="365">
        <f t="shared" si="95"/>
        <v>0</v>
      </c>
      <c r="AK443" s="351"/>
      <c r="AM443" s="349">
        <f t="shared" si="99"/>
        <v>0</v>
      </c>
      <c r="AN443" s="349">
        <f t="shared" si="103"/>
        <v>0</v>
      </c>
      <c r="AO443" s="349">
        <f t="shared" si="103"/>
        <v>0</v>
      </c>
      <c r="AP443" s="349">
        <f t="shared" si="103"/>
        <v>0</v>
      </c>
      <c r="AQ443" s="349">
        <f t="shared" si="103"/>
        <v>0</v>
      </c>
      <c r="AR443" s="349">
        <f t="shared" si="103"/>
        <v>0</v>
      </c>
      <c r="AS443" s="349">
        <f t="shared" si="103"/>
        <v>0</v>
      </c>
      <c r="AT443" s="349">
        <f t="shared" si="103"/>
        <v>0</v>
      </c>
      <c r="AU443" s="349">
        <f t="shared" si="103"/>
        <v>0</v>
      </c>
      <c r="AV443" s="349">
        <f t="shared" si="103"/>
        <v>0</v>
      </c>
      <c r="AW443" s="349">
        <f t="shared" si="103"/>
        <v>0</v>
      </c>
      <c r="AX443" s="349">
        <f t="shared" si="103"/>
        <v>0</v>
      </c>
      <c r="AY443" s="349">
        <f t="shared" si="103"/>
        <v>0</v>
      </c>
      <c r="AZ443" s="349">
        <f t="shared" si="103"/>
        <v>0</v>
      </c>
      <c r="BA443" s="349">
        <f t="shared" si="103"/>
        <v>0</v>
      </c>
      <c r="BB443" s="349">
        <f t="shared" si="96"/>
        <v>0</v>
      </c>
    </row>
    <row r="444" spans="1:54" ht="13.5">
      <c r="A444" s="319" t="str">
        <f t="shared" si="91"/>
        <v/>
      </c>
      <c r="B444" s="350" t="e">
        <f>DATE(F444,G444,H444)&amp;"-"&amp;COUNTIF($C$19:C444,H444)</f>
        <v>#NUM!</v>
      </c>
      <c r="C444" s="319">
        <f t="shared" si="92"/>
        <v>0</v>
      </c>
      <c r="D444" s="350" t="e">
        <f>DATE(F444,G444,H444)&amp;"-"&amp;COUNTIF($E$19:E444,H444)</f>
        <v>#NUM!</v>
      </c>
      <c r="E444" s="319">
        <f t="shared" si="93"/>
        <v>0</v>
      </c>
      <c r="F444" s="351"/>
      <c r="G444" s="351"/>
      <c r="H444" s="351"/>
      <c r="I444" s="352"/>
      <c r="J444" s="352"/>
      <c r="K444" s="353"/>
      <c r="L444" s="351"/>
      <c r="M444" s="354"/>
      <c r="N444" s="355"/>
      <c r="O444" s="356"/>
      <c r="P444" s="355"/>
      <c r="Q444" s="356"/>
      <c r="R444" s="355"/>
      <c r="S444" s="356"/>
      <c r="T444" s="355"/>
      <c r="U444" s="356"/>
      <c r="V444" s="357"/>
      <c r="W444" s="358"/>
      <c r="X444" s="358"/>
      <c r="Y444" s="358"/>
      <c r="Z444" s="358"/>
      <c r="AA444" s="600">
        <v>960</v>
      </c>
      <c r="AB444" s="359"/>
      <c r="AC444" s="349"/>
      <c r="AD444" s="361"/>
      <c r="AE444" s="362">
        <f t="shared" si="97"/>
        <v>0</v>
      </c>
      <c r="AF444" s="362">
        <f t="shared" si="100"/>
        <v>0</v>
      </c>
      <c r="AG444" s="362">
        <f t="shared" si="101"/>
        <v>0</v>
      </c>
      <c r="AH444" s="363">
        <f t="shared" si="94"/>
        <v>0</v>
      </c>
      <c r="AI444" s="364"/>
      <c r="AJ444" s="365">
        <f t="shared" si="95"/>
        <v>0</v>
      </c>
      <c r="AK444" s="351"/>
      <c r="AM444" s="349">
        <f t="shared" si="99"/>
        <v>0</v>
      </c>
      <c r="AN444" s="349">
        <f t="shared" si="103"/>
        <v>0</v>
      </c>
      <c r="AO444" s="349">
        <f t="shared" si="103"/>
        <v>0</v>
      </c>
      <c r="AP444" s="349">
        <f t="shared" si="103"/>
        <v>0</v>
      </c>
      <c r="AQ444" s="349">
        <f t="shared" si="103"/>
        <v>0</v>
      </c>
      <c r="AR444" s="349">
        <f t="shared" si="103"/>
        <v>0</v>
      </c>
      <c r="AS444" s="349">
        <f t="shared" si="103"/>
        <v>0</v>
      </c>
      <c r="AT444" s="349">
        <f t="shared" si="103"/>
        <v>0</v>
      </c>
      <c r="AU444" s="349">
        <f t="shared" si="103"/>
        <v>0</v>
      </c>
      <c r="AV444" s="349">
        <f t="shared" si="103"/>
        <v>0</v>
      </c>
      <c r="AW444" s="349">
        <f t="shared" si="103"/>
        <v>0</v>
      </c>
      <c r="AX444" s="349">
        <f t="shared" si="103"/>
        <v>0</v>
      </c>
      <c r="AY444" s="349">
        <f t="shared" si="103"/>
        <v>0</v>
      </c>
      <c r="AZ444" s="349">
        <f t="shared" si="103"/>
        <v>0</v>
      </c>
      <c r="BA444" s="349">
        <f t="shared" si="103"/>
        <v>0</v>
      </c>
      <c r="BB444" s="349">
        <f t="shared" si="96"/>
        <v>0</v>
      </c>
    </row>
    <row r="445" spans="1:54" ht="13.5">
      <c r="A445" s="319" t="str">
        <f t="shared" si="91"/>
        <v/>
      </c>
      <c r="B445" s="350" t="e">
        <f>DATE(F445,G445,H445)&amp;"-"&amp;COUNTIF($C$19:C445,H445)</f>
        <v>#NUM!</v>
      </c>
      <c r="C445" s="319">
        <f t="shared" si="92"/>
        <v>0</v>
      </c>
      <c r="D445" s="350" t="e">
        <f>DATE(F445,G445,H445)&amp;"-"&amp;COUNTIF($E$19:E445,H445)</f>
        <v>#NUM!</v>
      </c>
      <c r="E445" s="319">
        <f t="shared" si="93"/>
        <v>0</v>
      </c>
      <c r="F445" s="351"/>
      <c r="G445" s="351"/>
      <c r="H445" s="351"/>
      <c r="I445" s="352"/>
      <c r="J445" s="352"/>
      <c r="K445" s="353"/>
      <c r="L445" s="351"/>
      <c r="M445" s="354"/>
      <c r="N445" s="355"/>
      <c r="O445" s="356"/>
      <c r="P445" s="355"/>
      <c r="Q445" s="356"/>
      <c r="R445" s="355"/>
      <c r="S445" s="356"/>
      <c r="T445" s="355"/>
      <c r="U445" s="356"/>
      <c r="V445" s="357"/>
      <c r="W445" s="358"/>
      <c r="X445" s="358"/>
      <c r="Y445" s="358"/>
      <c r="Z445" s="358"/>
      <c r="AA445" s="600">
        <v>960</v>
      </c>
      <c r="AB445" s="359"/>
      <c r="AC445" s="349"/>
      <c r="AD445" s="361"/>
      <c r="AE445" s="362">
        <f t="shared" si="97"/>
        <v>0</v>
      </c>
      <c r="AF445" s="362">
        <f t="shared" si="100"/>
        <v>0</v>
      </c>
      <c r="AG445" s="362">
        <f t="shared" si="101"/>
        <v>0</v>
      </c>
      <c r="AH445" s="363">
        <f t="shared" si="94"/>
        <v>0</v>
      </c>
      <c r="AI445" s="364"/>
      <c r="AJ445" s="365">
        <f t="shared" si="95"/>
        <v>0</v>
      </c>
      <c r="AK445" s="351"/>
      <c r="AM445" s="349">
        <f t="shared" si="99"/>
        <v>0</v>
      </c>
      <c r="AN445" s="349">
        <f t="shared" si="103"/>
        <v>0</v>
      </c>
      <c r="AO445" s="349">
        <f t="shared" si="103"/>
        <v>0</v>
      </c>
      <c r="AP445" s="349">
        <f t="shared" si="103"/>
        <v>0</v>
      </c>
      <c r="AQ445" s="349">
        <f t="shared" si="103"/>
        <v>0</v>
      </c>
      <c r="AR445" s="349">
        <f t="shared" si="103"/>
        <v>0</v>
      </c>
      <c r="AS445" s="349">
        <f t="shared" si="103"/>
        <v>0</v>
      </c>
      <c r="AT445" s="349">
        <f t="shared" si="103"/>
        <v>0</v>
      </c>
      <c r="AU445" s="349">
        <f t="shared" si="103"/>
        <v>0</v>
      </c>
      <c r="AV445" s="349">
        <f t="shared" si="103"/>
        <v>0</v>
      </c>
      <c r="AW445" s="349">
        <f t="shared" si="103"/>
        <v>0</v>
      </c>
      <c r="AX445" s="349">
        <f t="shared" si="103"/>
        <v>0</v>
      </c>
      <c r="AY445" s="349">
        <f t="shared" si="103"/>
        <v>0</v>
      </c>
      <c r="AZ445" s="349">
        <f t="shared" si="103"/>
        <v>0</v>
      </c>
      <c r="BA445" s="349">
        <f t="shared" si="103"/>
        <v>0</v>
      </c>
      <c r="BB445" s="349">
        <f t="shared" si="96"/>
        <v>0</v>
      </c>
    </row>
    <row r="446" spans="1:54" ht="13.5">
      <c r="A446" s="319" t="str">
        <f t="shared" si="91"/>
        <v/>
      </c>
      <c r="B446" s="350" t="e">
        <f>DATE(F446,G446,H446)&amp;"-"&amp;COUNTIF($C$19:C446,H446)</f>
        <v>#NUM!</v>
      </c>
      <c r="C446" s="319">
        <f t="shared" si="92"/>
        <v>0</v>
      </c>
      <c r="D446" s="350" t="e">
        <f>DATE(F446,G446,H446)&amp;"-"&amp;COUNTIF($E$19:E446,H446)</f>
        <v>#NUM!</v>
      </c>
      <c r="E446" s="319">
        <f t="shared" si="93"/>
        <v>0</v>
      </c>
      <c r="F446" s="351"/>
      <c r="G446" s="351"/>
      <c r="H446" s="351"/>
      <c r="I446" s="352"/>
      <c r="J446" s="352"/>
      <c r="K446" s="353"/>
      <c r="L446" s="351"/>
      <c r="M446" s="354"/>
      <c r="N446" s="355"/>
      <c r="O446" s="356"/>
      <c r="P446" s="355"/>
      <c r="Q446" s="356"/>
      <c r="R446" s="355"/>
      <c r="S446" s="356"/>
      <c r="T446" s="355"/>
      <c r="U446" s="356"/>
      <c r="V446" s="357"/>
      <c r="W446" s="358"/>
      <c r="X446" s="358"/>
      <c r="Y446" s="358"/>
      <c r="Z446" s="358"/>
      <c r="AA446" s="600">
        <v>960</v>
      </c>
      <c r="AB446" s="359"/>
      <c r="AC446" s="349"/>
      <c r="AD446" s="361"/>
      <c r="AE446" s="362">
        <f t="shared" si="97"/>
        <v>0</v>
      </c>
      <c r="AF446" s="362">
        <f t="shared" si="100"/>
        <v>0</v>
      </c>
      <c r="AG446" s="362">
        <f t="shared" si="101"/>
        <v>0</v>
      </c>
      <c r="AH446" s="363">
        <f t="shared" si="94"/>
        <v>0</v>
      </c>
      <c r="AI446" s="364"/>
      <c r="AJ446" s="365">
        <f t="shared" si="95"/>
        <v>0</v>
      </c>
      <c r="AK446" s="351"/>
      <c r="AM446" s="349">
        <f t="shared" si="99"/>
        <v>0</v>
      </c>
      <c r="AN446" s="349">
        <f t="shared" si="103"/>
        <v>0</v>
      </c>
      <c r="AO446" s="349">
        <f t="shared" si="103"/>
        <v>0</v>
      </c>
      <c r="AP446" s="349">
        <f t="shared" si="103"/>
        <v>0</v>
      </c>
      <c r="AQ446" s="349">
        <f t="shared" si="103"/>
        <v>0</v>
      </c>
      <c r="AR446" s="349">
        <f t="shared" si="103"/>
        <v>0</v>
      </c>
      <c r="AS446" s="349">
        <f t="shared" si="103"/>
        <v>0</v>
      </c>
      <c r="AT446" s="349">
        <f t="shared" si="103"/>
        <v>0</v>
      </c>
      <c r="AU446" s="349">
        <f t="shared" si="103"/>
        <v>0</v>
      </c>
      <c r="AV446" s="349">
        <f t="shared" si="103"/>
        <v>0</v>
      </c>
      <c r="AW446" s="349">
        <f t="shared" si="103"/>
        <v>0</v>
      </c>
      <c r="AX446" s="349">
        <f t="shared" si="103"/>
        <v>0</v>
      </c>
      <c r="AY446" s="349">
        <f t="shared" si="103"/>
        <v>0</v>
      </c>
      <c r="AZ446" s="349">
        <f t="shared" si="103"/>
        <v>0</v>
      </c>
      <c r="BA446" s="349">
        <f t="shared" si="103"/>
        <v>0</v>
      </c>
      <c r="BB446" s="349">
        <f t="shared" si="96"/>
        <v>0</v>
      </c>
    </row>
    <row r="447" spans="1:54" ht="13.5">
      <c r="A447" s="319" t="str">
        <f t="shared" si="91"/>
        <v/>
      </c>
      <c r="B447" s="350" t="e">
        <f>DATE(F447,G447,H447)&amp;"-"&amp;COUNTIF($C$19:C447,H447)</f>
        <v>#NUM!</v>
      </c>
      <c r="C447" s="319">
        <f t="shared" si="92"/>
        <v>0</v>
      </c>
      <c r="D447" s="350" t="e">
        <f>DATE(F447,G447,H447)&amp;"-"&amp;COUNTIF($E$19:E447,H447)</f>
        <v>#NUM!</v>
      </c>
      <c r="E447" s="319">
        <f t="shared" si="93"/>
        <v>0</v>
      </c>
      <c r="F447" s="351"/>
      <c r="G447" s="351"/>
      <c r="H447" s="351"/>
      <c r="I447" s="352"/>
      <c r="J447" s="352"/>
      <c r="K447" s="353"/>
      <c r="L447" s="351"/>
      <c r="M447" s="354"/>
      <c r="N447" s="355"/>
      <c r="O447" s="356"/>
      <c r="P447" s="355"/>
      <c r="Q447" s="356"/>
      <c r="R447" s="355"/>
      <c r="S447" s="356"/>
      <c r="T447" s="355"/>
      <c r="U447" s="356"/>
      <c r="V447" s="357"/>
      <c r="W447" s="358"/>
      <c r="X447" s="358"/>
      <c r="Y447" s="358"/>
      <c r="Z447" s="358"/>
      <c r="AA447" s="600">
        <v>960</v>
      </c>
      <c r="AB447" s="359"/>
      <c r="AC447" s="349"/>
      <c r="AD447" s="361"/>
      <c r="AE447" s="362">
        <f t="shared" si="97"/>
        <v>0</v>
      </c>
      <c r="AF447" s="362">
        <f t="shared" si="100"/>
        <v>0</v>
      </c>
      <c r="AG447" s="362">
        <f t="shared" si="101"/>
        <v>0</v>
      </c>
      <c r="AH447" s="363">
        <f t="shared" si="94"/>
        <v>0</v>
      </c>
      <c r="AI447" s="364"/>
      <c r="AJ447" s="365">
        <f t="shared" si="95"/>
        <v>0</v>
      </c>
      <c r="AK447" s="351"/>
      <c r="AM447" s="349">
        <f t="shared" si="99"/>
        <v>0</v>
      </c>
      <c r="AN447" s="349">
        <f t="shared" si="103"/>
        <v>0</v>
      </c>
      <c r="AO447" s="349">
        <f t="shared" si="103"/>
        <v>0</v>
      </c>
      <c r="AP447" s="349">
        <f t="shared" si="103"/>
        <v>0</v>
      </c>
      <c r="AQ447" s="349">
        <f t="shared" si="103"/>
        <v>0</v>
      </c>
      <c r="AR447" s="349">
        <f t="shared" si="103"/>
        <v>0</v>
      </c>
      <c r="AS447" s="349">
        <f t="shared" si="103"/>
        <v>0</v>
      </c>
      <c r="AT447" s="349">
        <f t="shared" si="103"/>
        <v>0</v>
      </c>
      <c r="AU447" s="349">
        <f t="shared" si="103"/>
        <v>0</v>
      </c>
      <c r="AV447" s="349">
        <f t="shared" si="103"/>
        <v>0</v>
      </c>
      <c r="AW447" s="349">
        <f t="shared" si="103"/>
        <v>0</v>
      </c>
      <c r="AX447" s="349">
        <f t="shared" si="103"/>
        <v>0</v>
      </c>
      <c r="AY447" s="349">
        <f t="shared" si="103"/>
        <v>0</v>
      </c>
      <c r="AZ447" s="349">
        <f t="shared" si="103"/>
        <v>0</v>
      </c>
      <c r="BA447" s="349">
        <f t="shared" si="103"/>
        <v>0</v>
      </c>
      <c r="BB447" s="349">
        <f t="shared" si="96"/>
        <v>0</v>
      </c>
    </row>
    <row r="448" spans="1:54" ht="13.5">
      <c r="A448" s="319" t="str">
        <f t="shared" si="91"/>
        <v/>
      </c>
      <c r="B448" s="350" t="e">
        <f>DATE(F448,G448,H448)&amp;"-"&amp;COUNTIF($C$19:C448,H448)</f>
        <v>#NUM!</v>
      </c>
      <c r="C448" s="319">
        <f t="shared" si="92"/>
        <v>0</v>
      </c>
      <c r="D448" s="350" t="e">
        <f>DATE(F448,G448,H448)&amp;"-"&amp;COUNTIF($E$19:E448,H448)</f>
        <v>#NUM!</v>
      </c>
      <c r="E448" s="319">
        <f t="shared" si="93"/>
        <v>0</v>
      </c>
      <c r="F448" s="351"/>
      <c r="G448" s="351"/>
      <c r="H448" s="351"/>
      <c r="I448" s="352"/>
      <c r="J448" s="352"/>
      <c r="K448" s="353"/>
      <c r="L448" s="351"/>
      <c r="M448" s="354"/>
      <c r="N448" s="355"/>
      <c r="O448" s="356"/>
      <c r="P448" s="355"/>
      <c r="Q448" s="356"/>
      <c r="R448" s="355"/>
      <c r="S448" s="356"/>
      <c r="T448" s="355"/>
      <c r="U448" s="356"/>
      <c r="V448" s="357"/>
      <c r="W448" s="358"/>
      <c r="X448" s="358"/>
      <c r="Y448" s="358"/>
      <c r="Z448" s="358"/>
      <c r="AA448" s="600">
        <v>960</v>
      </c>
      <c r="AB448" s="359"/>
      <c r="AC448" s="349"/>
      <c r="AD448" s="361"/>
      <c r="AE448" s="362">
        <f t="shared" si="97"/>
        <v>0</v>
      </c>
      <c r="AF448" s="362">
        <f t="shared" si="100"/>
        <v>0</v>
      </c>
      <c r="AG448" s="362">
        <f t="shared" si="101"/>
        <v>0</v>
      </c>
      <c r="AH448" s="363">
        <f t="shared" si="94"/>
        <v>0</v>
      </c>
      <c r="AI448" s="364"/>
      <c r="AJ448" s="365">
        <f t="shared" si="95"/>
        <v>0</v>
      </c>
      <c r="AK448" s="351"/>
      <c r="AM448" s="349">
        <f t="shared" si="99"/>
        <v>0</v>
      </c>
      <c r="AN448" s="349">
        <f t="shared" si="103"/>
        <v>0</v>
      </c>
      <c r="AO448" s="349">
        <f t="shared" si="103"/>
        <v>0</v>
      </c>
      <c r="AP448" s="349">
        <f t="shared" si="103"/>
        <v>0</v>
      </c>
      <c r="AQ448" s="349">
        <f t="shared" si="103"/>
        <v>0</v>
      </c>
      <c r="AR448" s="349">
        <f t="shared" si="103"/>
        <v>0</v>
      </c>
      <c r="AS448" s="349">
        <f t="shared" si="103"/>
        <v>0</v>
      </c>
      <c r="AT448" s="349">
        <f t="shared" si="103"/>
        <v>0</v>
      </c>
      <c r="AU448" s="349">
        <f t="shared" si="103"/>
        <v>0</v>
      </c>
      <c r="AV448" s="349">
        <f t="shared" si="103"/>
        <v>0</v>
      </c>
      <c r="AW448" s="349">
        <f t="shared" si="103"/>
        <v>0</v>
      </c>
      <c r="AX448" s="349">
        <f t="shared" si="103"/>
        <v>0</v>
      </c>
      <c r="AY448" s="349">
        <f t="shared" si="103"/>
        <v>0</v>
      </c>
      <c r="AZ448" s="349">
        <f t="shared" si="103"/>
        <v>0</v>
      </c>
      <c r="BA448" s="349">
        <f t="shared" si="103"/>
        <v>0</v>
      </c>
      <c r="BB448" s="349">
        <f t="shared" si="96"/>
        <v>0</v>
      </c>
    </row>
    <row r="449" spans="1:54" ht="13.5">
      <c r="A449" s="319" t="str">
        <f t="shared" si="91"/>
        <v/>
      </c>
      <c r="B449" s="350" t="e">
        <f>DATE(F449,G449,H449)&amp;"-"&amp;COUNTIF($C$19:C449,H449)</f>
        <v>#NUM!</v>
      </c>
      <c r="C449" s="319">
        <f t="shared" si="92"/>
        <v>0</v>
      </c>
      <c r="D449" s="350" t="e">
        <f>DATE(F449,G449,H449)&amp;"-"&amp;COUNTIF($E$19:E449,H449)</f>
        <v>#NUM!</v>
      </c>
      <c r="E449" s="319">
        <f t="shared" si="93"/>
        <v>0</v>
      </c>
      <c r="F449" s="351"/>
      <c r="G449" s="351"/>
      <c r="H449" s="351"/>
      <c r="I449" s="352"/>
      <c r="J449" s="352"/>
      <c r="K449" s="353"/>
      <c r="L449" s="351"/>
      <c r="M449" s="354"/>
      <c r="N449" s="355"/>
      <c r="O449" s="356"/>
      <c r="P449" s="355"/>
      <c r="Q449" s="356"/>
      <c r="R449" s="355"/>
      <c r="S449" s="356"/>
      <c r="T449" s="355"/>
      <c r="U449" s="356"/>
      <c r="V449" s="357"/>
      <c r="W449" s="358"/>
      <c r="X449" s="358"/>
      <c r="Y449" s="358"/>
      <c r="Z449" s="358"/>
      <c r="AA449" s="600">
        <v>960</v>
      </c>
      <c r="AB449" s="359"/>
      <c r="AC449" s="349"/>
      <c r="AD449" s="361"/>
      <c r="AE449" s="362">
        <f t="shared" si="97"/>
        <v>0</v>
      </c>
      <c r="AF449" s="362">
        <f t="shared" si="100"/>
        <v>0</v>
      </c>
      <c r="AG449" s="362">
        <f t="shared" si="101"/>
        <v>0</v>
      </c>
      <c r="AH449" s="363">
        <f t="shared" si="94"/>
        <v>0</v>
      </c>
      <c r="AI449" s="364"/>
      <c r="AJ449" s="365">
        <f t="shared" si="95"/>
        <v>0</v>
      </c>
      <c r="AK449" s="351"/>
      <c r="AM449" s="349">
        <f t="shared" si="99"/>
        <v>0</v>
      </c>
      <c r="AN449" s="349">
        <f t="shared" si="103"/>
        <v>0</v>
      </c>
      <c r="AO449" s="349">
        <f t="shared" si="103"/>
        <v>0</v>
      </c>
      <c r="AP449" s="349">
        <f t="shared" si="103"/>
        <v>0</v>
      </c>
      <c r="AQ449" s="349">
        <f t="shared" si="103"/>
        <v>0</v>
      </c>
      <c r="AR449" s="349">
        <f t="shared" si="103"/>
        <v>0</v>
      </c>
      <c r="AS449" s="349">
        <f t="shared" si="103"/>
        <v>0</v>
      </c>
      <c r="AT449" s="349">
        <f t="shared" si="103"/>
        <v>0</v>
      </c>
      <c r="AU449" s="349">
        <f t="shared" si="103"/>
        <v>0</v>
      </c>
      <c r="AV449" s="349">
        <f t="shared" si="103"/>
        <v>0</v>
      </c>
      <c r="AW449" s="349">
        <f t="shared" si="103"/>
        <v>0</v>
      </c>
      <c r="AX449" s="349">
        <f t="shared" si="103"/>
        <v>0</v>
      </c>
      <c r="AY449" s="349">
        <f t="shared" si="103"/>
        <v>0</v>
      </c>
      <c r="AZ449" s="349">
        <f t="shared" si="103"/>
        <v>0</v>
      </c>
      <c r="BA449" s="349">
        <f t="shared" si="103"/>
        <v>0</v>
      </c>
      <c r="BB449" s="349">
        <f t="shared" si="96"/>
        <v>0</v>
      </c>
    </row>
    <row r="450" spans="1:54" ht="13.5">
      <c r="A450" s="319" t="str">
        <f t="shared" si="91"/>
        <v/>
      </c>
      <c r="B450" s="350" t="e">
        <f>DATE(F450,G450,H450)&amp;"-"&amp;COUNTIF($C$19:C450,H450)</f>
        <v>#NUM!</v>
      </c>
      <c r="C450" s="319">
        <f t="shared" si="92"/>
        <v>0</v>
      </c>
      <c r="D450" s="350" t="e">
        <f>DATE(F450,G450,H450)&amp;"-"&amp;COUNTIF($E$19:E450,H450)</f>
        <v>#NUM!</v>
      </c>
      <c r="E450" s="319">
        <f t="shared" si="93"/>
        <v>0</v>
      </c>
      <c r="F450" s="351"/>
      <c r="G450" s="351"/>
      <c r="H450" s="351"/>
      <c r="I450" s="352"/>
      <c r="J450" s="352"/>
      <c r="K450" s="353"/>
      <c r="L450" s="351"/>
      <c r="M450" s="354"/>
      <c r="N450" s="355"/>
      <c r="O450" s="356"/>
      <c r="P450" s="355"/>
      <c r="Q450" s="356"/>
      <c r="R450" s="355"/>
      <c r="S450" s="356"/>
      <c r="T450" s="355"/>
      <c r="U450" s="356"/>
      <c r="V450" s="357"/>
      <c r="W450" s="358"/>
      <c r="X450" s="358"/>
      <c r="Y450" s="358"/>
      <c r="Z450" s="358"/>
      <c r="AA450" s="600">
        <v>960</v>
      </c>
      <c r="AB450" s="359"/>
      <c r="AC450" s="349"/>
      <c r="AD450" s="361"/>
      <c r="AE450" s="362">
        <f t="shared" si="97"/>
        <v>0</v>
      </c>
      <c r="AF450" s="362">
        <f t="shared" si="100"/>
        <v>0</v>
      </c>
      <c r="AG450" s="362">
        <f t="shared" si="101"/>
        <v>0</v>
      </c>
      <c r="AH450" s="363">
        <f t="shared" si="94"/>
        <v>0</v>
      </c>
      <c r="AI450" s="364"/>
      <c r="AJ450" s="365">
        <f t="shared" si="95"/>
        <v>0</v>
      </c>
      <c r="AK450" s="351"/>
      <c r="AM450" s="349">
        <f t="shared" si="99"/>
        <v>0</v>
      </c>
      <c r="AN450" s="349">
        <f t="shared" si="103"/>
        <v>0</v>
      </c>
      <c r="AO450" s="349">
        <f t="shared" si="103"/>
        <v>0</v>
      </c>
      <c r="AP450" s="349">
        <f t="shared" si="103"/>
        <v>0</v>
      </c>
      <c r="AQ450" s="349">
        <f t="shared" si="103"/>
        <v>0</v>
      </c>
      <c r="AR450" s="349">
        <f t="shared" si="103"/>
        <v>0</v>
      </c>
      <c r="AS450" s="349">
        <f t="shared" si="103"/>
        <v>0</v>
      </c>
      <c r="AT450" s="349">
        <f t="shared" si="103"/>
        <v>0</v>
      </c>
      <c r="AU450" s="349">
        <f t="shared" si="103"/>
        <v>0</v>
      </c>
      <c r="AV450" s="349">
        <f t="shared" si="103"/>
        <v>0</v>
      </c>
      <c r="AW450" s="349">
        <f t="shared" si="103"/>
        <v>0</v>
      </c>
      <c r="AX450" s="349">
        <f t="shared" si="103"/>
        <v>0</v>
      </c>
      <c r="AY450" s="349">
        <f t="shared" si="103"/>
        <v>0</v>
      </c>
      <c r="AZ450" s="349">
        <f t="shared" si="103"/>
        <v>0</v>
      </c>
      <c r="BA450" s="349">
        <f t="shared" si="103"/>
        <v>0</v>
      </c>
      <c r="BB450" s="349">
        <f t="shared" si="96"/>
        <v>0</v>
      </c>
    </row>
    <row r="451" spans="1:54" ht="13.5">
      <c r="A451" s="319" t="str">
        <f t="shared" si="91"/>
        <v/>
      </c>
      <c r="B451" s="350" t="e">
        <f>DATE(F451,G451,H451)&amp;"-"&amp;COUNTIF($C$19:C451,H451)</f>
        <v>#NUM!</v>
      </c>
      <c r="C451" s="319">
        <f t="shared" si="92"/>
        <v>0</v>
      </c>
      <c r="D451" s="350" t="e">
        <f>DATE(F451,G451,H451)&amp;"-"&amp;COUNTIF($E$19:E451,H451)</f>
        <v>#NUM!</v>
      </c>
      <c r="E451" s="319">
        <f t="shared" si="93"/>
        <v>0</v>
      </c>
      <c r="F451" s="351"/>
      <c r="G451" s="351"/>
      <c r="H451" s="351"/>
      <c r="I451" s="352"/>
      <c r="J451" s="352"/>
      <c r="K451" s="353"/>
      <c r="L451" s="351"/>
      <c r="M451" s="354"/>
      <c r="N451" s="355"/>
      <c r="O451" s="356"/>
      <c r="P451" s="355"/>
      <c r="Q451" s="356"/>
      <c r="R451" s="355"/>
      <c r="S451" s="356"/>
      <c r="T451" s="355"/>
      <c r="U451" s="356"/>
      <c r="V451" s="357"/>
      <c r="W451" s="358"/>
      <c r="X451" s="358"/>
      <c r="Y451" s="358"/>
      <c r="Z451" s="358"/>
      <c r="AA451" s="600">
        <v>960</v>
      </c>
      <c r="AB451" s="359"/>
      <c r="AC451" s="349"/>
      <c r="AD451" s="361"/>
      <c r="AE451" s="362">
        <f t="shared" si="97"/>
        <v>0</v>
      </c>
      <c r="AF451" s="362">
        <f t="shared" si="100"/>
        <v>0</v>
      </c>
      <c r="AG451" s="362">
        <f t="shared" si="101"/>
        <v>0</v>
      </c>
      <c r="AH451" s="363">
        <f t="shared" si="94"/>
        <v>0</v>
      </c>
      <c r="AI451" s="364"/>
      <c r="AJ451" s="365">
        <f t="shared" si="95"/>
        <v>0</v>
      </c>
      <c r="AK451" s="351"/>
      <c r="AM451" s="349">
        <f t="shared" si="99"/>
        <v>0</v>
      </c>
      <c r="AN451" s="349">
        <f t="shared" si="103"/>
        <v>0</v>
      </c>
      <c r="AO451" s="349">
        <f t="shared" si="103"/>
        <v>0</v>
      </c>
      <c r="AP451" s="349">
        <f t="shared" si="103"/>
        <v>0</v>
      </c>
      <c r="AQ451" s="349">
        <f t="shared" si="103"/>
        <v>0</v>
      </c>
      <c r="AR451" s="349">
        <f t="shared" si="103"/>
        <v>0</v>
      </c>
      <c r="AS451" s="349">
        <f t="shared" si="103"/>
        <v>0</v>
      </c>
      <c r="AT451" s="349">
        <f t="shared" si="103"/>
        <v>0</v>
      </c>
      <c r="AU451" s="349">
        <f t="shared" si="103"/>
        <v>0</v>
      </c>
      <c r="AV451" s="349">
        <f t="shared" si="103"/>
        <v>0</v>
      </c>
      <c r="AW451" s="349">
        <f t="shared" si="103"/>
        <v>0</v>
      </c>
      <c r="AX451" s="349">
        <f t="shared" si="103"/>
        <v>0</v>
      </c>
      <c r="AY451" s="349">
        <f t="shared" si="103"/>
        <v>0</v>
      </c>
      <c r="AZ451" s="349">
        <f t="shared" si="103"/>
        <v>0</v>
      </c>
      <c r="BA451" s="349">
        <f t="shared" si="103"/>
        <v>0</v>
      </c>
      <c r="BB451" s="349">
        <f t="shared" si="96"/>
        <v>0</v>
      </c>
    </row>
    <row r="452" spans="1:54" ht="13.5">
      <c r="A452" s="319" t="str">
        <f t="shared" si="91"/>
        <v/>
      </c>
      <c r="B452" s="350" t="e">
        <f>DATE(F452,G452,H452)&amp;"-"&amp;COUNTIF($C$19:C452,H452)</f>
        <v>#NUM!</v>
      </c>
      <c r="C452" s="319">
        <f t="shared" si="92"/>
        <v>0</v>
      </c>
      <c r="D452" s="350" t="e">
        <f>DATE(F452,G452,H452)&amp;"-"&amp;COUNTIF($E$19:E452,H452)</f>
        <v>#NUM!</v>
      </c>
      <c r="E452" s="319">
        <f t="shared" si="93"/>
        <v>0</v>
      </c>
      <c r="F452" s="351"/>
      <c r="G452" s="351"/>
      <c r="H452" s="351"/>
      <c r="I452" s="352"/>
      <c r="J452" s="352"/>
      <c r="K452" s="353"/>
      <c r="L452" s="351"/>
      <c r="M452" s="354"/>
      <c r="N452" s="355"/>
      <c r="O452" s="356"/>
      <c r="P452" s="355"/>
      <c r="Q452" s="356"/>
      <c r="R452" s="355"/>
      <c r="S452" s="356"/>
      <c r="T452" s="355"/>
      <c r="U452" s="356"/>
      <c r="V452" s="357"/>
      <c r="W452" s="358"/>
      <c r="X452" s="358"/>
      <c r="Y452" s="358"/>
      <c r="Z452" s="358"/>
      <c r="AA452" s="600">
        <v>960</v>
      </c>
      <c r="AB452" s="359"/>
      <c r="AC452" s="349"/>
      <c r="AD452" s="361"/>
      <c r="AE452" s="362">
        <f t="shared" si="97"/>
        <v>0</v>
      </c>
      <c r="AF452" s="362">
        <f t="shared" si="100"/>
        <v>0</v>
      </c>
      <c r="AG452" s="362">
        <f t="shared" si="101"/>
        <v>0</v>
      </c>
      <c r="AH452" s="363">
        <f t="shared" si="94"/>
        <v>0</v>
      </c>
      <c r="AI452" s="364"/>
      <c r="AJ452" s="365">
        <f t="shared" si="95"/>
        <v>0</v>
      </c>
      <c r="AK452" s="351"/>
      <c r="AM452" s="349">
        <f t="shared" si="99"/>
        <v>0</v>
      </c>
      <c r="AN452" s="349">
        <f t="shared" si="103"/>
        <v>0</v>
      </c>
      <c r="AO452" s="349">
        <f t="shared" si="103"/>
        <v>0</v>
      </c>
      <c r="AP452" s="349">
        <f t="shared" si="103"/>
        <v>0</v>
      </c>
      <c r="AQ452" s="349">
        <f t="shared" si="103"/>
        <v>0</v>
      </c>
      <c r="AR452" s="349">
        <f t="shared" si="103"/>
        <v>0</v>
      </c>
      <c r="AS452" s="349">
        <f t="shared" si="103"/>
        <v>0</v>
      </c>
      <c r="AT452" s="349">
        <f t="shared" si="103"/>
        <v>0</v>
      </c>
      <c r="AU452" s="349">
        <f t="shared" si="103"/>
        <v>0</v>
      </c>
      <c r="AV452" s="349">
        <f t="shared" si="103"/>
        <v>0</v>
      </c>
      <c r="AW452" s="349">
        <f t="shared" si="103"/>
        <v>0</v>
      </c>
      <c r="AX452" s="349">
        <f t="shared" si="103"/>
        <v>0</v>
      </c>
      <c r="AY452" s="349">
        <f t="shared" si="103"/>
        <v>0</v>
      </c>
      <c r="AZ452" s="349">
        <f t="shared" si="103"/>
        <v>0</v>
      </c>
      <c r="BA452" s="349">
        <f t="shared" si="103"/>
        <v>0</v>
      </c>
      <c r="BB452" s="349">
        <f t="shared" si="96"/>
        <v>0</v>
      </c>
    </row>
    <row r="453" spans="1:54" ht="13.5">
      <c r="A453" s="319" t="str">
        <f t="shared" si="91"/>
        <v/>
      </c>
      <c r="B453" s="350" t="e">
        <f>DATE(F453,G453,H453)&amp;"-"&amp;COUNTIF($C$19:C453,H453)</f>
        <v>#NUM!</v>
      </c>
      <c r="C453" s="319">
        <f t="shared" si="92"/>
        <v>0</v>
      </c>
      <c r="D453" s="350" t="e">
        <f>DATE(F453,G453,H453)&amp;"-"&amp;COUNTIF($E$19:E453,H453)</f>
        <v>#NUM!</v>
      </c>
      <c r="E453" s="319">
        <f t="shared" si="93"/>
        <v>0</v>
      </c>
      <c r="F453" s="351"/>
      <c r="G453" s="351"/>
      <c r="H453" s="351"/>
      <c r="I453" s="352"/>
      <c r="J453" s="352"/>
      <c r="K453" s="353"/>
      <c r="L453" s="351"/>
      <c r="M453" s="354"/>
      <c r="N453" s="355"/>
      <c r="O453" s="356"/>
      <c r="P453" s="355"/>
      <c r="Q453" s="356"/>
      <c r="R453" s="355"/>
      <c r="S453" s="356"/>
      <c r="T453" s="355"/>
      <c r="U453" s="356"/>
      <c r="V453" s="357"/>
      <c r="W453" s="358"/>
      <c r="X453" s="358"/>
      <c r="Y453" s="358"/>
      <c r="Z453" s="358"/>
      <c r="AA453" s="600">
        <v>960</v>
      </c>
      <c r="AB453" s="359"/>
      <c r="AC453" s="349"/>
      <c r="AD453" s="361"/>
      <c r="AE453" s="362">
        <f t="shared" si="97"/>
        <v>0</v>
      </c>
      <c r="AF453" s="362">
        <f t="shared" si="100"/>
        <v>0</v>
      </c>
      <c r="AG453" s="362">
        <f t="shared" si="101"/>
        <v>0</v>
      </c>
      <c r="AH453" s="363">
        <f t="shared" si="94"/>
        <v>0</v>
      </c>
      <c r="AI453" s="364"/>
      <c r="AJ453" s="365">
        <f t="shared" si="95"/>
        <v>0</v>
      </c>
      <c r="AK453" s="351"/>
      <c r="AM453" s="349">
        <f t="shared" si="99"/>
        <v>0</v>
      </c>
      <c r="AN453" s="349">
        <f t="shared" si="103"/>
        <v>0</v>
      </c>
      <c r="AO453" s="349">
        <f t="shared" si="103"/>
        <v>0</v>
      </c>
      <c r="AP453" s="349">
        <f t="shared" si="103"/>
        <v>0</v>
      </c>
      <c r="AQ453" s="349">
        <f t="shared" si="103"/>
        <v>0</v>
      </c>
      <c r="AR453" s="349">
        <f t="shared" si="103"/>
        <v>0</v>
      </c>
      <c r="AS453" s="349">
        <f t="shared" si="103"/>
        <v>0</v>
      </c>
      <c r="AT453" s="349">
        <f t="shared" si="103"/>
        <v>0</v>
      </c>
      <c r="AU453" s="349">
        <f t="shared" si="103"/>
        <v>0</v>
      </c>
      <c r="AV453" s="349">
        <f t="shared" si="103"/>
        <v>0</v>
      </c>
      <c r="AW453" s="349">
        <f t="shared" si="103"/>
        <v>0</v>
      </c>
      <c r="AX453" s="349">
        <f t="shared" si="103"/>
        <v>0</v>
      </c>
      <c r="AY453" s="349">
        <f t="shared" si="103"/>
        <v>0</v>
      </c>
      <c r="AZ453" s="349">
        <f t="shared" si="103"/>
        <v>0</v>
      </c>
      <c r="BA453" s="349">
        <f t="shared" si="103"/>
        <v>0</v>
      </c>
      <c r="BB453" s="349">
        <f t="shared" si="96"/>
        <v>0</v>
      </c>
    </row>
    <row r="454" spans="1:54" ht="13.5">
      <c r="A454" s="319" t="str">
        <f t="shared" si="91"/>
        <v/>
      </c>
      <c r="B454" s="350" t="e">
        <f>DATE(F454,G454,H454)&amp;"-"&amp;COUNTIF($C$19:C454,H454)</f>
        <v>#NUM!</v>
      </c>
      <c r="C454" s="319">
        <f t="shared" si="92"/>
        <v>0</v>
      </c>
      <c r="D454" s="350" t="e">
        <f>DATE(F454,G454,H454)&amp;"-"&amp;COUNTIF($E$19:E454,H454)</f>
        <v>#NUM!</v>
      </c>
      <c r="E454" s="319">
        <f t="shared" si="93"/>
        <v>0</v>
      </c>
      <c r="F454" s="351"/>
      <c r="G454" s="351"/>
      <c r="H454" s="351"/>
      <c r="I454" s="352"/>
      <c r="J454" s="352"/>
      <c r="K454" s="353"/>
      <c r="L454" s="351"/>
      <c r="M454" s="354"/>
      <c r="N454" s="355"/>
      <c r="O454" s="356"/>
      <c r="P454" s="355"/>
      <c r="Q454" s="356"/>
      <c r="R454" s="355"/>
      <c r="S454" s="356"/>
      <c r="T454" s="355"/>
      <c r="U454" s="356"/>
      <c r="V454" s="357"/>
      <c r="W454" s="358"/>
      <c r="X454" s="358"/>
      <c r="Y454" s="358"/>
      <c r="Z454" s="358"/>
      <c r="AA454" s="600">
        <v>960</v>
      </c>
      <c r="AB454" s="359"/>
      <c r="AC454" s="349" t="str">
        <f t="shared" ref="AC454:AC499" si="104">IF(AB454&gt;0,"～","")</f>
        <v/>
      </c>
      <c r="AD454" s="361"/>
      <c r="AE454" s="362">
        <f t="shared" si="97"/>
        <v>0</v>
      </c>
      <c r="AF454" s="362">
        <f t="shared" si="100"/>
        <v>0</v>
      </c>
      <c r="AG454" s="362">
        <f t="shared" si="101"/>
        <v>0</v>
      </c>
      <c r="AH454" s="363">
        <f t="shared" si="94"/>
        <v>0</v>
      </c>
      <c r="AI454" s="364"/>
      <c r="AJ454" s="365">
        <f t="shared" si="95"/>
        <v>0</v>
      </c>
      <c r="AK454" s="351"/>
      <c r="AM454" s="349">
        <f t="shared" si="99"/>
        <v>0</v>
      </c>
      <c r="AN454" s="349">
        <f t="shared" si="103"/>
        <v>0</v>
      </c>
      <c r="AO454" s="349">
        <f t="shared" si="103"/>
        <v>0</v>
      </c>
      <c r="AP454" s="349">
        <f t="shared" si="103"/>
        <v>0</v>
      </c>
      <c r="AQ454" s="349">
        <f t="shared" si="103"/>
        <v>0</v>
      </c>
      <c r="AR454" s="349">
        <f t="shared" si="103"/>
        <v>0</v>
      </c>
      <c r="AS454" s="349">
        <f t="shared" si="103"/>
        <v>0</v>
      </c>
      <c r="AT454" s="349">
        <f t="shared" si="103"/>
        <v>0</v>
      </c>
      <c r="AU454" s="349">
        <f t="shared" si="103"/>
        <v>0</v>
      </c>
      <c r="AV454" s="349">
        <f t="shared" si="103"/>
        <v>0</v>
      </c>
      <c r="AW454" s="349">
        <f t="shared" si="103"/>
        <v>0</v>
      </c>
      <c r="AX454" s="349">
        <f t="shared" si="103"/>
        <v>0</v>
      </c>
      <c r="AY454" s="349">
        <f t="shared" si="103"/>
        <v>0</v>
      </c>
      <c r="AZ454" s="349">
        <f t="shared" si="103"/>
        <v>0</v>
      </c>
      <c r="BA454" s="349">
        <f t="shared" si="103"/>
        <v>0</v>
      </c>
      <c r="BB454" s="349">
        <f t="shared" si="96"/>
        <v>0</v>
      </c>
    </row>
    <row r="455" spans="1:54" ht="13.5">
      <c r="A455" s="319" t="str">
        <f t="shared" ref="A455:A518" si="105">I455&amp;H455</f>
        <v/>
      </c>
      <c r="B455" s="350" t="e">
        <f>DATE(F455,G455,H455)&amp;"-"&amp;COUNTIF($C$19:C455,H455)</f>
        <v>#NUM!</v>
      </c>
      <c r="C455" s="319">
        <f t="shared" ref="C455:C518" si="106">IF(OR(AA455=0,AA455=""),0,H455)</f>
        <v>0</v>
      </c>
      <c r="D455" s="350" t="e">
        <f>DATE(F455,G455,H455)&amp;"-"&amp;COUNTIF($E$19:E455,H455)</f>
        <v>#NUM!</v>
      </c>
      <c r="E455" s="319">
        <f t="shared" ref="E455:E518" si="107">IF(OR(H455=0,H455=""),0,H455)</f>
        <v>0</v>
      </c>
      <c r="F455" s="351"/>
      <c r="G455" s="351"/>
      <c r="H455" s="351"/>
      <c r="I455" s="352"/>
      <c r="J455" s="352"/>
      <c r="K455" s="353"/>
      <c r="L455" s="351"/>
      <c r="M455" s="354"/>
      <c r="N455" s="355"/>
      <c r="O455" s="356"/>
      <c r="P455" s="355"/>
      <c r="Q455" s="356"/>
      <c r="R455" s="355"/>
      <c r="S455" s="356"/>
      <c r="T455" s="355"/>
      <c r="U455" s="356"/>
      <c r="V455" s="357"/>
      <c r="W455" s="358"/>
      <c r="X455" s="358"/>
      <c r="Y455" s="358"/>
      <c r="Z455" s="358"/>
      <c r="AA455" s="600">
        <v>960</v>
      </c>
      <c r="AB455" s="359"/>
      <c r="AC455" s="349" t="str">
        <f t="shared" si="104"/>
        <v/>
      </c>
      <c r="AD455" s="361"/>
      <c r="AE455" s="362">
        <f t="shared" si="97"/>
        <v>0</v>
      </c>
      <c r="AF455" s="362">
        <f t="shared" si="100"/>
        <v>0</v>
      </c>
      <c r="AG455" s="362">
        <f t="shared" si="101"/>
        <v>0</v>
      </c>
      <c r="AH455" s="363">
        <f t="shared" ref="AH455:AH518" si="108">IF(AK455&lt;&gt;"",(AE455-AG455)*AA455*24+AG455*AK455*24+AF455*AA455*24,AE455*AA455*24+AG455*ROUND(AA455*0.25,0)*24+AF455*AA455*24)</f>
        <v>0</v>
      </c>
      <c r="AI455" s="364"/>
      <c r="AJ455" s="365">
        <f t="shared" ref="AJ455:AJ518" si="109">K455-N455-P455-R455-T455-V455-W455-Y455-X455-Z455-IF(J455=$J$1,AI455,0)</f>
        <v>0</v>
      </c>
      <c r="AK455" s="351"/>
      <c r="AM455" s="349">
        <f t="shared" si="99"/>
        <v>0</v>
      </c>
      <c r="AN455" s="349">
        <f t="shared" si="103"/>
        <v>0</v>
      </c>
      <c r="AO455" s="349">
        <f t="shared" si="103"/>
        <v>0</v>
      </c>
      <c r="AP455" s="349">
        <f t="shared" si="103"/>
        <v>0</v>
      </c>
      <c r="AQ455" s="349">
        <f t="shared" si="103"/>
        <v>0</v>
      </c>
      <c r="AR455" s="349">
        <f t="shared" si="103"/>
        <v>0</v>
      </c>
      <c r="AS455" s="349">
        <f t="shared" si="103"/>
        <v>0</v>
      </c>
      <c r="AT455" s="349">
        <f t="shared" si="103"/>
        <v>0</v>
      </c>
      <c r="AU455" s="349">
        <f t="shared" si="103"/>
        <v>0</v>
      </c>
      <c r="AV455" s="349">
        <f t="shared" si="103"/>
        <v>0</v>
      </c>
      <c r="AW455" s="349">
        <f t="shared" si="103"/>
        <v>0</v>
      </c>
      <c r="AX455" s="349">
        <f t="shared" si="103"/>
        <v>0</v>
      </c>
      <c r="AY455" s="349">
        <f t="shared" si="103"/>
        <v>0</v>
      </c>
      <c r="AZ455" s="349">
        <f t="shared" si="103"/>
        <v>0</v>
      </c>
      <c r="BA455" s="349">
        <f t="shared" si="103"/>
        <v>0</v>
      </c>
      <c r="BB455" s="349">
        <f t="shared" ref="BB455:BB518" si="110">SUM(AM455:BA455)</f>
        <v>0</v>
      </c>
    </row>
    <row r="456" spans="1:54" ht="13.5">
      <c r="A456" s="319" t="str">
        <f t="shared" si="105"/>
        <v/>
      </c>
      <c r="B456" s="350" t="e">
        <f>DATE(F456,G456,H456)&amp;"-"&amp;COUNTIF($C$19:C456,H456)</f>
        <v>#NUM!</v>
      </c>
      <c r="C456" s="319">
        <f t="shared" si="106"/>
        <v>0</v>
      </c>
      <c r="D456" s="350" t="e">
        <f>DATE(F456,G456,H456)&amp;"-"&amp;COUNTIF($E$19:E456,H456)</f>
        <v>#NUM!</v>
      </c>
      <c r="E456" s="319">
        <f t="shared" si="107"/>
        <v>0</v>
      </c>
      <c r="F456" s="351"/>
      <c r="G456" s="351"/>
      <c r="H456" s="351"/>
      <c r="I456" s="352"/>
      <c r="J456" s="352"/>
      <c r="K456" s="353"/>
      <c r="L456" s="351"/>
      <c r="M456" s="354"/>
      <c r="N456" s="355"/>
      <c r="O456" s="356"/>
      <c r="P456" s="355"/>
      <c r="Q456" s="356"/>
      <c r="R456" s="355"/>
      <c r="S456" s="356"/>
      <c r="T456" s="355"/>
      <c r="U456" s="356"/>
      <c r="V456" s="357"/>
      <c r="W456" s="358"/>
      <c r="X456" s="358"/>
      <c r="Y456" s="358"/>
      <c r="Z456" s="358"/>
      <c r="AA456" s="600">
        <v>960</v>
      </c>
      <c r="AB456" s="359"/>
      <c r="AC456" s="349" t="str">
        <f t="shared" si="104"/>
        <v/>
      </c>
      <c r="AD456" s="361"/>
      <c r="AE456" s="362">
        <f t="shared" si="97"/>
        <v>0</v>
      </c>
      <c r="AF456" s="362">
        <f t="shared" si="100"/>
        <v>0</v>
      </c>
      <c r="AG456" s="362">
        <f t="shared" si="101"/>
        <v>0</v>
      </c>
      <c r="AH456" s="363">
        <f t="shared" si="108"/>
        <v>0</v>
      </c>
      <c r="AI456" s="364"/>
      <c r="AJ456" s="365">
        <f t="shared" si="109"/>
        <v>0</v>
      </c>
      <c r="AK456" s="351"/>
      <c r="AM456" s="349">
        <f t="shared" si="99"/>
        <v>0</v>
      </c>
      <c r="AN456" s="349">
        <f t="shared" si="103"/>
        <v>0</v>
      </c>
      <c r="AO456" s="349">
        <f t="shared" si="103"/>
        <v>0</v>
      </c>
      <c r="AP456" s="349">
        <f t="shared" si="103"/>
        <v>0</v>
      </c>
      <c r="AQ456" s="349">
        <f t="shared" si="103"/>
        <v>0</v>
      </c>
      <c r="AR456" s="349">
        <f t="shared" si="103"/>
        <v>0</v>
      </c>
      <c r="AS456" s="349">
        <f t="shared" si="103"/>
        <v>0</v>
      </c>
      <c r="AT456" s="349">
        <f t="shared" si="103"/>
        <v>0</v>
      </c>
      <c r="AU456" s="349">
        <f t="shared" si="103"/>
        <v>0</v>
      </c>
      <c r="AV456" s="349">
        <f t="shared" si="103"/>
        <v>0</v>
      </c>
      <c r="AW456" s="349">
        <f t="shared" si="103"/>
        <v>0</v>
      </c>
      <c r="AX456" s="349">
        <f t="shared" si="103"/>
        <v>0</v>
      </c>
      <c r="AY456" s="349">
        <f t="shared" si="103"/>
        <v>0</v>
      </c>
      <c r="AZ456" s="349">
        <f t="shared" si="103"/>
        <v>0</v>
      </c>
      <c r="BA456" s="349">
        <f t="shared" si="103"/>
        <v>0</v>
      </c>
      <c r="BB456" s="349">
        <f t="shared" si="110"/>
        <v>0</v>
      </c>
    </row>
    <row r="457" spans="1:54" ht="13.5">
      <c r="A457" s="319" t="str">
        <f t="shared" si="105"/>
        <v/>
      </c>
      <c r="B457" s="350" t="e">
        <f>DATE(F457,G457,H457)&amp;"-"&amp;COUNTIF($C$19:C457,H457)</f>
        <v>#NUM!</v>
      </c>
      <c r="C457" s="319">
        <f t="shared" si="106"/>
        <v>0</v>
      </c>
      <c r="D457" s="350" t="e">
        <f>DATE(F457,G457,H457)&amp;"-"&amp;COUNTIF($E$19:E457,H457)</f>
        <v>#NUM!</v>
      </c>
      <c r="E457" s="319">
        <f t="shared" si="107"/>
        <v>0</v>
      </c>
      <c r="F457" s="351"/>
      <c r="G457" s="351"/>
      <c r="H457" s="351"/>
      <c r="I457" s="352"/>
      <c r="J457" s="352"/>
      <c r="K457" s="353"/>
      <c r="L457" s="351"/>
      <c r="M457" s="354"/>
      <c r="N457" s="355"/>
      <c r="O457" s="356"/>
      <c r="P457" s="355"/>
      <c r="Q457" s="356"/>
      <c r="R457" s="355"/>
      <c r="S457" s="356"/>
      <c r="T457" s="355"/>
      <c r="U457" s="356"/>
      <c r="V457" s="357"/>
      <c r="W457" s="358"/>
      <c r="X457" s="358"/>
      <c r="Y457" s="358"/>
      <c r="Z457" s="358"/>
      <c r="AA457" s="600">
        <v>960</v>
      </c>
      <c r="AB457" s="359"/>
      <c r="AC457" s="349" t="str">
        <f t="shared" si="104"/>
        <v/>
      </c>
      <c r="AD457" s="361"/>
      <c r="AE457" s="362">
        <f t="shared" si="97"/>
        <v>0</v>
      </c>
      <c r="AF457" s="362">
        <f t="shared" si="100"/>
        <v>0</v>
      </c>
      <c r="AG457" s="362">
        <f t="shared" si="101"/>
        <v>0</v>
      </c>
      <c r="AH457" s="363">
        <f t="shared" si="108"/>
        <v>0</v>
      </c>
      <c r="AI457" s="364"/>
      <c r="AJ457" s="365">
        <f t="shared" si="109"/>
        <v>0</v>
      </c>
      <c r="AK457" s="351"/>
      <c r="AM457" s="349">
        <f t="shared" si="99"/>
        <v>0</v>
      </c>
      <c r="AN457" s="349">
        <f t="shared" si="103"/>
        <v>0</v>
      </c>
      <c r="AO457" s="349">
        <f t="shared" si="103"/>
        <v>0</v>
      </c>
      <c r="AP457" s="349">
        <f t="shared" si="103"/>
        <v>0</v>
      </c>
      <c r="AQ457" s="349">
        <f t="shared" si="103"/>
        <v>0</v>
      </c>
      <c r="AR457" s="349">
        <f t="shared" si="103"/>
        <v>0</v>
      </c>
      <c r="AS457" s="349">
        <f t="shared" si="103"/>
        <v>0</v>
      </c>
      <c r="AT457" s="349">
        <f t="shared" si="103"/>
        <v>0</v>
      </c>
      <c r="AU457" s="349">
        <f t="shared" si="103"/>
        <v>0</v>
      </c>
      <c r="AV457" s="349">
        <f t="shared" si="103"/>
        <v>0</v>
      </c>
      <c r="AW457" s="349">
        <f t="shared" si="103"/>
        <v>0</v>
      </c>
      <c r="AX457" s="349">
        <f t="shared" si="103"/>
        <v>0</v>
      </c>
      <c r="AY457" s="349">
        <f t="shared" si="103"/>
        <v>0</v>
      </c>
      <c r="AZ457" s="349">
        <f t="shared" si="103"/>
        <v>0</v>
      </c>
      <c r="BA457" s="349">
        <f t="shared" si="103"/>
        <v>0</v>
      </c>
      <c r="BB457" s="349">
        <f t="shared" si="110"/>
        <v>0</v>
      </c>
    </row>
    <row r="458" spans="1:54" ht="13.5">
      <c r="A458" s="319" t="str">
        <f t="shared" si="105"/>
        <v/>
      </c>
      <c r="B458" s="350" t="e">
        <f>DATE(F458,G458,H458)&amp;"-"&amp;COUNTIF($C$19:C458,H458)</f>
        <v>#NUM!</v>
      </c>
      <c r="C458" s="319">
        <f t="shared" si="106"/>
        <v>0</v>
      </c>
      <c r="D458" s="350" t="e">
        <f>DATE(F458,G458,H458)&amp;"-"&amp;COUNTIF($E$19:E458,H458)</f>
        <v>#NUM!</v>
      </c>
      <c r="E458" s="319">
        <f t="shared" si="107"/>
        <v>0</v>
      </c>
      <c r="F458" s="351"/>
      <c r="G458" s="351"/>
      <c r="H458" s="351"/>
      <c r="I458" s="352"/>
      <c r="J458" s="352"/>
      <c r="K458" s="353"/>
      <c r="L458" s="351"/>
      <c r="M458" s="354"/>
      <c r="N458" s="355"/>
      <c r="O458" s="356"/>
      <c r="P458" s="355"/>
      <c r="Q458" s="356"/>
      <c r="R458" s="355"/>
      <c r="S458" s="356"/>
      <c r="T458" s="355"/>
      <c r="U458" s="356"/>
      <c r="V458" s="357"/>
      <c r="W458" s="358"/>
      <c r="X458" s="358"/>
      <c r="Y458" s="358"/>
      <c r="Z458" s="358"/>
      <c r="AA458" s="600">
        <v>960</v>
      </c>
      <c r="AB458" s="359"/>
      <c r="AC458" s="349" t="str">
        <f t="shared" si="104"/>
        <v/>
      </c>
      <c r="AD458" s="361"/>
      <c r="AE458" s="362">
        <f t="shared" si="97"/>
        <v>0</v>
      </c>
      <c r="AF458" s="362">
        <f t="shared" si="100"/>
        <v>0</v>
      </c>
      <c r="AG458" s="362">
        <f t="shared" si="101"/>
        <v>0</v>
      </c>
      <c r="AH458" s="363">
        <f t="shared" si="108"/>
        <v>0</v>
      </c>
      <c r="AI458" s="364"/>
      <c r="AJ458" s="365">
        <f t="shared" si="109"/>
        <v>0</v>
      </c>
      <c r="AK458" s="351"/>
      <c r="AM458" s="349">
        <f t="shared" si="99"/>
        <v>0</v>
      </c>
      <c r="AN458" s="349">
        <f t="shared" si="103"/>
        <v>0</v>
      </c>
      <c r="AO458" s="349">
        <f t="shared" si="103"/>
        <v>0</v>
      </c>
      <c r="AP458" s="349">
        <f t="shared" si="103"/>
        <v>0</v>
      </c>
      <c r="AQ458" s="349">
        <f t="shared" si="103"/>
        <v>0</v>
      </c>
      <c r="AR458" s="349">
        <f t="shared" si="103"/>
        <v>0</v>
      </c>
      <c r="AS458" s="349">
        <f t="shared" si="103"/>
        <v>0</v>
      </c>
      <c r="AT458" s="349">
        <f t="shared" si="103"/>
        <v>0</v>
      </c>
      <c r="AU458" s="349">
        <f t="shared" si="103"/>
        <v>0</v>
      </c>
      <c r="AV458" s="349">
        <f t="shared" si="103"/>
        <v>0</v>
      </c>
      <c r="AW458" s="349">
        <f t="shared" si="103"/>
        <v>0</v>
      </c>
      <c r="AX458" s="349">
        <f t="shared" si="103"/>
        <v>0</v>
      </c>
      <c r="AY458" s="349">
        <f t="shared" ref="AN458:BA476" si="111">IF($O458=AY$18,$N458,0)+IF($Q458=AY$18,$P458,0)+IF($S458=AY$18,$R458,0)+IF($U458=AY$18,$T458,0)</f>
        <v>0</v>
      </c>
      <c r="AZ458" s="349">
        <f t="shared" si="111"/>
        <v>0</v>
      </c>
      <c r="BA458" s="349">
        <f t="shared" si="111"/>
        <v>0</v>
      </c>
      <c r="BB458" s="349">
        <f t="shared" si="110"/>
        <v>0</v>
      </c>
    </row>
    <row r="459" spans="1:54" ht="13.5">
      <c r="A459" s="319" t="str">
        <f t="shared" si="105"/>
        <v/>
      </c>
      <c r="B459" s="350" t="e">
        <f>DATE(F459,G459,H459)&amp;"-"&amp;COUNTIF($C$19:C459,H459)</f>
        <v>#NUM!</v>
      </c>
      <c r="C459" s="319">
        <f t="shared" si="106"/>
        <v>0</v>
      </c>
      <c r="D459" s="350" t="e">
        <f>DATE(F459,G459,H459)&amp;"-"&amp;COUNTIF($E$19:E459,H459)</f>
        <v>#NUM!</v>
      </c>
      <c r="E459" s="319">
        <f t="shared" si="107"/>
        <v>0</v>
      </c>
      <c r="F459" s="351"/>
      <c r="G459" s="351"/>
      <c r="H459" s="351"/>
      <c r="I459" s="352"/>
      <c r="J459" s="352"/>
      <c r="K459" s="353"/>
      <c r="L459" s="351"/>
      <c r="M459" s="354"/>
      <c r="N459" s="355"/>
      <c r="O459" s="356"/>
      <c r="P459" s="355"/>
      <c r="Q459" s="356"/>
      <c r="R459" s="355"/>
      <c r="S459" s="356"/>
      <c r="T459" s="355"/>
      <c r="U459" s="356"/>
      <c r="V459" s="357"/>
      <c r="W459" s="358"/>
      <c r="X459" s="358"/>
      <c r="Y459" s="358"/>
      <c r="Z459" s="358"/>
      <c r="AA459" s="600">
        <v>960</v>
      </c>
      <c r="AB459" s="359"/>
      <c r="AC459" s="349" t="str">
        <f t="shared" si="104"/>
        <v/>
      </c>
      <c r="AD459" s="361"/>
      <c r="AE459" s="362">
        <f t="shared" si="97"/>
        <v>0</v>
      </c>
      <c r="AF459" s="362">
        <f t="shared" si="100"/>
        <v>0</v>
      </c>
      <c r="AG459" s="362">
        <f t="shared" si="101"/>
        <v>0</v>
      </c>
      <c r="AH459" s="363">
        <f t="shared" si="108"/>
        <v>0</v>
      </c>
      <c r="AI459" s="364"/>
      <c r="AJ459" s="365">
        <f t="shared" si="109"/>
        <v>0</v>
      </c>
      <c r="AK459" s="351"/>
      <c r="AM459" s="349">
        <f t="shared" si="99"/>
        <v>0</v>
      </c>
      <c r="AN459" s="349">
        <f t="shared" si="111"/>
        <v>0</v>
      </c>
      <c r="AO459" s="349">
        <f t="shared" si="111"/>
        <v>0</v>
      </c>
      <c r="AP459" s="349">
        <f t="shared" si="111"/>
        <v>0</v>
      </c>
      <c r="AQ459" s="349">
        <f t="shared" si="111"/>
        <v>0</v>
      </c>
      <c r="AR459" s="349">
        <f t="shared" si="111"/>
        <v>0</v>
      </c>
      <c r="AS459" s="349">
        <f t="shared" si="111"/>
        <v>0</v>
      </c>
      <c r="AT459" s="349">
        <f t="shared" si="111"/>
        <v>0</v>
      </c>
      <c r="AU459" s="349">
        <f t="shared" si="111"/>
        <v>0</v>
      </c>
      <c r="AV459" s="349">
        <f t="shared" si="111"/>
        <v>0</v>
      </c>
      <c r="AW459" s="349">
        <f t="shared" si="111"/>
        <v>0</v>
      </c>
      <c r="AX459" s="349">
        <f t="shared" si="111"/>
        <v>0</v>
      </c>
      <c r="AY459" s="349">
        <f t="shared" si="111"/>
        <v>0</v>
      </c>
      <c r="AZ459" s="349">
        <f t="shared" si="111"/>
        <v>0</v>
      </c>
      <c r="BA459" s="349">
        <f t="shared" si="111"/>
        <v>0</v>
      </c>
      <c r="BB459" s="349">
        <f t="shared" si="110"/>
        <v>0</v>
      </c>
    </row>
    <row r="460" spans="1:54" ht="13.5">
      <c r="A460" s="319" t="str">
        <f t="shared" si="105"/>
        <v/>
      </c>
      <c r="B460" s="350" t="e">
        <f>DATE(F460,G460,H460)&amp;"-"&amp;COUNTIF($C$19:C460,H460)</f>
        <v>#NUM!</v>
      </c>
      <c r="C460" s="319">
        <f t="shared" si="106"/>
        <v>0</v>
      </c>
      <c r="D460" s="350" t="e">
        <f>DATE(F460,G460,H460)&amp;"-"&amp;COUNTIF($E$19:E460,H460)</f>
        <v>#NUM!</v>
      </c>
      <c r="E460" s="319">
        <f t="shared" si="107"/>
        <v>0</v>
      </c>
      <c r="F460" s="351"/>
      <c r="G460" s="351"/>
      <c r="H460" s="351"/>
      <c r="I460" s="352"/>
      <c r="J460" s="352"/>
      <c r="K460" s="353"/>
      <c r="L460" s="351"/>
      <c r="M460" s="354"/>
      <c r="N460" s="355"/>
      <c r="O460" s="356"/>
      <c r="P460" s="355"/>
      <c r="Q460" s="356"/>
      <c r="R460" s="355"/>
      <c r="S460" s="356"/>
      <c r="T460" s="355"/>
      <c r="U460" s="356"/>
      <c r="V460" s="357"/>
      <c r="W460" s="358"/>
      <c r="X460" s="358"/>
      <c r="Y460" s="358"/>
      <c r="Z460" s="358"/>
      <c r="AA460" s="600">
        <v>960</v>
      </c>
      <c r="AB460" s="359"/>
      <c r="AC460" s="349" t="str">
        <f t="shared" si="104"/>
        <v/>
      </c>
      <c r="AD460" s="361"/>
      <c r="AE460" s="362">
        <f t="shared" si="97"/>
        <v>0</v>
      </c>
      <c r="AF460" s="362">
        <f t="shared" si="100"/>
        <v>0</v>
      </c>
      <c r="AG460" s="362">
        <f t="shared" si="101"/>
        <v>0</v>
      </c>
      <c r="AH460" s="363">
        <f t="shared" si="108"/>
        <v>0</v>
      </c>
      <c r="AI460" s="364"/>
      <c r="AJ460" s="365">
        <f t="shared" si="109"/>
        <v>0</v>
      </c>
      <c r="AK460" s="351"/>
      <c r="AM460" s="349">
        <f t="shared" si="99"/>
        <v>0</v>
      </c>
      <c r="AN460" s="349">
        <f t="shared" si="111"/>
        <v>0</v>
      </c>
      <c r="AO460" s="349">
        <f t="shared" si="111"/>
        <v>0</v>
      </c>
      <c r="AP460" s="349">
        <f t="shared" si="111"/>
        <v>0</v>
      </c>
      <c r="AQ460" s="349">
        <f t="shared" si="111"/>
        <v>0</v>
      </c>
      <c r="AR460" s="349">
        <f t="shared" si="111"/>
        <v>0</v>
      </c>
      <c r="AS460" s="349">
        <f t="shared" si="111"/>
        <v>0</v>
      </c>
      <c r="AT460" s="349">
        <f t="shared" si="111"/>
        <v>0</v>
      </c>
      <c r="AU460" s="349">
        <f t="shared" si="111"/>
        <v>0</v>
      </c>
      <c r="AV460" s="349">
        <f t="shared" si="111"/>
        <v>0</v>
      </c>
      <c r="AW460" s="349">
        <f t="shared" si="111"/>
        <v>0</v>
      </c>
      <c r="AX460" s="349">
        <f t="shared" si="111"/>
        <v>0</v>
      </c>
      <c r="AY460" s="349">
        <f t="shared" si="111"/>
        <v>0</v>
      </c>
      <c r="AZ460" s="349">
        <f t="shared" si="111"/>
        <v>0</v>
      </c>
      <c r="BA460" s="349">
        <f t="shared" si="111"/>
        <v>0</v>
      </c>
      <c r="BB460" s="349">
        <f t="shared" si="110"/>
        <v>0</v>
      </c>
    </row>
    <row r="461" spans="1:54" ht="13.5">
      <c r="A461" s="319" t="str">
        <f t="shared" si="105"/>
        <v/>
      </c>
      <c r="B461" s="350" t="e">
        <f>DATE(F461,G461,H461)&amp;"-"&amp;COUNTIF($C$19:C461,H461)</f>
        <v>#NUM!</v>
      </c>
      <c r="C461" s="319">
        <f t="shared" si="106"/>
        <v>0</v>
      </c>
      <c r="D461" s="350" t="e">
        <f>DATE(F461,G461,H461)&amp;"-"&amp;COUNTIF($E$19:E461,H461)</f>
        <v>#NUM!</v>
      </c>
      <c r="E461" s="319">
        <f t="shared" si="107"/>
        <v>0</v>
      </c>
      <c r="F461" s="351"/>
      <c r="G461" s="351"/>
      <c r="H461" s="351"/>
      <c r="I461" s="352"/>
      <c r="J461" s="352"/>
      <c r="K461" s="353"/>
      <c r="L461" s="351"/>
      <c r="M461" s="354"/>
      <c r="N461" s="355"/>
      <c r="O461" s="356"/>
      <c r="P461" s="355"/>
      <c r="Q461" s="356"/>
      <c r="R461" s="355"/>
      <c r="S461" s="356"/>
      <c r="T461" s="355"/>
      <c r="U461" s="356"/>
      <c r="V461" s="357"/>
      <c r="W461" s="358"/>
      <c r="X461" s="358"/>
      <c r="Y461" s="358"/>
      <c r="Z461" s="358"/>
      <c r="AA461" s="600">
        <v>960</v>
      </c>
      <c r="AB461" s="359"/>
      <c r="AC461" s="349" t="str">
        <f t="shared" si="104"/>
        <v/>
      </c>
      <c r="AD461" s="361"/>
      <c r="AE461" s="362">
        <f t="shared" si="97"/>
        <v>0</v>
      </c>
      <c r="AF461" s="362">
        <f t="shared" si="100"/>
        <v>0</v>
      </c>
      <c r="AG461" s="362">
        <f t="shared" si="101"/>
        <v>0</v>
      </c>
      <c r="AH461" s="363">
        <f t="shared" si="108"/>
        <v>0</v>
      </c>
      <c r="AI461" s="364"/>
      <c r="AJ461" s="365">
        <f t="shared" si="109"/>
        <v>0</v>
      </c>
      <c r="AK461" s="351"/>
      <c r="AM461" s="349">
        <f t="shared" si="99"/>
        <v>0</v>
      </c>
      <c r="AN461" s="349">
        <f t="shared" si="111"/>
        <v>0</v>
      </c>
      <c r="AO461" s="349">
        <f t="shared" si="111"/>
        <v>0</v>
      </c>
      <c r="AP461" s="349">
        <f t="shared" si="111"/>
        <v>0</v>
      </c>
      <c r="AQ461" s="349">
        <f t="shared" si="111"/>
        <v>0</v>
      </c>
      <c r="AR461" s="349">
        <f t="shared" si="111"/>
        <v>0</v>
      </c>
      <c r="AS461" s="349">
        <f t="shared" si="111"/>
        <v>0</v>
      </c>
      <c r="AT461" s="349">
        <f t="shared" si="111"/>
        <v>0</v>
      </c>
      <c r="AU461" s="349">
        <f t="shared" si="111"/>
        <v>0</v>
      </c>
      <c r="AV461" s="349">
        <f t="shared" si="111"/>
        <v>0</v>
      </c>
      <c r="AW461" s="349">
        <f t="shared" si="111"/>
        <v>0</v>
      </c>
      <c r="AX461" s="349">
        <f t="shared" si="111"/>
        <v>0</v>
      </c>
      <c r="AY461" s="349">
        <f t="shared" si="111"/>
        <v>0</v>
      </c>
      <c r="AZ461" s="349">
        <f t="shared" si="111"/>
        <v>0</v>
      </c>
      <c r="BA461" s="349">
        <f t="shared" si="111"/>
        <v>0</v>
      </c>
      <c r="BB461" s="349">
        <f t="shared" si="110"/>
        <v>0</v>
      </c>
    </row>
    <row r="462" spans="1:54" ht="13.5">
      <c r="A462" s="319" t="str">
        <f t="shared" si="105"/>
        <v/>
      </c>
      <c r="B462" s="350" t="e">
        <f>DATE(F462,G462,H462)&amp;"-"&amp;COUNTIF($C$19:C462,H462)</f>
        <v>#NUM!</v>
      </c>
      <c r="C462" s="319">
        <f t="shared" si="106"/>
        <v>0</v>
      </c>
      <c r="D462" s="350" t="e">
        <f>DATE(F462,G462,H462)&amp;"-"&amp;COUNTIF($E$19:E462,H462)</f>
        <v>#NUM!</v>
      </c>
      <c r="E462" s="319">
        <f t="shared" si="107"/>
        <v>0</v>
      </c>
      <c r="F462" s="351"/>
      <c r="G462" s="351"/>
      <c r="H462" s="351"/>
      <c r="I462" s="352"/>
      <c r="J462" s="352"/>
      <c r="K462" s="353"/>
      <c r="L462" s="351"/>
      <c r="M462" s="354"/>
      <c r="N462" s="355"/>
      <c r="O462" s="356"/>
      <c r="P462" s="355"/>
      <c r="Q462" s="356"/>
      <c r="R462" s="355"/>
      <c r="S462" s="356"/>
      <c r="T462" s="355"/>
      <c r="U462" s="356"/>
      <c r="V462" s="357"/>
      <c r="W462" s="358"/>
      <c r="X462" s="358"/>
      <c r="Y462" s="358"/>
      <c r="Z462" s="358"/>
      <c r="AA462" s="600">
        <v>960</v>
      </c>
      <c r="AB462" s="359"/>
      <c r="AC462" s="349" t="str">
        <f t="shared" si="104"/>
        <v/>
      </c>
      <c r="AD462" s="361"/>
      <c r="AE462" s="362">
        <f t="shared" si="97"/>
        <v>0</v>
      </c>
      <c r="AF462" s="362">
        <f t="shared" si="100"/>
        <v>0</v>
      </c>
      <c r="AG462" s="362">
        <f t="shared" si="101"/>
        <v>0</v>
      </c>
      <c r="AH462" s="363">
        <f t="shared" si="108"/>
        <v>0</v>
      </c>
      <c r="AI462" s="364"/>
      <c r="AJ462" s="365">
        <f t="shared" si="109"/>
        <v>0</v>
      </c>
      <c r="AK462" s="351"/>
      <c r="AM462" s="349">
        <f t="shared" si="99"/>
        <v>0</v>
      </c>
      <c r="AN462" s="349">
        <f t="shared" si="111"/>
        <v>0</v>
      </c>
      <c r="AO462" s="349">
        <f t="shared" si="111"/>
        <v>0</v>
      </c>
      <c r="AP462" s="349">
        <f t="shared" si="111"/>
        <v>0</v>
      </c>
      <c r="AQ462" s="349">
        <f t="shared" si="111"/>
        <v>0</v>
      </c>
      <c r="AR462" s="349">
        <f t="shared" si="111"/>
        <v>0</v>
      </c>
      <c r="AS462" s="349">
        <f t="shared" si="111"/>
        <v>0</v>
      </c>
      <c r="AT462" s="349">
        <f t="shared" si="111"/>
        <v>0</v>
      </c>
      <c r="AU462" s="349">
        <f t="shared" si="111"/>
        <v>0</v>
      </c>
      <c r="AV462" s="349">
        <f t="shared" si="111"/>
        <v>0</v>
      </c>
      <c r="AW462" s="349">
        <f t="shared" si="111"/>
        <v>0</v>
      </c>
      <c r="AX462" s="349">
        <f t="shared" si="111"/>
        <v>0</v>
      </c>
      <c r="AY462" s="349">
        <f t="shared" si="111"/>
        <v>0</v>
      </c>
      <c r="AZ462" s="349">
        <f t="shared" si="111"/>
        <v>0</v>
      </c>
      <c r="BA462" s="349">
        <f t="shared" si="111"/>
        <v>0</v>
      </c>
      <c r="BB462" s="349">
        <f t="shared" si="110"/>
        <v>0</v>
      </c>
    </row>
    <row r="463" spans="1:54" ht="13.5">
      <c r="A463" s="319" t="str">
        <f t="shared" si="105"/>
        <v/>
      </c>
      <c r="B463" s="350" t="e">
        <f>DATE(F463,G463,H463)&amp;"-"&amp;COUNTIF($C$19:C463,H463)</f>
        <v>#NUM!</v>
      </c>
      <c r="C463" s="319">
        <f t="shared" si="106"/>
        <v>0</v>
      </c>
      <c r="D463" s="350" t="e">
        <f>DATE(F463,G463,H463)&amp;"-"&amp;COUNTIF($E$19:E463,H463)</f>
        <v>#NUM!</v>
      </c>
      <c r="E463" s="319">
        <f t="shared" si="107"/>
        <v>0</v>
      </c>
      <c r="F463" s="351"/>
      <c r="G463" s="351"/>
      <c r="H463" s="351"/>
      <c r="I463" s="352"/>
      <c r="J463" s="352"/>
      <c r="K463" s="353"/>
      <c r="L463" s="351"/>
      <c r="M463" s="354"/>
      <c r="N463" s="355"/>
      <c r="O463" s="356"/>
      <c r="P463" s="355"/>
      <c r="Q463" s="356"/>
      <c r="R463" s="355"/>
      <c r="S463" s="356"/>
      <c r="T463" s="355"/>
      <c r="U463" s="356"/>
      <c r="V463" s="357"/>
      <c r="W463" s="358"/>
      <c r="X463" s="358"/>
      <c r="Y463" s="358"/>
      <c r="Z463" s="358"/>
      <c r="AA463" s="600">
        <v>960</v>
      </c>
      <c r="AB463" s="359"/>
      <c r="AC463" s="349" t="str">
        <f t="shared" si="104"/>
        <v/>
      </c>
      <c r="AD463" s="361"/>
      <c r="AE463" s="362">
        <f t="shared" ref="AE463:AE526" si="112">AD463-AB463</f>
        <v>0</v>
      </c>
      <c r="AF463" s="362">
        <f t="shared" si="100"/>
        <v>0</v>
      </c>
      <c r="AG463" s="362">
        <f t="shared" si="101"/>
        <v>0</v>
      </c>
      <c r="AH463" s="363">
        <f t="shared" si="108"/>
        <v>0</v>
      </c>
      <c r="AI463" s="364"/>
      <c r="AJ463" s="365">
        <f t="shared" si="109"/>
        <v>0</v>
      </c>
      <c r="AK463" s="351"/>
      <c r="AM463" s="349">
        <f t="shared" si="99"/>
        <v>0</v>
      </c>
      <c r="AN463" s="349">
        <f t="shared" si="111"/>
        <v>0</v>
      </c>
      <c r="AO463" s="349">
        <f t="shared" si="111"/>
        <v>0</v>
      </c>
      <c r="AP463" s="349">
        <f t="shared" si="111"/>
        <v>0</v>
      </c>
      <c r="AQ463" s="349">
        <f t="shared" si="111"/>
        <v>0</v>
      </c>
      <c r="AR463" s="349">
        <f t="shared" si="111"/>
        <v>0</v>
      </c>
      <c r="AS463" s="349">
        <f t="shared" si="111"/>
        <v>0</v>
      </c>
      <c r="AT463" s="349">
        <f t="shared" si="111"/>
        <v>0</v>
      </c>
      <c r="AU463" s="349">
        <f t="shared" si="111"/>
        <v>0</v>
      </c>
      <c r="AV463" s="349">
        <f t="shared" si="111"/>
        <v>0</v>
      </c>
      <c r="AW463" s="349">
        <f t="shared" si="111"/>
        <v>0</v>
      </c>
      <c r="AX463" s="349">
        <f t="shared" si="111"/>
        <v>0</v>
      </c>
      <c r="AY463" s="349">
        <f t="shared" si="111"/>
        <v>0</v>
      </c>
      <c r="AZ463" s="349">
        <f t="shared" si="111"/>
        <v>0</v>
      </c>
      <c r="BA463" s="349">
        <f t="shared" si="111"/>
        <v>0</v>
      </c>
      <c r="BB463" s="349">
        <f t="shared" si="110"/>
        <v>0</v>
      </c>
    </row>
    <row r="464" spans="1:54" ht="13.5">
      <c r="A464" s="319" t="str">
        <f t="shared" si="105"/>
        <v/>
      </c>
      <c r="B464" s="350" t="e">
        <f>DATE(F464,G464,H464)&amp;"-"&amp;COUNTIF($C$19:C464,H464)</f>
        <v>#NUM!</v>
      </c>
      <c r="C464" s="319">
        <f t="shared" si="106"/>
        <v>0</v>
      </c>
      <c r="D464" s="350" t="e">
        <f>DATE(F464,G464,H464)&amp;"-"&amp;COUNTIF($E$19:E464,H464)</f>
        <v>#NUM!</v>
      </c>
      <c r="E464" s="319">
        <f t="shared" si="107"/>
        <v>0</v>
      </c>
      <c r="F464" s="351"/>
      <c r="G464" s="351"/>
      <c r="H464" s="351"/>
      <c r="I464" s="352"/>
      <c r="J464" s="352"/>
      <c r="K464" s="353"/>
      <c r="L464" s="351"/>
      <c r="M464" s="354"/>
      <c r="N464" s="355"/>
      <c r="O464" s="356"/>
      <c r="P464" s="355"/>
      <c r="Q464" s="356"/>
      <c r="R464" s="355"/>
      <c r="S464" s="356"/>
      <c r="T464" s="355"/>
      <c r="U464" s="356"/>
      <c r="V464" s="357"/>
      <c r="W464" s="358"/>
      <c r="X464" s="358"/>
      <c r="Y464" s="358"/>
      <c r="Z464" s="358"/>
      <c r="AA464" s="600">
        <v>960</v>
      </c>
      <c r="AB464" s="359"/>
      <c r="AC464" s="349" t="str">
        <f t="shared" si="104"/>
        <v/>
      </c>
      <c r="AD464" s="361"/>
      <c r="AE464" s="362">
        <f t="shared" si="112"/>
        <v>0</v>
      </c>
      <c r="AF464" s="362">
        <f t="shared" si="100"/>
        <v>0</v>
      </c>
      <c r="AG464" s="362">
        <f t="shared" si="101"/>
        <v>0</v>
      </c>
      <c r="AH464" s="363">
        <f t="shared" si="108"/>
        <v>0</v>
      </c>
      <c r="AI464" s="364"/>
      <c r="AJ464" s="365">
        <f t="shared" si="109"/>
        <v>0</v>
      </c>
      <c r="AK464" s="351"/>
      <c r="AM464" s="349">
        <f t="shared" si="99"/>
        <v>0</v>
      </c>
      <c r="AN464" s="349">
        <f t="shared" si="111"/>
        <v>0</v>
      </c>
      <c r="AO464" s="349">
        <f t="shared" si="111"/>
        <v>0</v>
      </c>
      <c r="AP464" s="349">
        <f t="shared" si="111"/>
        <v>0</v>
      </c>
      <c r="AQ464" s="349">
        <f t="shared" si="111"/>
        <v>0</v>
      </c>
      <c r="AR464" s="349">
        <f t="shared" si="111"/>
        <v>0</v>
      </c>
      <c r="AS464" s="349">
        <f t="shared" si="111"/>
        <v>0</v>
      </c>
      <c r="AT464" s="349">
        <f t="shared" si="111"/>
        <v>0</v>
      </c>
      <c r="AU464" s="349">
        <f t="shared" si="111"/>
        <v>0</v>
      </c>
      <c r="AV464" s="349">
        <f t="shared" si="111"/>
        <v>0</v>
      </c>
      <c r="AW464" s="349">
        <f t="shared" si="111"/>
        <v>0</v>
      </c>
      <c r="AX464" s="349">
        <f t="shared" si="111"/>
        <v>0</v>
      </c>
      <c r="AY464" s="349">
        <f t="shared" si="111"/>
        <v>0</v>
      </c>
      <c r="AZ464" s="349">
        <f t="shared" si="111"/>
        <v>0</v>
      </c>
      <c r="BA464" s="349">
        <f t="shared" si="111"/>
        <v>0</v>
      </c>
      <c r="BB464" s="349">
        <f t="shared" si="110"/>
        <v>0</v>
      </c>
    </row>
    <row r="465" spans="1:54" ht="13.5">
      <c r="A465" s="319" t="str">
        <f t="shared" si="105"/>
        <v/>
      </c>
      <c r="B465" s="350" t="e">
        <f>DATE(F465,G465,H465)&amp;"-"&amp;COUNTIF($C$19:C465,H465)</f>
        <v>#NUM!</v>
      </c>
      <c r="C465" s="319">
        <f t="shared" si="106"/>
        <v>0</v>
      </c>
      <c r="D465" s="350" t="e">
        <f>DATE(F465,G465,H465)&amp;"-"&amp;COUNTIF($E$19:E465,H465)</f>
        <v>#NUM!</v>
      </c>
      <c r="E465" s="319">
        <f t="shared" si="107"/>
        <v>0</v>
      </c>
      <c r="F465" s="351"/>
      <c r="G465" s="351"/>
      <c r="H465" s="351"/>
      <c r="I465" s="352"/>
      <c r="J465" s="352"/>
      <c r="K465" s="353"/>
      <c r="L465" s="351"/>
      <c r="M465" s="354"/>
      <c r="N465" s="355"/>
      <c r="O465" s="356"/>
      <c r="P465" s="355"/>
      <c r="Q465" s="356"/>
      <c r="R465" s="355"/>
      <c r="S465" s="356"/>
      <c r="T465" s="355"/>
      <c r="U465" s="356"/>
      <c r="V465" s="357"/>
      <c r="W465" s="358"/>
      <c r="X465" s="358"/>
      <c r="Y465" s="358"/>
      <c r="Z465" s="358"/>
      <c r="AA465" s="600">
        <v>960</v>
      </c>
      <c r="AB465" s="359"/>
      <c r="AC465" s="349" t="str">
        <f t="shared" si="104"/>
        <v/>
      </c>
      <c r="AD465" s="361"/>
      <c r="AE465" s="362">
        <f t="shared" si="112"/>
        <v>0</v>
      </c>
      <c r="AF465" s="362">
        <f t="shared" si="100"/>
        <v>0</v>
      </c>
      <c r="AG465" s="362">
        <f t="shared" si="101"/>
        <v>0</v>
      </c>
      <c r="AH465" s="363">
        <f t="shared" si="108"/>
        <v>0</v>
      </c>
      <c r="AI465" s="364"/>
      <c r="AJ465" s="365">
        <f t="shared" si="109"/>
        <v>0</v>
      </c>
      <c r="AK465" s="351"/>
      <c r="AM465" s="349">
        <f t="shared" si="99"/>
        <v>0</v>
      </c>
      <c r="AN465" s="349">
        <f t="shared" si="111"/>
        <v>0</v>
      </c>
      <c r="AO465" s="349">
        <f t="shared" si="111"/>
        <v>0</v>
      </c>
      <c r="AP465" s="349">
        <f t="shared" si="111"/>
        <v>0</v>
      </c>
      <c r="AQ465" s="349">
        <f t="shared" si="111"/>
        <v>0</v>
      </c>
      <c r="AR465" s="349">
        <f t="shared" si="111"/>
        <v>0</v>
      </c>
      <c r="AS465" s="349">
        <f t="shared" si="111"/>
        <v>0</v>
      </c>
      <c r="AT465" s="349">
        <f t="shared" si="111"/>
        <v>0</v>
      </c>
      <c r="AU465" s="349">
        <f t="shared" si="111"/>
        <v>0</v>
      </c>
      <c r="AV465" s="349">
        <f t="shared" si="111"/>
        <v>0</v>
      </c>
      <c r="AW465" s="349">
        <f t="shared" si="111"/>
        <v>0</v>
      </c>
      <c r="AX465" s="349">
        <f t="shared" si="111"/>
        <v>0</v>
      </c>
      <c r="AY465" s="349">
        <f t="shared" si="111"/>
        <v>0</v>
      </c>
      <c r="AZ465" s="349">
        <f t="shared" si="111"/>
        <v>0</v>
      </c>
      <c r="BA465" s="349">
        <f t="shared" si="111"/>
        <v>0</v>
      </c>
      <c r="BB465" s="349">
        <f t="shared" si="110"/>
        <v>0</v>
      </c>
    </row>
    <row r="466" spans="1:54" ht="13.5">
      <c r="A466" s="319" t="str">
        <f t="shared" si="105"/>
        <v/>
      </c>
      <c r="B466" s="350" t="e">
        <f>DATE(F466,G466,H466)&amp;"-"&amp;COUNTIF($C$19:C466,H466)</f>
        <v>#NUM!</v>
      </c>
      <c r="C466" s="319">
        <f t="shared" si="106"/>
        <v>0</v>
      </c>
      <c r="D466" s="350" t="e">
        <f>DATE(F466,G466,H466)&amp;"-"&amp;COUNTIF($E$19:E466,H466)</f>
        <v>#NUM!</v>
      </c>
      <c r="E466" s="319">
        <f t="shared" si="107"/>
        <v>0</v>
      </c>
      <c r="F466" s="351"/>
      <c r="G466" s="351"/>
      <c r="H466" s="351"/>
      <c r="I466" s="352"/>
      <c r="J466" s="352"/>
      <c r="K466" s="353"/>
      <c r="L466" s="351"/>
      <c r="M466" s="354"/>
      <c r="N466" s="355"/>
      <c r="O466" s="356"/>
      <c r="P466" s="355"/>
      <c r="Q466" s="356"/>
      <c r="R466" s="355"/>
      <c r="S466" s="356"/>
      <c r="T466" s="355"/>
      <c r="U466" s="356"/>
      <c r="V466" s="357"/>
      <c r="W466" s="358"/>
      <c r="X466" s="358"/>
      <c r="Y466" s="358"/>
      <c r="Z466" s="358"/>
      <c r="AA466" s="600">
        <v>960</v>
      </c>
      <c r="AB466" s="359"/>
      <c r="AC466" s="349" t="str">
        <f t="shared" si="104"/>
        <v/>
      </c>
      <c r="AD466" s="361"/>
      <c r="AE466" s="362">
        <f t="shared" si="112"/>
        <v>0</v>
      </c>
      <c r="AF466" s="362">
        <f t="shared" si="100"/>
        <v>0</v>
      </c>
      <c r="AG466" s="362">
        <f t="shared" si="101"/>
        <v>0</v>
      </c>
      <c r="AH466" s="363">
        <f t="shared" si="108"/>
        <v>0</v>
      </c>
      <c r="AI466" s="364"/>
      <c r="AJ466" s="365">
        <f t="shared" si="109"/>
        <v>0</v>
      </c>
      <c r="AK466" s="351"/>
      <c r="AM466" s="349">
        <f t="shared" si="99"/>
        <v>0</v>
      </c>
      <c r="AN466" s="349">
        <f t="shared" si="111"/>
        <v>0</v>
      </c>
      <c r="AO466" s="349">
        <f t="shared" si="111"/>
        <v>0</v>
      </c>
      <c r="AP466" s="349">
        <f t="shared" si="111"/>
        <v>0</v>
      </c>
      <c r="AQ466" s="349">
        <f t="shared" si="111"/>
        <v>0</v>
      </c>
      <c r="AR466" s="349">
        <f t="shared" si="111"/>
        <v>0</v>
      </c>
      <c r="AS466" s="349">
        <f t="shared" si="111"/>
        <v>0</v>
      </c>
      <c r="AT466" s="349">
        <f t="shared" si="111"/>
        <v>0</v>
      </c>
      <c r="AU466" s="349">
        <f t="shared" si="111"/>
        <v>0</v>
      </c>
      <c r="AV466" s="349">
        <f t="shared" si="111"/>
        <v>0</v>
      </c>
      <c r="AW466" s="349">
        <f t="shared" si="111"/>
        <v>0</v>
      </c>
      <c r="AX466" s="349">
        <f t="shared" si="111"/>
        <v>0</v>
      </c>
      <c r="AY466" s="349">
        <f t="shared" si="111"/>
        <v>0</v>
      </c>
      <c r="AZ466" s="349">
        <f t="shared" si="111"/>
        <v>0</v>
      </c>
      <c r="BA466" s="349">
        <f t="shared" si="111"/>
        <v>0</v>
      </c>
      <c r="BB466" s="349">
        <f t="shared" si="110"/>
        <v>0</v>
      </c>
    </row>
    <row r="467" spans="1:54" ht="13.5">
      <c r="A467" s="319" t="str">
        <f t="shared" si="105"/>
        <v/>
      </c>
      <c r="B467" s="350" t="e">
        <f>DATE(F467,G467,H467)&amp;"-"&amp;COUNTIF($C$19:C467,H467)</f>
        <v>#NUM!</v>
      </c>
      <c r="C467" s="319">
        <f t="shared" si="106"/>
        <v>0</v>
      </c>
      <c r="D467" s="350" t="e">
        <f>DATE(F467,G467,H467)&amp;"-"&amp;COUNTIF($E$19:E467,H467)</f>
        <v>#NUM!</v>
      </c>
      <c r="E467" s="319">
        <f t="shared" si="107"/>
        <v>0</v>
      </c>
      <c r="F467" s="351"/>
      <c r="G467" s="351"/>
      <c r="H467" s="351"/>
      <c r="I467" s="352"/>
      <c r="J467" s="352"/>
      <c r="K467" s="353"/>
      <c r="L467" s="351"/>
      <c r="M467" s="354"/>
      <c r="N467" s="355"/>
      <c r="O467" s="356"/>
      <c r="P467" s="355"/>
      <c r="Q467" s="356"/>
      <c r="R467" s="355"/>
      <c r="S467" s="356"/>
      <c r="T467" s="355"/>
      <c r="U467" s="356"/>
      <c r="V467" s="357"/>
      <c r="W467" s="358"/>
      <c r="X467" s="358"/>
      <c r="Y467" s="358"/>
      <c r="Z467" s="358"/>
      <c r="AA467" s="600">
        <v>960</v>
      </c>
      <c r="AB467" s="359"/>
      <c r="AC467" s="349" t="str">
        <f t="shared" si="104"/>
        <v/>
      </c>
      <c r="AD467" s="361"/>
      <c r="AE467" s="362">
        <f t="shared" si="112"/>
        <v>0</v>
      </c>
      <c r="AF467" s="362">
        <f t="shared" si="100"/>
        <v>0</v>
      </c>
      <c r="AG467" s="362">
        <f t="shared" si="101"/>
        <v>0</v>
      </c>
      <c r="AH467" s="363">
        <f t="shared" si="108"/>
        <v>0</v>
      </c>
      <c r="AI467" s="364"/>
      <c r="AJ467" s="365">
        <f t="shared" si="109"/>
        <v>0</v>
      </c>
      <c r="AK467" s="351"/>
      <c r="AM467" s="349">
        <f t="shared" si="99"/>
        <v>0</v>
      </c>
      <c r="AN467" s="349">
        <f t="shared" si="111"/>
        <v>0</v>
      </c>
      <c r="AO467" s="349">
        <f t="shared" si="111"/>
        <v>0</v>
      </c>
      <c r="AP467" s="349">
        <f t="shared" si="111"/>
        <v>0</v>
      </c>
      <c r="AQ467" s="349">
        <f t="shared" si="111"/>
        <v>0</v>
      </c>
      <c r="AR467" s="349">
        <f t="shared" si="111"/>
        <v>0</v>
      </c>
      <c r="AS467" s="349">
        <f t="shared" si="111"/>
        <v>0</v>
      </c>
      <c r="AT467" s="349">
        <f t="shared" si="111"/>
        <v>0</v>
      </c>
      <c r="AU467" s="349">
        <f t="shared" si="111"/>
        <v>0</v>
      </c>
      <c r="AV467" s="349">
        <f t="shared" si="111"/>
        <v>0</v>
      </c>
      <c r="AW467" s="349">
        <f t="shared" si="111"/>
        <v>0</v>
      </c>
      <c r="AX467" s="349">
        <f t="shared" si="111"/>
        <v>0</v>
      </c>
      <c r="AY467" s="349">
        <f t="shared" si="111"/>
        <v>0</v>
      </c>
      <c r="AZ467" s="349">
        <f t="shared" si="111"/>
        <v>0</v>
      </c>
      <c r="BA467" s="349">
        <f t="shared" si="111"/>
        <v>0</v>
      </c>
      <c r="BB467" s="349">
        <f t="shared" si="110"/>
        <v>0</v>
      </c>
    </row>
    <row r="468" spans="1:54" ht="13.5">
      <c r="A468" s="319" t="str">
        <f t="shared" si="105"/>
        <v/>
      </c>
      <c r="B468" s="350" t="e">
        <f>DATE(F468,G468,H468)&amp;"-"&amp;COUNTIF($C$19:C468,H468)</f>
        <v>#NUM!</v>
      </c>
      <c r="C468" s="319">
        <f t="shared" si="106"/>
        <v>0</v>
      </c>
      <c r="D468" s="350" t="e">
        <f>DATE(F468,G468,H468)&amp;"-"&amp;COUNTIF($E$19:E468,H468)</f>
        <v>#NUM!</v>
      </c>
      <c r="E468" s="319">
        <f t="shared" si="107"/>
        <v>0</v>
      </c>
      <c r="F468" s="351"/>
      <c r="G468" s="351"/>
      <c r="H468" s="351"/>
      <c r="I468" s="352"/>
      <c r="J468" s="352"/>
      <c r="K468" s="353"/>
      <c r="L468" s="351"/>
      <c r="M468" s="354"/>
      <c r="N468" s="355"/>
      <c r="O468" s="356"/>
      <c r="P468" s="355"/>
      <c r="Q468" s="356"/>
      <c r="R468" s="355"/>
      <c r="S468" s="356"/>
      <c r="T468" s="355"/>
      <c r="U468" s="356"/>
      <c r="V468" s="357"/>
      <c r="W468" s="358"/>
      <c r="X468" s="358"/>
      <c r="Y468" s="358"/>
      <c r="Z468" s="358"/>
      <c r="AA468" s="600">
        <v>960</v>
      </c>
      <c r="AB468" s="359"/>
      <c r="AC468" s="349" t="str">
        <f t="shared" si="104"/>
        <v/>
      </c>
      <c r="AD468" s="361"/>
      <c r="AE468" s="362">
        <f t="shared" si="112"/>
        <v>0</v>
      </c>
      <c r="AF468" s="362">
        <f t="shared" si="100"/>
        <v>0</v>
      </c>
      <c r="AG468" s="362">
        <f t="shared" si="101"/>
        <v>0</v>
      </c>
      <c r="AH468" s="363">
        <f t="shared" si="108"/>
        <v>0</v>
      </c>
      <c r="AI468" s="364"/>
      <c r="AJ468" s="365">
        <f t="shared" si="109"/>
        <v>0</v>
      </c>
      <c r="AK468" s="351"/>
      <c r="AM468" s="349">
        <f t="shared" si="99"/>
        <v>0</v>
      </c>
      <c r="AN468" s="349">
        <f t="shared" si="111"/>
        <v>0</v>
      </c>
      <c r="AO468" s="349">
        <f t="shared" si="111"/>
        <v>0</v>
      </c>
      <c r="AP468" s="349">
        <f t="shared" si="111"/>
        <v>0</v>
      </c>
      <c r="AQ468" s="349">
        <f t="shared" si="111"/>
        <v>0</v>
      </c>
      <c r="AR468" s="349">
        <f t="shared" si="111"/>
        <v>0</v>
      </c>
      <c r="AS468" s="349">
        <f t="shared" si="111"/>
        <v>0</v>
      </c>
      <c r="AT468" s="349">
        <f t="shared" si="111"/>
        <v>0</v>
      </c>
      <c r="AU468" s="349">
        <f t="shared" si="111"/>
        <v>0</v>
      </c>
      <c r="AV468" s="349">
        <f t="shared" si="111"/>
        <v>0</v>
      </c>
      <c r="AW468" s="349">
        <f t="shared" si="111"/>
        <v>0</v>
      </c>
      <c r="AX468" s="349">
        <f t="shared" si="111"/>
        <v>0</v>
      </c>
      <c r="AY468" s="349">
        <f t="shared" si="111"/>
        <v>0</v>
      </c>
      <c r="AZ468" s="349">
        <f t="shared" si="111"/>
        <v>0</v>
      </c>
      <c r="BA468" s="349">
        <f t="shared" si="111"/>
        <v>0</v>
      </c>
      <c r="BB468" s="349">
        <f t="shared" si="110"/>
        <v>0</v>
      </c>
    </row>
    <row r="469" spans="1:54" ht="13.5">
      <c r="A469" s="319" t="str">
        <f t="shared" si="105"/>
        <v/>
      </c>
      <c r="B469" s="350" t="e">
        <f>DATE(F469,G469,H469)&amp;"-"&amp;COUNTIF($C$19:C469,H469)</f>
        <v>#NUM!</v>
      </c>
      <c r="C469" s="319">
        <f t="shared" si="106"/>
        <v>0</v>
      </c>
      <c r="D469" s="350" t="e">
        <f>DATE(F469,G469,H469)&amp;"-"&amp;COUNTIF($E$19:E469,H469)</f>
        <v>#NUM!</v>
      </c>
      <c r="E469" s="319">
        <f t="shared" si="107"/>
        <v>0</v>
      </c>
      <c r="F469" s="351"/>
      <c r="G469" s="351"/>
      <c r="H469" s="351"/>
      <c r="I469" s="352"/>
      <c r="J469" s="352"/>
      <c r="K469" s="353"/>
      <c r="L469" s="351"/>
      <c r="M469" s="354"/>
      <c r="N469" s="355"/>
      <c r="O469" s="356"/>
      <c r="P469" s="355"/>
      <c r="Q469" s="356"/>
      <c r="R469" s="355"/>
      <c r="S469" s="356"/>
      <c r="T469" s="355"/>
      <c r="U469" s="356"/>
      <c r="V469" s="357"/>
      <c r="W469" s="358"/>
      <c r="X469" s="358"/>
      <c r="Y469" s="358"/>
      <c r="Z469" s="358"/>
      <c r="AA469" s="600">
        <v>960</v>
      </c>
      <c r="AB469" s="359"/>
      <c r="AC469" s="349" t="str">
        <f t="shared" si="104"/>
        <v/>
      </c>
      <c r="AD469" s="361"/>
      <c r="AE469" s="362">
        <f t="shared" si="112"/>
        <v>0</v>
      </c>
      <c r="AF469" s="362">
        <f t="shared" si="100"/>
        <v>0</v>
      </c>
      <c r="AG469" s="362">
        <f t="shared" si="101"/>
        <v>0</v>
      </c>
      <c r="AH469" s="363">
        <f t="shared" si="108"/>
        <v>0</v>
      </c>
      <c r="AI469" s="364"/>
      <c r="AJ469" s="365">
        <f t="shared" si="109"/>
        <v>0</v>
      </c>
      <c r="AK469" s="351"/>
      <c r="AM469" s="349">
        <f t="shared" si="99"/>
        <v>0</v>
      </c>
      <c r="AN469" s="349">
        <f t="shared" si="111"/>
        <v>0</v>
      </c>
      <c r="AO469" s="349">
        <f t="shared" si="111"/>
        <v>0</v>
      </c>
      <c r="AP469" s="349">
        <f t="shared" si="111"/>
        <v>0</v>
      </c>
      <c r="AQ469" s="349">
        <f t="shared" si="111"/>
        <v>0</v>
      </c>
      <c r="AR469" s="349">
        <f t="shared" si="111"/>
        <v>0</v>
      </c>
      <c r="AS469" s="349">
        <f t="shared" si="111"/>
        <v>0</v>
      </c>
      <c r="AT469" s="349">
        <f t="shared" si="111"/>
        <v>0</v>
      </c>
      <c r="AU469" s="349">
        <f t="shared" si="111"/>
        <v>0</v>
      </c>
      <c r="AV469" s="349">
        <f t="shared" si="111"/>
        <v>0</v>
      </c>
      <c r="AW469" s="349">
        <f t="shared" si="111"/>
        <v>0</v>
      </c>
      <c r="AX469" s="349">
        <f t="shared" si="111"/>
        <v>0</v>
      </c>
      <c r="AY469" s="349">
        <f t="shared" si="111"/>
        <v>0</v>
      </c>
      <c r="AZ469" s="349">
        <f t="shared" si="111"/>
        <v>0</v>
      </c>
      <c r="BA469" s="349">
        <f t="shared" si="111"/>
        <v>0</v>
      </c>
      <c r="BB469" s="349">
        <f t="shared" si="110"/>
        <v>0</v>
      </c>
    </row>
    <row r="470" spans="1:54" ht="13.5">
      <c r="A470" s="319" t="str">
        <f t="shared" si="105"/>
        <v/>
      </c>
      <c r="B470" s="350" t="e">
        <f>DATE(F470,G470,H470)&amp;"-"&amp;COUNTIF($C$19:C470,H470)</f>
        <v>#NUM!</v>
      </c>
      <c r="C470" s="319">
        <f t="shared" si="106"/>
        <v>0</v>
      </c>
      <c r="D470" s="350" t="e">
        <f>DATE(F470,G470,H470)&amp;"-"&amp;COUNTIF($E$19:E470,H470)</f>
        <v>#NUM!</v>
      </c>
      <c r="E470" s="319">
        <f t="shared" si="107"/>
        <v>0</v>
      </c>
      <c r="F470" s="351"/>
      <c r="G470" s="351"/>
      <c r="H470" s="351"/>
      <c r="I470" s="352"/>
      <c r="J470" s="352"/>
      <c r="K470" s="353"/>
      <c r="L470" s="351"/>
      <c r="M470" s="354"/>
      <c r="N470" s="355"/>
      <c r="O470" s="356"/>
      <c r="P470" s="355"/>
      <c r="Q470" s="356"/>
      <c r="R470" s="355"/>
      <c r="S470" s="356"/>
      <c r="T470" s="355"/>
      <c r="U470" s="356"/>
      <c r="V470" s="357"/>
      <c r="W470" s="358"/>
      <c r="X470" s="358"/>
      <c r="Y470" s="358"/>
      <c r="Z470" s="358"/>
      <c r="AA470" s="600">
        <v>960</v>
      </c>
      <c r="AB470" s="359"/>
      <c r="AC470" s="349" t="str">
        <f t="shared" si="104"/>
        <v/>
      </c>
      <c r="AD470" s="361"/>
      <c r="AE470" s="362">
        <f t="shared" si="112"/>
        <v>0</v>
      </c>
      <c r="AF470" s="362">
        <f t="shared" si="100"/>
        <v>0</v>
      </c>
      <c r="AG470" s="362">
        <f t="shared" si="101"/>
        <v>0</v>
      </c>
      <c r="AH470" s="363">
        <f t="shared" si="108"/>
        <v>0</v>
      </c>
      <c r="AI470" s="364"/>
      <c r="AJ470" s="365">
        <f t="shared" si="109"/>
        <v>0</v>
      </c>
      <c r="AK470" s="351"/>
      <c r="AM470" s="349">
        <f t="shared" si="99"/>
        <v>0</v>
      </c>
      <c r="AN470" s="349">
        <f t="shared" si="111"/>
        <v>0</v>
      </c>
      <c r="AO470" s="349">
        <f t="shared" si="111"/>
        <v>0</v>
      </c>
      <c r="AP470" s="349">
        <f t="shared" si="111"/>
        <v>0</v>
      </c>
      <c r="AQ470" s="349">
        <f t="shared" si="111"/>
        <v>0</v>
      </c>
      <c r="AR470" s="349">
        <f t="shared" si="111"/>
        <v>0</v>
      </c>
      <c r="AS470" s="349">
        <f t="shared" si="111"/>
        <v>0</v>
      </c>
      <c r="AT470" s="349">
        <f t="shared" si="111"/>
        <v>0</v>
      </c>
      <c r="AU470" s="349">
        <f t="shared" si="111"/>
        <v>0</v>
      </c>
      <c r="AV470" s="349">
        <f t="shared" si="111"/>
        <v>0</v>
      </c>
      <c r="AW470" s="349">
        <f t="shared" si="111"/>
        <v>0</v>
      </c>
      <c r="AX470" s="349">
        <f t="shared" si="111"/>
        <v>0</v>
      </c>
      <c r="AY470" s="349">
        <f t="shared" si="111"/>
        <v>0</v>
      </c>
      <c r="AZ470" s="349">
        <f t="shared" si="111"/>
        <v>0</v>
      </c>
      <c r="BA470" s="349">
        <f t="shared" si="111"/>
        <v>0</v>
      </c>
      <c r="BB470" s="349">
        <f t="shared" si="110"/>
        <v>0</v>
      </c>
    </row>
    <row r="471" spans="1:54" ht="13.5">
      <c r="A471" s="319" t="str">
        <f t="shared" si="105"/>
        <v/>
      </c>
      <c r="B471" s="350" t="e">
        <f>DATE(F471,G471,H471)&amp;"-"&amp;COUNTIF($C$19:C471,H471)</f>
        <v>#NUM!</v>
      </c>
      <c r="C471" s="319">
        <f t="shared" si="106"/>
        <v>0</v>
      </c>
      <c r="D471" s="350" t="e">
        <f>DATE(F471,G471,H471)&amp;"-"&amp;COUNTIF($E$19:E471,H471)</f>
        <v>#NUM!</v>
      </c>
      <c r="E471" s="319">
        <f t="shared" si="107"/>
        <v>0</v>
      </c>
      <c r="F471" s="351"/>
      <c r="G471" s="351"/>
      <c r="H471" s="351"/>
      <c r="I471" s="352"/>
      <c r="J471" s="352"/>
      <c r="K471" s="353"/>
      <c r="L471" s="351"/>
      <c r="M471" s="354"/>
      <c r="N471" s="355"/>
      <c r="O471" s="356"/>
      <c r="P471" s="355"/>
      <c r="Q471" s="356"/>
      <c r="R471" s="355"/>
      <c r="S471" s="356"/>
      <c r="T471" s="355"/>
      <c r="U471" s="356"/>
      <c r="V471" s="357"/>
      <c r="W471" s="358"/>
      <c r="X471" s="358"/>
      <c r="Y471" s="358"/>
      <c r="Z471" s="358"/>
      <c r="AA471" s="600">
        <v>960</v>
      </c>
      <c r="AB471" s="359"/>
      <c r="AC471" s="349" t="str">
        <f t="shared" si="104"/>
        <v/>
      </c>
      <c r="AD471" s="361"/>
      <c r="AE471" s="362">
        <f t="shared" si="112"/>
        <v>0</v>
      </c>
      <c r="AF471" s="362">
        <f t="shared" si="100"/>
        <v>0</v>
      </c>
      <c r="AG471" s="362">
        <f t="shared" si="101"/>
        <v>0</v>
      </c>
      <c r="AH471" s="363">
        <f t="shared" si="108"/>
        <v>0</v>
      </c>
      <c r="AI471" s="364"/>
      <c r="AJ471" s="365">
        <f t="shared" si="109"/>
        <v>0</v>
      </c>
      <c r="AK471" s="351"/>
      <c r="AM471" s="349">
        <f t="shared" ref="AM471:AM502" si="113">IF($O471=AM$18,$N471,0)+IF($Q471=AM$18,$P471,0)+IF($S471=AM$18,$R471,0)+IF($U471=AM$18,$T471,0)</f>
        <v>0</v>
      </c>
      <c r="AN471" s="349">
        <f t="shared" si="111"/>
        <v>0</v>
      </c>
      <c r="AO471" s="349">
        <f t="shared" si="111"/>
        <v>0</v>
      </c>
      <c r="AP471" s="349">
        <f t="shared" si="111"/>
        <v>0</v>
      </c>
      <c r="AQ471" s="349">
        <f t="shared" si="111"/>
        <v>0</v>
      </c>
      <c r="AR471" s="349">
        <f t="shared" si="111"/>
        <v>0</v>
      </c>
      <c r="AS471" s="349">
        <f t="shared" si="111"/>
        <v>0</v>
      </c>
      <c r="AT471" s="349">
        <f t="shared" si="111"/>
        <v>0</v>
      </c>
      <c r="AU471" s="349">
        <f t="shared" si="111"/>
        <v>0</v>
      </c>
      <c r="AV471" s="349">
        <f t="shared" si="111"/>
        <v>0</v>
      </c>
      <c r="AW471" s="349">
        <f t="shared" si="111"/>
        <v>0</v>
      </c>
      <c r="AX471" s="349">
        <f t="shared" si="111"/>
        <v>0</v>
      </c>
      <c r="AY471" s="349">
        <f t="shared" si="111"/>
        <v>0</v>
      </c>
      <c r="AZ471" s="349">
        <f t="shared" si="111"/>
        <v>0</v>
      </c>
      <c r="BA471" s="349">
        <f t="shared" si="111"/>
        <v>0</v>
      </c>
      <c r="BB471" s="349">
        <f t="shared" si="110"/>
        <v>0</v>
      </c>
    </row>
    <row r="472" spans="1:54" ht="13.5">
      <c r="A472" s="319" t="str">
        <f t="shared" si="105"/>
        <v/>
      </c>
      <c r="B472" s="350" t="e">
        <f>DATE(F472,G472,H472)&amp;"-"&amp;COUNTIF($C$19:C472,H472)</f>
        <v>#NUM!</v>
      </c>
      <c r="C472" s="319">
        <f t="shared" si="106"/>
        <v>0</v>
      </c>
      <c r="D472" s="350" t="e">
        <f>DATE(F472,G472,H472)&amp;"-"&amp;COUNTIF($E$19:E472,H472)</f>
        <v>#NUM!</v>
      </c>
      <c r="E472" s="319">
        <f t="shared" si="107"/>
        <v>0</v>
      </c>
      <c r="F472" s="351"/>
      <c r="G472" s="351"/>
      <c r="H472" s="351"/>
      <c r="I472" s="352"/>
      <c r="J472" s="352"/>
      <c r="K472" s="353"/>
      <c r="L472" s="351"/>
      <c r="M472" s="354"/>
      <c r="N472" s="355"/>
      <c r="O472" s="356"/>
      <c r="P472" s="355"/>
      <c r="Q472" s="356"/>
      <c r="R472" s="355"/>
      <c r="S472" s="356"/>
      <c r="T472" s="355"/>
      <c r="U472" s="356"/>
      <c r="V472" s="357"/>
      <c r="W472" s="358"/>
      <c r="X472" s="358"/>
      <c r="Y472" s="358"/>
      <c r="Z472" s="358"/>
      <c r="AA472" s="600">
        <v>960</v>
      </c>
      <c r="AB472" s="359"/>
      <c r="AC472" s="349" t="str">
        <f t="shared" si="104"/>
        <v/>
      </c>
      <c r="AD472" s="361"/>
      <c r="AE472" s="362">
        <f t="shared" si="112"/>
        <v>0</v>
      </c>
      <c r="AF472" s="362">
        <f t="shared" si="100"/>
        <v>0</v>
      </c>
      <c r="AG472" s="362">
        <f t="shared" si="101"/>
        <v>0</v>
      </c>
      <c r="AH472" s="363">
        <f t="shared" si="108"/>
        <v>0</v>
      </c>
      <c r="AI472" s="364"/>
      <c r="AJ472" s="365">
        <f t="shared" si="109"/>
        <v>0</v>
      </c>
      <c r="AK472" s="351"/>
      <c r="AM472" s="349">
        <f t="shared" si="113"/>
        <v>0</v>
      </c>
      <c r="AN472" s="349">
        <f t="shared" si="111"/>
        <v>0</v>
      </c>
      <c r="AO472" s="349">
        <f t="shared" si="111"/>
        <v>0</v>
      </c>
      <c r="AP472" s="349">
        <f t="shared" si="111"/>
        <v>0</v>
      </c>
      <c r="AQ472" s="349">
        <f t="shared" si="111"/>
        <v>0</v>
      </c>
      <c r="AR472" s="349">
        <f t="shared" si="111"/>
        <v>0</v>
      </c>
      <c r="AS472" s="349">
        <f t="shared" si="111"/>
        <v>0</v>
      </c>
      <c r="AT472" s="349">
        <f t="shared" si="111"/>
        <v>0</v>
      </c>
      <c r="AU472" s="349">
        <f t="shared" si="111"/>
        <v>0</v>
      </c>
      <c r="AV472" s="349">
        <f t="shared" si="111"/>
        <v>0</v>
      </c>
      <c r="AW472" s="349">
        <f t="shared" si="111"/>
        <v>0</v>
      </c>
      <c r="AX472" s="349">
        <f t="shared" si="111"/>
        <v>0</v>
      </c>
      <c r="AY472" s="349">
        <f t="shared" si="111"/>
        <v>0</v>
      </c>
      <c r="AZ472" s="349">
        <f t="shared" si="111"/>
        <v>0</v>
      </c>
      <c r="BA472" s="349">
        <f t="shared" si="111"/>
        <v>0</v>
      </c>
      <c r="BB472" s="349">
        <f t="shared" si="110"/>
        <v>0</v>
      </c>
    </row>
    <row r="473" spans="1:54" ht="13.5">
      <c r="A473" s="319" t="str">
        <f t="shared" si="105"/>
        <v/>
      </c>
      <c r="B473" s="350" t="e">
        <f>DATE(F473,G473,H473)&amp;"-"&amp;COUNTIF($C$19:C473,H473)</f>
        <v>#NUM!</v>
      </c>
      <c r="C473" s="319">
        <f t="shared" si="106"/>
        <v>0</v>
      </c>
      <c r="D473" s="350" t="e">
        <f>DATE(F473,G473,H473)&amp;"-"&amp;COUNTIF($E$19:E473,H473)</f>
        <v>#NUM!</v>
      </c>
      <c r="E473" s="319">
        <f t="shared" si="107"/>
        <v>0</v>
      </c>
      <c r="F473" s="351"/>
      <c r="G473" s="351"/>
      <c r="H473" s="351"/>
      <c r="I473" s="352"/>
      <c r="J473" s="352"/>
      <c r="K473" s="353"/>
      <c r="L473" s="351"/>
      <c r="M473" s="354"/>
      <c r="N473" s="355"/>
      <c r="O473" s="356"/>
      <c r="P473" s="355"/>
      <c r="Q473" s="356"/>
      <c r="R473" s="355"/>
      <c r="S473" s="356"/>
      <c r="T473" s="355"/>
      <c r="U473" s="356"/>
      <c r="V473" s="357"/>
      <c r="W473" s="358"/>
      <c r="X473" s="358"/>
      <c r="Y473" s="358"/>
      <c r="Z473" s="358"/>
      <c r="AA473" s="600">
        <v>960</v>
      </c>
      <c r="AB473" s="359"/>
      <c r="AC473" s="349" t="str">
        <f t="shared" si="104"/>
        <v/>
      </c>
      <c r="AD473" s="361"/>
      <c r="AE473" s="362">
        <f t="shared" si="112"/>
        <v>0</v>
      </c>
      <c r="AF473" s="362">
        <f t="shared" si="100"/>
        <v>0</v>
      </c>
      <c r="AG473" s="362">
        <f t="shared" si="101"/>
        <v>0</v>
      </c>
      <c r="AH473" s="363">
        <f t="shared" si="108"/>
        <v>0</v>
      </c>
      <c r="AI473" s="364"/>
      <c r="AJ473" s="365">
        <f t="shared" si="109"/>
        <v>0</v>
      </c>
      <c r="AK473" s="351"/>
      <c r="AM473" s="349">
        <f t="shared" si="113"/>
        <v>0</v>
      </c>
      <c r="AN473" s="349">
        <f t="shared" si="111"/>
        <v>0</v>
      </c>
      <c r="AO473" s="349">
        <f t="shared" si="111"/>
        <v>0</v>
      </c>
      <c r="AP473" s="349">
        <f t="shared" si="111"/>
        <v>0</v>
      </c>
      <c r="AQ473" s="349">
        <f t="shared" si="111"/>
        <v>0</v>
      </c>
      <c r="AR473" s="349">
        <f t="shared" si="111"/>
        <v>0</v>
      </c>
      <c r="AS473" s="349">
        <f t="shared" si="111"/>
        <v>0</v>
      </c>
      <c r="AT473" s="349">
        <f t="shared" si="111"/>
        <v>0</v>
      </c>
      <c r="AU473" s="349">
        <f t="shared" si="111"/>
        <v>0</v>
      </c>
      <c r="AV473" s="349">
        <f t="shared" si="111"/>
        <v>0</v>
      </c>
      <c r="AW473" s="349">
        <f t="shared" si="111"/>
        <v>0</v>
      </c>
      <c r="AX473" s="349">
        <f t="shared" si="111"/>
        <v>0</v>
      </c>
      <c r="AY473" s="349">
        <f t="shared" si="111"/>
        <v>0</v>
      </c>
      <c r="AZ473" s="349">
        <f t="shared" si="111"/>
        <v>0</v>
      </c>
      <c r="BA473" s="349">
        <f t="shared" si="111"/>
        <v>0</v>
      </c>
      <c r="BB473" s="349">
        <f t="shared" si="110"/>
        <v>0</v>
      </c>
    </row>
    <row r="474" spans="1:54" ht="13.5">
      <c r="A474" s="319" t="str">
        <f t="shared" si="105"/>
        <v/>
      </c>
      <c r="B474" s="350" t="e">
        <f>DATE(F474,G474,H474)&amp;"-"&amp;COUNTIF($C$19:C474,H474)</f>
        <v>#NUM!</v>
      </c>
      <c r="C474" s="319">
        <f t="shared" si="106"/>
        <v>0</v>
      </c>
      <c r="D474" s="350" t="e">
        <f>DATE(F474,G474,H474)&amp;"-"&amp;COUNTIF($E$19:E474,H474)</f>
        <v>#NUM!</v>
      </c>
      <c r="E474" s="319">
        <f t="shared" si="107"/>
        <v>0</v>
      </c>
      <c r="F474" s="351"/>
      <c r="G474" s="351"/>
      <c r="H474" s="351"/>
      <c r="I474" s="352"/>
      <c r="J474" s="352"/>
      <c r="K474" s="353"/>
      <c r="L474" s="351"/>
      <c r="M474" s="354"/>
      <c r="N474" s="355"/>
      <c r="O474" s="356"/>
      <c r="P474" s="355"/>
      <c r="Q474" s="356"/>
      <c r="R474" s="355"/>
      <c r="S474" s="356"/>
      <c r="T474" s="355"/>
      <c r="U474" s="356"/>
      <c r="V474" s="357"/>
      <c r="W474" s="358"/>
      <c r="X474" s="358"/>
      <c r="Y474" s="358"/>
      <c r="Z474" s="358"/>
      <c r="AA474" s="600">
        <v>960</v>
      </c>
      <c r="AB474" s="359"/>
      <c r="AC474" s="349" t="str">
        <f t="shared" si="104"/>
        <v/>
      </c>
      <c r="AD474" s="361"/>
      <c r="AE474" s="362">
        <f t="shared" si="112"/>
        <v>0</v>
      </c>
      <c r="AF474" s="362">
        <f t="shared" si="100"/>
        <v>0</v>
      </c>
      <c r="AG474" s="362">
        <f t="shared" si="101"/>
        <v>0</v>
      </c>
      <c r="AH474" s="363">
        <f t="shared" si="108"/>
        <v>0</v>
      </c>
      <c r="AI474" s="364"/>
      <c r="AJ474" s="365">
        <f t="shared" si="109"/>
        <v>0</v>
      </c>
      <c r="AK474" s="351"/>
      <c r="AM474" s="349">
        <f t="shared" si="113"/>
        <v>0</v>
      </c>
      <c r="AN474" s="349">
        <f t="shared" si="111"/>
        <v>0</v>
      </c>
      <c r="AO474" s="349">
        <f t="shared" si="111"/>
        <v>0</v>
      </c>
      <c r="AP474" s="349">
        <f t="shared" si="111"/>
        <v>0</v>
      </c>
      <c r="AQ474" s="349">
        <f t="shared" si="111"/>
        <v>0</v>
      </c>
      <c r="AR474" s="349">
        <f t="shared" si="111"/>
        <v>0</v>
      </c>
      <c r="AS474" s="349">
        <f t="shared" si="111"/>
        <v>0</v>
      </c>
      <c r="AT474" s="349">
        <f t="shared" si="111"/>
        <v>0</v>
      </c>
      <c r="AU474" s="349">
        <f t="shared" si="111"/>
        <v>0</v>
      </c>
      <c r="AV474" s="349">
        <f t="shared" si="111"/>
        <v>0</v>
      </c>
      <c r="AW474" s="349">
        <f t="shared" si="111"/>
        <v>0</v>
      </c>
      <c r="AX474" s="349">
        <f t="shared" si="111"/>
        <v>0</v>
      </c>
      <c r="AY474" s="349">
        <f t="shared" si="111"/>
        <v>0</v>
      </c>
      <c r="AZ474" s="349">
        <f t="shared" si="111"/>
        <v>0</v>
      </c>
      <c r="BA474" s="349">
        <f t="shared" si="111"/>
        <v>0</v>
      </c>
      <c r="BB474" s="349">
        <f t="shared" si="110"/>
        <v>0</v>
      </c>
    </row>
    <row r="475" spans="1:54" ht="13.5">
      <c r="A475" s="319" t="str">
        <f t="shared" si="105"/>
        <v/>
      </c>
      <c r="B475" s="350" t="e">
        <f>DATE(F475,G475,H475)&amp;"-"&amp;COUNTIF($C$19:C475,H475)</f>
        <v>#NUM!</v>
      </c>
      <c r="C475" s="319">
        <f t="shared" si="106"/>
        <v>0</v>
      </c>
      <c r="D475" s="350" t="e">
        <f>DATE(F475,G475,H475)&amp;"-"&amp;COUNTIF($E$19:E475,H475)</f>
        <v>#NUM!</v>
      </c>
      <c r="E475" s="319">
        <f t="shared" si="107"/>
        <v>0</v>
      </c>
      <c r="F475" s="351"/>
      <c r="G475" s="351"/>
      <c r="H475" s="351"/>
      <c r="I475" s="352"/>
      <c r="J475" s="352"/>
      <c r="K475" s="353"/>
      <c r="L475" s="351"/>
      <c r="M475" s="354"/>
      <c r="N475" s="355"/>
      <c r="O475" s="356"/>
      <c r="P475" s="355"/>
      <c r="Q475" s="356"/>
      <c r="R475" s="355"/>
      <c r="S475" s="356"/>
      <c r="T475" s="355"/>
      <c r="U475" s="356"/>
      <c r="V475" s="357"/>
      <c r="W475" s="358"/>
      <c r="X475" s="358"/>
      <c r="Y475" s="358"/>
      <c r="Z475" s="358"/>
      <c r="AA475" s="600">
        <v>960</v>
      </c>
      <c r="AB475" s="359"/>
      <c r="AC475" s="349" t="str">
        <f t="shared" si="104"/>
        <v/>
      </c>
      <c r="AD475" s="361"/>
      <c r="AE475" s="362">
        <f t="shared" si="112"/>
        <v>0</v>
      </c>
      <c r="AF475" s="362">
        <f t="shared" si="100"/>
        <v>0</v>
      </c>
      <c r="AG475" s="362">
        <f t="shared" si="101"/>
        <v>0</v>
      </c>
      <c r="AH475" s="363">
        <f t="shared" si="108"/>
        <v>0</v>
      </c>
      <c r="AI475" s="364"/>
      <c r="AJ475" s="365">
        <f t="shared" si="109"/>
        <v>0</v>
      </c>
      <c r="AK475" s="351"/>
      <c r="AM475" s="349">
        <f t="shared" si="113"/>
        <v>0</v>
      </c>
      <c r="AN475" s="349">
        <f t="shared" si="111"/>
        <v>0</v>
      </c>
      <c r="AO475" s="349">
        <f t="shared" si="111"/>
        <v>0</v>
      </c>
      <c r="AP475" s="349">
        <f t="shared" si="111"/>
        <v>0</v>
      </c>
      <c r="AQ475" s="349">
        <f t="shared" si="111"/>
        <v>0</v>
      </c>
      <c r="AR475" s="349">
        <f t="shared" si="111"/>
        <v>0</v>
      </c>
      <c r="AS475" s="349">
        <f t="shared" si="111"/>
        <v>0</v>
      </c>
      <c r="AT475" s="349">
        <f t="shared" si="111"/>
        <v>0</v>
      </c>
      <c r="AU475" s="349">
        <f t="shared" si="111"/>
        <v>0</v>
      </c>
      <c r="AV475" s="349">
        <f t="shared" si="111"/>
        <v>0</v>
      </c>
      <c r="AW475" s="349">
        <f t="shared" si="111"/>
        <v>0</v>
      </c>
      <c r="AX475" s="349">
        <f t="shared" si="111"/>
        <v>0</v>
      </c>
      <c r="AY475" s="349">
        <f t="shared" si="111"/>
        <v>0</v>
      </c>
      <c r="AZ475" s="349">
        <f t="shared" si="111"/>
        <v>0</v>
      </c>
      <c r="BA475" s="349">
        <f t="shared" si="111"/>
        <v>0</v>
      </c>
      <c r="BB475" s="349">
        <f t="shared" si="110"/>
        <v>0</v>
      </c>
    </row>
    <row r="476" spans="1:54" ht="13.5">
      <c r="A476" s="319" t="str">
        <f t="shared" si="105"/>
        <v/>
      </c>
      <c r="B476" s="350" t="e">
        <f>DATE(F476,G476,H476)&amp;"-"&amp;COUNTIF($C$19:C476,H476)</f>
        <v>#NUM!</v>
      </c>
      <c r="C476" s="319">
        <f t="shared" si="106"/>
        <v>0</v>
      </c>
      <c r="D476" s="350" t="e">
        <f>DATE(F476,G476,H476)&amp;"-"&amp;COUNTIF($E$19:E476,H476)</f>
        <v>#NUM!</v>
      </c>
      <c r="E476" s="319">
        <f t="shared" si="107"/>
        <v>0</v>
      </c>
      <c r="F476" s="351"/>
      <c r="G476" s="351"/>
      <c r="H476" s="351"/>
      <c r="I476" s="352"/>
      <c r="J476" s="352"/>
      <c r="K476" s="353"/>
      <c r="L476" s="351"/>
      <c r="M476" s="354"/>
      <c r="N476" s="355"/>
      <c r="O476" s="356"/>
      <c r="P476" s="355"/>
      <c r="Q476" s="356"/>
      <c r="R476" s="355"/>
      <c r="S476" s="356"/>
      <c r="T476" s="355"/>
      <c r="U476" s="356"/>
      <c r="V476" s="357"/>
      <c r="W476" s="358"/>
      <c r="X476" s="358"/>
      <c r="Y476" s="358"/>
      <c r="Z476" s="358"/>
      <c r="AA476" s="600">
        <v>960</v>
      </c>
      <c r="AB476" s="359"/>
      <c r="AC476" s="349" t="str">
        <f t="shared" si="104"/>
        <v/>
      </c>
      <c r="AD476" s="361"/>
      <c r="AE476" s="362">
        <f t="shared" si="112"/>
        <v>0</v>
      </c>
      <c r="AF476" s="362">
        <f t="shared" si="100"/>
        <v>0</v>
      </c>
      <c r="AG476" s="362">
        <f t="shared" si="101"/>
        <v>0</v>
      </c>
      <c r="AH476" s="363">
        <f t="shared" si="108"/>
        <v>0</v>
      </c>
      <c r="AI476" s="364"/>
      <c r="AJ476" s="365">
        <f t="shared" si="109"/>
        <v>0</v>
      </c>
      <c r="AK476" s="351"/>
      <c r="AM476" s="349">
        <f t="shared" si="113"/>
        <v>0</v>
      </c>
      <c r="AN476" s="349">
        <f t="shared" si="111"/>
        <v>0</v>
      </c>
      <c r="AO476" s="349">
        <f t="shared" si="111"/>
        <v>0</v>
      </c>
      <c r="AP476" s="349">
        <f t="shared" si="111"/>
        <v>0</v>
      </c>
      <c r="AQ476" s="349">
        <f t="shared" si="111"/>
        <v>0</v>
      </c>
      <c r="AR476" s="349">
        <f t="shared" si="111"/>
        <v>0</v>
      </c>
      <c r="AS476" s="349">
        <f t="shared" si="111"/>
        <v>0</v>
      </c>
      <c r="AT476" s="349">
        <f t="shared" si="111"/>
        <v>0</v>
      </c>
      <c r="AU476" s="349">
        <f t="shared" si="111"/>
        <v>0</v>
      </c>
      <c r="AV476" s="349">
        <f t="shared" si="111"/>
        <v>0</v>
      </c>
      <c r="AW476" s="349">
        <f t="shared" si="111"/>
        <v>0</v>
      </c>
      <c r="AX476" s="349">
        <f t="shared" si="111"/>
        <v>0</v>
      </c>
      <c r="AY476" s="349">
        <f t="shared" si="111"/>
        <v>0</v>
      </c>
      <c r="AZ476" s="349">
        <f t="shared" si="111"/>
        <v>0</v>
      </c>
      <c r="BA476" s="349">
        <f t="shared" si="111"/>
        <v>0</v>
      </c>
      <c r="BB476" s="349">
        <f t="shared" si="110"/>
        <v>0</v>
      </c>
    </row>
    <row r="477" spans="1:54" ht="13.5">
      <c r="A477" s="319" t="str">
        <f t="shared" si="105"/>
        <v/>
      </c>
      <c r="B477" s="350" t="e">
        <f>DATE(F477,G477,H477)&amp;"-"&amp;COUNTIF($C$19:C477,H477)</f>
        <v>#NUM!</v>
      </c>
      <c r="C477" s="319">
        <f t="shared" si="106"/>
        <v>0</v>
      </c>
      <c r="D477" s="350" t="e">
        <f>DATE(F477,G477,H477)&amp;"-"&amp;COUNTIF($E$19:E477,H477)</f>
        <v>#NUM!</v>
      </c>
      <c r="E477" s="319">
        <f t="shared" si="107"/>
        <v>0</v>
      </c>
      <c r="F477" s="351"/>
      <c r="G477" s="351"/>
      <c r="H477" s="351"/>
      <c r="I477" s="352"/>
      <c r="J477" s="352"/>
      <c r="K477" s="353"/>
      <c r="L477" s="351"/>
      <c r="M477" s="354"/>
      <c r="N477" s="355"/>
      <c r="O477" s="356"/>
      <c r="P477" s="355"/>
      <c r="Q477" s="356"/>
      <c r="R477" s="355"/>
      <c r="S477" s="356"/>
      <c r="T477" s="355"/>
      <c r="U477" s="356"/>
      <c r="V477" s="357"/>
      <c r="W477" s="358"/>
      <c r="X477" s="358"/>
      <c r="Y477" s="358"/>
      <c r="Z477" s="358"/>
      <c r="AA477" s="600">
        <v>960</v>
      </c>
      <c r="AB477" s="359"/>
      <c r="AC477" s="349" t="str">
        <f t="shared" si="104"/>
        <v/>
      </c>
      <c r="AD477" s="361"/>
      <c r="AE477" s="362">
        <f t="shared" si="112"/>
        <v>0</v>
      </c>
      <c r="AF477" s="362">
        <f t="shared" si="100"/>
        <v>0</v>
      </c>
      <c r="AG477" s="362">
        <f t="shared" si="101"/>
        <v>0</v>
      </c>
      <c r="AH477" s="363">
        <f t="shared" si="108"/>
        <v>0</v>
      </c>
      <c r="AI477" s="364"/>
      <c r="AJ477" s="365">
        <f t="shared" si="109"/>
        <v>0</v>
      </c>
      <c r="AK477" s="351"/>
      <c r="AM477" s="349">
        <f t="shared" si="113"/>
        <v>0</v>
      </c>
      <c r="AN477" s="349">
        <f t="shared" ref="AN477:BA489" si="114">IF($O477=AN$18,$N477,0)+IF($Q477=AN$18,$P477,0)+IF($S477=AN$18,$R477,0)+IF($U477=AN$18,$T477,0)</f>
        <v>0</v>
      </c>
      <c r="AO477" s="349">
        <f t="shared" si="114"/>
        <v>0</v>
      </c>
      <c r="AP477" s="349">
        <f t="shared" si="114"/>
        <v>0</v>
      </c>
      <c r="AQ477" s="349">
        <f t="shared" si="114"/>
        <v>0</v>
      </c>
      <c r="AR477" s="349">
        <f t="shared" si="114"/>
        <v>0</v>
      </c>
      <c r="AS477" s="349">
        <f t="shared" si="114"/>
        <v>0</v>
      </c>
      <c r="AT477" s="349">
        <f t="shared" si="114"/>
        <v>0</v>
      </c>
      <c r="AU477" s="349">
        <f t="shared" si="114"/>
        <v>0</v>
      </c>
      <c r="AV477" s="349">
        <f t="shared" si="114"/>
        <v>0</v>
      </c>
      <c r="AW477" s="349">
        <f t="shared" si="114"/>
        <v>0</v>
      </c>
      <c r="AX477" s="349">
        <f t="shared" si="114"/>
        <v>0</v>
      </c>
      <c r="AY477" s="349">
        <f t="shared" si="114"/>
        <v>0</v>
      </c>
      <c r="AZ477" s="349">
        <f t="shared" si="114"/>
        <v>0</v>
      </c>
      <c r="BA477" s="349">
        <f t="shared" si="114"/>
        <v>0</v>
      </c>
      <c r="BB477" s="349">
        <f t="shared" si="110"/>
        <v>0</v>
      </c>
    </row>
    <row r="478" spans="1:54" ht="13.5">
      <c r="A478" s="319" t="str">
        <f t="shared" si="105"/>
        <v/>
      </c>
      <c r="B478" s="350" t="e">
        <f>DATE(F478,G478,H478)&amp;"-"&amp;COUNTIF($C$19:C478,H478)</f>
        <v>#NUM!</v>
      </c>
      <c r="C478" s="319">
        <f t="shared" si="106"/>
        <v>0</v>
      </c>
      <c r="D478" s="350" t="e">
        <f>DATE(F478,G478,H478)&amp;"-"&amp;COUNTIF($E$19:E478,H478)</f>
        <v>#NUM!</v>
      </c>
      <c r="E478" s="319">
        <f t="shared" si="107"/>
        <v>0</v>
      </c>
      <c r="F478" s="351"/>
      <c r="G478" s="351"/>
      <c r="H478" s="351"/>
      <c r="I478" s="352"/>
      <c r="J478" s="352"/>
      <c r="K478" s="353"/>
      <c r="L478" s="351"/>
      <c r="M478" s="354"/>
      <c r="N478" s="355"/>
      <c r="O478" s="356"/>
      <c r="P478" s="355"/>
      <c r="Q478" s="356"/>
      <c r="R478" s="355"/>
      <c r="S478" s="356"/>
      <c r="T478" s="355"/>
      <c r="U478" s="356"/>
      <c r="V478" s="357"/>
      <c r="W478" s="358"/>
      <c r="X478" s="358"/>
      <c r="Y478" s="358"/>
      <c r="Z478" s="358"/>
      <c r="AA478" s="600">
        <v>960</v>
      </c>
      <c r="AB478" s="359"/>
      <c r="AC478" s="349" t="str">
        <f t="shared" si="104"/>
        <v/>
      </c>
      <c r="AD478" s="361"/>
      <c r="AE478" s="362">
        <f t="shared" si="112"/>
        <v>0</v>
      </c>
      <c r="AF478" s="362">
        <f t="shared" si="100"/>
        <v>0</v>
      </c>
      <c r="AG478" s="362">
        <f t="shared" si="101"/>
        <v>0</v>
      </c>
      <c r="AH478" s="363">
        <f t="shared" si="108"/>
        <v>0</v>
      </c>
      <c r="AI478" s="364"/>
      <c r="AJ478" s="365">
        <f t="shared" si="109"/>
        <v>0</v>
      </c>
      <c r="AK478" s="351"/>
      <c r="AM478" s="349">
        <f t="shared" si="113"/>
        <v>0</v>
      </c>
      <c r="AN478" s="349">
        <f t="shared" si="114"/>
        <v>0</v>
      </c>
      <c r="AO478" s="349">
        <f t="shared" si="114"/>
        <v>0</v>
      </c>
      <c r="AP478" s="349">
        <f t="shared" si="114"/>
        <v>0</v>
      </c>
      <c r="AQ478" s="349">
        <f t="shared" si="114"/>
        <v>0</v>
      </c>
      <c r="AR478" s="349">
        <f t="shared" si="114"/>
        <v>0</v>
      </c>
      <c r="AS478" s="349">
        <f t="shared" si="114"/>
        <v>0</v>
      </c>
      <c r="AT478" s="349">
        <f t="shared" si="114"/>
        <v>0</v>
      </c>
      <c r="AU478" s="349">
        <f t="shared" si="114"/>
        <v>0</v>
      </c>
      <c r="AV478" s="349">
        <f t="shared" si="114"/>
        <v>0</v>
      </c>
      <c r="AW478" s="349">
        <f t="shared" si="114"/>
        <v>0</v>
      </c>
      <c r="AX478" s="349">
        <f t="shared" si="114"/>
        <v>0</v>
      </c>
      <c r="AY478" s="349">
        <f t="shared" si="114"/>
        <v>0</v>
      </c>
      <c r="AZ478" s="349">
        <f t="shared" si="114"/>
        <v>0</v>
      </c>
      <c r="BA478" s="349">
        <f t="shared" si="114"/>
        <v>0</v>
      </c>
      <c r="BB478" s="349">
        <f t="shared" si="110"/>
        <v>0</v>
      </c>
    </row>
    <row r="479" spans="1:54" ht="13.5">
      <c r="A479" s="319" t="str">
        <f t="shared" si="105"/>
        <v/>
      </c>
      <c r="B479" s="350" t="e">
        <f>DATE(F479,G479,H479)&amp;"-"&amp;COUNTIF($C$19:C479,H479)</f>
        <v>#NUM!</v>
      </c>
      <c r="C479" s="319">
        <f t="shared" si="106"/>
        <v>0</v>
      </c>
      <c r="D479" s="350" t="e">
        <f>DATE(F479,G479,H479)&amp;"-"&amp;COUNTIF($E$19:E479,H479)</f>
        <v>#NUM!</v>
      </c>
      <c r="E479" s="319">
        <f t="shared" si="107"/>
        <v>0</v>
      </c>
      <c r="F479" s="351"/>
      <c r="G479" s="351"/>
      <c r="H479" s="351"/>
      <c r="I479" s="352"/>
      <c r="J479" s="352"/>
      <c r="K479" s="353"/>
      <c r="L479" s="351"/>
      <c r="M479" s="354"/>
      <c r="N479" s="355"/>
      <c r="O479" s="356"/>
      <c r="P479" s="355"/>
      <c r="Q479" s="356"/>
      <c r="R479" s="355"/>
      <c r="S479" s="356"/>
      <c r="T479" s="355"/>
      <c r="U479" s="356"/>
      <c r="V479" s="357"/>
      <c r="W479" s="358"/>
      <c r="X479" s="358"/>
      <c r="Y479" s="358"/>
      <c r="Z479" s="358"/>
      <c r="AA479" s="600">
        <v>960</v>
      </c>
      <c r="AB479" s="359"/>
      <c r="AC479" s="349" t="str">
        <f t="shared" si="104"/>
        <v/>
      </c>
      <c r="AD479" s="361"/>
      <c r="AE479" s="362">
        <f t="shared" si="112"/>
        <v>0</v>
      </c>
      <c r="AF479" s="362">
        <f t="shared" si="100"/>
        <v>0</v>
      </c>
      <c r="AG479" s="362">
        <f t="shared" si="101"/>
        <v>0</v>
      </c>
      <c r="AH479" s="363">
        <f t="shared" si="108"/>
        <v>0</v>
      </c>
      <c r="AI479" s="364"/>
      <c r="AJ479" s="365">
        <f t="shared" si="109"/>
        <v>0</v>
      </c>
      <c r="AK479" s="351"/>
      <c r="AM479" s="349">
        <f t="shared" si="113"/>
        <v>0</v>
      </c>
      <c r="AN479" s="349">
        <f t="shared" si="114"/>
        <v>0</v>
      </c>
      <c r="AO479" s="349">
        <f t="shared" si="114"/>
        <v>0</v>
      </c>
      <c r="AP479" s="349">
        <f t="shared" si="114"/>
        <v>0</v>
      </c>
      <c r="AQ479" s="349">
        <f t="shared" si="114"/>
        <v>0</v>
      </c>
      <c r="AR479" s="349">
        <f t="shared" si="114"/>
        <v>0</v>
      </c>
      <c r="AS479" s="349">
        <f t="shared" si="114"/>
        <v>0</v>
      </c>
      <c r="AT479" s="349">
        <f t="shared" si="114"/>
        <v>0</v>
      </c>
      <c r="AU479" s="349">
        <f t="shared" si="114"/>
        <v>0</v>
      </c>
      <c r="AV479" s="349">
        <f t="shared" si="114"/>
        <v>0</v>
      </c>
      <c r="AW479" s="349">
        <f t="shared" si="114"/>
        <v>0</v>
      </c>
      <c r="AX479" s="349">
        <f t="shared" si="114"/>
        <v>0</v>
      </c>
      <c r="AY479" s="349">
        <f t="shared" si="114"/>
        <v>0</v>
      </c>
      <c r="AZ479" s="349">
        <f t="shared" si="114"/>
        <v>0</v>
      </c>
      <c r="BA479" s="349">
        <f t="shared" si="114"/>
        <v>0</v>
      </c>
      <c r="BB479" s="349">
        <f t="shared" si="110"/>
        <v>0</v>
      </c>
    </row>
    <row r="480" spans="1:54" ht="13.5">
      <c r="A480" s="319" t="str">
        <f t="shared" si="105"/>
        <v/>
      </c>
      <c r="B480" s="350" t="e">
        <f>DATE(F480,G480,H480)&amp;"-"&amp;COUNTIF($C$19:C480,H480)</f>
        <v>#NUM!</v>
      </c>
      <c r="C480" s="319">
        <f t="shared" si="106"/>
        <v>0</v>
      </c>
      <c r="D480" s="350" t="e">
        <f>DATE(F480,G480,H480)&amp;"-"&amp;COUNTIF($E$19:E480,H480)</f>
        <v>#NUM!</v>
      </c>
      <c r="E480" s="319">
        <f t="shared" si="107"/>
        <v>0</v>
      </c>
      <c r="F480" s="351"/>
      <c r="G480" s="351"/>
      <c r="H480" s="351"/>
      <c r="I480" s="352"/>
      <c r="J480" s="352"/>
      <c r="K480" s="353"/>
      <c r="L480" s="351"/>
      <c r="M480" s="354"/>
      <c r="N480" s="355"/>
      <c r="O480" s="356"/>
      <c r="P480" s="355"/>
      <c r="Q480" s="356"/>
      <c r="R480" s="355"/>
      <c r="S480" s="356"/>
      <c r="T480" s="355"/>
      <c r="U480" s="356"/>
      <c r="V480" s="357"/>
      <c r="W480" s="358"/>
      <c r="X480" s="358"/>
      <c r="Y480" s="358"/>
      <c r="Z480" s="358"/>
      <c r="AA480" s="600">
        <v>960</v>
      </c>
      <c r="AB480" s="359"/>
      <c r="AC480" s="349" t="str">
        <f t="shared" si="104"/>
        <v/>
      </c>
      <c r="AD480" s="361"/>
      <c r="AE480" s="362">
        <f t="shared" si="112"/>
        <v>0</v>
      </c>
      <c r="AF480" s="362">
        <f t="shared" ref="AF480:AF543" si="115">IF(AE480-"8:00"&lt;0,0,AE480-"8:00")</f>
        <v>0</v>
      </c>
      <c r="AG480" s="362">
        <f t="shared" ref="AG480:AG543" si="116">IF(AB480&gt;22/24,AE480,5/24-MIN(AB480,5/24)+MAX(AD480,22/24)-22/24)</f>
        <v>0</v>
      </c>
      <c r="AH480" s="363">
        <f t="shared" si="108"/>
        <v>0</v>
      </c>
      <c r="AI480" s="364"/>
      <c r="AJ480" s="365">
        <f t="shared" si="109"/>
        <v>0</v>
      </c>
      <c r="AK480" s="351"/>
      <c r="AM480" s="349">
        <f t="shared" si="113"/>
        <v>0</v>
      </c>
      <c r="AN480" s="349">
        <f t="shared" si="114"/>
        <v>0</v>
      </c>
      <c r="AO480" s="349">
        <f t="shared" si="114"/>
        <v>0</v>
      </c>
      <c r="AP480" s="349">
        <f t="shared" si="114"/>
        <v>0</v>
      </c>
      <c r="AQ480" s="349">
        <f t="shared" si="114"/>
        <v>0</v>
      </c>
      <c r="AR480" s="349">
        <f t="shared" si="114"/>
        <v>0</v>
      </c>
      <c r="AS480" s="349">
        <f t="shared" si="114"/>
        <v>0</v>
      </c>
      <c r="AT480" s="349">
        <f t="shared" si="114"/>
        <v>0</v>
      </c>
      <c r="AU480" s="349">
        <f t="shared" si="114"/>
        <v>0</v>
      </c>
      <c r="AV480" s="349">
        <f t="shared" si="114"/>
        <v>0</v>
      </c>
      <c r="AW480" s="349">
        <f t="shared" si="114"/>
        <v>0</v>
      </c>
      <c r="AX480" s="349">
        <f t="shared" si="114"/>
        <v>0</v>
      </c>
      <c r="AY480" s="349">
        <f t="shared" si="114"/>
        <v>0</v>
      </c>
      <c r="AZ480" s="349">
        <f t="shared" si="114"/>
        <v>0</v>
      </c>
      <c r="BA480" s="349">
        <f t="shared" si="114"/>
        <v>0</v>
      </c>
      <c r="BB480" s="349">
        <f t="shared" si="110"/>
        <v>0</v>
      </c>
    </row>
    <row r="481" spans="1:54" ht="13.5">
      <c r="A481" s="319" t="str">
        <f t="shared" si="105"/>
        <v/>
      </c>
      <c r="B481" s="350" t="e">
        <f>DATE(F481,G481,H481)&amp;"-"&amp;COUNTIF($C$19:C481,H481)</f>
        <v>#NUM!</v>
      </c>
      <c r="C481" s="319">
        <f t="shared" si="106"/>
        <v>0</v>
      </c>
      <c r="D481" s="350" t="e">
        <f>DATE(F481,G481,H481)&amp;"-"&amp;COUNTIF($E$19:E481,H481)</f>
        <v>#NUM!</v>
      </c>
      <c r="E481" s="319">
        <f t="shared" si="107"/>
        <v>0</v>
      </c>
      <c r="F481" s="351"/>
      <c r="G481" s="351"/>
      <c r="H481" s="351"/>
      <c r="I481" s="352"/>
      <c r="J481" s="352"/>
      <c r="K481" s="353"/>
      <c r="L481" s="351"/>
      <c r="M481" s="354"/>
      <c r="N481" s="355"/>
      <c r="O481" s="356"/>
      <c r="P481" s="355"/>
      <c r="Q481" s="356"/>
      <c r="R481" s="355"/>
      <c r="S481" s="356"/>
      <c r="T481" s="355"/>
      <c r="U481" s="356"/>
      <c r="V481" s="357"/>
      <c r="W481" s="358"/>
      <c r="X481" s="358"/>
      <c r="Y481" s="358"/>
      <c r="Z481" s="358"/>
      <c r="AA481" s="600">
        <v>960</v>
      </c>
      <c r="AB481" s="359"/>
      <c r="AC481" s="349" t="str">
        <f t="shared" si="104"/>
        <v/>
      </c>
      <c r="AD481" s="361"/>
      <c r="AE481" s="362">
        <f t="shared" si="112"/>
        <v>0</v>
      </c>
      <c r="AF481" s="362">
        <f t="shared" si="115"/>
        <v>0</v>
      </c>
      <c r="AG481" s="362">
        <f t="shared" si="116"/>
        <v>0</v>
      </c>
      <c r="AH481" s="363">
        <f t="shared" si="108"/>
        <v>0</v>
      </c>
      <c r="AI481" s="364"/>
      <c r="AJ481" s="365">
        <f t="shared" si="109"/>
        <v>0</v>
      </c>
      <c r="AK481" s="351"/>
      <c r="AM481" s="349">
        <f t="shared" si="113"/>
        <v>0</v>
      </c>
      <c r="AN481" s="349">
        <f t="shared" si="114"/>
        <v>0</v>
      </c>
      <c r="AO481" s="349">
        <f t="shared" si="114"/>
        <v>0</v>
      </c>
      <c r="AP481" s="349">
        <f t="shared" si="114"/>
        <v>0</v>
      </c>
      <c r="AQ481" s="349">
        <f t="shared" si="114"/>
        <v>0</v>
      </c>
      <c r="AR481" s="349">
        <f t="shared" si="114"/>
        <v>0</v>
      </c>
      <c r="AS481" s="349">
        <f t="shared" si="114"/>
        <v>0</v>
      </c>
      <c r="AT481" s="349">
        <f t="shared" si="114"/>
        <v>0</v>
      </c>
      <c r="AU481" s="349">
        <f t="shared" si="114"/>
        <v>0</v>
      </c>
      <c r="AV481" s="349">
        <f t="shared" si="114"/>
        <v>0</v>
      </c>
      <c r="AW481" s="349">
        <f t="shared" si="114"/>
        <v>0</v>
      </c>
      <c r="AX481" s="349">
        <f t="shared" si="114"/>
        <v>0</v>
      </c>
      <c r="AY481" s="349">
        <f t="shared" si="114"/>
        <v>0</v>
      </c>
      <c r="AZ481" s="349">
        <f t="shared" si="114"/>
        <v>0</v>
      </c>
      <c r="BA481" s="349">
        <f t="shared" si="114"/>
        <v>0</v>
      </c>
      <c r="BB481" s="349">
        <f t="shared" si="110"/>
        <v>0</v>
      </c>
    </row>
    <row r="482" spans="1:54" ht="13.5">
      <c r="A482" s="319" t="str">
        <f t="shared" si="105"/>
        <v/>
      </c>
      <c r="B482" s="350" t="e">
        <f>DATE(F482,G482,H482)&amp;"-"&amp;COUNTIF($C$19:C482,H482)</f>
        <v>#NUM!</v>
      </c>
      <c r="C482" s="319">
        <f t="shared" si="106"/>
        <v>0</v>
      </c>
      <c r="D482" s="350" t="e">
        <f>DATE(F482,G482,H482)&amp;"-"&amp;COUNTIF($E$19:E482,H482)</f>
        <v>#NUM!</v>
      </c>
      <c r="E482" s="319">
        <f t="shared" si="107"/>
        <v>0</v>
      </c>
      <c r="F482" s="351"/>
      <c r="G482" s="351"/>
      <c r="H482" s="351"/>
      <c r="I482" s="352"/>
      <c r="J482" s="352"/>
      <c r="K482" s="353"/>
      <c r="L482" s="351"/>
      <c r="M482" s="354"/>
      <c r="N482" s="355"/>
      <c r="O482" s="356"/>
      <c r="P482" s="355"/>
      <c r="Q482" s="356"/>
      <c r="R482" s="355"/>
      <c r="S482" s="356"/>
      <c r="T482" s="355"/>
      <c r="U482" s="356"/>
      <c r="V482" s="357"/>
      <c r="W482" s="358"/>
      <c r="X482" s="358"/>
      <c r="Y482" s="358"/>
      <c r="Z482" s="358"/>
      <c r="AA482" s="600">
        <v>960</v>
      </c>
      <c r="AB482" s="359"/>
      <c r="AC482" s="349" t="str">
        <f t="shared" si="104"/>
        <v/>
      </c>
      <c r="AD482" s="361"/>
      <c r="AE482" s="362">
        <f t="shared" si="112"/>
        <v>0</v>
      </c>
      <c r="AF482" s="362">
        <f t="shared" si="115"/>
        <v>0</v>
      </c>
      <c r="AG482" s="362">
        <f t="shared" si="116"/>
        <v>0</v>
      </c>
      <c r="AH482" s="363">
        <f t="shared" si="108"/>
        <v>0</v>
      </c>
      <c r="AI482" s="364"/>
      <c r="AJ482" s="365">
        <f t="shared" si="109"/>
        <v>0</v>
      </c>
      <c r="AK482" s="351"/>
      <c r="AM482" s="349">
        <f t="shared" si="113"/>
        <v>0</v>
      </c>
      <c r="AN482" s="349">
        <f t="shared" si="114"/>
        <v>0</v>
      </c>
      <c r="AO482" s="349">
        <f t="shared" si="114"/>
        <v>0</v>
      </c>
      <c r="AP482" s="349">
        <f t="shared" si="114"/>
        <v>0</v>
      </c>
      <c r="AQ482" s="349">
        <f t="shared" si="114"/>
        <v>0</v>
      </c>
      <c r="AR482" s="349">
        <f t="shared" si="114"/>
        <v>0</v>
      </c>
      <c r="AS482" s="349">
        <f t="shared" si="114"/>
        <v>0</v>
      </c>
      <c r="AT482" s="349">
        <f t="shared" si="114"/>
        <v>0</v>
      </c>
      <c r="AU482" s="349">
        <f t="shared" si="114"/>
        <v>0</v>
      </c>
      <c r="AV482" s="349">
        <f t="shared" si="114"/>
        <v>0</v>
      </c>
      <c r="AW482" s="349">
        <f t="shared" si="114"/>
        <v>0</v>
      </c>
      <c r="AX482" s="349">
        <f t="shared" si="114"/>
        <v>0</v>
      </c>
      <c r="AY482" s="349">
        <f t="shared" si="114"/>
        <v>0</v>
      </c>
      <c r="AZ482" s="349">
        <f t="shared" si="114"/>
        <v>0</v>
      </c>
      <c r="BA482" s="349">
        <f t="shared" si="114"/>
        <v>0</v>
      </c>
      <c r="BB482" s="349">
        <f t="shared" si="110"/>
        <v>0</v>
      </c>
    </row>
    <row r="483" spans="1:54" ht="13.5">
      <c r="A483" s="319" t="str">
        <f t="shared" si="105"/>
        <v/>
      </c>
      <c r="B483" s="350" t="e">
        <f>DATE(F483,G483,H483)&amp;"-"&amp;COUNTIF($C$19:C483,H483)</f>
        <v>#NUM!</v>
      </c>
      <c r="C483" s="319">
        <f t="shared" si="106"/>
        <v>0</v>
      </c>
      <c r="D483" s="350" t="e">
        <f>DATE(F483,G483,H483)&amp;"-"&amp;COUNTIF($E$19:E483,H483)</f>
        <v>#NUM!</v>
      </c>
      <c r="E483" s="319">
        <f t="shared" si="107"/>
        <v>0</v>
      </c>
      <c r="F483" s="351"/>
      <c r="G483" s="351"/>
      <c r="H483" s="351"/>
      <c r="I483" s="352"/>
      <c r="J483" s="352"/>
      <c r="K483" s="353"/>
      <c r="L483" s="351"/>
      <c r="M483" s="354"/>
      <c r="N483" s="355"/>
      <c r="O483" s="356"/>
      <c r="P483" s="355"/>
      <c r="Q483" s="356"/>
      <c r="R483" s="355"/>
      <c r="S483" s="356"/>
      <c r="T483" s="355"/>
      <c r="U483" s="356"/>
      <c r="V483" s="357"/>
      <c r="W483" s="358"/>
      <c r="X483" s="358"/>
      <c r="Y483" s="358"/>
      <c r="Z483" s="358"/>
      <c r="AA483" s="600">
        <v>960</v>
      </c>
      <c r="AB483" s="359"/>
      <c r="AC483" s="349" t="str">
        <f t="shared" si="104"/>
        <v/>
      </c>
      <c r="AD483" s="361"/>
      <c r="AE483" s="362">
        <f t="shared" si="112"/>
        <v>0</v>
      </c>
      <c r="AF483" s="362">
        <f t="shared" si="115"/>
        <v>0</v>
      </c>
      <c r="AG483" s="362">
        <f t="shared" si="116"/>
        <v>0</v>
      </c>
      <c r="AH483" s="363">
        <f t="shared" si="108"/>
        <v>0</v>
      </c>
      <c r="AI483" s="364"/>
      <c r="AJ483" s="365">
        <f t="shared" si="109"/>
        <v>0</v>
      </c>
      <c r="AK483" s="351"/>
      <c r="AM483" s="349">
        <f t="shared" si="113"/>
        <v>0</v>
      </c>
      <c r="AN483" s="349">
        <f t="shared" si="114"/>
        <v>0</v>
      </c>
      <c r="AO483" s="349">
        <f t="shared" si="114"/>
        <v>0</v>
      </c>
      <c r="AP483" s="349">
        <f t="shared" si="114"/>
        <v>0</v>
      </c>
      <c r="AQ483" s="349">
        <f t="shared" si="114"/>
        <v>0</v>
      </c>
      <c r="AR483" s="349">
        <f t="shared" si="114"/>
        <v>0</v>
      </c>
      <c r="AS483" s="349">
        <f t="shared" si="114"/>
        <v>0</v>
      </c>
      <c r="AT483" s="349">
        <f t="shared" si="114"/>
        <v>0</v>
      </c>
      <c r="AU483" s="349">
        <f t="shared" si="114"/>
        <v>0</v>
      </c>
      <c r="AV483" s="349">
        <f t="shared" si="114"/>
        <v>0</v>
      </c>
      <c r="AW483" s="349">
        <f t="shared" si="114"/>
        <v>0</v>
      </c>
      <c r="AX483" s="349">
        <f t="shared" si="114"/>
        <v>0</v>
      </c>
      <c r="AY483" s="349">
        <f t="shared" si="114"/>
        <v>0</v>
      </c>
      <c r="AZ483" s="349">
        <f t="shared" si="114"/>
        <v>0</v>
      </c>
      <c r="BA483" s="349">
        <f t="shared" si="114"/>
        <v>0</v>
      </c>
      <c r="BB483" s="349">
        <f t="shared" si="110"/>
        <v>0</v>
      </c>
    </row>
    <row r="484" spans="1:54" ht="13.5">
      <c r="A484" s="319" t="str">
        <f t="shared" si="105"/>
        <v/>
      </c>
      <c r="B484" s="350" t="e">
        <f>DATE(F484,G484,H484)&amp;"-"&amp;COUNTIF($C$19:C484,H484)</f>
        <v>#NUM!</v>
      </c>
      <c r="C484" s="319">
        <f t="shared" si="106"/>
        <v>0</v>
      </c>
      <c r="D484" s="350" t="e">
        <f>DATE(F484,G484,H484)&amp;"-"&amp;COUNTIF($E$19:E484,H484)</f>
        <v>#NUM!</v>
      </c>
      <c r="E484" s="319">
        <f t="shared" si="107"/>
        <v>0</v>
      </c>
      <c r="F484" s="351"/>
      <c r="G484" s="351"/>
      <c r="H484" s="351"/>
      <c r="I484" s="352"/>
      <c r="J484" s="352"/>
      <c r="K484" s="353"/>
      <c r="L484" s="351"/>
      <c r="M484" s="354"/>
      <c r="N484" s="355"/>
      <c r="O484" s="356"/>
      <c r="P484" s="355"/>
      <c r="Q484" s="356"/>
      <c r="R484" s="355"/>
      <c r="S484" s="356"/>
      <c r="T484" s="355"/>
      <c r="U484" s="356"/>
      <c r="V484" s="357"/>
      <c r="W484" s="358"/>
      <c r="X484" s="358"/>
      <c r="Y484" s="358"/>
      <c r="Z484" s="358"/>
      <c r="AA484" s="600">
        <v>960</v>
      </c>
      <c r="AB484" s="359"/>
      <c r="AC484" s="349" t="str">
        <f t="shared" si="104"/>
        <v/>
      </c>
      <c r="AD484" s="361"/>
      <c r="AE484" s="362">
        <f t="shared" si="112"/>
        <v>0</v>
      </c>
      <c r="AF484" s="362">
        <f t="shared" si="115"/>
        <v>0</v>
      </c>
      <c r="AG484" s="362">
        <f t="shared" si="116"/>
        <v>0</v>
      </c>
      <c r="AH484" s="363">
        <f t="shared" si="108"/>
        <v>0</v>
      </c>
      <c r="AI484" s="364"/>
      <c r="AJ484" s="365">
        <f t="shared" si="109"/>
        <v>0</v>
      </c>
      <c r="AK484" s="351"/>
      <c r="AM484" s="349">
        <f t="shared" si="113"/>
        <v>0</v>
      </c>
      <c r="AN484" s="349">
        <f t="shared" si="114"/>
        <v>0</v>
      </c>
      <c r="AO484" s="349">
        <f t="shared" si="114"/>
        <v>0</v>
      </c>
      <c r="AP484" s="349">
        <f t="shared" si="114"/>
        <v>0</v>
      </c>
      <c r="AQ484" s="349">
        <f t="shared" si="114"/>
        <v>0</v>
      </c>
      <c r="AR484" s="349">
        <f t="shared" si="114"/>
        <v>0</v>
      </c>
      <c r="AS484" s="349">
        <f t="shared" si="114"/>
        <v>0</v>
      </c>
      <c r="AT484" s="349">
        <f t="shared" si="114"/>
        <v>0</v>
      </c>
      <c r="AU484" s="349">
        <f t="shared" si="114"/>
        <v>0</v>
      </c>
      <c r="AV484" s="349">
        <f t="shared" si="114"/>
        <v>0</v>
      </c>
      <c r="AW484" s="349">
        <f t="shared" si="114"/>
        <v>0</v>
      </c>
      <c r="AX484" s="349">
        <f t="shared" si="114"/>
        <v>0</v>
      </c>
      <c r="AY484" s="349">
        <f t="shared" si="114"/>
        <v>0</v>
      </c>
      <c r="AZ484" s="349">
        <f t="shared" si="114"/>
        <v>0</v>
      </c>
      <c r="BA484" s="349">
        <f t="shared" si="114"/>
        <v>0</v>
      </c>
      <c r="BB484" s="349">
        <f t="shared" si="110"/>
        <v>0</v>
      </c>
    </row>
    <row r="485" spans="1:54" ht="13.5">
      <c r="A485" s="319" t="str">
        <f t="shared" si="105"/>
        <v/>
      </c>
      <c r="B485" s="350" t="e">
        <f>DATE(F485,G485,H485)&amp;"-"&amp;COUNTIF($C$19:C485,H485)</f>
        <v>#NUM!</v>
      </c>
      <c r="C485" s="319">
        <f t="shared" si="106"/>
        <v>0</v>
      </c>
      <c r="D485" s="350" t="e">
        <f>DATE(F485,G485,H485)&amp;"-"&amp;COUNTIF($E$19:E485,H485)</f>
        <v>#NUM!</v>
      </c>
      <c r="E485" s="319">
        <f t="shared" si="107"/>
        <v>0</v>
      </c>
      <c r="F485" s="351"/>
      <c r="G485" s="351"/>
      <c r="H485" s="351"/>
      <c r="I485" s="352"/>
      <c r="J485" s="352"/>
      <c r="K485" s="353"/>
      <c r="L485" s="351"/>
      <c r="M485" s="354"/>
      <c r="N485" s="355"/>
      <c r="O485" s="356"/>
      <c r="P485" s="355"/>
      <c r="Q485" s="356"/>
      <c r="R485" s="355"/>
      <c r="S485" s="356"/>
      <c r="T485" s="355"/>
      <c r="U485" s="356"/>
      <c r="V485" s="357"/>
      <c r="W485" s="358"/>
      <c r="X485" s="358"/>
      <c r="Y485" s="358"/>
      <c r="Z485" s="358"/>
      <c r="AA485" s="600">
        <v>960</v>
      </c>
      <c r="AB485" s="359"/>
      <c r="AC485" s="349" t="str">
        <f t="shared" si="104"/>
        <v/>
      </c>
      <c r="AD485" s="361"/>
      <c r="AE485" s="362">
        <f t="shared" si="112"/>
        <v>0</v>
      </c>
      <c r="AF485" s="362">
        <f t="shared" si="115"/>
        <v>0</v>
      </c>
      <c r="AG485" s="362">
        <f t="shared" si="116"/>
        <v>0</v>
      </c>
      <c r="AH485" s="363">
        <f t="shared" si="108"/>
        <v>0</v>
      </c>
      <c r="AI485" s="364"/>
      <c r="AJ485" s="365">
        <f t="shared" si="109"/>
        <v>0</v>
      </c>
      <c r="AK485" s="351"/>
      <c r="AM485" s="349">
        <f t="shared" si="113"/>
        <v>0</v>
      </c>
      <c r="AN485" s="349">
        <f t="shared" si="114"/>
        <v>0</v>
      </c>
      <c r="AO485" s="349">
        <f t="shared" si="114"/>
        <v>0</v>
      </c>
      <c r="AP485" s="349">
        <f t="shared" si="114"/>
        <v>0</v>
      </c>
      <c r="AQ485" s="349">
        <f t="shared" si="114"/>
        <v>0</v>
      </c>
      <c r="AR485" s="349">
        <f t="shared" si="114"/>
        <v>0</v>
      </c>
      <c r="AS485" s="349">
        <f t="shared" si="114"/>
        <v>0</v>
      </c>
      <c r="AT485" s="349">
        <f t="shared" si="114"/>
        <v>0</v>
      </c>
      <c r="AU485" s="349">
        <f t="shared" si="114"/>
        <v>0</v>
      </c>
      <c r="AV485" s="349">
        <f t="shared" si="114"/>
        <v>0</v>
      </c>
      <c r="AW485" s="349">
        <f t="shared" si="114"/>
        <v>0</v>
      </c>
      <c r="AX485" s="349">
        <f t="shared" si="114"/>
        <v>0</v>
      </c>
      <c r="AY485" s="349">
        <f t="shared" si="114"/>
        <v>0</v>
      </c>
      <c r="AZ485" s="349">
        <f t="shared" si="114"/>
        <v>0</v>
      </c>
      <c r="BA485" s="349">
        <f t="shared" si="114"/>
        <v>0</v>
      </c>
      <c r="BB485" s="349">
        <f t="shared" si="110"/>
        <v>0</v>
      </c>
    </row>
    <row r="486" spans="1:54" ht="13.5">
      <c r="A486" s="319" t="str">
        <f t="shared" si="105"/>
        <v/>
      </c>
      <c r="B486" s="350" t="e">
        <f>DATE(F486,G486,H486)&amp;"-"&amp;COUNTIF($C$19:C486,H486)</f>
        <v>#NUM!</v>
      </c>
      <c r="C486" s="319">
        <f t="shared" si="106"/>
        <v>0</v>
      </c>
      <c r="D486" s="350" t="e">
        <f>DATE(F486,G486,H486)&amp;"-"&amp;COUNTIF($E$19:E486,H486)</f>
        <v>#NUM!</v>
      </c>
      <c r="E486" s="319">
        <f t="shared" si="107"/>
        <v>0</v>
      </c>
      <c r="F486" s="351"/>
      <c r="G486" s="351"/>
      <c r="H486" s="351"/>
      <c r="I486" s="352"/>
      <c r="J486" s="352"/>
      <c r="K486" s="353"/>
      <c r="L486" s="351"/>
      <c r="M486" s="354"/>
      <c r="N486" s="355"/>
      <c r="O486" s="356"/>
      <c r="P486" s="355"/>
      <c r="Q486" s="356"/>
      <c r="R486" s="355"/>
      <c r="S486" s="356"/>
      <c r="T486" s="355"/>
      <c r="U486" s="356"/>
      <c r="V486" s="357"/>
      <c r="W486" s="358"/>
      <c r="X486" s="358"/>
      <c r="Y486" s="358"/>
      <c r="Z486" s="358"/>
      <c r="AA486" s="600">
        <v>960</v>
      </c>
      <c r="AB486" s="359"/>
      <c r="AC486" s="349" t="str">
        <f t="shared" si="104"/>
        <v/>
      </c>
      <c r="AD486" s="361"/>
      <c r="AE486" s="362">
        <f t="shared" si="112"/>
        <v>0</v>
      </c>
      <c r="AF486" s="362">
        <f t="shared" si="115"/>
        <v>0</v>
      </c>
      <c r="AG486" s="362">
        <f t="shared" si="116"/>
        <v>0</v>
      </c>
      <c r="AH486" s="363">
        <f t="shared" si="108"/>
        <v>0</v>
      </c>
      <c r="AI486" s="364"/>
      <c r="AJ486" s="365">
        <f t="shared" si="109"/>
        <v>0</v>
      </c>
      <c r="AK486" s="351"/>
      <c r="AM486" s="349">
        <f t="shared" si="113"/>
        <v>0</v>
      </c>
      <c r="AN486" s="349">
        <f t="shared" si="114"/>
        <v>0</v>
      </c>
      <c r="AO486" s="349">
        <f t="shared" si="114"/>
        <v>0</v>
      </c>
      <c r="AP486" s="349">
        <f t="shared" si="114"/>
        <v>0</v>
      </c>
      <c r="AQ486" s="349">
        <f t="shared" si="114"/>
        <v>0</v>
      </c>
      <c r="AR486" s="349">
        <f t="shared" si="114"/>
        <v>0</v>
      </c>
      <c r="AS486" s="349">
        <f t="shared" si="114"/>
        <v>0</v>
      </c>
      <c r="AT486" s="349">
        <f t="shared" si="114"/>
        <v>0</v>
      </c>
      <c r="AU486" s="349">
        <f t="shared" si="114"/>
        <v>0</v>
      </c>
      <c r="AV486" s="349">
        <f t="shared" si="114"/>
        <v>0</v>
      </c>
      <c r="AW486" s="349">
        <f t="shared" si="114"/>
        <v>0</v>
      </c>
      <c r="AX486" s="349">
        <f t="shared" si="114"/>
        <v>0</v>
      </c>
      <c r="AY486" s="349">
        <f t="shared" si="114"/>
        <v>0</v>
      </c>
      <c r="AZ486" s="349">
        <f t="shared" si="114"/>
        <v>0</v>
      </c>
      <c r="BA486" s="349">
        <f t="shared" si="114"/>
        <v>0</v>
      </c>
      <c r="BB486" s="349">
        <f t="shared" si="110"/>
        <v>0</v>
      </c>
    </row>
    <row r="487" spans="1:54" ht="13.5">
      <c r="A487" s="319" t="str">
        <f t="shared" si="105"/>
        <v/>
      </c>
      <c r="B487" s="350" t="e">
        <f>DATE(F487,G487,H487)&amp;"-"&amp;COUNTIF($C$19:C487,H487)</f>
        <v>#NUM!</v>
      </c>
      <c r="C487" s="319">
        <f t="shared" si="106"/>
        <v>0</v>
      </c>
      <c r="D487" s="350" t="e">
        <f>DATE(F487,G487,H487)&amp;"-"&amp;COUNTIF($E$19:E487,H487)</f>
        <v>#NUM!</v>
      </c>
      <c r="E487" s="319">
        <f t="shared" si="107"/>
        <v>0</v>
      </c>
      <c r="F487" s="351"/>
      <c r="G487" s="351"/>
      <c r="H487" s="351"/>
      <c r="I487" s="352"/>
      <c r="J487" s="352"/>
      <c r="K487" s="353"/>
      <c r="L487" s="351"/>
      <c r="M487" s="354"/>
      <c r="N487" s="355"/>
      <c r="O487" s="356"/>
      <c r="P487" s="355"/>
      <c r="Q487" s="356"/>
      <c r="R487" s="355"/>
      <c r="S487" s="356"/>
      <c r="T487" s="355"/>
      <c r="U487" s="356"/>
      <c r="V487" s="357"/>
      <c r="W487" s="358"/>
      <c r="X487" s="358"/>
      <c r="Y487" s="358"/>
      <c r="Z487" s="358"/>
      <c r="AA487" s="600">
        <v>960</v>
      </c>
      <c r="AB487" s="359"/>
      <c r="AC487" s="349" t="str">
        <f t="shared" si="104"/>
        <v/>
      </c>
      <c r="AD487" s="361"/>
      <c r="AE487" s="362">
        <f t="shared" si="112"/>
        <v>0</v>
      </c>
      <c r="AF487" s="362">
        <f t="shared" si="115"/>
        <v>0</v>
      </c>
      <c r="AG487" s="362">
        <f t="shared" si="116"/>
        <v>0</v>
      </c>
      <c r="AH487" s="363">
        <f t="shared" si="108"/>
        <v>0</v>
      </c>
      <c r="AI487" s="364"/>
      <c r="AJ487" s="365">
        <f t="shared" si="109"/>
        <v>0</v>
      </c>
      <c r="AK487" s="351"/>
      <c r="AM487" s="349">
        <f t="shared" si="113"/>
        <v>0</v>
      </c>
      <c r="AN487" s="349">
        <f t="shared" si="114"/>
        <v>0</v>
      </c>
      <c r="AO487" s="349">
        <f t="shared" si="114"/>
        <v>0</v>
      </c>
      <c r="AP487" s="349">
        <f t="shared" si="114"/>
        <v>0</v>
      </c>
      <c r="AQ487" s="349">
        <f t="shared" si="114"/>
        <v>0</v>
      </c>
      <c r="AR487" s="349">
        <f t="shared" si="114"/>
        <v>0</v>
      </c>
      <c r="AS487" s="349">
        <f t="shared" si="114"/>
        <v>0</v>
      </c>
      <c r="AT487" s="349">
        <f t="shared" si="114"/>
        <v>0</v>
      </c>
      <c r="AU487" s="349">
        <f t="shared" si="114"/>
        <v>0</v>
      </c>
      <c r="AV487" s="349">
        <f t="shared" si="114"/>
        <v>0</v>
      </c>
      <c r="AW487" s="349">
        <f t="shared" si="114"/>
        <v>0</v>
      </c>
      <c r="AX487" s="349">
        <f t="shared" si="114"/>
        <v>0</v>
      </c>
      <c r="AY487" s="349">
        <f t="shared" si="114"/>
        <v>0</v>
      </c>
      <c r="AZ487" s="349">
        <f t="shared" si="114"/>
        <v>0</v>
      </c>
      <c r="BA487" s="349">
        <f t="shared" si="114"/>
        <v>0</v>
      </c>
      <c r="BB487" s="349">
        <f t="shared" si="110"/>
        <v>0</v>
      </c>
    </row>
    <row r="488" spans="1:54" ht="13.5">
      <c r="A488" s="319" t="str">
        <f t="shared" si="105"/>
        <v/>
      </c>
      <c r="B488" s="350" t="e">
        <f>DATE(F488,G488,H488)&amp;"-"&amp;COUNTIF($C$19:C488,H488)</f>
        <v>#NUM!</v>
      </c>
      <c r="C488" s="319">
        <f t="shared" si="106"/>
        <v>0</v>
      </c>
      <c r="D488" s="350" t="e">
        <f>DATE(F488,G488,H488)&amp;"-"&amp;COUNTIF($E$19:E488,H488)</f>
        <v>#NUM!</v>
      </c>
      <c r="E488" s="319">
        <f t="shared" si="107"/>
        <v>0</v>
      </c>
      <c r="F488" s="351"/>
      <c r="G488" s="351"/>
      <c r="H488" s="351"/>
      <c r="I488" s="352"/>
      <c r="J488" s="352"/>
      <c r="K488" s="353"/>
      <c r="L488" s="351"/>
      <c r="M488" s="354"/>
      <c r="N488" s="355"/>
      <c r="O488" s="356"/>
      <c r="P488" s="355"/>
      <c r="Q488" s="356"/>
      <c r="R488" s="355"/>
      <c r="S488" s="356"/>
      <c r="T488" s="355"/>
      <c r="U488" s="356"/>
      <c r="V488" s="357"/>
      <c r="W488" s="358"/>
      <c r="X488" s="358"/>
      <c r="Y488" s="358"/>
      <c r="Z488" s="358"/>
      <c r="AA488" s="600">
        <v>960</v>
      </c>
      <c r="AB488" s="359"/>
      <c r="AC488" s="349" t="str">
        <f t="shared" si="104"/>
        <v/>
      </c>
      <c r="AD488" s="361"/>
      <c r="AE488" s="362">
        <f t="shared" si="112"/>
        <v>0</v>
      </c>
      <c r="AF488" s="362">
        <f t="shared" si="115"/>
        <v>0</v>
      </c>
      <c r="AG488" s="362">
        <f t="shared" si="116"/>
        <v>0</v>
      </c>
      <c r="AH488" s="363">
        <f t="shared" si="108"/>
        <v>0</v>
      </c>
      <c r="AI488" s="364"/>
      <c r="AJ488" s="365">
        <f t="shared" si="109"/>
        <v>0</v>
      </c>
      <c r="AK488" s="351"/>
      <c r="AM488" s="349">
        <f t="shared" si="113"/>
        <v>0</v>
      </c>
      <c r="AN488" s="349">
        <f t="shared" si="114"/>
        <v>0</v>
      </c>
      <c r="AO488" s="349">
        <f t="shared" si="114"/>
        <v>0</v>
      </c>
      <c r="AP488" s="349">
        <f t="shared" si="114"/>
        <v>0</v>
      </c>
      <c r="AQ488" s="349">
        <f t="shared" si="114"/>
        <v>0</v>
      </c>
      <c r="AR488" s="349">
        <f t="shared" si="114"/>
        <v>0</v>
      </c>
      <c r="AS488" s="349">
        <f t="shared" si="114"/>
        <v>0</v>
      </c>
      <c r="AT488" s="349">
        <f t="shared" si="114"/>
        <v>0</v>
      </c>
      <c r="AU488" s="349">
        <f t="shared" si="114"/>
        <v>0</v>
      </c>
      <c r="AV488" s="349">
        <f t="shared" si="114"/>
        <v>0</v>
      </c>
      <c r="AW488" s="349">
        <f t="shared" si="114"/>
        <v>0</v>
      </c>
      <c r="AX488" s="349">
        <f t="shared" si="114"/>
        <v>0</v>
      </c>
      <c r="AY488" s="349">
        <f t="shared" si="114"/>
        <v>0</v>
      </c>
      <c r="AZ488" s="349">
        <f t="shared" si="114"/>
        <v>0</v>
      </c>
      <c r="BA488" s="349">
        <f t="shared" si="114"/>
        <v>0</v>
      </c>
      <c r="BB488" s="349">
        <f t="shared" si="110"/>
        <v>0</v>
      </c>
    </row>
    <row r="489" spans="1:54" ht="13.5">
      <c r="A489" s="319" t="str">
        <f t="shared" si="105"/>
        <v/>
      </c>
      <c r="B489" s="350" t="e">
        <f>DATE(F489,G489,H489)&amp;"-"&amp;COUNTIF($C$19:C489,H489)</f>
        <v>#NUM!</v>
      </c>
      <c r="C489" s="319">
        <f t="shared" si="106"/>
        <v>0</v>
      </c>
      <c r="D489" s="350" t="e">
        <f>DATE(F489,G489,H489)&amp;"-"&amp;COUNTIF($E$19:E489,H489)</f>
        <v>#NUM!</v>
      </c>
      <c r="E489" s="319">
        <f t="shared" si="107"/>
        <v>0</v>
      </c>
      <c r="F489" s="351"/>
      <c r="G489" s="351"/>
      <c r="H489" s="351"/>
      <c r="I489" s="352"/>
      <c r="J489" s="352"/>
      <c r="K489" s="353"/>
      <c r="L489" s="351"/>
      <c r="M489" s="354"/>
      <c r="N489" s="355"/>
      <c r="O489" s="356"/>
      <c r="P489" s="355"/>
      <c r="Q489" s="356"/>
      <c r="R489" s="355"/>
      <c r="S489" s="356"/>
      <c r="T489" s="355"/>
      <c r="U489" s="356"/>
      <c r="V489" s="357"/>
      <c r="W489" s="358"/>
      <c r="X489" s="358"/>
      <c r="Y489" s="358"/>
      <c r="Z489" s="358"/>
      <c r="AA489" s="600">
        <v>960</v>
      </c>
      <c r="AB489" s="359"/>
      <c r="AC489" s="349" t="str">
        <f t="shared" si="104"/>
        <v/>
      </c>
      <c r="AD489" s="361"/>
      <c r="AE489" s="362">
        <f t="shared" si="112"/>
        <v>0</v>
      </c>
      <c r="AF489" s="362">
        <f t="shared" si="115"/>
        <v>0</v>
      </c>
      <c r="AG489" s="362">
        <f t="shared" si="116"/>
        <v>0</v>
      </c>
      <c r="AH489" s="363">
        <f t="shared" si="108"/>
        <v>0</v>
      </c>
      <c r="AI489" s="364"/>
      <c r="AJ489" s="365">
        <f t="shared" si="109"/>
        <v>0</v>
      </c>
      <c r="AK489" s="351"/>
      <c r="AM489" s="349">
        <f t="shared" si="113"/>
        <v>0</v>
      </c>
      <c r="AN489" s="349">
        <f t="shared" si="114"/>
        <v>0</v>
      </c>
      <c r="AO489" s="349">
        <f t="shared" si="114"/>
        <v>0</v>
      </c>
      <c r="AP489" s="349">
        <f t="shared" si="114"/>
        <v>0</v>
      </c>
      <c r="AQ489" s="349">
        <f t="shared" si="114"/>
        <v>0</v>
      </c>
      <c r="AR489" s="349">
        <f t="shared" si="114"/>
        <v>0</v>
      </c>
      <c r="AS489" s="349">
        <f t="shared" si="114"/>
        <v>0</v>
      </c>
      <c r="AT489" s="349">
        <f t="shared" si="114"/>
        <v>0</v>
      </c>
      <c r="AU489" s="349">
        <f t="shared" si="114"/>
        <v>0</v>
      </c>
      <c r="AV489" s="349">
        <f t="shared" si="114"/>
        <v>0</v>
      </c>
      <c r="AW489" s="349">
        <f t="shared" si="114"/>
        <v>0</v>
      </c>
      <c r="AX489" s="349">
        <f t="shared" si="114"/>
        <v>0</v>
      </c>
      <c r="AY489" s="349">
        <f t="shared" si="114"/>
        <v>0</v>
      </c>
      <c r="AZ489" s="349">
        <f t="shared" si="114"/>
        <v>0</v>
      </c>
      <c r="BA489" s="349">
        <f t="shared" si="114"/>
        <v>0</v>
      </c>
      <c r="BB489" s="349">
        <f t="shared" si="110"/>
        <v>0</v>
      </c>
    </row>
    <row r="490" spans="1:54" ht="13.5">
      <c r="A490" s="319" t="str">
        <f t="shared" si="105"/>
        <v/>
      </c>
      <c r="B490" s="350" t="e">
        <f>DATE(F490,G490,H490)&amp;"-"&amp;COUNTIF($C$19:C490,H490)</f>
        <v>#NUM!</v>
      </c>
      <c r="C490" s="319">
        <f t="shared" si="106"/>
        <v>0</v>
      </c>
      <c r="D490" s="350" t="e">
        <f>DATE(F490,G490,H490)&amp;"-"&amp;COUNTIF($E$19:E490,H490)</f>
        <v>#NUM!</v>
      </c>
      <c r="E490" s="319">
        <f t="shared" si="107"/>
        <v>0</v>
      </c>
      <c r="F490" s="351"/>
      <c r="G490" s="351"/>
      <c r="H490" s="351"/>
      <c r="I490" s="352"/>
      <c r="J490" s="352"/>
      <c r="K490" s="353"/>
      <c r="L490" s="351"/>
      <c r="M490" s="354"/>
      <c r="N490" s="355"/>
      <c r="O490" s="356"/>
      <c r="P490" s="355"/>
      <c r="Q490" s="356"/>
      <c r="R490" s="355"/>
      <c r="S490" s="356"/>
      <c r="T490" s="355"/>
      <c r="U490" s="356"/>
      <c r="V490" s="357"/>
      <c r="W490" s="358"/>
      <c r="X490" s="358"/>
      <c r="Y490" s="358"/>
      <c r="Z490" s="358"/>
      <c r="AA490" s="600">
        <v>960</v>
      </c>
      <c r="AB490" s="359"/>
      <c r="AC490" s="349" t="str">
        <f t="shared" si="104"/>
        <v/>
      </c>
      <c r="AD490" s="361"/>
      <c r="AE490" s="362">
        <f t="shared" si="112"/>
        <v>0</v>
      </c>
      <c r="AF490" s="362">
        <f t="shared" si="115"/>
        <v>0</v>
      </c>
      <c r="AG490" s="362">
        <f t="shared" si="116"/>
        <v>0</v>
      </c>
      <c r="AH490" s="363">
        <f t="shared" si="108"/>
        <v>0</v>
      </c>
      <c r="AI490" s="364"/>
      <c r="AJ490" s="365">
        <f t="shared" si="109"/>
        <v>0</v>
      </c>
      <c r="AK490" s="351"/>
      <c r="AM490" s="349">
        <f t="shared" si="113"/>
        <v>0</v>
      </c>
      <c r="AN490" s="349">
        <f t="shared" ref="AN490:AV490" si="117">IF($O490=AN$18,$N490,0)+IF($Q490=AN$18,$P490,0)+IF($S490=AN$18,$R490,0)+IF($U490=AN$18,$T490,0)</f>
        <v>0</v>
      </c>
      <c r="AO490" s="349">
        <f t="shared" si="117"/>
        <v>0</v>
      </c>
      <c r="AP490" s="349">
        <f t="shared" si="117"/>
        <v>0</v>
      </c>
      <c r="AQ490" s="349">
        <f t="shared" si="117"/>
        <v>0</v>
      </c>
      <c r="AR490" s="349">
        <f t="shared" si="117"/>
        <v>0</v>
      </c>
      <c r="AS490" s="349">
        <f t="shared" si="117"/>
        <v>0</v>
      </c>
      <c r="AT490" s="349">
        <f t="shared" si="117"/>
        <v>0</v>
      </c>
      <c r="AU490" s="349">
        <f t="shared" si="117"/>
        <v>0</v>
      </c>
      <c r="AV490" s="349">
        <f t="shared" si="117"/>
        <v>0</v>
      </c>
      <c r="AW490" s="349">
        <f t="shared" ref="AN490:BA508" si="118">IF($O490=AW$18,$N490,0)+IF($Q490=AW$18,$P490,0)+IF($S490=AW$18,$R490,0)+IF($U490=AW$18,$T490,0)</f>
        <v>0</v>
      </c>
      <c r="AX490" s="349">
        <f t="shared" si="118"/>
        <v>0</v>
      </c>
      <c r="AY490" s="349">
        <f t="shared" si="118"/>
        <v>0</v>
      </c>
      <c r="AZ490" s="349">
        <f t="shared" si="118"/>
        <v>0</v>
      </c>
      <c r="BA490" s="349">
        <f t="shared" si="118"/>
        <v>0</v>
      </c>
      <c r="BB490" s="349">
        <f t="shared" si="110"/>
        <v>0</v>
      </c>
    </row>
    <row r="491" spans="1:54" ht="13.5">
      <c r="A491" s="319" t="str">
        <f t="shared" si="105"/>
        <v/>
      </c>
      <c r="B491" s="350" t="e">
        <f>DATE(F491,G491,H491)&amp;"-"&amp;COUNTIF($C$19:C491,H491)</f>
        <v>#NUM!</v>
      </c>
      <c r="C491" s="319">
        <f t="shared" si="106"/>
        <v>0</v>
      </c>
      <c r="D491" s="350" t="e">
        <f>DATE(F491,G491,H491)&amp;"-"&amp;COUNTIF($E$19:E491,H491)</f>
        <v>#NUM!</v>
      </c>
      <c r="E491" s="319">
        <f t="shared" si="107"/>
        <v>0</v>
      </c>
      <c r="F491" s="351"/>
      <c r="G491" s="351"/>
      <c r="H491" s="351"/>
      <c r="I491" s="352"/>
      <c r="J491" s="352"/>
      <c r="K491" s="353"/>
      <c r="L491" s="351"/>
      <c r="M491" s="354"/>
      <c r="N491" s="355"/>
      <c r="O491" s="356"/>
      <c r="P491" s="355"/>
      <c r="Q491" s="356"/>
      <c r="R491" s="355"/>
      <c r="S491" s="356"/>
      <c r="T491" s="355"/>
      <c r="U491" s="356"/>
      <c r="V491" s="357"/>
      <c r="W491" s="358"/>
      <c r="X491" s="358"/>
      <c r="Y491" s="358"/>
      <c r="Z491" s="358"/>
      <c r="AA491" s="600">
        <v>960</v>
      </c>
      <c r="AB491" s="359"/>
      <c r="AC491" s="349" t="str">
        <f t="shared" si="104"/>
        <v/>
      </c>
      <c r="AD491" s="361"/>
      <c r="AE491" s="362">
        <f t="shared" si="112"/>
        <v>0</v>
      </c>
      <c r="AF491" s="362">
        <f t="shared" si="115"/>
        <v>0</v>
      </c>
      <c r="AG491" s="362">
        <f t="shared" si="116"/>
        <v>0</v>
      </c>
      <c r="AH491" s="363">
        <f t="shared" si="108"/>
        <v>0</v>
      </c>
      <c r="AI491" s="364"/>
      <c r="AJ491" s="365">
        <f t="shared" si="109"/>
        <v>0</v>
      </c>
      <c r="AK491" s="351"/>
      <c r="AM491" s="349">
        <f t="shared" si="113"/>
        <v>0</v>
      </c>
      <c r="AN491" s="349">
        <f t="shared" si="118"/>
        <v>0</v>
      </c>
      <c r="AO491" s="349">
        <f t="shared" si="118"/>
        <v>0</v>
      </c>
      <c r="AP491" s="349">
        <f t="shared" si="118"/>
        <v>0</v>
      </c>
      <c r="AQ491" s="349">
        <f t="shared" si="118"/>
        <v>0</v>
      </c>
      <c r="AR491" s="349">
        <f t="shared" si="118"/>
        <v>0</v>
      </c>
      <c r="AS491" s="349">
        <f t="shared" si="118"/>
        <v>0</v>
      </c>
      <c r="AT491" s="349">
        <f t="shared" si="118"/>
        <v>0</v>
      </c>
      <c r="AU491" s="349">
        <f t="shared" si="118"/>
        <v>0</v>
      </c>
      <c r="AV491" s="349">
        <f t="shared" si="118"/>
        <v>0</v>
      </c>
      <c r="AW491" s="349">
        <f t="shared" si="118"/>
        <v>0</v>
      </c>
      <c r="AX491" s="349">
        <f t="shared" si="118"/>
        <v>0</v>
      </c>
      <c r="AY491" s="349">
        <f t="shared" si="118"/>
        <v>0</v>
      </c>
      <c r="AZ491" s="349">
        <f t="shared" si="118"/>
        <v>0</v>
      </c>
      <c r="BA491" s="349">
        <f t="shared" si="118"/>
        <v>0</v>
      </c>
      <c r="BB491" s="349">
        <f t="shared" si="110"/>
        <v>0</v>
      </c>
    </row>
    <row r="492" spans="1:54" ht="13.5">
      <c r="A492" s="319" t="str">
        <f t="shared" si="105"/>
        <v/>
      </c>
      <c r="B492" s="350" t="e">
        <f>DATE(F492,G492,H492)&amp;"-"&amp;COUNTIF($C$19:C492,H492)</f>
        <v>#NUM!</v>
      </c>
      <c r="C492" s="319">
        <f t="shared" si="106"/>
        <v>0</v>
      </c>
      <c r="D492" s="350" t="e">
        <f>DATE(F492,G492,H492)&amp;"-"&amp;COUNTIF($E$19:E492,H492)</f>
        <v>#NUM!</v>
      </c>
      <c r="E492" s="319">
        <f t="shared" si="107"/>
        <v>0</v>
      </c>
      <c r="F492" s="351"/>
      <c r="G492" s="351"/>
      <c r="H492" s="351"/>
      <c r="I492" s="352"/>
      <c r="J492" s="352"/>
      <c r="K492" s="353"/>
      <c r="L492" s="351"/>
      <c r="M492" s="354"/>
      <c r="N492" s="355"/>
      <c r="O492" s="356"/>
      <c r="P492" s="355"/>
      <c r="Q492" s="356"/>
      <c r="R492" s="355"/>
      <c r="S492" s="356"/>
      <c r="T492" s="355"/>
      <c r="U492" s="356"/>
      <c r="V492" s="357"/>
      <c r="W492" s="358"/>
      <c r="X492" s="358"/>
      <c r="Y492" s="358"/>
      <c r="Z492" s="358"/>
      <c r="AA492" s="600">
        <v>960</v>
      </c>
      <c r="AB492" s="359"/>
      <c r="AC492" s="349" t="str">
        <f t="shared" si="104"/>
        <v/>
      </c>
      <c r="AD492" s="361"/>
      <c r="AE492" s="362">
        <f t="shared" si="112"/>
        <v>0</v>
      </c>
      <c r="AF492" s="362">
        <f t="shared" si="115"/>
        <v>0</v>
      </c>
      <c r="AG492" s="362">
        <f t="shared" si="116"/>
        <v>0</v>
      </c>
      <c r="AH492" s="363">
        <f t="shared" si="108"/>
        <v>0</v>
      </c>
      <c r="AI492" s="364"/>
      <c r="AJ492" s="365">
        <f t="shared" si="109"/>
        <v>0</v>
      </c>
      <c r="AK492" s="351"/>
      <c r="AM492" s="349">
        <f t="shared" si="113"/>
        <v>0</v>
      </c>
      <c r="AN492" s="349">
        <f t="shared" si="118"/>
        <v>0</v>
      </c>
      <c r="AO492" s="349">
        <f t="shared" si="118"/>
        <v>0</v>
      </c>
      <c r="AP492" s="349">
        <f t="shared" si="118"/>
        <v>0</v>
      </c>
      <c r="AQ492" s="349">
        <f t="shared" si="118"/>
        <v>0</v>
      </c>
      <c r="AR492" s="349">
        <f t="shared" si="118"/>
        <v>0</v>
      </c>
      <c r="AS492" s="349">
        <f t="shared" si="118"/>
        <v>0</v>
      </c>
      <c r="AT492" s="349">
        <f t="shared" si="118"/>
        <v>0</v>
      </c>
      <c r="AU492" s="349">
        <f t="shared" si="118"/>
        <v>0</v>
      </c>
      <c r="AV492" s="349">
        <f t="shared" si="118"/>
        <v>0</v>
      </c>
      <c r="AW492" s="349">
        <f t="shared" si="118"/>
        <v>0</v>
      </c>
      <c r="AX492" s="349">
        <f t="shared" si="118"/>
        <v>0</v>
      </c>
      <c r="AY492" s="349">
        <f t="shared" si="118"/>
        <v>0</v>
      </c>
      <c r="AZ492" s="349">
        <f t="shared" si="118"/>
        <v>0</v>
      </c>
      <c r="BA492" s="349">
        <f t="shared" si="118"/>
        <v>0</v>
      </c>
      <c r="BB492" s="349">
        <f t="shared" si="110"/>
        <v>0</v>
      </c>
    </row>
    <row r="493" spans="1:54" ht="13.5">
      <c r="A493" s="319" t="str">
        <f t="shared" si="105"/>
        <v/>
      </c>
      <c r="B493" s="350" t="e">
        <f>DATE(F493,G493,H493)&amp;"-"&amp;COUNTIF($C$19:C493,H493)</f>
        <v>#NUM!</v>
      </c>
      <c r="C493" s="319">
        <f t="shared" si="106"/>
        <v>0</v>
      </c>
      <c r="D493" s="350" t="e">
        <f>DATE(F493,G493,H493)&amp;"-"&amp;COUNTIF($E$19:E493,H493)</f>
        <v>#NUM!</v>
      </c>
      <c r="E493" s="319">
        <f t="shared" si="107"/>
        <v>0</v>
      </c>
      <c r="F493" s="351"/>
      <c r="G493" s="351"/>
      <c r="H493" s="351"/>
      <c r="I493" s="352"/>
      <c r="J493" s="352"/>
      <c r="K493" s="353"/>
      <c r="L493" s="351"/>
      <c r="M493" s="354"/>
      <c r="N493" s="355"/>
      <c r="O493" s="356"/>
      <c r="P493" s="355"/>
      <c r="Q493" s="356"/>
      <c r="R493" s="355"/>
      <c r="S493" s="356"/>
      <c r="T493" s="355"/>
      <c r="U493" s="356"/>
      <c r="V493" s="357"/>
      <c r="W493" s="358"/>
      <c r="X493" s="358"/>
      <c r="Y493" s="358"/>
      <c r="Z493" s="358"/>
      <c r="AA493" s="600">
        <v>960</v>
      </c>
      <c r="AB493" s="359"/>
      <c r="AC493" s="349" t="str">
        <f t="shared" si="104"/>
        <v/>
      </c>
      <c r="AD493" s="361"/>
      <c r="AE493" s="362">
        <f t="shared" si="112"/>
        <v>0</v>
      </c>
      <c r="AF493" s="362">
        <f t="shared" si="115"/>
        <v>0</v>
      </c>
      <c r="AG493" s="362">
        <f t="shared" si="116"/>
        <v>0</v>
      </c>
      <c r="AH493" s="363">
        <f t="shared" si="108"/>
        <v>0</v>
      </c>
      <c r="AI493" s="364"/>
      <c r="AJ493" s="365">
        <f t="shared" si="109"/>
        <v>0</v>
      </c>
      <c r="AK493" s="351"/>
      <c r="AM493" s="349">
        <f t="shared" si="113"/>
        <v>0</v>
      </c>
      <c r="AN493" s="349">
        <f t="shared" si="118"/>
        <v>0</v>
      </c>
      <c r="AO493" s="349">
        <f t="shared" si="118"/>
        <v>0</v>
      </c>
      <c r="AP493" s="349">
        <f t="shared" si="118"/>
        <v>0</v>
      </c>
      <c r="AQ493" s="349">
        <f t="shared" si="118"/>
        <v>0</v>
      </c>
      <c r="AR493" s="349">
        <f t="shared" si="118"/>
        <v>0</v>
      </c>
      <c r="AS493" s="349">
        <f t="shared" si="118"/>
        <v>0</v>
      </c>
      <c r="AT493" s="349">
        <f t="shared" si="118"/>
        <v>0</v>
      </c>
      <c r="AU493" s="349">
        <f t="shared" si="118"/>
        <v>0</v>
      </c>
      <c r="AV493" s="349">
        <f t="shared" si="118"/>
        <v>0</v>
      </c>
      <c r="AW493" s="349">
        <f t="shared" si="118"/>
        <v>0</v>
      </c>
      <c r="AX493" s="349">
        <f t="shared" si="118"/>
        <v>0</v>
      </c>
      <c r="AY493" s="349">
        <f t="shared" si="118"/>
        <v>0</v>
      </c>
      <c r="AZ493" s="349">
        <f t="shared" si="118"/>
        <v>0</v>
      </c>
      <c r="BA493" s="349">
        <f t="shared" si="118"/>
        <v>0</v>
      </c>
      <c r="BB493" s="349">
        <f t="shared" si="110"/>
        <v>0</v>
      </c>
    </row>
    <row r="494" spans="1:54" ht="13.5">
      <c r="A494" s="319" t="str">
        <f t="shared" si="105"/>
        <v/>
      </c>
      <c r="B494" s="350" t="e">
        <f>DATE(F494,G494,H494)&amp;"-"&amp;COUNTIF($C$19:C494,H494)</f>
        <v>#NUM!</v>
      </c>
      <c r="C494" s="319">
        <f t="shared" si="106"/>
        <v>0</v>
      </c>
      <c r="D494" s="350" t="e">
        <f>DATE(F494,G494,H494)&amp;"-"&amp;COUNTIF($E$19:E494,H494)</f>
        <v>#NUM!</v>
      </c>
      <c r="E494" s="319">
        <f t="shared" si="107"/>
        <v>0</v>
      </c>
      <c r="F494" s="351"/>
      <c r="G494" s="351"/>
      <c r="H494" s="351"/>
      <c r="I494" s="352"/>
      <c r="J494" s="352"/>
      <c r="K494" s="353"/>
      <c r="L494" s="351"/>
      <c r="M494" s="354"/>
      <c r="N494" s="355"/>
      <c r="O494" s="356"/>
      <c r="P494" s="355"/>
      <c r="Q494" s="356"/>
      <c r="R494" s="355"/>
      <c r="S494" s="356"/>
      <c r="T494" s="355"/>
      <c r="U494" s="356"/>
      <c r="V494" s="357"/>
      <c r="W494" s="358"/>
      <c r="X494" s="358"/>
      <c r="Y494" s="358"/>
      <c r="Z494" s="358"/>
      <c r="AA494" s="600">
        <v>960</v>
      </c>
      <c r="AB494" s="359"/>
      <c r="AC494" s="349" t="str">
        <f t="shared" si="104"/>
        <v/>
      </c>
      <c r="AD494" s="361"/>
      <c r="AE494" s="362">
        <f t="shared" si="112"/>
        <v>0</v>
      </c>
      <c r="AF494" s="362">
        <f t="shared" si="115"/>
        <v>0</v>
      </c>
      <c r="AG494" s="362">
        <f t="shared" si="116"/>
        <v>0</v>
      </c>
      <c r="AH494" s="363">
        <f t="shared" si="108"/>
        <v>0</v>
      </c>
      <c r="AI494" s="364"/>
      <c r="AJ494" s="365">
        <f t="shared" si="109"/>
        <v>0</v>
      </c>
      <c r="AK494" s="351"/>
      <c r="AM494" s="349">
        <f t="shared" si="113"/>
        <v>0</v>
      </c>
      <c r="AN494" s="349">
        <f t="shared" si="118"/>
        <v>0</v>
      </c>
      <c r="AO494" s="349">
        <f t="shared" si="118"/>
        <v>0</v>
      </c>
      <c r="AP494" s="349">
        <f t="shared" si="118"/>
        <v>0</v>
      </c>
      <c r="AQ494" s="349">
        <f t="shared" si="118"/>
        <v>0</v>
      </c>
      <c r="AR494" s="349">
        <f t="shared" si="118"/>
        <v>0</v>
      </c>
      <c r="AS494" s="349">
        <f t="shared" si="118"/>
        <v>0</v>
      </c>
      <c r="AT494" s="349">
        <f t="shared" si="118"/>
        <v>0</v>
      </c>
      <c r="AU494" s="349">
        <f t="shared" si="118"/>
        <v>0</v>
      </c>
      <c r="AV494" s="349">
        <f t="shared" si="118"/>
        <v>0</v>
      </c>
      <c r="AW494" s="349">
        <f t="shared" si="118"/>
        <v>0</v>
      </c>
      <c r="AX494" s="349">
        <f t="shared" si="118"/>
        <v>0</v>
      </c>
      <c r="AY494" s="349">
        <f t="shared" si="118"/>
        <v>0</v>
      </c>
      <c r="AZ494" s="349">
        <f t="shared" si="118"/>
        <v>0</v>
      </c>
      <c r="BA494" s="349">
        <f t="shared" si="118"/>
        <v>0</v>
      </c>
      <c r="BB494" s="349">
        <f t="shared" si="110"/>
        <v>0</v>
      </c>
    </row>
    <row r="495" spans="1:54" ht="13.5">
      <c r="A495" s="319" t="str">
        <f t="shared" si="105"/>
        <v/>
      </c>
      <c r="B495" s="350" t="e">
        <f>DATE(F495,G495,H495)&amp;"-"&amp;COUNTIF($C$19:C495,H495)</f>
        <v>#NUM!</v>
      </c>
      <c r="C495" s="319">
        <f t="shared" si="106"/>
        <v>0</v>
      </c>
      <c r="D495" s="350" t="e">
        <f>DATE(F495,G495,H495)&amp;"-"&amp;COUNTIF($E$19:E495,H495)</f>
        <v>#NUM!</v>
      </c>
      <c r="E495" s="319">
        <f t="shared" si="107"/>
        <v>0</v>
      </c>
      <c r="F495" s="351"/>
      <c r="G495" s="351"/>
      <c r="H495" s="351"/>
      <c r="I495" s="352"/>
      <c r="J495" s="352"/>
      <c r="K495" s="353"/>
      <c r="L495" s="351"/>
      <c r="M495" s="354"/>
      <c r="N495" s="355"/>
      <c r="O495" s="356"/>
      <c r="P495" s="355"/>
      <c r="Q495" s="356"/>
      <c r="R495" s="355"/>
      <c r="S495" s="356"/>
      <c r="T495" s="355"/>
      <c r="U495" s="356"/>
      <c r="V495" s="357"/>
      <c r="W495" s="358"/>
      <c r="X495" s="358"/>
      <c r="Y495" s="358"/>
      <c r="Z495" s="358"/>
      <c r="AA495" s="600">
        <v>960</v>
      </c>
      <c r="AB495" s="359"/>
      <c r="AC495" s="349" t="str">
        <f t="shared" si="104"/>
        <v/>
      </c>
      <c r="AD495" s="361"/>
      <c r="AE495" s="362">
        <f t="shared" si="112"/>
        <v>0</v>
      </c>
      <c r="AF495" s="362">
        <f t="shared" si="115"/>
        <v>0</v>
      </c>
      <c r="AG495" s="362">
        <f t="shared" si="116"/>
        <v>0</v>
      </c>
      <c r="AH495" s="363">
        <f t="shared" si="108"/>
        <v>0</v>
      </c>
      <c r="AI495" s="364"/>
      <c r="AJ495" s="365">
        <f t="shared" si="109"/>
        <v>0</v>
      </c>
      <c r="AK495" s="351"/>
      <c r="AM495" s="349">
        <f t="shared" si="113"/>
        <v>0</v>
      </c>
      <c r="AN495" s="349">
        <f t="shared" si="118"/>
        <v>0</v>
      </c>
      <c r="AO495" s="349">
        <f t="shared" si="118"/>
        <v>0</v>
      </c>
      <c r="AP495" s="349">
        <f t="shared" si="118"/>
        <v>0</v>
      </c>
      <c r="AQ495" s="349">
        <f t="shared" si="118"/>
        <v>0</v>
      </c>
      <c r="AR495" s="349">
        <f t="shared" si="118"/>
        <v>0</v>
      </c>
      <c r="AS495" s="349">
        <f t="shared" si="118"/>
        <v>0</v>
      </c>
      <c r="AT495" s="349">
        <f t="shared" si="118"/>
        <v>0</v>
      </c>
      <c r="AU495" s="349">
        <f t="shared" si="118"/>
        <v>0</v>
      </c>
      <c r="AV495" s="349">
        <f t="shared" si="118"/>
        <v>0</v>
      </c>
      <c r="AW495" s="349">
        <f t="shared" si="118"/>
        <v>0</v>
      </c>
      <c r="AX495" s="349">
        <f t="shared" si="118"/>
        <v>0</v>
      </c>
      <c r="AY495" s="349">
        <f t="shared" si="118"/>
        <v>0</v>
      </c>
      <c r="AZ495" s="349">
        <f t="shared" si="118"/>
        <v>0</v>
      </c>
      <c r="BA495" s="349">
        <f t="shared" si="118"/>
        <v>0</v>
      </c>
      <c r="BB495" s="349">
        <f t="shared" si="110"/>
        <v>0</v>
      </c>
    </row>
    <row r="496" spans="1:54" ht="13.5">
      <c r="A496" s="319" t="str">
        <f t="shared" si="105"/>
        <v/>
      </c>
      <c r="B496" s="350" t="e">
        <f>DATE(F496,G496,H496)&amp;"-"&amp;COUNTIF($C$19:C496,H496)</f>
        <v>#NUM!</v>
      </c>
      <c r="C496" s="319">
        <f t="shared" si="106"/>
        <v>0</v>
      </c>
      <c r="D496" s="350" t="e">
        <f>DATE(F496,G496,H496)&amp;"-"&amp;COUNTIF($E$19:E496,H496)</f>
        <v>#NUM!</v>
      </c>
      <c r="E496" s="319">
        <f t="shared" si="107"/>
        <v>0</v>
      </c>
      <c r="F496" s="351"/>
      <c r="G496" s="351"/>
      <c r="H496" s="351"/>
      <c r="I496" s="352"/>
      <c r="J496" s="352"/>
      <c r="K496" s="353"/>
      <c r="L496" s="351"/>
      <c r="M496" s="354"/>
      <c r="N496" s="355"/>
      <c r="O496" s="356"/>
      <c r="P496" s="355"/>
      <c r="Q496" s="356"/>
      <c r="R496" s="355"/>
      <c r="S496" s="356"/>
      <c r="T496" s="355"/>
      <c r="U496" s="356"/>
      <c r="V496" s="357"/>
      <c r="W496" s="358"/>
      <c r="X496" s="358"/>
      <c r="Y496" s="358"/>
      <c r="Z496" s="358"/>
      <c r="AA496" s="600">
        <v>960</v>
      </c>
      <c r="AB496" s="359"/>
      <c r="AC496" s="349" t="str">
        <f t="shared" si="104"/>
        <v/>
      </c>
      <c r="AD496" s="361"/>
      <c r="AE496" s="362">
        <f t="shared" si="112"/>
        <v>0</v>
      </c>
      <c r="AF496" s="362">
        <f t="shared" si="115"/>
        <v>0</v>
      </c>
      <c r="AG496" s="362">
        <f t="shared" si="116"/>
        <v>0</v>
      </c>
      <c r="AH496" s="363">
        <f t="shared" si="108"/>
        <v>0</v>
      </c>
      <c r="AI496" s="364"/>
      <c r="AJ496" s="365">
        <f t="shared" si="109"/>
        <v>0</v>
      </c>
      <c r="AK496" s="351"/>
      <c r="AM496" s="349">
        <f t="shared" si="113"/>
        <v>0</v>
      </c>
      <c r="AN496" s="349">
        <f t="shared" si="118"/>
        <v>0</v>
      </c>
      <c r="AO496" s="349">
        <f t="shared" si="118"/>
        <v>0</v>
      </c>
      <c r="AP496" s="349">
        <f t="shared" si="118"/>
        <v>0</v>
      </c>
      <c r="AQ496" s="349">
        <f t="shared" si="118"/>
        <v>0</v>
      </c>
      <c r="AR496" s="349">
        <f t="shared" si="118"/>
        <v>0</v>
      </c>
      <c r="AS496" s="349">
        <f t="shared" si="118"/>
        <v>0</v>
      </c>
      <c r="AT496" s="349">
        <f t="shared" si="118"/>
        <v>0</v>
      </c>
      <c r="AU496" s="349">
        <f t="shared" si="118"/>
        <v>0</v>
      </c>
      <c r="AV496" s="349">
        <f t="shared" si="118"/>
        <v>0</v>
      </c>
      <c r="AW496" s="349">
        <f t="shared" si="118"/>
        <v>0</v>
      </c>
      <c r="AX496" s="349">
        <f t="shared" si="118"/>
        <v>0</v>
      </c>
      <c r="AY496" s="349">
        <f t="shared" si="118"/>
        <v>0</v>
      </c>
      <c r="AZ496" s="349">
        <f t="shared" si="118"/>
        <v>0</v>
      </c>
      <c r="BA496" s="349">
        <f t="shared" si="118"/>
        <v>0</v>
      </c>
      <c r="BB496" s="349">
        <f t="shared" si="110"/>
        <v>0</v>
      </c>
    </row>
    <row r="497" spans="1:54" ht="13.5">
      <c r="A497" s="319" t="str">
        <f t="shared" si="105"/>
        <v/>
      </c>
      <c r="B497" s="350" t="e">
        <f>DATE(F497,G497,H497)&amp;"-"&amp;COUNTIF($C$19:C497,H497)</f>
        <v>#NUM!</v>
      </c>
      <c r="C497" s="319">
        <f t="shared" si="106"/>
        <v>0</v>
      </c>
      <c r="D497" s="350" t="e">
        <f>DATE(F497,G497,H497)&amp;"-"&amp;COUNTIF($E$19:E497,H497)</f>
        <v>#NUM!</v>
      </c>
      <c r="E497" s="319">
        <f t="shared" si="107"/>
        <v>0</v>
      </c>
      <c r="F497" s="351"/>
      <c r="G497" s="351"/>
      <c r="H497" s="351"/>
      <c r="I497" s="352"/>
      <c r="J497" s="352"/>
      <c r="K497" s="353"/>
      <c r="L497" s="351"/>
      <c r="M497" s="354"/>
      <c r="N497" s="355"/>
      <c r="O497" s="356"/>
      <c r="P497" s="355"/>
      <c r="Q497" s="356"/>
      <c r="R497" s="355"/>
      <c r="S497" s="356"/>
      <c r="T497" s="355"/>
      <c r="U497" s="356"/>
      <c r="V497" s="357"/>
      <c r="W497" s="358"/>
      <c r="X497" s="358"/>
      <c r="Y497" s="358"/>
      <c r="Z497" s="358"/>
      <c r="AA497" s="600">
        <v>960</v>
      </c>
      <c r="AB497" s="359"/>
      <c r="AC497" s="349" t="str">
        <f t="shared" si="104"/>
        <v/>
      </c>
      <c r="AD497" s="361"/>
      <c r="AE497" s="362">
        <f t="shared" si="112"/>
        <v>0</v>
      </c>
      <c r="AF497" s="362">
        <f t="shared" si="115"/>
        <v>0</v>
      </c>
      <c r="AG497" s="362">
        <f t="shared" si="116"/>
        <v>0</v>
      </c>
      <c r="AH497" s="363">
        <f t="shared" si="108"/>
        <v>0</v>
      </c>
      <c r="AI497" s="364"/>
      <c r="AJ497" s="365">
        <f t="shared" si="109"/>
        <v>0</v>
      </c>
      <c r="AK497" s="351"/>
      <c r="AM497" s="349">
        <f t="shared" si="113"/>
        <v>0</v>
      </c>
      <c r="AN497" s="349">
        <f t="shared" si="118"/>
        <v>0</v>
      </c>
      <c r="AO497" s="349">
        <f t="shared" si="118"/>
        <v>0</v>
      </c>
      <c r="AP497" s="349">
        <f t="shared" si="118"/>
        <v>0</v>
      </c>
      <c r="AQ497" s="349">
        <f t="shared" si="118"/>
        <v>0</v>
      </c>
      <c r="AR497" s="349">
        <f t="shared" si="118"/>
        <v>0</v>
      </c>
      <c r="AS497" s="349">
        <f t="shared" si="118"/>
        <v>0</v>
      </c>
      <c r="AT497" s="349">
        <f t="shared" si="118"/>
        <v>0</v>
      </c>
      <c r="AU497" s="349">
        <f t="shared" si="118"/>
        <v>0</v>
      </c>
      <c r="AV497" s="349">
        <f t="shared" si="118"/>
        <v>0</v>
      </c>
      <c r="AW497" s="349">
        <f t="shared" si="118"/>
        <v>0</v>
      </c>
      <c r="AX497" s="349">
        <f t="shared" si="118"/>
        <v>0</v>
      </c>
      <c r="AY497" s="349">
        <f t="shared" si="118"/>
        <v>0</v>
      </c>
      <c r="AZ497" s="349">
        <f t="shared" si="118"/>
        <v>0</v>
      </c>
      <c r="BA497" s="349">
        <f t="shared" si="118"/>
        <v>0</v>
      </c>
      <c r="BB497" s="349">
        <f t="shared" si="110"/>
        <v>0</v>
      </c>
    </row>
    <row r="498" spans="1:54" ht="13.5">
      <c r="A498" s="319" t="str">
        <f t="shared" si="105"/>
        <v/>
      </c>
      <c r="B498" s="350" t="e">
        <f>DATE(F498,G498,H498)&amp;"-"&amp;COUNTIF($C$19:C498,H498)</f>
        <v>#NUM!</v>
      </c>
      <c r="C498" s="319">
        <f t="shared" si="106"/>
        <v>0</v>
      </c>
      <c r="D498" s="350" t="e">
        <f>DATE(F498,G498,H498)&amp;"-"&amp;COUNTIF($E$19:E498,H498)</f>
        <v>#NUM!</v>
      </c>
      <c r="E498" s="319">
        <f t="shared" si="107"/>
        <v>0</v>
      </c>
      <c r="F498" s="351"/>
      <c r="G498" s="351"/>
      <c r="H498" s="351"/>
      <c r="I498" s="352"/>
      <c r="J498" s="352"/>
      <c r="K498" s="353"/>
      <c r="L498" s="351"/>
      <c r="M498" s="354"/>
      <c r="N498" s="355"/>
      <c r="O498" s="356"/>
      <c r="P498" s="355"/>
      <c r="Q498" s="356"/>
      <c r="R498" s="355"/>
      <c r="S498" s="356"/>
      <c r="T498" s="355"/>
      <c r="U498" s="356"/>
      <c r="V498" s="357"/>
      <c r="W498" s="358"/>
      <c r="X498" s="358"/>
      <c r="Y498" s="358"/>
      <c r="Z498" s="358"/>
      <c r="AA498" s="600">
        <v>960</v>
      </c>
      <c r="AB498" s="359"/>
      <c r="AC498" s="349" t="str">
        <f t="shared" si="104"/>
        <v/>
      </c>
      <c r="AD498" s="361"/>
      <c r="AE498" s="362">
        <f t="shared" si="112"/>
        <v>0</v>
      </c>
      <c r="AF498" s="362">
        <f t="shared" si="115"/>
        <v>0</v>
      </c>
      <c r="AG498" s="362">
        <f t="shared" si="116"/>
        <v>0</v>
      </c>
      <c r="AH498" s="363">
        <f t="shared" si="108"/>
        <v>0</v>
      </c>
      <c r="AI498" s="364"/>
      <c r="AJ498" s="365">
        <f t="shared" si="109"/>
        <v>0</v>
      </c>
      <c r="AK498" s="351"/>
      <c r="AM498" s="349">
        <f t="shared" si="113"/>
        <v>0</v>
      </c>
      <c r="AN498" s="349">
        <f t="shared" si="118"/>
        <v>0</v>
      </c>
      <c r="AO498" s="349">
        <f t="shared" si="118"/>
        <v>0</v>
      </c>
      <c r="AP498" s="349">
        <f t="shared" si="118"/>
        <v>0</v>
      </c>
      <c r="AQ498" s="349">
        <f t="shared" si="118"/>
        <v>0</v>
      </c>
      <c r="AR498" s="349">
        <f t="shared" si="118"/>
        <v>0</v>
      </c>
      <c r="AS498" s="349">
        <f t="shared" si="118"/>
        <v>0</v>
      </c>
      <c r="AT498" s="349">
        <f t="shared" si="118"/>
        <v>0</v>
      </c>
      <c r="AU498" s="349">
        <f t="shared" si="118"/>
        <v>0</v>
      </c>
      <c r="AV498" s="349">
        <f t="shared" si="118"/>
        <v>0</v>
      </c>
      <c r="AW498" s="349">
        <f t="shared" si="118"/>
        <v>0</v>
      </c>
      <c r="AX498" s="349">
        <f t="shared" si="118"/>
        <v>0</v>
      </c>
      <c r="AY498" s="349">
        <f t="shared" si="118"/>
        <v>0</v>
      </c>
      <c r="AZ498" s="349">
        <f t="shared" si="118"/>
        <v>0</v>
      </c>
      <c r="BA498" s="349">
        <f t="shared" si="118"/>
        <v>0</v>
      </c>
      <c r="BB498" s="349">
        <f t="shared" si="110"/>
        <v>0</v>
      </c>
    </row>
    <row r="499" spans="1:54" ht="13.5">
      <c r="A499" s="319" t="str">
        <f t="shared" si="105"/>
        <v/>
      </c>
      <c r="B499" s="350" t="e">
        <f>DATE(F499,G499,H499)&amp;"-"&amp;COUNTIF($C$19:C499,H499)</f>
        <v>#NUM!</v>
      </c>
      <c r="C499" s="319">
        <f t="shared" si="106"/>
        <v>0</v>
      </c>
      <c r="D499" s="350" t="e">
        <f>DATE(F499,G499,H499)&amp;"-"&amp;COUNTIF($E$19:E499,H499)</f>
        <v>#NUM!</v>
      </c>
      <c r="E499" s="319">
        <f t="shared" si="107"/>
        <v>0</v>
      </c>
      <c r="F499" s="351"/>
      <c r="G499" s="351"/>
      <c r="H499" s="351"/>
      <c r="I499" s="352"/>
      <c r="J499" s="352"/>
      <c r="K499" s="353"/>
      <c r="L499" s="351"/>
      <c r="M499" s="354"/>
      <c r="N499" s="355"/>
      <c r="O499" s="356"/>
      <c r="P499" s="355"/>
      <c r="Q499" s="356"/>
      <c r="R499" s="355"/>
      <c r="S499" s="356"/>
      <c r="T499" s="355"/>
      <c r="U499" s="356"/>
      <c r="V499" s="357"/>
      <c r="W499" s="358"/>
      <c r="X499" s="358"/>
      <c r="Y499" s="358"/>
      <c r="Z499" s="358"/>
      <c r="AA499" s="600">
        <v>960</v>
      </c>
      <c r="AB499" s="359"/>
      <c r="AC499" s="349" t="str">
        <f t="shared" si="104"/>
        <v/>
      </c>
      <c r="AD499" s="361"/>
      <c r="AE499" s="362">
        <f t="shared" si="112"/>
        <v>0</v>
      </c>
      <c r="AF499" s="362">
        <f t="shared" si="115"/>
        <v>0</v>
      </c>
      <c r="AG499" s="362">
        <f t="shared" si="116"/>
        <v>0</v>
      </c>
      <c r="AH499" s="363">
        <f t="shared" si="108"/>
        <v>0</v>
      </c>
      <c r="AI499" s="364"/>
      <c r="AJ499" s="365">
        <f t="shared" si="109"/>
        <v>0</v>
      </c>
      <c r="AK499" s="351"/>
      <c r="AM499" s="349">
        <f t="shared" si="113"/>
        <v>0</v>
      </c>
      <c r="AN499" s="349">
        <f t="shared" si="118"/>
        <v>0</v>
      </c>
      <c r="AO499" s="349">
        <f t="shared" si="118"/>
        <v>0</v>
      </c>
      <c r="AP499" s="349">
        <f t="shared" si="118"/>
        <v>0</v>
      </c>
      <c r="AQ499" s="349">
        <f t="shared" si="118"/>
        <v>0</v>
      </c>
      <c r="AR499" s="349">
        <f t="shared" si="118"/>
        <v>0</v>
      </c>
      <c r="AS499" s="349">
        <f t="shared" si="118"/>
        <v>0</v>
      </c>
      <c r="AT499" s="349">
        <f t="shared" si="118"/>
        <v>0</v>
      </c>
      <c r="AU499" s="349">
        <f t="shared" si="118"/>
        <v>0</v>
      </c>
      <c r="AV499" s="349">
        <f t="shared" si="118"/>
        <v>0</v>
      </c>
      <c r="AW499" s="349">
        <f t="shared" si="118"/>
        <v>0</v>
      </c>
      <c r="AX499" s="349">
        <f t="shared" si="118"/>
        <v>0</v>
      </c>
      <c r="AY499" s="349">
        <f t="shared" si="118"/>
        <v>0</v>
      </c>
      <c r="AZ499" s="349">
        <f t="shared" si="118"/>
        <v>0</v>
      </c>
      <c r="BA499" s="349">
        <f t="shared" si="118"/>
        <v>0</v>
      </c>
      <c r="BB499" s="349">
        <f t="shared" si="110"/>
        <v>0</v>
      </c>
    </row>
    <row r="500" spans="1:54" ht="13.5">
      <c r="A500" s="319" t="str">
        <f t="shared" si="105"/>
        <v/>
      </c>
      <c r="B500" s="350" t="e">
        <f>DATE(F500,G500,H500)&amp;"-"&amp;COUNTIF($C$19:C500,H500)</f>
        <v>#NUM!</v>
      </c>
      <c r="C500" s="319">
        <f t="shared" si="106"/>
        <v>0</v>
      </c>
      <c r="D500" s="350" t="e">
        <f>DATE(F500,G500,H500)&amp;"-"&amp;COUNTIF($E$19:E500,H500)</f>
        <v>#NUM!</v>
      </c>
      <c r="E500" s="319">
        <f t="shared" si="107"/>
        <v>0</v>
      </c>
      <c r="F500" s="351"/>
      <c r="G500" s="351"/>
      <c r="H500" s="351"/>
      <c r="I500" s="352"/>
      <c r="J500" s="352"/>
      <c r="K500" s="353"/>
      <c r="L500" s="351"/>
      <c r="M500" s="354"/>
      <c r="N500" s="355"/>
      <c r="O500" s="356"/>
      <c r="P500" s="355"/>
      <c r="Q500" s="356"/>
      <c r="R500" s="355"/>
      <c r="S500" s="356"/>
      <c r="T500" s="355"/>
      <c r="U500" s="356"/>
      <c r="V500" s="357"/>
      <c r="W500" s="358"/>
      <c r="X500" s="358"/>
      <c r="Y500" s="358"/>
      <c r="Z500" s="358"/>
      <c r="AA500" s="600">
        <v>960</v>
      </c>
      <c r="AB500" s="359"/>
      <c r="AC500" s="349" t="str">
        <f t="shared" ref="AC500:AC563" si="119">IF(AB500&gt;0,"～","")</f>
        <v/>
      </c>
      <c r="AD500" s="361"/>
      <c r="AE500" s="362">
        <f t="shared" si="112"/>
        <v>0</v>
      </c>
      <c r="AF500" s="362">
        <f t="shared" si="115"/>
        <v>0</v>
      </c>
      <c r="AG500" s="362">
        <f t="shared" si="116"/>
        <v>0</v>
      </c>
      <c r="AH500" s="363">
        <f t="shared" si="108"/>
        <v>0</v>
      </c>
      <c r="AI500" s="364"/>
      <c r="AJ500" s="365">
        <f t="shared" si="109"/>
        <v>0</v>
      </c>
      <c r="AK500" s="351"/>
      <c r="AM500" s="349">
        <f t="shared" si="113"/>
        <v>0</v>
      </c>
      <c r="AN500" s="349">
        <f t="shared" si="118"/>
        <v>0</v>
      </c>
      <c r="AO500" s="349">
        <f t="shared" si="118"/>
        <v>0</v>
      </c>
      <c r="AP500" s="349">
        <f t="shared" si="118"/>
        <v>0</v>
      </c>
      <c r="AQ500" s="349">
        <f t="shared" si="118"/>
        <v>0</v>
      </c>
      <c r="AR500" s="349">
        <f t="shared" si="118"/>
        <v>0</v>
      </c>
      <c r="AS500" s="349">
        <f t="shared" si="118"/>
        <v>0</v>
      </c>
      <c r="AT500" s="349">
        <f t="shared" si="118"/>
        <v>0</v>
      </c>
      <c r="AU500" s="349">
        <f t="shared" si="118"/>
        <v>0</v>
      </c>
      <c r="AV500" s="349">
        <f t="shared" si="118"/>
        <v>0</v>
      </c>
      <c r="AW500" s="349">
        <f t="shared" si="118"/>
        <v>0</v>
      </c>
      <c r="AX500" s="349">
        <f t="shared" si="118"/>
        <v>0</v>
      </c>
      <c r="AY500" s="349">
        <f t="shared" si="118"/>
        <v>0</v>
      </c>
      <c r="AZ500" s="349">
        <f t="shared" si="118"/>
        <v>0</v>
      </c>
      <c r="BA500" s="349">
        <f t="shared" si="118"/>
        <v>0</v>
      </c>
      <c r="BB500" s="349">
        <f t="shared" si="110"/>
        <v>0</v>
      </c>
    </row>
    <row r="501" spans="1:54" ht="13.5">
      <c r="A501" s="319" t="str">
        <f t="shared" si="105"/>
        <v/>
      </c>
      <c r="B501" s="350" t="e">
        <f>DATE(F501,G501,H501)&amp;"-"&amp;COUNTIF($C$19:C501,H501)</f>
        <v>#NUM!</v>
      </c>
      <c r="C501" s="319">
        <f t="shared" si="106"/>
        <v>0</v>
      </c>
      <c r="D501" s="350" t="e">
        <f>DATE(F501,G501,H501)&amp;"-"&amp;COUNTIF($E$19:E501,H501)</f>
        <v>#NUM!</v>
      </c>
      <c r="E501" s="319">
        <f t="shared" si="107"/>
        <v>0</v>
      </c>
      <c r="F501" s="351"/>
      <c r="G501" s="351"/>
      <c r="H501" s="351"/>
      <c r="I501" s="352"/>
      <c r="J501" s="352"/>
      <c r="K501" s="353"/>
      <c r="L501" s="351"/>
      <c r="M501" s="354"/>
      <c r="N501" s="355"/>
      <c r="O501" s="356"/>
      <c r="P501" s="355"/>
      <c r="Q501" s="356"/>
      <c r="R501" s="355"/>
      <c r="S501" s="356"/>
      <c r="T501" s="355"/>
      <c r="U501" s="356"/>
      <c r="V501" s="357"/>
      <c r="W501" s="358"/>
      <c r="X501" s="358"/>
      <c r="Y501" s="358"/>
      <c r="Z501" s="358"/>
      <c r="AA501" s="600">
        <v>960</v>
      </c>
      <c r="AB501" s="359"/>
      <c r="AC501" s="349" t="str">
        <f t="shared" si="119"/>
        <v/>
      </c>
      <c r="AD501" s="361"/>
      <c r="AE501" s="362">
        <f t="shared" si="112"/>
        <v>0</v>
      </c>
      <c r="AF501" s="362">
        <f t="shared" si="115"/>
        <v>0</v>
      </c>
      <c r="AG501" s="362">
        <f t="shared" si="116"/>
        <v>0</v>
      </c>
      <c r="AH501" s="363">
        <f t="shared" si="108"/>
        <v>0</v>
      </c>
      <c r="AI501" s="364"/>
      <c r="AJ501" s="365">
        <f t="shared" si="109"/>
        <v>0</v>
      </c>
      <c r="AK501" s="351"/>
      <c r="AM501" s="349">
        <f t="shared" si="113"/>
        <v>0</v>
      </c>
      <c r="AN501" s="349">
        <f t="shared" si="118"/>
        <v>0</v>
      </c>
      <c r="AO501" s="349">
        <f t="shared" si="118"/>
        <v>0</v>
      </c>
      <c r="AP501" s="349">
        <f t="shared" si="118"/>
        <v>0</v>
      </c>
      <c r="AQ501" s="349">
        <f t="shared" si="118"/>
        <v>0</v>
      </c>
      <c r="AR501" s="349">
        <f t="shared" si="118"/>
        <v>0</v>
      </c>
      <c r="AS501" s="349">
        <f t="shared" si="118"/>
        <v>0</v>
      </c>
      <c r="AT501" s="349">
        <f t="shared" si="118"/>
        <v>0</v>
      </c>
      <c r="AU501" s="349">
        <f t="shared" si="118"/>
        <v>0</v>
      </c>
      <c r="AV501" s="349">
        <f t="shared" si="118"/>
        <v>0</v>
      </c>
      <c r="AW501" s="349">
        <f t="shared" si="118"/>
        <v>0</v>
      </c>
      <c r="AX501" s="349">
        <f t="shared" si="118"/>
        <v>0</v>
      </c>
      <c r="AY501" s="349">
        <f t="shared" si="118"/>
        <v>0</v>
      </c>
      <c r="AZ501" s="349">
        <f t="shared" si="118"/>
        <v>0</v>
      </c>
      <c r="BA501" s="349">
        <f t="shared" si="118"/>
        <v>0</v>
      </c>
      <c r="BB501" s="349">
        <f t="shared" si="110"/>
        <v>0</v>
      </c>
    </row>
    <row r="502" spans="1:54" ht="13.5">
      <c r="A502" s="319" t="str">
        <f t="shared" si="105"/>
        <v/>
      </c>
      <c r="B502" s="350" t="e">
        <f>DATE(F502,G502,H502)&amp;"-"&amp;COUNTIF($C$19:C502,H502)</f>
        <v>#NUM!</v>
      </c>
      <c r="C502" s="319">
        <f t="shared" si="106"/>
        <v>0</v>
      </c>
      <c r="D502" s="350" t="e">
        <f>DATE(F502,G502,H502)&amp;"-"&amp;COUNTIF($E$19:E502,H502)</f>
        <v>#NUM!</v>
      </c>
      <c r="E502" s="319">
        <f t="shared" si="107"/>
        <v>0</v>
      </c>
      <c r="F502" s="351"/>
      <c r="G502" s="351"/>
      <c r="H502" s="351"/>
      <c r="I502" s="352"/>
      <c r="J502" s="352"/>
      <c r="K502" s="353"/>
      <c r="L502" s="351"/>
      <c r="M502" s="354"/>
      <c r="N502" s="355"/>
      <c r="O502" s="356"/>
      <c r="P502" s="355"/>
      <c r="Q502" s="356"/>
      <c r="R502" s="355"/>
      <c r="S502" s="356"/>
      <c r="T502" s="355"/>
      <c r="U502" s="356"/>
      <c r="V502" s="357"/>
      <c r="W502" s="358"/>
      <c r="X502" s="358"/>
      <c r="Y502" s="358"/>
      <c r="Z502" s="358"/>
      <c r="AA502" s="600">
        <v>960</v>
      </c>
      <c r="AB502" s="359"/>
      <c r="AC502" s="349" t="str">
        <f t="shared" si="119"/>
        <v/>
      </c>
      <c r="AD502" s="361"/>
      <c r="AE502" s="362">
        <f t="shared" si="112"/>
        <v>0</v>
      </c>
      <c r="AF502" s="362">
        <f t="shared" si="115"/>
        <v>0</v>
      </c>
      <c r="AG502" s="362">
        <f t="shared" si="116"/>
        <v>0</v>
      </c>
      <c r="AH502" s="363">
        <f t="shared" si="108"/>
        <v>0</v>
      </c>
      <c r="AI502" s="364"/>
      <c r="AJ502" s="365">
        <f t="shared" si="109"/>
        <v>0</v>
      </c>
      <c r="AK502" s="351"/>
      <c r="AM502" s="349">
        <f t="shared" si="113"/>
        <v>0</v>
      </c>
      <c r="AN502" s="349">
        <f t="shared" si="118"/>
        <v>0</v>
      </c>
      <c r="AO502" s="349">
        <f t="shared" si="118"/>
        <v>0</v>
      </c>
      <c r="AP502" s="349">
        <f t="shared" si="118"/>
        <v>0</v>
      </c>
      <c r="AQ502" s="349">
        <f t="shared" si="118"/>
        <v>0</v>
      </c>
      <c r="AR502" s="349">
        <f t="shared" si="118"/>
        <v>0</v>
      </c>
      <c r="AS502" s="349">
        <f t="shared" si="118"/>
        <v>0</v>
      </c>
      <c r="AT502" s="349">
        <f t="shared" si="118"/>
        <v>0</v>
      </c>
      <c r="AU502" s="349">
        <f t="shared" si="118"/>
        <v>0</v>
      </c>
      <c r="AV502" s="349">
        <f t="shared" si="118"/>
        <v>0</v>
      </c>
      <c r="AW502" s="349">
        <f t="shared" si="118"/>
        <v>0</v>
      </c>
      <c r="AX502" s="349">
        <f t="shared" si="118"/>
        <v>0</v>
      </c>
      <c r="AY502" s="349">
        <f t="shared" si="118"/>
        <v>0</v>
      </c>
      <c r="AZ502" s="349">
        <f t="shared" si="118"/>
        <v>0</v>
      </c>
      <c r="BA502" s="349">
        <f t="shared" si="118"/>
        <v>0</v>
      </c>
      <c r="BB502" s="349">
        <f t="shared" si="110"/>
        <v>0</v>
      </c>
    </row>
    <row r="503" spans="1:54" ht="13.5">
      <c r="A503" s="319" t="str">
        <f t="shared" si="105"/>
        <v/>
      </c>
      <c r="B503" s="350" t="e">
        <f>DATE(F503,G503,H503)&amp;"-"&amp;COUNTIF($C$19:C503,H503)</f>
        <v>#NUM!</v>
      </c>
      <c r="C503" s="319">
        <f t="shared" si="106"/>
        <v>0</v>
      </c>
      <c r="D503" s="350" t="e">
        <f>DATE(F503,G503,H503)&amp;"-"&amp;COUNTIF($E$19:E503,H503)</f>
        <v>#NUM!</v>
      </c>
      <c r="E503" s="319">
        <f t="shared" si="107"/>
        <v>0</v>
      </c>
      <c r="F503" s="351"/>
      <c r="G503" s="351"/>
      <c r="H503" s="351"/>
      <c r="I503" s="352"/>
      <c r="J503" s="352"/>
      <c r="K503" s="353"/>
      <c r="L503" s="351"/>
      <c r="M503" s="354"/>
      <c r="N503" s="355"/>
      <c r="O503" s="356"/>
      <c r="P503" s="355"/>
      <c r="Q503" s="356"/>
      <c r="R503" s="355"/>
      <c r="S503" s="356"/>
      <c r="T503" s="355"/>
      <c r="U503" s="356"/>
      <c r="V503" s="357"/>
      <c r="W503" s="358"/>
      <c r="X503" s="358"/>
      <c r="Y503" s="358"/>
      <c r="Z503" s="358"/>
      <c r="AA503" s="600">
        <v>960</v>
      </c>
      <c r="AB503" s="359"/>
      <c r="AC503" s="349" t="str">
        <f t="shared" si="119"/>
        <v/>
      </c>
      <c r="AD503" s="361"/>
      <c r="AE503" s="362">
        <f t="shared" si="112"/>
        <v>0</v>
      </c>
      <c r="AF503" s="362">
        <f t="shared" si="115"/>
        <v>0</v>
      </c>
      <c r="AG503" s="362">
        <f t="shared" si="116"/>
        <v>0</v>
      </c>
      <c r="AH503" s="363">
        <f t="shared" si="108"/>
        <v>0</v>
      </c>
      <c r="AI503" s="364"/>
      <c r="AJ503" s="365">
        <f t="shared" si="109"/>
        <v>0</v>
      </c>
      <c r="AK503" s="351"/>
      <c r="AM503" s="349">
        <f t="shared" ref="AM503:AM534" si="120">IF($O503=AM$18,$N503,0)+IF($Q503=AM$18,$P503,0)+IF($S503=AM$18,$R503,0)+IF($U503=AM$18,$T503,0)</f>
        <v>0</v>
      </c>
      <c r="AN503" s="349">
        <f t="shared" si="118"/>
        <v>0</v>
      </c>
      <c r="AO503" s="349">
        <f t="shared" si="118"/>
        <v>0</v>
      </c>
      <c r="AP503" s="349">
        <f t="shared" si="118"/>
        <v>0</v>
      </c>
      <c r="AQ503" s="349">
        <f t="shared" si="118"/>
        <v>0</v>
      </c>
      <c r="AR503" s="349">
        <f t="shared" si="118"/>
        <v>0</v>
      </c>
      <c r="AS503" s="349">
        <f t="shared" si="118"/>
        <v>0</v>
      </c>
      <c r="AT503" s="349">
        <f t="shared" si="118"/>
        <v>0</v>
      </c>
      <c r="AU503" s="349">
        <f t="shared" si="118"/>
        <v>0</v>
      </c>
      <c r="AV503" s="349">
        <f t="shared" si="118"/>
        <v>0</v>
      </c>
      <c r="AW503" s="349">
        <f t="shared" si="118"/>
        <v>0</v>
      </c>
      <c r="AX503" s="349">
        <f t="shared" si="118"/>
        <v>0</v>
      </c>
      <c r="AY503" s="349">
        <f t="shared" si="118"/>
        <v>0</v>
      </c>
      <c r="AZ503" s="349">
        <f t="shared" si="118"/>
        <v>0</v>
      </c>
      <c r="BA503" s="349">
        <f t="shared" si="118"/>
        <v>0</v>
      </c>
      <c r="BB503" s="349">
        <f t="shared" si="110"/>
        <v>0</v>
      </c>
    </row>
    <row r="504" spans="1:54" ht="13.5">
      <c r="A504" s="319" t="str">
        <f t="shared" si="105"/>
        <v/>
      </c>
      <c r="B504" s="350" t="e">
        <f>DATE(F504,G504,H504)&amp;"-"&amp;COUNTIF($C$19:C504,H504)</f>
        <v>#NUM!</v>
      </c>
      <c r="C504" s="319">
        <f t="shared" si="106"/>
        <v>0</v>
      </c>
      <c r="D504" s="350" t="e">
        <f>DATE(F504,G504,H504)&amp;"-"&amp;COUNTIF($E$19:E504,H504)</f>
        <v>#NUM!</v>
      </c>
      <c r="E504" s="319">
        <f t="shared" si="107"/>
        <v>0</v>
      </c>
      <c r="F504" s="351"/>
      <c r="G504" s="351"/>
      <c r="H504" s="351"/>
      <c r="I504" s="352"/>
      <c r="J504" s="352"/>
      <c r="K504" s="353"/>
      <c r="L504" s="351"/>
      <c r="M504" s="354"/>
      <c r="N504" s="355"/>
      <c r="O504" s="356"/>
      <c r="P504" s="355"/>
      <c r="Q504" s="356"/>
      <c r="R504" s="355"/>
      <c r="S504" s="356"/>
      <c r="T504" s="355"/>
      <c r="U504" s="356"/>
      <c r="V504" s="357"/>
      <c r="W504" s="358"/>
      <c r="X504" s="358"/>
      <c r="Y504" s="358"/>
      <c r="Z504" s="358"/>
      <c r="AA504" s="600">
        <v>960</v>
      </c>
      <c r="AB504" s="359"/>
      <c r="AC504" s="349" t="str">
        <f t="shared" si="119"/>
        <v/>
      </c>
      <c r="AD504" s="361"/>
      <c r="AE504" s="362">
        <f t="shared" si="112"/>
        <v>0</v>
      </c>
      <c r="AF504" s="362">
        <f t="shared" si="115"/>
        <v>0</v>
      </c>
      <c r="AG504" s="362">
        <f t="shared" si="116"/>
        <v>0</v>
      </c>
      <c r="AH504" s="363">
        <f t="shared" si="108"/>
        <v>0</v>
      </c>
      <c r="AI504" s="364"/>
      <c r="AJ504" s="365">
        <f t="shared" si="109"/>
        <v>0</v>
      </c>
      <c r="AK504" s="351"/>
      <c r="AM504" s="349">
        <f t="shared" si="120"/>
        <v>0</v>
      </c>
      <c r="AN504" s="349">
        <f t="shared" si="118"/>
        <v>0</v>
      </c>
      <c r="AO504" s="349">
        <f t="shared" si="118"/>
        <v>0</v>
      </c>
      <c r="AP504" s="349">
        <f t="shared" si="118"/>
        <v>0</v>
      </c>
      <c r="AQ504" s="349">
        <f t="shared" si="118"/>
        <v>0</v>
      </c>
      <c r="AR504" s="349">
        <f t="shared" si="118"/>
        <v>0</v>
      </c>
      <c r="AS504" s="349">
        <f t="shared" si="118"/>
        <v>0</v>
      </c>
      <c r="AT504" s="349">
        <f t="shared" si="118"/>
        <v>0</v>
      </c>
      <c r="AU504" s="349">
        <f t="shared" si="118"/>
        <v>0</v>
      </c>
      <c r="AV504" s="349">
        <f t="shared" si="118"/>
        <v>0</v>
      </c>
      <c r="AW504" s="349">
        <f t="shared" si="118"/>
        <v>0</v>
      </c>
      <c r="AX504" s="349">
        <f t="shared" si="118"/>
        <v>0</v>
      </c>
      <c r="AY504" s="349">
        <f t="shared" si="118"/>
        <v>0</v>
      </c>
      <c r="AZ504" s="349">
        <f t="shared" si="118"/>
        <v>0</v>
      </c>
      <c r="BA504" s="349">
        <f t="shared" si="118"/>
        <v>0</v>
      </c>
      <c r="BB504" s="349">
        <f t="shared" si="110"/>
        <v>0</v>
      </c>
    </row>
    <row r="505" spans="1:54" ht="13.5">
      <c r="A505" s="319" t="str">
        <f t="shared" si="105"/>
        <v/>
      </c>
      <c r="B505" s="350" t="e">
        <f>DATE(F505,G505,H505)&amp;"-"&amp;COUNTIF($C$19:C505,H505)</f>
        <v>#NUM!</v>
      </c>
      <c r="C505" s="319">
        <f t="shared" si="106"/>
        <v>0</v>
      </c>
      <c r="D505" s="350" t="e">
        <f>DATE(F505,G505,H505)&amp;"-"&amp;COUNTIF($E$19:E505,H505)</f>
        <v>#NUM!</v>
      </c>
      <c r="E505" s="319">
        <f t="shared" si="107"/>
        <v>0</v>
      </c>
      <c r="F505" s="351"/>
      <c r="G505" s="351"/>
      <c r="H505" s="351"/>
      <c r="I505" s="352"/>
      <c r="J505" s="352"/>
      <c r="K505" s="353"/>
      <c r="L505" s="351"/>
      <c r="M505" s="354"/>
      <c r="N505" s="355"/>
      <c r="O505" s="356"/>
      <c r="P505" s="355"/>
      <c r="Q505" s="356"/>
      <c r="R505" s="355"/>
      <c r="S505" s="356"/>
      <c r="T505" s="355"/>
      <c r="U505" s="356"/>
      <c r="V505" s="357"/>
      <c r="W505" s="358"/>
      <c r="X505" s="358"/>
      <c r="Y505" s="358"/>
      <c r="Z505" s="358"/>
      <c r="AA505" s="600">
        <v>960</v>
      </c>
      <c r="AB505" s="359"/>
      <c r="AC505" s="349" t="str">
        <f t="shared" si="119"/>
        <v/>
      </c>
      <c r="AD505" s="361"/>
      <c r="AE505" s="362">
        <f t="shared" si="112"/>
        <v>0</v>
      </c>
      <c r="AF505" s="362">
        <f t="shared" si="115"/>
        <v>0</v>
      </c>
      <c r="AG505" s="362">
        <f t="shared" si="116"/>
        <v>0</v>
      </c>
      <c r="AH505" s="363">
        <f t="shared" si="108"/>
        <v>0</v>
      </c>
      <c r="AI505" s="364"/>
      <c r="AJ505" s="365">
        <f t="shared" si="109"/>
        <v>0</v>
      </c>
      <c r="AK505" s="351"/>
      <c r="AM505" s="349">
        <f t="shared" si="120"/>
        <v>0</v>
      </c>
      <c r="AN505" s="349">
        <f t="shared" si="118"/>
        <v>0</v>
      </c>
      <c r="AO505" s="349">
        <f t="shared" si="118"/>
        <v>0</v>
      </c>
      <c r="AP505" s="349">
        <f t="shared" si="118"/>
        <v>0</v>
      </c>
      <c r="AQ505" s="349">
        <f t="shared" si="118"/>
        <v>0</v>
      </c>
      <c r="AR505" s="349">
        <f t="shared" si="118"/>
        <v>0</v>
      </c>
      <c r="AS505" s="349">
        <f t="shared" si="118"/>
        <v>0</v>
      </c>
      <c r="AT505" s="349">
        <f t="shared" si="118"/>
        <v>0</v>
      </c>
      <c r="AU505" s="349">
        <f t="shared" si="118"/>
        <v>0</v>
      </c>
      <c r="AV505" s="349">
        <f t="shared" si="118"/>
        <v>0</v>
      </c>
      <c r="AW505" s="349">
        <f t="shared" si="118"/>
        <v>0</v>
      </c>
      <c r="AX505" s="349">
        <f t="shared" si="118"/>
        <v>0</v>
      </c>
      <c r="AY505" s="349">
        <f t="shared" si="118"/>
        <v>0</v>
      </c>
      <c r="AZ505" s="349">
        <f t="shared" si="118"/>
        <v>0</v>
      </c>
      <c r="BA505" s="349">
        <f t="shared" si="118"/>
        <v>0</v>
      </c>
      <c r="BB505" s="349">
        <f t="shared" si="110"/>
        <v>0</v>
      </c>
    </row>
    <row r="506" spans="1:54" ht="13.5">
      <c r="A506" s="319" t="str">
        <f t="shared" si="105"/>
        <v/>
      </c>
      <c r="B506" s="350" t="e">
        <f>DATE(F506,G506,H506)&amp;"-"&amp;COUNTIF($C$19:C506,H506)</f>
        <v>#NUM!</v>
      </c>
      <c r="C506" s="319">
        <f t="shared" si="106"/>
        <v>0</v>
      </c>
      <c r="D506" s="350" t="e">
        <f>DATE(F506,G506,H506)&amp;"-"&amp;COUNTIF($E$19:E506,H506)</f>
        <v>#NUM!</v>
      </c>
      <c r="E506" s="319">
        <f t="shared" si="107"/>
        <v>0</v>
      </c>
      <c r="F506" s="351"/>
      <c r="G506" s="351"/>
      <c r="H506" s="351"/>
      <c r="I506" s="352"/>
      <c r="J506" s="352"/>
      <c r="K506" s="353"/>
      <c r="L506" s="351"/>
      <c r="M506" s="354"/>
      <c r="N506" s="355"/>
      <c r="O506" s="356"/>
      <c r="P506" s="355"/>
      <c r="Q506" s="356"/>
      <c r="R506" s="355"/>
      <c r="S506" s="356"/>
      <c r="T506" s="355"/>
      <c r="U506" s="356"/>
      <c r="V506" s="357"/>
      <c r="W506" s="358"/>
      <c r="X506" s="358"/>
      <c r="Y506" s="358"/>
      <c r="Z506" s="358"/>
      <c r="AA506" s="600">
        <v>960</v>
      </c>
      <c r="AB506" s="359"/>
      <c r="AC506" s="349" t="str">
        <f t="shared" si="119"/>
        <v/>
      </c>
      <c r="AD506" s="361"/>
      <c r="AE506" s="362">
        <f t="shared" si="112"/>
        <v>0</v>
      </c>
      <c r="AF506" s="362">
        <f t="shared" si="115"/>
        <v>0</v>
      </c>
      <c r="AG506" s="362">
        <f t="shared" si="116"/>
        <v>0</v>
      </c>
      <c r="AH506" s="363">
        <f t="shared" si="108"/>
        <v>0</v>
      </c>
      <c r="AI506" s="364"/>
      <c r="AJ506" s="365">
        <f t="shared" si="109"/>
        <v>0</v>
      </c>
      <c r="AK506" s="351"/>
      <c r="AM506" s="349">
        <f t="shared" si="120"/>
        <v>0</v>
      </c>
      <c r="AN506" s="349">
        <f t="shared" si="118"/>
        <v>0</v>
      </c>
      <c r="AO506" s="349">
        <f t="shared" si="118"/>
        <v>0</v>
      </c>
      <c r="AP506" s="349">
        <f t="shared" si="118"/>
        <v>0</v>
      </c>
      <c r="AQ506" s="349">
        <f t="shared" si="118"/>
        <v>0</v>
      </c>
      <c r="AR506" s="349">
        <f t="shared" si="118"/>
        <v>0</v>
      </c>
      <c r="AS506" s="349">
        <f t="shared" si="118"/>
        <v>0</v>
      </c>
      <c r="AT506" s="349">
        <f t="shared" si="118"/>
        <v>0</v>
      </c>
      <c r="AU506" s="349">
        <f t="shared" si="118"/>
        <v>0</v>
      </c>
      <c r="AV506" s="349">
        <f t="shared" si="118"/>
        <v>0</v>
      </c>
      <c r="AW506" s="349">
        <f t="shared" si="118"/>
        <v>0</v>
      </c>
      <c r="AX506" s="349">
        <f t="shared" si="118"/>
        <v>0</v>
      </c>
      <c r="AY506" s="349">
        <f t="shared" si="118"/>
        <v>0</v>
      </c>
      <c r="AZ506" s="349">
        <f t="shared" si="118"/>
        <v>0</v>
      </c>
      <c r="BA506" s="349">
        <f t="shared" si="118"/>
        <v>0</v>
      </c>
      <c r="BB506" s="349">
        <f t="shared" si="110"/>
        <v>0</v>
      </c>
    </row>
    <row r="507" spans="1:54" ht="13.5">
      <c r="A507" s="319" t="str">
        <f t="shared" si="105"/>
        <v/>
      </c>
      <c r="B507" s="350" t="e">
        <f>DATE(F507,G507,H507)&amp;"-"&amp;COUNTIF($C$19:C507,H507)</f>
        <v>#NUM!</v>
      </c>
      <c r="C507" s="319">
        <f t="shared" si="106"/>
        <v>0</v>
      </c>
      <c r="D507" s="350" t="e">
        <f>DATE(F507,G507,H507)&amp;"-"&amp;COUNTIF($E$19:E507,H507)</f>
        <v>#NUM!</v>
      </c>
      <c r="E507" s="319">
        <f t="shared" si="107"/>
        <v>0</v>
      </c>
      <c r="F507" s="351"/>
      <c r="G507" s="351"/>
      <c r="H507" s="351"/>
      <c r="I507" s="352"/>
      <c r="J507" s="352"/>
      <c r="K507" s="353"/>
      <c r="L507" s="351"/>
      <c r="M507" s="354"/>
      <c r="N507" s="355"/>
      <c r="O507" s="356"/>
      <c r="P507" s="355"/>
      <c r="Q507" s="356"/>
      <c r="R507" s="355"/>
      <c r="S507" s="356"/>
      <c r="T507" s="355"/>
      <c r="U507" s="356"/>
      <c r="V507" s="357"/>
      <c r="W507" s="358"/>
      <c r="X507" s="358"/>
      <c r="Y507" s="358"/>
      <c r="Z507" s="358"/>
      <c r="AA507" s="600">
        <v>960</v>
      </c>
      <c r="AB507" s="359"/>
      <c r="AC507" s="349" t="str">
        <f t="shared" si="119"/>
        <v/>
      </c>
      <c r="AD507" s="361"/>
      <c r="AE507" s="362">
        <f t="shared" si="112"/>
        <v>0</v>
      </c>
      <c r="AF507" s="362">
        <f t="shared" si="115"/>
        <v>0</v>
      </c>
      <c r="AG507" s="362">
        <f t="shared" si="116"/>
        <v>0</v>
      </c>
      <c r="AH507" s="363">
        <f t="shared" si="108"/>
        <v>0</v>
      </c>
      <c r="AI507" s="364"/>
      <c r="AJ507" s="365">
        <f t="shared" si="109"/>
        <v>0</v>
      </c>
      <c r="AK507" s="351"/>
      <c r="AM507" s="349">
        <f t="shared" si="120"/>
        <v>0</v>
      </c>
      <c r="AN507" s="349">
        <f t="shared" si="118"/>
        <v>0</v>
      </c>
      <c r="AO507" s="349">
        <f t="shared" si="118"/>
        <v>0</v>
      </c>
      <c r="AP507" s="349">
        <f t="shared" si="118"/>
        <v>0</v>
      </c>
      <c r="AQ507" s="349">
        <f t="shared" si="118"/>
        <v>0</v>
      </c>
      <c r="AR507" s="349">
        <f t="shared" si="118"/>
        <v>0</v>
      </c>
      <c r="AS507" s="349">
        <f t="shared" si="118"/>
        <v>0</v>
      </c>
      <c r="AT507" s="349">
        <f t="shared" si="118"/>
        <v>0</v>
      </c>
      <c r="AU507" s="349">
        <f t="shared" si="118"/>
        <v>0</v>
      </c>
      <c r="AV507" s="349">
        <f t="shared" si="118"/>
        <v>0</v>
      </c>
      <c r="AW507" s="349">
        <f t="shared" si="118"/>
        <v>0</v>
      </c>
      <c r="AX507" s="349">
        <f t="shared" si="118"/>
        <v>0</v>
      </c>
      <c r="AY507" s="349">
        <f t="shared" si="118"/>
        <v>0</v>
      </c>
      <c r="AZ507" s="349">
        <f t="shared" si="118"/>
        <v>0</v>
      </c>
      <c r="BA507" s="349">
        <f t="shared" si="118"/>
        <v>0</v>
      </c>
      <c r="BB507" s="349">
        <f t="shared" si="110"/>
        <v>0</v>
      </c>
    </row>
    <row r="508" spans="1:54" ht="13.5">
      <c r="A508" s="319" t="str">
        <f t="shared" si="105"/>
        <v/>
      </c>
      <c r="B508" s="350" t="e">
        <f>DATE(F508,G508,H508)&amp;"-"&amp;COUNTIF($C$19:C508,H508)</f>
        <v>#NUM!</v>
      </c>
      <c r="C508" s="319">
        <f t="shared" si="106"/>
        <v>0</v>
      </c>
      <c r="D508" s="350" t="e">
        <f>DATE(F508,G508,H508)&amp;"-"&amp;COUNTIF($E$19:E508,H508)</f>
        <v>#NUM!</v>
      </c>
      <c r="E508" s="319">
        <f t="shared" si="107"/>
        <v>0</v>
      </c>
      <c r="F508" s="351"/>
      <c r="G508" s="351"/>
      <c r="H508" s="351"/>
      <c r="I508" s="352"/>
      <c r="J508" s="352"/>
      <c r="K508" s="353"/>
      <c r="L508" s="351"/>
      <c r="M508" s="354"/>
      <c r="N508" s="355"/>
      <c r="O508" s="356"/>
      <c r="P508" s="355"/>
      <c r="Q508" s="356"/>
      <c r="R508" s="355"/>
      <c r="S508" s="356"/>
      <c r="T508" s="355"/>
      <c r="U508" s="356"/>
      <c r="V508" s="357"/>
      <c r="W508" s="358"/>
      <c r="X508" s="358"/>
      <c r="Y508" s="358"/>
      <c r="Z508" s="358"/>
      <c r="AA508" s="600">
        <v>960</v>
      </c>
      <c r="AB508" s="359"/>
      <c r="AC508" s="349" t="str">
        <f t="shared" si="119"/>
        <v/>
      </c>
      <c r="AD508" s="361"/>
      <c r="AE508" s="362">
        <f t="shared" si="112"/>
        <v>0</v>
      </c>
      <c r="AF508" s="362">
        <f t="shared" si="115"/>
        <v>0</v>
      </c>
      <c r="AG508" s="362">
        <f t="shared" si="116"/>
        <v>0</v>
      </c>
      <c r="AH508" s="363">
        <f t="shared" si="108"/>
        <v>0</v>
      </c>
      <c r="AI508" s="364"/>
      <c r="AJ508" s="365">
        <f t="shared" si="109"/>
        <v>0</v>
      </c>
      <c r="AK508" s="351"/>
      <c r="AM508" s="349">
        <f t="shared" si="120"/>
        <v>0</v>
      </c>
      <c r="AN508" s="349">
        <f t="shared" si="118"/>
        <v>0</v>
      </c>
      <c r="AO508" s="349">
        <f t="shared" si="118"/>
        <v>0</v>
      </c>
      <c r="AP508" s="349">
        <f t="shared" si="118"/>
        <v>0</v>
      </c>
      <c r="AQ508" s="349">
        <f t="shared" si="118"/>
        <v>0</v>
      </c>
      <c r="AR508" s="349">
        <f t="shared" si="118"/>
        <v>0</v>
      </c>
      <c r="AS508" s="349">
        <f t="shared" si="118"/>
        <v>0</v>
      </c>
      <c r="AT508" s="349">
        <f t="shared" si="118"/>
        <v>0</v>
      </c>
      <c r="AU508" s="349">
        <f t="shared" si="118"/>
        <v>0</v>
      </c>
      <c r="AV508" s="349">
        <f t="shared" si="118"/>
        <v>0</v>
      </c>
      <c r="AW508" s="349">
        <f t="shared" si="118"/>
        <v>0</v>
      </c>
      <c r="AX508" s="349">
        <f t="shared" si="118"/>
        <v>0</v>
      </c>
      <c r="AY508" s="349">
        <f t="shared" si="118"/>
        <v>0</v>
      </c>
      <c r="AZ508" s="349">
        <f t="shared" ref="AN508:BA527" si="121">IF($O508=AZ$18,$N508,0)+IF($Q508=AZ$18,$P508,0)+IF($S508=AZ$18,$R508,0)+IF($U508=AZ$18,$T508,0)</f>
        <v>0</v>
      </c>
      <c r="BA508" s="349">
        <f t="shared" si="121"/>
        <v>0</v>
      </c>
      <c r="BB508" s="349">
        <f t="shared" si="110"/>
        <v>0</v>
      </c>
    </row>
    <row r="509" spans="1:54" ht="13.5">
      <c r="A509" s="319" t="str">
        <f t="shared" si="105"/>
        <v/>
      </c>
      <c r="B509" s="350" t="e">
        <f>DATE(F509,G509,H509)&amp;"-"&amp;COUNTIF($C$19:C509,H509)</f>
        <v>#NUM!</v>
      </c>
      <c r="C509" s="319">
        <f t="shared" si="106"/>
        <v>0</v>
      </c>
      <c r="D509" s="350" t="e">
        <f>DATE(F509,G509,H509)&amp;"-"&amp;COUNTIF($E$19:E509,H509)</f>
        <v>#NUM!</v>
      </c>
      <c r="E509" s="319">
        <f t="shared" si="107"/>
        <v>0</v>
      </c>
      <c r="F509" s="351"/>
      <c r="G509" s="351"/>
      <c r="H509" s="351"/>
      <c r="I509" s="352"/>
      <c r="J509" s="352"/>
      <c r="K509" s="353"/>
      <c r="L509" s="351"/>
      <c r="M509" s="354"/>
      <c r="N509" s="355"/>
      <c r="O509" s="356"/>
      <c r="P509" s="355"/>
      <c r="Q509" s="356"/>
      <c r="R509" s="355"/>
      <c r="S509" s="356"/>
      <c r="T509" s="355"/>
      <c r="U509" s="356"/>
      <c r="V509" s="357"/>
      <c r="W509" s="358"/>
      <c r="X509" s="358"/>
      <c r="Y509" s="358"/>
      <c r="Z509" s="358"/>
      <c r="AA509" s="600">
        <v>960</v>
      </c>
      <c r="AB509" s="359"/>
      <c r="AC509" s="349" t="str">
        <f t="shared" si="119"/>
        <v/>
      </c>
      <c r="AD509" s="361"/>
      <c r="AE509" s="362">
        <f t="shared" si="112"/>
        <v>0</v>
      </c>
      <c r="AF509" s="362">
        <f t="shared" si="115"/>
        <v>0</v>
      </c>
      <c r="AG509" s="362">
        <f t="shared" si="116"/>
        <v>0</v>
      </c>
      <c r="AH509" s="363">
        <f t="shared" si="108"/>
        <v>0</v>
      </c>
      <c r="AI509" s="364"/>
      <c r="AJ509" s="365">
        <f t="shared" si="109"/>
        <v>0</v>
      </c>
      <c r="AK509" s="351"/>
      <c r="AM509" s="349">
        <f t="shared" si="120"/>
        <v>0</v>
      </c>
      <c r="AN509" s="349">
        <f t="shared" si="121"/>
        <v>0</v>
      </c>
      <c r="AO509" s="349">
        <f t="shared" si="121"/>
        <v>0</v>
      </c>
      <c r="AP509" s="349">
        <f t="shared" si="121"/>
        <v>0</v>
      </c>
      <c r="AQ509" s="349">
        <f t="shared" si="121"/>
        <v>0</v>
      </c>
      <c r="AR509" s="349">
        <f t="shared" si="121"/>
        <v>0</v>
      </c>
      <c r="AS509" s="349">
        <f t="shared" si="121"/>
        <v>0</v>
      </c>
      <c r="AT509" s="349">
        <f t="shared" si="121"/>
        <v>0</v>
      </c>
      <c r="AU509" s="349">
        <f t="shared" si="121"/>
        <v>0</v>
      </c>
      <c r="AV509" s="349">
        <f t="shared" si="121"/>
        <v>0</v>
      </c>
      <c r="AW509" s="349">
        <f t="shared" si="121"/>
        <v>0</v>
      </c>
      <c r="AX509" s="349">
        <f t="shared" si="121"/>
        <v>0</v>
      </c>
      <c r="AY509" s="349">
        <f t="shared" si="121"/>
        <v>0</v>
      </c>
      <c r="AZ509" s="349">
        <f t="shared" si="121"/>
        <v>0</v>
      </c>
      <c r="BA509" s="349">
        <f t="shared" si="121"/>
        <v>0</v>
      </c>
      <c r="BB509" s="349">
        <f t="shared" si="110"/>
        <v>0</v>
      </c>
    </row>
    <row r="510" spans="1:54" ht="13.5">
      <c r="A510" s="319" t="str">
        <f t="shared" si="105"/>
        <v/>
      </c>
      <c r="B510" s="350" t="e">
        <f>DATE(F510,G510,H510)&amp;"-"&amp;COUNTIF($C$19:C510,H510)</f>
        <v>#NUM!</v>
      </c>
      <c r="C510" s="319">
        <f t="shared" si="106"/>
        <v>0</v>
      </c>
      <c r="D510" s="350" t="e">
        <f>DATE(F510,G510,H510)&amp;"-"&amp;COUNTIF($E$19:E510,H510)</f>
        <v>#NUM!</v>
      </c>
      <c r="E510" s="319">
        <f t="shared" si="107"/>
        <v>0</v>
      </c>
      <c r="F510" s="351"/>
      <c r="G510" s="351"/>
      <c r="H510" s="351"/>
      <c r="I510" s="352"/>
      <c r="J510" s="352"/>
      <c r="K510" s="353"/>
      <c r="L510" s="351"/>
      <c r="M510" s="354"/>
      <c r="N510" s="355"/>
      <c r="O510" s="356"/>
      <c r="P510" s="355"/>
      <c r="Q510" s="356"/>
      <c r="R510" s="355"/>
      <c r="S510" s="356"/>
      <c r="T510" s="355"/>
      <c r="U510" s="356"/>
      <c r="V510" s="357"/>
      <c r="W510" s="358"/>
      <c r="X510" s="358"/>
      <c r="Y510" s="358"/>
      <c r="Z510" s="358"/>
      <c r="AA510" s="600">
        <v>960</v>
      </c>
      <c r="AB510" s="359"/>
      <c r="AC510" s="349" t="str">
        <f t="shared" si="119"/>
        <v/>
      </c>
      <c r="AD510" s="361"/>
      <c r="AE510" s="362">
        <f t="shared" si="112"/>
        <v>0</v>
      </c>
      <c r="AF510" s="362">
        <f t="shared" si="115"/>
        <v>0</v>
      </c>
      <c r="AG510" s="362">
        <f t="shared" si="116"/>
        <v>0</v>
      </c>
      <c r="AH510" s="363">
        <f t="shared" si="108"/>
        <v>0</v>
      </c>
      <c r="AI510" s="364"/>
      <c r="AJ510" s="365">
        <f t="shared" si="109"/>
        <v>0</v>
      </c>
      <c r="AK510" s="351"/>
      <c r="AM510" s="349">
        <f t="shared" si="120"/>
        <v>0</v>
      </c>
      <c r="AN510" s="349">
        <f t="shared" si="121"/>
        <v>0</v>
      </c>
      <c r="AO510" s="349">
        <f t="shared" si="121"/>
        <v>0</v>
      </c>
      <c r="AP510" s="349">
        <f t="shared" si="121"/>
        <v>0</v>
      </c>
      <c r="AQ510" s="349">
        <f t="shared" si="121"/>
        <v>0</v>
      </c>
      <c r="AR510" s="349">
        <f t="shared" si="121"/>
        <v>0</v>
      </c>
      <c r="AS510" s="349">
        <f t="shared" si="121"/>
        <v>0</v>
      </c>
      <c r="AT510" s="349">
        <f t="shared" si="121"/>
        <v>0</v>
      </c>
      <c r="AU510" s="349">
        <f t="shared" si="121"/>
        <v>0</v>
      </c>
      <c r="AV510" s="349">
        <f t="shared" si="121"/>
        <v>0</v>
      </c>
      <c r="AW510" s="349">
        <f t="shared" si="121"/>
        <v>0</v>
      </c>
      <c r="AX510" s="349">
        <f t="shared" si="121"/>
        <v>0</v>
      </c>
      <c r="AY510" s="349">
        <f t="shared" si="121"/>
        <v>0</v>
      </c>
      <c r="AZ510" s="349">
        <f t="shared" si="121"/>
        <v>0</v>
      </c>
      <c r="BA510" s="349">
        <f t="shared" si="121"/>
        <v>0</v>
      </c>
      <c r="BB510" s="349">
        <f t="shared" si="110"/>
        <v>0</v>
      </c>
    </row>
    <row r="511" spans="1:54" ht="13.5">
      <c r="A511" s="319" t="str">
        <f t="shared" si="105"/>
        <v/>
      </c>
      <c r="B511" s="350" t="e">
        <f>DATE(F511,G511,H511)&amp;"-"&amp;COUNTIF($C$19:C511,H511)</f>
        <v>#NUM!</v>
      </c>
      <c r="C511" s="319">
        <f t="shared" si="106"/>
        <v>0</v>
      </c>
      <c r="D511" s="350" t="e">
        <f>DATE(F511,G511,H511)&amp;"-"&amp;COUNTIF($E$19:E511,H511)</f>
        <v>#NUM!</v>
      </c>
      <c r="E511" s="319">
        <f t="shared" si="107"/>
        <v>0</v>
      </c>
      <c r="F511" s="351"/>
      <c r="G511" s="351"/>
      <c r="H511" s="351"/>
      <c r="I511" s="352"/>
      <c r="J511" s="352"/>
      <c r="K511" s="353"/>
      <c r="L511" s="351"/>
      <c r="M511" s="354"/>
      <c r="N511" s="355"/>
      <c r="O511" s="356"/>
      <c r="P511" s="355"/>
      <c r="Q511" s="356"/>
      <c r="R511" s="355"/>
      <c r="S511" s="356"/>
      <c r="T511" s="355"/>
      <c r="U511" s="356"/>
      <c r="V511" s="357"/>
      <c r="W511" s="358"/>
      <c r="X511" s="358"/>
      <c r="Y511" s="358"/>
      <c r="Z511" s="358"/>
      <c r="AA511" s="600">
        <v>960</v>
      </c>
      <c r="AB511" s="359"/>
      <c r="AC511" s="349" t="str">
        <f t="shared" si="119"/>
        <v/>
      </c>
      <c r="AD511" s="361"/>
      <c r="AE511" s="362">
        <f t="shared" si="112"/>
        <v>0</v>
      </c>
      <c r="AF511" s="362">
        <f t="shared" si="115"/>
        <v>0</v>
      </c>
      <c r="AG511" s="362">
        <f t="shared" si="116"/>
        <v>0</v>
      </c>
      <c r="AH511" s="363">
        <f t="shared" si="108"/>
        <v>0</v>
      </c>
      <c r="AI511" s="364"/>
      <c r="AJ511" s="365">
        <f t="shared" si="109"/>
        <v>0</v>
      </c>
      <c r="AK511" s="351"/>
      <c r="AM511" s="349">
        <f t="shared" si="120"/>
        <v>0</v>
      </c>
      <c r="AN511" s="349">
        <f t="shared" si="121"/>
        <v>0</v>
      </c>
      <c r="AO511" s="349">
        <f t="shared" si="121"/>
        <v>0</v>
      </c>
      <c r="AP511" s="349">
        <f t="shared" si="121"/>
        <v>0</v>
      </c>
      <c r="AQ511" s="349">
        <f t="shared" si="121"/>
        <v>0</v>
      </c>
      <c r="AR511" s="349">
        <f t="shared" si="121"/>
        <v>0</v>
      </c>
      <c r="AS511" s="349">
        <f t="shared" si="121"/>
        <v>0</v>
      </c>
      <c r="AT511" s="349">
        <f t="shared" si="121"/>
        <v>0</v>
      </c>
      <c r="AU511" s="349">
        <f t="shared" si="121"/>
        <v>0</v>
      </c>
      <c r="AV511" s="349">
        <f t="shared" si="121"/>
        <v>0</v>
      </c>
      <c r="AW511" s="349">
        <f t="shared" si="121"/>
        <v>0</v>
      </c>
      <c r="AX511" s="349">
        <f t="shared" si="121"/>
        <v>0</v>
      </c>
      <c r="AY511" s="349">
        <f t="shared" si="121"/>
        <v>0</v>
      </c>
      <c r="AZ511" s="349">
        <f t="shared" si="121"/>
        <v>0</v>
      </c>
      <c r="BA511" s="349">
        <f t="shared" si="121"/>
        <v>0</v>
      </c>
      <c r="BB511" s="349">
        <f t="shared" si="110"/>
        <v>0</v>
      </c>
    </row>
    <row r="512" spans="1:54" ht="13.5">
      <c r="A512" s="319" t="str">
        <f t="shared" si="105"/>
        <v/>
      </c>
      <c r="B512" s="350" t="e">
        <f>DATE(F512,G512,H512)&amp;"-"&amp;COUNTIF($C$19:C512,H512)</f>
        <v>#NUM!</v>
      </c>
      <c r="C512" s="319">
        <f t="shared" si="106"/>
        <v>0</v>
      </c>
      <c r="D512" s="350" t="e">
        <f>DATE(F512,G512,H512)&amp;"-"&amp;COUNTIF($E$19:E512,H512)</f>
        <v>#NUM!</v>
      </c>
      <c r="E512" s="319">
        <f t="shared" si="107"/>
        <v>0</v>
      </c>
      <c r="F512" s="351"/>
      <c r="G512" s="351"/>
      <c r="H512" s="351"/>
      <c r="I512" s="352"/>
      <c r="J512" s="352"/>
      <c r="K512" s="353"/>
      <c r="L512" s="351"/>
      <c r="M512" s="354"/>
      <c r="N512" s="355"/>
      <c r="O512" s="356"/>
      <c r="P512" s="355"/>
      <c r="Q512" s="356"/>
      <c r="R512" s="355"/>
      <c r="S512" s="356"/>
      <c r="T512" s="355"/>
      <c r="U512" s="356"/>
      <c r="V512" s="357"/>
      <c r="W512" s="358"/>
      <c r="X512" s="358"/>
      <c r="Y512" s="358"/>
      <c r="Z512" s="358"/>
      <c r="AA512" s="600">
        <v>960</v>
      </c>
      <c r="AB512" s="359"/>
      <c r="AC512" s="349" t="str">
        <f t="shared" si="119"/>
        <v/>
      </c>
      <c r="AD512" s="361"/>
      <c r="AE512" s="362">
        <f t="shared" si="112"/>
        <v>0</v>
      </c>
      <c r="AF512" s="362">
        <f t="shared" si="115"/>
        <v>0</v>
      </c>
      <c r="AG512" s="362">
        <f t="shared" si="116"/>
        <v>0</v>
      </c>
      <c r="AH512" s="363">
        <f t="shared" si="108"/>
        <v>0</v>
      </c>
      <c r="AI512" s="364"/>
      <c r="AJ512" s="365">
        <f t="shared" si="109"/>
        <v>0</v>
      </c>
      <c r="AK512" s="351"/>
      <c r="AM512" s="349">
        <f t="shared" si="120"/>
        <v>0</v>
      </c>
      <c r="AN512" s="349">
        <f t="shared" si="121"/>
        <v>0</v>
      </c>
      <c r="AO512" s="349">
        <f t="shared" si="121"/>
        <v>0</v>
      </c>
      <c r="AP512" s="349">
        <f t="shared" si="121"/>
        <v>0</v>
      </c>
      <c r="AQ512" s="349">
        <f t="shared" si="121"/>
        <v>0</v>
      </c>
      <c r="AR512" s="349">
        <f t="shared" si="121"/>
        <v>0</v>
      </c>
      <c r="AS512" s="349">
        <f t="shared" si="121"/>
        <v>0</v>
      </c>
      <c r="AT512" s="349">
        <f t="shared" si="121"/>
        <v>0</v>
      </c>
      <c r="AU512" s="349">
        <f t="shared" si="121"/>
        <v>0</v>
      </c>
      <c r="AV512" s="349">
        <f t="shared" si="121"/>
        <v>0</v>
      </c>
      <c r="AW512" s="349">
        <f t="shared" si="121"/>
        <v>0</v>
      </c>
      <c r="AX512" s="349">
        <f t="shared" si="121"/>
        <v>0</v>
      </c>
      <c r="AY512" s="349">
        <f t="shared" si="121"/>
        <v>0</v>
      </c>
      <c r="AZ512" s="349">
        <f t="shared" si="121"/>
        <v>0</v>
      </c>
      <c r="BA512" s="349">
        <f t="shared" si="121"/>
        <v>0</v>
      </c>
      <c r="BB512" s="349">
        <f t="shared" si="110"/>
        <v>0</v>
      </c>
    </row>
    <row r="513" spans="1:54" ht="13.5">
      <c r="A513" s="319" t="str">
        <f t="shared" si="105"/>
        <v/>
      </c>
      <c r="B513" s="350" t="e">
        <f>DATE(F513,G513,H513)&amp;"-"&amp;COUNTIF($C$19:C513,H513)</f>
        <v>#NUM!</v>
      </c>
      <c r="C513" s="319">
        <f t="shared" si="106"/>
        <v>0</v>
      </c>
      <c r="D513" s="350" t="e">
        <f>DATE(F513,G513,H513)&amp;"-"&amp;COUNTIF($E$19:E513,H513)</f>
        <v>#NUM!</v>
      </c>
      <c r="E513" s="319">
        <f t="shared" si="107"/>
        <v>0</v>
      </c>
      <c r="F513" s="351"/>
      <c r="G513" s="351"/>
      <c r="H513" s="351"/>
      <c r="I513" s="352"/>
      <c r="J513" s="352"/>
      <c r="K513" s="353"/>
      <c r="L513" s="351"/>
      <c r="M513" s="354"/>
      <c r="N513" s="355"/>
      <c r="O513" s="356"/>
      <c r="P513" s="355"/>
      <c r="Q513" s="356"/>
      <c r="R513" s="355"/>
      <c r="S513" s="356"/>
      <c r="T513" s="355"/>
      <c r="U513" s="356"/>
      <c r="V513" s="357"/>
      <c r="W513" s="358"/>
      <c r="X513" s="358"/>
      <c r="Y513" s="358"/>
      <c r="Z513" s="358"/>
      <c r="AA513" s="600">
        <v>960</v>
      </c>
      <c r="AB513" s="359"/>
      <c r="AC513" s="349" t="str">
        <f t="shared" si="119"/>
        <v/>
      </c>
      <c r="AD513" s="361"/>
      <c r="AE513" s="362">
        <f t="shared" si="112"/>
        <v>0</v>
      </c>
      <c r="AF513" s="362">
        <f t="shared" si="115"/>
        <v>0</v>
      </c>
      <c r="AG513" s="362">
        <f t="shared" si="116"/>
        <v>0</v>
      </c>
      <c r="AH513" s="363">
        <f t="shared" si="108"/>
        <v>0</v>
      </c>
      <c r="AI513" s="364"/>
      <c r="AJ513" s="365">
        <f t="shared" si="109"/>
        <v>0</v>
      </c>
      <c r="AK513" s="351"/>
      <c r="AM513" s="349">
        <f t="shared" si="120"/>
        <v>0</v>
      </c>
      <c r="AN513" s="349">
        <f t="shared" si="121"/>
        <v>0</v>
      </c>
      <c r="AO513" s="349">
        <f t="shared" si="121"/>
        <v>0</v>
      </c>
      <c r="AP513" s="349">
        <f t="shared" si="121"/>
        <v>0</v>
      </c>
      <c r="AQ513" s="349">
        <f t="shared" si="121"/>
        <v>0</v>
      </c>
      <c r="AR513" s="349">
        <f t="shared" si="121"/>
        <v>0</v>
      </c>
      <c r="AS513" s="349">
        <f t="shared" si="121"/>
        <v>0</v>
      </c>
      <c r="AT513" s="349">
        <f t="shared" si="121"/>
        <v>0</v>
      </c>
      <c r="AU513" s="349">
        <f t="shared" si="121"/>
        <v>0</v>
      </c>
      <c r="AV513" s="349">
        <f t="shared" si="121"/>
        <v>0</v>
      </c>
      <c r="AW513" s="349">
        <f t="shared" si="121"/>
        <v>0</v>
      </c>
      <c r="AX513" s="349">
        <f t="shared" si="121"/>
        <v>0</v>
      </c>
      <c r="AY513" s="349">
        <f t="shared" si="121"/>
        <v>0</v>
      </c>
      <c r="AZ513" s="349">
        <f t="shared" si="121"/>
        <v>0</v>
      </c>
      <c r="BA513" s="349">
        <f t="shared" si="121"/>
        <v>0</v>
      </c>
      <c r="BB513" s="349">
        <f t="shared" si="110"/>
        <v>0</v>
      </c>
    </row>
    <row r="514" spans="1:54" ht="13.5">
      <c r="A514" s="319" t="str">
        <f t="shared" si="105"/>
        <v/>
      </c>
      <c r="B514" s="350" t="e">
        <f>DATE(F514,G514,H514)&amp;"-"&amp;COUNTIF($C$19:C514,H514)</f>
        <v>#NUM!</v>
      </c>
      <c r="C514" s="319">
        <f t="shared" si="106"/>
        <v>0</v>
      </c>
      <c r="D514" s="350" t="e">
        <f>DATE(F514,G514,H514)&amp;"-"&amp;COUNTIF($E$19:E514,H514)</f>
        <v>#NUM!</v>
      </c>
      <c r="E514" s="319">
        <f t="shared" si="107"/>
        <v>0</v>
      </c>
      <c r="F514" s="351"/>
      <c r="G514" s="351"/>
      <c r="H514" s="351"/>
      <c r="I514" s="352"/>
      <c r="J514" s="352"/>
      <c r="K514" s="353"/>
      <c r="L514" s="351"/>
      <c r="M514" s="354"/>
      <c r="N514" s="355"/>
      <c r="O514" s="356"/>
      <c r="P514" s="355"/>
      <c r="Q514" s="356"/>
      <c r="R514" s="355"/>
      <c r="S514" s="356"/>
      <c r="T514" s="355"/>
      <c r="U514" s="356"/>
      <c r="V514" s="357"/>
      <c r="W514" s="358"/>
      <c r="X514" s="358"/>
      <c r="Y514" s="358"/>
      <c r="Z514" s="358"/>
      <c r="AA514" s="600">
        <v>960</v>
      </c>
      <c r="AB514" s="359"/>
      <c r="AC514" s="349" t="str">
        <f t="shared" si="119"/>
        <v/>
      </c>
      <c r="AD514" s="361"/>
      <c r="AE514" s="362">
        <f t="shared" si="112"/>
        <v>0</v>
      </c>
      <c r="AF514" s="362">
        <f t="shared" si="115"/>
        <v>0</v>
      </c>
      <c r="AG514" s="362">
        <f t="shared" si="116"/>
        <v>0</v>
      </c>
      <c r="AH514" s="363">
        <f t="shared" si="108"/>
        <v>0</v>
      </c>
      <c r="AI514" s="364"/>
      <c r="AJ514" s="365">
        <f t="shared" si="109"/>
        <v>0</v>
      </c>
      <c r="AK514" s="351"/>
      <c r="AM514" s="349">
        <f t="shared" si="120"/>
        <v>0</v>
      </c>
      <c r="AN514" s="349">
        <f t="shared" si="121"/>
        <v>0</v>
      </c>
      <c r="AO514" s="349">
        <f t="shared" si="121"/>
        <v>0</v>
      </c>
      <c r="AP514" s="349">
        <f t="shared" si="121"/>
        <v>0</v>
      </c>
      <c r="AQ514" s="349">
        <f t="shared" si="121"/>
        <v>0</v>
      </c>
      <c r="AR514" s="349">
        <f t="shared" si="121"/>
        <v>0</v>
      </c>
      <c r="AS514" s="349">
        <f t="shared" si="121"/>
        <v>0</v>
      </c>
      <c r="AT514" s="349">
        <f t="shared" si="121"/>
        <v>0</v>
      </c>
      <c r="AU514" s="349">
        <f t="shared" si="121"/>
        <v>0</v>
      </c>
      <c r="AV514" s="349">
        <f t="shared" si="121"/>
        <v>0</v>
      </c>
      <c r="AW514" s="349">
        <f t="shared" si="121"/>
        <v>0</v>
      </c>
      <c r="AX514" s="349">
        <f t="shared" si="121"/>
        <v>0</v>
      </c>
      <c r="AY514" s="349">
        <f t="shared" si="121"/>
        <v>0</v>
      </c>
      <c r="AZ514" s="349">
        <f t="shared" si="121"/>
        <v>0</v>
      </c>
      <c r="BA514" s="349">
        <f t="shared" si="121"/>
        <v>0</v>
      </c>
      <c r="BB514" s="349">
        <f t="shared" si="110"/>
        <v>0</v>
      </c>
    </row>
    <row r="515" spans="1:54" ht="13.5">
      <c r="A515" s="319" t="str">
        <f t="shared" si="105"/>
        <v/>
      </c>
      <c r="B515" s="350" t="e">
        <f>DATE(F515,G515,H515)&amp;"-"&amp;COUNTIF($C$19:C515,H515)</f>
        <v>#NUM!</v>
      </c>
      <c r="C515" s="319">
        <f t="shared" si="106"/>
        <v>0</v>
      </c>
      <c r="D515" s="350" t="e">
        <f>DATE(F515,G515,H515)&amp;"-"&amp;COUNTIF($E$19:E515,H515)</f>
        <v>#NUM!</v>
      </c>
      <c r="E515" s="319">
        <f t="shared" si="107"/>
        <v>0</v>
      </c>
      <c r="F515" s="351"/>
      <c r="G515" s="351"/>
      <c r="H515" s="351"/>
      <c r="I515" s="352"/>
      <c r="J515" s="352"/>
      <c r="K515" s="353"/>
      <c r="L515" s="351"/>
      <c r="M515" s="354"/>
      <c r="N515" s="355"/>
      <c r="O515" s="356"/>
      <c r="P515" s="355"/>
      <c r="Q515" s="356"/>
      <c r="R515" s="355"/>
      <c r="S515" s="356"/>
      <c r="T515" s="355"/>
      <c r="U515" s="356"/>
      <c r="V515" s="357"/>
      <c r="W515" s="358"/>
      <c r="X515" s="358"/>
      <c r="Y515" s="358"/>
      <c r="Z515" s="358"/>
      <c r="AA515" s="600">
        <v>960</v>
      </c>
      <c r="AB515" s="359"/>
      <c r="AC515" s="349" t="str">
        <f t="shared" si="119"/>
        <v/>
      </c>
      <c r="AD515" s="361"/>
      <c r="AE515" s="362">
        <f t="shared" si="112"/>
        <v>0</v>
      </c>
      <c r="AF515" s="362">
        <f t="shared" si="115"/>
        <v>0</v>
      </c>
      <c r="AG515" s="362">
        <f t="shared" si="116"/>
        <v>0</v>
      </c>
      <c r="AH515" s="363">
        <f t="shared" si="108"/>
        <v>0</v>
      </c>
      <c r="AI515" s="364"/>
      <c r="AJ515" s="365">
        <f t="shared" si="109"/>
        <v>0</v>
      </c>
      <c r="AK515" s="351"/>
      <c r="AM515" s="349">
        <f t="shared" si="120"/>
        <v>0</v>
      </c>
      <c r="AN515" s="349">
        <f t="shared" si="121"/>
        <v>0</v>
      </c>
      <c r="AO515" s="349">
        <f t="shared" si="121"/>
        <v>0</v>
      </c>
      <c r="AP515" s="349">
        <f t="shared" si="121"/>
        <v>0</v>
      </c>
      <c r="AQ515" s="349">
        <f t="shared" si="121"/>
        <v>0</v>
      </c>
      <c r="AR515" s="349">
        <f t="shared" si="121"/>
        <v>0</v>
      </c>
      <c r="AS515" s="349">
        <f t="shared" si="121"/>
        <v>0</v>
      </c>
      <c r="AT515" s="349">
        <f t="shared" si="121"/>
        <v>0</v>
      </c>
      <c r="AU515" s="349">
        <f t="shared" si="121"/>
        <v>0</v>
      </c>
      <c r="AV515" s="349">
        <f t="shared" si="121"/>
        <v>0</v>
      </c>
      <c r="AW515" s="349">
        <f t="shared" si="121"/>
        <v>0</v>
      </c>
      <c r="AX515" s="349">
        <f t="shared" si="121"/>
        <v>0</v>
      </c>
      <c r="AY515" s="349">
        <f t="shared" si="121"/>
        <v>0</v>
      </c>
      <c r="AZ515" s="349">
        <f t="shared" si="121"/>
        <v>0</v>
      </c>
      <c r="BA515" s="349">
        <f t="shared" si="121"/>
        <v>0</v>
      </c>
      <c r="BB515" s="349">
        <f t="shared" si="110"/>
        <v>0</v>
      </c>
    </row>
    <row r="516" spans="1:54" ht="13.5">
      <c r="A516" s="319" t="str">
        <f t="shared" si="105"/>
        <v/>
      </c>
      <c r="B516" s="350" t="e">
        <f>DATE(F516,G516,H516)&amp;"-"&amp;COUNTIF($C$19:C516,H516)</f>
        <v>#NUM!</v>
      </c>
      <c r="C516" s="319">
        <f t="shared" si="106"/>
        <v>0</v>
      </c>
      <c r="D516" s="350" t="e">
        <f>DATE(F516,G516,H516)&amp;"-"&amp;COUNTIF($E$19:E516,H516)</f>
        <v>#NUM!</v>
      </c>
      <c r="E516" s="319">
        <f t="shared" si="107"/>
        <v>0</v>
      </c>
      <c r="F516" s="351"/>
      <c r="G516" s="351"/>
      <c r="H516" s="351"/>
      <c r="I516" s="352"/>
      <c r="J516" s="352"/>
      <c r="K516" s="353"/>
      <c r="L516" s="351"/>
      <c r="M516" s="354"/>
      <c r="N516" s="355"/>
      <c r="O516" s="356"/>
      <c r="P516" s="355"/>
      <c r="Q516" s="356"/>
      <c r="R516" s="355"/>
      <c r="S516" s="356"/>
      <c r="T516" s="355"/>
      <c r="U516" s="356"/>
      <c r="V516" s="357"/>
      <c r="W516" s="358"/>
      <c r="X516" s="358"/>
      <c r="Y516" s="358"/>
      <c r="Z516" s="358"/>
      <c r="AA516" s="600">
        <v>960</v>
      </c>
      <c r="AB516" s="359"/>
      <c r="AC516" s="349" t="str">
        <f t="shared" si="119"/>
        <v/>
      </c>
      <c r="AD516" s="361"/>
      <c r="AE516" s="362">
        <f t="shared" si="112"/>
        <v>0</v>
      </c>
      <c r="AF516" s="362">
        <f t="shared" si="115"/>
        <v>0</v>
      </c>
      <c r="AG516" s="362">
        <f t="shared" si="116"/>
        <v>0</v>
      </c>
      <c r="AH516" s="363">
        <f t="shared" si="108"/>
        <v>0</v>
      </c>
      <c r="AI516" s="364"/>
      <c r="AJ516" s="365">
        <f t="shared" si="109"/>
        <v>0</v>
      </c>
      <c r="AK516" s="351"/>
      <c r="AM516" s="349">
        <f t="shared" si="120"/>
        <v>0</v>
      </c>
      <c r="AN516" s="349">
        <f t="shared" si="121"/>
        <v>0</v>
      </c>
      <c r="AO516" s="349">
        <f t="shared" si="121"/>
        <v>0</v>
      </c>
      <c r="AP516" s="349">
        <f t="shared" si="121"/>
        <v>0</v>
      </c>
      <c r="AQ516" s="349">
        <f t="shared" si="121"/>
        <v>0</v>
      </c>
      <c r="AR516" s="349">
        <f t="shared" si="121"/>
        <v>0</v>
      </c>
      <c r="AS516" s="349">
        <f t="shared" si="121"/>
        <v>0</v>
      </c>
      <c r="AT516" s="349">
        <f t="shared" si="121"/>
        <v>0</v>
      </c>
      <c r="AU516" s="349">
        <f t="shared" si="121"/>
        <v>0</v>
      </c>
      <c r="AV516" s="349">
        <f t="shared" si="121"/>
        <v>0</v>
      </c>
      <c r="AW516" s="349">
        <f t="shared" si="121"/>
        <v>0</v>
      </c>
      <c r="AX516" s="349">
        <f t="shared" si="121"/>
        <v>0</v>
      </c>
      <c r="AY516" s="349">
        <f t="shared" si="121"/>
        <v>0</v>
      </c>
      <c r="AZ516" s="349">
        <f t="shared" si="121"/>
        <v>0</v>
      </c>
      <c r="BA516" s="349">
        <f t="shared" si="121"/>
        <v>0</v>
      </c>
      <c r="BB516" s="349">
        <f t="shared" si="110"/>
        <v>0</v>
      </c>
    </row>
    <row r="517" spans="1:54" ht="13.5">
      <c r="A517" s="319" t="str">
        <f t="shared" si="105"/>
        <v/>
      </c>
      <c r="B517" s="350" t="e">
        <f>DATE(F517,G517,H517)&amp;"-"&amp;COUNTIF($C$19:C517,H517)</f>
        <v>#NUM!</v>
      </c>
      <c r="C517" s="319">
        <f t="shared" si="106"/>
        <v>0</v>
      </c>
      <c r="D517" s="350" t="e">
        <f>DATE(F517,G517,H517)&amp;"-"&amp;COUNTIF($E$19:E517,H517)</f>
        <v>#NUM!</v>
      </c>
      <c r="E517" s="319">
        <f t="shared" si="107"/>
        <v>0</v>
      </c>
      <c r="F517" s="351"/>
      <c r="G517" s="351"/>
      <c r="H517" s="351"/>
      <c r="I517" s="352"/>
      <c r="J517" s="352"/>
      <c r="K517" s="353"/>
      <c r="L517" s="351"/>
      <c r="M517" s="354"/>
      <c r="N517" s="355"/>
      <c r="O517" s="356"/>
      <c r="P517" s="355"/>
      <c r="Q517" s="356"/>
      <c r="R517" s="355"/>
      <c r="S517" s="356"/>
      <c r="T517" s="355"/>
      <c r="U517" s="356"/>
      <c r="V517" s="357"/>
      <c r="W517" s="358"/>
      <c r="X517" s="358"/>
      <c r="Y517" s="358"/>
      <c r="Z517" s="358"/>
      <c r="AA517" s="600">
        <v>960</v>
      </c>
      <c r="AB517" s="359"/>
      <c r="AC517" s="349" t="str">
        <f t="shared" si="119"/>
        <v/>
      </c>
      <c r="AD517" s="361"/>
      <c r="AE517" s="362">
        <f t="shared" si="112"/>
        <v>0</v>
      </c>
      <c r="AF517" s="362">
        <f t="shared" si="115"/>
        <v>0</v>
      </c>
      <c r="AG517" s="362">
        <f t="shared" si="116"/>
        <v>0</v>
      </c>
      <c r="AH517" s="363">
        <f t="shared" si="108"/>
        <v>0</v>
      </c>
      <c r="AI517" s="364"/>
      <c r="AJ517" s="365">
        <f t="shared" si="109"/>
        <v>0</v>
      </c>
      <c r="AK517" s="351"/>
      <c r="AM517" s="349">
        <f t="shared" si="120"/>
        <v>0</v>
      </c>
      <c r="AN517" s="349">
        <f t="shared" si="121"/>
        <v>0</v>
      </c>
      <c r="AO517" s="349">
        <f t="shared" si="121"/>
        <v>0</v>
      </c>
      <c r="AP517" s="349">
        <f t="shared" si="121"/>
        <v>0</v>
      </c>
      <c r="AQ517" s="349">
        <f t="shared" si="121"/>
        <v>0</v>
      </c>
      <c r="AR517" s="349">
        <f t="shared" si="121"/>
        <v>0</v>
      </c>
      <c r="AS517" s="349">
        <f t="shared" si="121"/>
        <v>0</v>
      </c>
      <c r="AT517" s="349">
        <f t="shared" si="121"/>
        <v>0</v>
      </c>
      <c r="AU517" s="349">
        <f t="shared" si="121"/>
        <v>0</v>
      </c>
      <c r="AV517" s="349">
        <f t="shared" si="121"/>
        <v>0</v>
      </c>
      <c r="AW517" s="349">
        <f t="shared" si="121"/>
        <v>0</v>
      </c>
      <c r="AX517" s="349">
        <f t="shared" si="121"/>
        <v>0</v>
      </c>
      <c r="AY517" s="349">
        <f t="shared" si="121"/>
        <v>0</v>
      </c>
      <c r="AZ517" s="349">
        <f t="shared" si="121"/>
        <v>0</v>
      </c>
      <c r="BA517" s="349">
        <f t="shared" si="121"/>
        <v>0</v>
      </c>
      <c r="BB517" s="349">
        <f t="shared" si="110"/>
        <v>0</v>
      </c>
    </row>
    <row r="518" spans="1:54" ht="13.5">
      <c r="A518" s="319" t="str">
        <f t="shared" si="105"/>
        <v/>
      </c>
      <c r="B518" s="350" t="e">
        <f>DATE(F518,G518,H518)&amp;"-"&amp;COUNTIF($C$19:C518,H518)</f>
        <v>#NUM!</v>
      </c>
      <c r="C518" s="319">
        <f t="shared" si="106"/>
        <v>0</v>
      </c>
      <c r="D518" s="350" t="e">
        <f>DATE(F518,G518,H518)&amp;"-"&amp;COUNTIF($E$19:E518,H518)</f>
        <v>#NUM!</v>
      </c>
      <c r="E518" s="319">
        <f t="shared" si="107"/>
        <v>0</v>
      </c>
      <c r="F518" s="351"/>
      <c r="G518" s="351"/>
      <c r="H518" s="351"/>
      <c r="I518" s="352"/>
      <c r="J518" s="352"/>
      <c r="K518" s="353"/>
      <c r="L518" s="351"/>
      <c r="M518" s="354"/>
      <c r="N518" s="355"/>
      <c r="O518" s="356"/>
      <c r="P518" s="355"/>
      <c r="Q518" s="356"/>
      <c r="R518" s="355"/>
      <c r="S518" s="356"/>
      <c r="T518" s="355"/>
      <c r="U518" s="356"/>
      <c r="V518" s="357"/>
      <c r="W518" s="358"/>
      <c r="X518" s="358"/>
      <c r="Y518" s="358"/>
      <c r="Z518" s="358"/>
      <c r="AA518" s="600">
        <v>960</v>
      </c>
      <c r="AB518" s="359"/>
      <c r="AC518" s="349" t="str">
        <f t="shared" si="119"/>
        <v/>
      </c>
      <c r="AD518" s="361"/>
      <c r="AE518" s="362">
        <f t="shared" si="112"/>
        <v>0</v>
      </c>
      <c r="AF518" s="362">
        <f t="shared" si="115"/>
        <v>0</v>
      </c>
      <c r="AG518" s="362">
        <f t="shared" si="116"/>
        <v>0</v>
      </c>
      <c r="AH518" s="363">
        <f t="shared" si="108"/>
        <v>0</v>
      </c>
      <c r="AI518" s="364"/>
      <c r="AJ518" s="365">
        <f t="shared" si="109"/>
        <v>0</v>
      </c>
      <c r="AK518" s="351"/>
      <c r="AM518" s="349">
        <f t="shared" si="120"/>
        <v>0</v>
      </c>
      <c r="AN518" s="349">
        <f t="shared" si="121"/>
        <v>0</v>
      </c>
      <c r="AO518" s="349">
        <f t="shared" si="121"/>
        <v>0</v>
      </c>
      <c r="AP518" s="349">
        <f t="shared" si="121"/>
        <v>0</v>
      </c>
      <c r="AQ518" s="349">
        <f t="shared" si="121"/>
        <v>0</v>
      </c>
      <c r="AR518" s="349">
        <f t="shared" si="121"/>
        <v>0</v>
      </c>
      <c r="AS518" s="349">
        <f t="shared" si="121"/>
        <v>0</v>
      </c>
      <c r="AT518" s="349">
        <f t="shared" si="121"/>
        <v>0</v>
      </c>
      <c r="AU518" s="349">
        <f t="shared" si="121"/>
        <v>0</v>
      </c>
      <c r="AV518" s="349">
        <f t="shared" si="121"/>
        <v>0</v>
      </c>
      <c r="AW518" s="349">
        <f t="shared" si="121"/>
        <v>0</v>
      </c>
      <c r="AX518" s="349">
        <f t="shared" si="121"/>
        <v>0</v>
      </c>
      <c r="AY518" s="349">
        <f t="shared" si="121"/>
        <v>0</v>
      </c>
      <c r="AZ518" s="349">
        <f t="shared" si="121"/>
        <v>0</v>
      </c>
      <c r="BA518" s="349">
        <f t="shared" si="121"/>
        <v>0</v>
      </c>
      <c r="BB518" s="349">
        <f t="shared" si="110"/>
        <v>0</v>
      </c>
    </row>
    <row r="519" spans="1:54" ht="13.5">
      <c r="A519" s="319" t="str">
        <f t="shared" ref="A519:A582" si="122">I519&amp;H519</f>
        <v/>
      </c>
      <c r="B519" s="350" t="e">
        <f>DATE(F519,G519,H519)&amp;"-"&amp;COUNTIF($C$19:C519,H519)</f>
        <v>#NUM!</v>
      </c>
      <c r="C519" s="319">
        <f t="shared" ref="C519:C582" si="123">IF(OR(AA519=0,AA519=""),0,H519)</f>
        <v>0</v>
      </c>
      <c r="D519" s="350" t="e">
        <f>DATE(F519,G519,H519)&amp;"-"&amp;COUNTIF($E$19:E519,H519)</f>
        <v>#NUM!</v>
      </c>
      <c r="E519" s="319">
        <f t="shared" ref="E519:E582" si="124">IF(OR(H519=0,H519=""),0,H519)</f>
        <v>0</v>
      </c>
      <c r="F519" s="351"/>
      <c r="G519" s="351"/>
      <c r="H519" s="351"/>
      <c r="I519" s="352"/>
      <c r="J519" s="352"/>
      <c r="K519" s="353"/>
      <c r="L519" s="351"/>
      <c r="M519" s="354"/>
      <c r="N519" s="355"/>
      <c r="O519" s="356"/>
      <c r="P519" s="355"/>
      <c r="Q519" s="356"/>
      <c r="R519" s="355"/>
      <c r="S519" s="356"/>
      <c r="T519" s="355"/>
      <c r="U519" s="356"/>
      <c r="V519" s="357"/>
      <c r="W519" s="358"/>
      <c r="X519" s="358"/>
      <c r="Y519" s="358"/>
      <c r="Z519" s="358"/>
      <c r="AA519" s="600">
        <v>960</v>
      </c>
      <c r="AB519" s="359"/>
      <c r="AC519" s="349" t="str">
        <f t="shared" si="119"/>
        <v/>
      </c>
      <c r="AD519" s="361"/>
      <c r="AE519" s="362">
        <f t="shared" si="112"/>
        <v>0</v>
      </c>
      <c r="AF519" s="362">
        <f t="shared" si="115"/>
        <v>0</v>
      </c>
      <c r="AG519" s="362">
        <f t="shared" si="116"/>
        <v>0</v>
      </c>
      <c r="AH519" s="363">
        <f t="shared" ref="AH519:AH582" si="125">IF(AK519&lt;&gt;"",(AE519-AG519)*AA519*24+AG519*AK519*24+AF519*AA519*24,AE519*AA519*24+AG519*ROUND(AA519*0.25,0)*24+AF519*AA519*24)</f>
        <v>0</v>
      </c>
      <c r="AI519" s="364"/>
      <c r="AJ519" s="365">
        <f t="shared" ref="AJ519:AJ582" si="126">K519-N519-P519-R519-T519-V519-W519-Y519-X519-Z519-IF(J519=$J$1,AI519,0)</f>
        <v>0</v>
      </c>
      <c r="AK519" s="351"/>
      <c r="AM519" s="349">
        <f t="shared" si="120"/>
        <v>0</v>
      </c>
      <c r="AN519" s="349">
        <f t="shared" si="121"/>
        <v>0</v>
      </c>
      <c r="AO519" s="349">
        <f t="shared" si="121"/>
        <v>0</v>
      </c>
      <c r="AP519" s="349">
        <f t="shared" si="121"/>
        <v>0</v>
      </c>
      <c r="AQ519" s="349">
        <f t="shared" si="121"/>
        <v>0</v>
      </c>
      <c r="AR519" s="349">
        <f t="shared" si="121"/>
        <v>0</v>
      </c>
      <c r="AS519" s="349">
        <f t="shared" si="121"/>
        <v>0</v>
      </c>
      <c r="AT519" s="349">
        <f t="shared" si="121"/>
        <v>0</v>
      </c>
      <c r="AU519" s="349">
        <f t="shared" si="121"/>
        <v>0</v>
      </c>
      <c r="AV519" s="349">
        <f t="shared" si="121"/>
        <v>0</v>
      </c>
      <c r="AW519" s="349">
        <f t="shared" si="121"/>
        <v>0</v>
      </c>
      <c r="AX519" s="349">
        <f t="shared" si="121"/>
        <v>0</v>
      </c>
      <c r="AY519" s="349">
        <f t="shared" si="121"/>
        <v>0</v>
      </c>
      <c r="AZ519" s="349">
        <f t="shared" si="121"/>
        <v>0</v>
      </c>
      <c r="BA519" s="349">
        <f t="shared" si="121"/>
        <v>0</v>
      </c>
      <c r="BB519" s="349">
        <f t="shared" ref="BB519:BB582" si="127">SUM(AM519:BA519)</f>
        <v>0</v>
      </c>
    </row>
    <row r="520" spans="1:54" ht="13.5">
      <c r="A520" s="319" t="str">
        <f t="shared" si="122"/>
        <v/>
      </c>
      <c r="B520" s="350" t="e">
        <f>DATE(F520,G520,H520)&amp;"-"&amp;COUNTIF($C$19:C520,H520)</f>
        <v>#NUM!</v>
      </c>
      <c r="C520" s="319">
        <f t="shared" si="123"/>
        <v>0</v>
      </c>
      <c r="D520" s="350" t="e">
        <f>DATE(F520,G520,H520)&amp;"-"&amp;COUNTIF($E$19:E520,H520)</f>
        <v>#NUM!</v>
      </c>
      <c r="E520" s="319">
        <f t="shared" si="124"/>
        <v>0</v>
      </c>
      <c r="F520" s="351"/>
      <c r="G520" s="351"/>
      <c r="H520" s="351"/>
      <c r="I520" s="352"/>
      <c r="J520" s="352"/>
      <c r="K520" s="353"/>
      <c r="L520" s="351"/>
      <c r="M520" s="354"/>
      <c r="N520" s="355"/>
      <c r="O520" s="356"/>
      <c r="P520" s="355"/>
      <c r="Q520" s="356"/>
      <c r="R520" s="355"/>
      <c r="S520" s="356"/>
      <c r="T520" s="355"/>
      <c r="U520" s="356"/>
      <c r="V520" s="357"/>
      <c r="W520" s="358"/>
      <c r="X520" s="358"/>
      <c r="Y520" s="358"/>
      <c r="Z520" s="358"/>
      <c r="AA520" s="600">
        <v>960</v>
      </c>
      <c r="AB520" s="359"/>
      <c r="AC520" s="349" t="str">
        <f t="shared" si="119"/>
        <v/>
      </c>
      <c r="AD520" s="361"/>
      <c r="AE520" s="362">
        <f t="shared" si="112"/>
        <v>0</v>
      </c>
      <c r="AF520" s="362">
        <f t="shared" si="115"/>
        <v>0</v>
      </c>
      <c r="AG520" s="362">
        <f t="shared" si="116"/>
        <v>0</v>
      </c>
      <c r="AH520" s="363">
        <f t="shared" si="125"/>
        <v>0</v>
      </c>
      <c r="AI520" s="364"/>
      <c r="AJ520" s="365">
        <f t="shared" si="126"/>
        <v>0</v>
      </c>
      <c r="AK520" s="351"/>
      <c r="AM520" s="349">
        <f t="shared" si="120"/>
        <v>0</v>
      </c>
      <c r="AN520" s="349">
        <f t="shared" si="121"/>
        <v>0</v>
      </c>
      <c r="AO520" s="349">
        <f t="shared" si="121"/>
        <v>0</v>
      </c>
      <c r="AP520" s="349">
        <f t="shared" si="121"/>
        <v>0</v>
      </c>
      <c r="AQ520" s="349">
        <f t="shared" si="121"/>
        <v>0</v>
      </c>
      <c r="AR520" s="349">
        <f t="shared" si="121"/>
        <v>0</v>
      </c>
      <c r="AS520" s="349">
        <f t="shared" si="121"/>
        <v>0</v>
      </c>
      <c r="AT520" s="349">
        <f t="shared" si="121"/>
        <v>0</v>
      </c>
      <c r="AU520" s="349">
        <f t="shared" si="121"/>
        <v>0</v>
      </c>
      <c r="AV520" s="349">
        <f t="shared" si="121"/>
        <v>0</v>
      </c>
      <c r="AW520" s="349">
        <f t="shared" si="121"/>
        <v>0</v>
      </c>
      <c r="AX520" s="349">
        <f t="shared" si="121"/>
        <v>0</v>
      </c>
      <c r="AY520" s="349">
        <f t="shared" si="121"/>
        <v>0</v>
      </c>
      <c r="AZ520" s="349">
        <f t="shared" si="121"/>
        <v>0</v>
      </c>
      <c r="BA520" s="349">
        <f t="shared" si="121"/>
        <v>0</v>
      </c>
      <c r="BB520" s="349">
        <f t="shared" si="127"/>
        <v>0</v>
      </c>
    </row>
    <row r="521" spans="1:54" ht="13.5">
      <c r="A521" s="319" t="str">
        <f t="shared" si="122"/>
        <v/>
      </c>
      <c r="B521" s="350" t="e">
        <f>DATE(F521,G521,H521)&amp;"-"&amp;COUNTIF($C$19:C521,H521)</f>
        <v>#NUM!</v>
      </c>
      <c r="C521" s="319">
        <f t="shared" si="123"/>
        <v>0</v>
      </c>
      <c r="D521" s="350" t="e">
        <f>DATE(F521,G521,H521)&amp;"-"&amp;COUNTIF($E$19:E521,H521)</f>
        <v>#NUM!</v>
      </c>
      <c r="E521" s="319">
        <f t="shared" si="124"/>
        <v>0</v>
      </c>
      <c r="F521" s="351"/>
      <c r="G521" s="351"/>
      <c r="H521" s="351"/>
      <c r="I521" s="352"/>
      <c r="J521" s="352"/>
      <c r="K521" s="353"/>
      <c r="L521" s="351"/>
      <c r="M521" s="354"/>
      <c r="N521" s="355"/>
      <c r="O521" s="356"/>
      <c r="P521" s="355"/>
      <c r="Q521" s="356"/>
      <c r="R521" s="355"/>
      <c r="S521" s="356"/>
      <c r="T521" s="355"/>
      <c r="U521" s="356"/>
      <c r="V521" s="357"/>
      <c r="W521" s="358"/>
      <c r="X521" s="358"/>
      <c r="Y521" s="358"/>
      <c r="Z521" s="358"/>
      <c r="AA521" s="600">
        <v>960</v>
      </c>
      <c r="AB521" s="359"/>
      <c r="AC521" s="349" t="str">
        <f t="shared" si="119"/>
        <v/>
      </c>
      <c r="AD521" s="361"/>
      <c r="AE521" s="362">
        <f t="shared" si="112"/>
        <v>0</v>
      </c>
      <c r="AF521" s="362">
        <f t="shared" si="115"/>
        <v>0</v>
      </c>
      <c r="AG521" s="362">
        <f t="shared" si="116"/>
        <v>0</v>
      </c>
      <c r="AH521" s="363">
        <f t="shared" si="125"/>
        <v>0</v>
      </c>
      <c r="AI521" s="364"/>
      <c r="AJ521" s="365">
        <f t="shared" si="126"/>
        <v>0</v>
      </c>
      <c r="AK521" s="351"/>
      <c r="AM521" s="349">
        <f t="shared" si="120"/>
        <v>0</v>
      </c>
      <c r="AN521" s="349">
        <f t="shared" si="121"/>
        <v>0</v>
      </c>
      <c r="AO521" s="349">
        <f t="shared" si="121"/>
        <v>0</v>
      </c>
      <c r="AP521" s="349">
        <f t="shared" si="121"/>
        <v>0</v>
      </c>
      <c r="AQ521" s="349">
        <f t="shared" si="121"/>
        <v>0</v>
      </c>
      <c r="AR521" s="349">
        <f t="shared" si="121"/>
        <v>0</v>
      </c>
      <c r="AS521" s="349">
        <f t="shared" si="121"/>
        <v>0</v>
      </c>
      <c r="AT521" s="349">
        <f t="shared" si="121"/>
        <v>0</v>
      </c>
      <c r="AU521" s="349">
        <f t="shared" si="121"/>
        <v>0</v>
      </c>
      <c r="AV521" s="349">
        <f t="shared" si="121"/>
        <v>0</v>
      </c>
      <c r="AW521" s="349">
        <f t="shared" si="121"/>
        <v>0</v>
      </c>
      <c r="AX521" s="349">
        <f t="shared" si="121"/>
        <v>0</v>
      </c>
      <c r="AY521" s="349">
        <f t="shared" si="121"/>
        <v>0</v>
      </c>
      <c r="AZ521" s="349">
        <f t="shared" si="121"/>
        <v>0</v>
      </c>
      <c r="BA521" s="349">
        <f t="shared" si="121"/>
        <v>0</v>
      </c>
      <c r="BB521" s="349">
        <f t="shared" si="127"/>
        <v>0</v>
      </c>
    </row>
    <row r="522" spans="1:54" ht="13.5">
      <c r="A522" s="319" t="str">
        <f t="shared" si="122"/>
        <v/>
      </c>
      <c r="B522" s="350" t="e">
        <f>DATE(F522,G522,H522)&amp;"-"&amp;COUNTIF($C$19:C522,H522)</f>
        <v>#NUM!</v>
      </c>
      <c r="C522" s="319">
        <f t="shared" si="123"/>
        <v>0</v>
      </c>
      <c r="D522" s="350" t="e">
        <f>DATE(F522,G522,H522)&amp;"-"&amp;COUNTIF($E$19:E522,H522)</f>
        <v>#NUM!</v>
      </c>
      <c r="E522" s="319">
        <f t="shared" si="124"/>
        <v>0</v>
      </c>
      <c r="F522" s="351"/>
      <c r="G522" s="351"/>
      <c r="H522" s="351"/>
      <c r="I522" s="352"/>
      <c r="J522" s="352"/>
      <c r="K522" s="353"/>
      <c r="L522" s="351"/>
      <c r="M522" s="354"/>
      <c r="N522" s="355"/>
      <c r="O522" s="356"/>
      <c r="P522" s="355"/>
      <c r="Q522" s="356"/>
      <c r="R522" s="355"/>
      <c r="S522" s="356"/>
      <c r="T522" s="355"/>
      <c r="U522" s="356"/>
      <c r="V522" s="357"/>
      <c r="W522" s="358"/>
      <c r="X522" s="358"/>
      <c r="Y522" s="358"/>
      <c r="Z522" s="358"/>
      <c r="AA522" s="600">
        <v>960</v>
      </c>
      <c r="AB522" s="359"/>
      <c r="AC522" s="349" t="str">
        <f t="shared" si="119"/>
        <v/>
      </c>
      <c r="AD522" s="361"/>
      <c r="AE522" s="362">
        <f t="shared" si="112"/>
        <v>0</v>
      </c>
      <c r="AF522" s="362">
        <f t="shared" si="115"/>
        <v>0</v>
      </c>
      <c r="AG522" s="362">
        <f t="shared" si="116"/>
        <v>0</v>
      </c>
      <c r="AH522" s="363">
        <f t="shared" si="125"/>
        <v>0</v>
      </c>
      <c r="AI522" s="364"/>
      <c r="AJ522" s="365">
        <f t="shared" si="126"/>
        <v>0</v>
      </c>
      <c r="AK522" s="351"/>
      <c r="AM522" s="349">
        <f t="shared" si="120"/>
        <v>0</v>
      </c>
      <c r="AN522" s="349">
        <f t="shared" si="121"/>
        <v>0</v>
      </c>
      <c r="AO522" s="349">
        <f t="shared" si="121"/>
        <v>0</v>
      </c>
      <c r="AP522" s="349">
        <f t="shared" si="121"/>
        <v>0</v>
      </c>
      <c r="AQ522" s="349">
        <f t="shared" si="121"/>
        <v>0</v>
      </c>
      <c r="AR522" s="349">
        <f t="shared" si="121"/>
        <v>0</v>
      </c>
      <c r="AS522" s="349">
        <f t="shared" si="121"/>
        <v>0</v>
      </c>
      <c r="AT522" s="349">
        <f t="shared" si="121"/>
        <v>0</v>
      </c>
      <c r="AU522" s="349">
        <f t="shared" si="121"/>
        <v>0</v>
      </c>
      <c r="AV522" s="349">
        <f t="shared" si="121"/>
        <v>0</v>
      </c>
      <c r="AW522" s="349">
        <f t="shared" si="121"/>
        <v>0</v>
      </c>
      <c r="AX522" s="349">
        <f t="shared" si="121"/>
        <v>0</v>
      </c>
      <c r="AY522" s="349">
        <f t="shared" si="121"/>
        <v>0</v>
      </c>
      <c r="AZ522" s="349">
        <f t="shared" si="121"/>
        <v>0</v>
      </c>
      <c r="BA522" s="349">
        <f t="shared" si="121"/>
        <v>0</v>
      </c>
      <c r="BB522" s="349">
        <f t="shared" si="127"/>
        <v>0</v>
      </c>
    </row>
    <row r="523" spans="1:54" ht="13.5">
      <c r="A523" s="319" t="str">
        <f t="shared" si="122"/>
        <v/>
      </c>
      <c r="B523" s="350" t="e">
        <f>DATE(F523,G523,H523)&amp;"-"&amp;COUNTIF($C$19:C523,H523)</f>
        <v>#NUM!</v>
      </c>
      <c r="C523" s="319">
        <f t="shared" si="123"/>
        <v>0</v>
      </c>
      <c r="D523" s="350" t="e">
        <f>DATE(F523,G523,H523)&amp;"-"&amp;COUNTIF($E$19:E523,H523)</f>
        <v>#NUM!</v>
      </c>
      <c r="E523" s="319">
        <f t="shared" si="124"/>
        <v>0</v>
      </c>
      <c r="F523" s="351"/>
      <c r="G523" s="351"/>
      <c r="H523" s="351"/>
      <c r="I523" s="352"/>
      <c r="J523" s="352"/>
      <c r="K523" s="353"/>
      <c r="L523" s="351"/>
      <c r="M523" s="354"/>
      <c r="N523" s="355"/>
      <c r="O523" s="356"/>
      <c r="P523" s="355"/>
      <c r="Q523" s="356"/>
      <c r="R523" s="355"/>
      <c r="S523" s="356"/>
      <c r="T523" s="355"/>
      <c r="U523" s="356"/>
      <c r="V523" s="357"/>
      <c r="W523" s="358"/>
      <c r="X523" s="358"/>
      <c r="Y523" s="358"/>
      <c r="Z523" s="358"/>
      <c r="AA523" s="600">
        <v>960</v>
      </c>
      <c r="AB523" s="359"/>
      <c r="AC523" s="349" t="str">
        <f t="shared" si="119"/>
        <v/>
      </c>
      <c r="AD523" s="361"/>
      <c r="AE523" s="362">
        <f t="shared" si="112"/>
        <v>0</v>
      </c>
      <c r="AF523" s="362">
        <f t="shared" si="115"/>
        <v>0</v>
      </c>
      <c r="AG523" s="362">
        <f t="shared" si="116"/>
        <v>0</v>
      </c>
      <c r="AH523" s="363">
        <f t="shared" si="125"/>
        <v>0</v>
      </c>
      <c r="AI523" s="364"/>
      <c r="AJ523" s="365">
        <f t="shared" si="126"/>
        <v>0</v>
      </c>
      <c r="AK523" s="351"/>
      <c r="AM523" s="349">
        <f t="shared" si="120"/>
        <v>0</v>
      </c>
      <c r="AN523" s="349">
        <f t="shared" si="121"/>
        <v>0</v>
      </c>
      <c r="AO523" s="349">
        <f t="shared" si="121"/>
        <v>0</v>
      </c>
      <c r="AP523" s="349">
        <f t="shared" si="121"/>
        <v>0</v>
      </c>
      <c r="AQ523" s="349">
        <f t="shared" si="121"/>
        <v>0</v>
      </c>
      <c r="AR523" s="349">
        <f t="shared" si="121"/>
        <v>0</v>
      </c>
      <c r="AS523" s="349">
        <f t="shared" si="121"/>
        <v>0</v>
      </c>
      <c r="AT523" s="349">
        <f t="shared" si="121"/>
        <v>0</v>
      </c>
      <c r="AU523" s="349">
        <f t="shared" si="121"/>
        <v>0</v>
      </c>
      <c r="AV523" s="349">
        <f t="shared" si="121"/>
        <v>0</v>
      </c>
      <c r="AW523" s="349">
        <f t="shared" si="121"/>
        <v>0</v>
      </c>
      <c r="AX523" s="349">
        <f t="shared" si="121"/>
        <v>0</v>
      </c>
      <c r="AY523" s="349">
        <f t="shared" si="121"/>
        <v>0</v>
      </c>
      <c r="AZ523" s="349">
        <f t="shared" si="121"/>
        <v>0</v>
      </c>
      <c r="BA523" s="349">
        <f t="shared" si="121"/>
        <v>0</v>
      </c>
      <c r="BB523" s="349">
        <f t="shared" si="127"/>
        <v>0</v>
      </c>
    </row>
    <row r="524" spans="1:54" ht="13.5">
      <c r="A524" s="319" t="str">
        <f t="shared" si="122"/>
        <v/>
      </c>
      <c r="B524" s="350" t="e">
        <f>DATE(F524,G524,H524)&amp;"-"&amp;COUNTIF($C$19:C524,H524)</f>
        <v>#NUM!</v>
      </c>
      <c r="C524" s="319">
        <f t="shared" si="123"/>
        <v>0</v>
      </c>
      <c r="D524" s="350" t="e">
        <f>DATE(F524,G524,H524)&amp;"-"&amp;COUNTIF($E$19:E524,H524)</f>
        <v>#NUM!</v>
      </c>
      <c r="E524" s="319">
        <f t="shared" si="124"/>
        <v>0</v>
      </c>
      <c r="F524" s="351"/>
      <c r="G524" s="351"/>
      <c r="H524" s="351"/>
      <c r="I524" s="352"/>
      <c r="J524" s="352"/>
      <c r="K524" s="353"/>
      <c r="L524" s="351"/>
      <c r="M524" s="354"/>
      <c r="N524" s="355"/>
      <c r="O524" s="356"/>
      <c r="P524" s="355"/>
      <c r="Q524" s="356"/>
      <c r="R524" s="355"/>
      <c r="S524" s="356"/>
      <c r="T524" s="355"/>
      <c r="U524" s="356"/>
      <c r="V524" s="357"/>
      <c r="W524" s="358"/>
      <c r="X524" s="358"/>
      <c r="Y524" s="358"/>
      <c r="Z524" s="358"/>
      <c r="AA524" s="600">
        <v>960</v>
      </c>
      <c r="AB524" s="359"/>
      <c r="AC524" s="349" t="str">
        <f t="shared" si="119"/>
        <v/>
      </c>
      <c r="AD524" s="361"/>
      <c r="AE524" s="362">
        <f t="shared" si="112"/>
        <v>0</v>
      </c>
      <c r="AF524" s="362">
        <f t="shared" si="115"/>
        <v>0</v>
      </c>
      <c r="AG524" s="362">
        <f t="shared" si="116"/>
        <v>0</v>
      </c>
      <c r="AH524" s="363">
        <f t="shared" si="125"/>
        <v>0</v>
      </c>
      <c r="AI524" s="364"/>
      <c r="AJ524" s="365">
        <f t="shared" si="126"/>
        <v>0</v>
      </c>
      <c r="AK524" s="351"/>
      <c r="AM524" s="349">
        <f t="shared" si="120"/>
        <v>0</v>
      </c>
      <c r="AN524" s="349">
        <f t="shared" si="121"/>
        <v>0</v>
      </c>
      <c r="AO524" s="349">
        <f t="shared" si="121"/>
        <v>0</v>
      </c>
      <c r="AP524" s="349">
        <f t="shared" si="121"/>
        <v>0</v>
      </c>
      <c r="AQ524" s="349">
        <f t="shared" si="121"/>
        <v>0</v>
      </c>
      <c r="AR524" s="349">
        <f t="shared" si="121"/>
        <v>0</v>
      </c>
      <c r="AS524" s="349">
        <f t="shared" si="121"/>
        <v>0</v>
      </c>
      <c r="AT524" s="349">
        <f t="shared" si="121"/>
        <v>0</v>
      </c>
      <c r="AU524" s="349">
        <f t="shared" si="121"/>
        <v>0</v>
      </c>
      <c r="AV524" s="349">
        <f t="shared" si="121"/>
        <v>0</v>
      </c>
      <c r="AW524" s="349">
        <f t="shared" si="121"/>
        <v>0</v>
      </c>
      <c r="AX524" s="349">
        <f t="shared" si="121"/>
        <v>0</v>
      </c>
      <c r="AY524" s="349">
        <f t="shared" si="121"/>
        <v>0</v>
      </c>
      <c r="AZ524" s="349">
        <f t="shared" si="121"/>
        <v>0</v>
      </c>
      <c r="BA524" s="349">
        <f t="shared" si="121"/>
        <v>0</v>
      </c>
      <c r="BB524" s="349">
        <f t="shared" si="127"/>
        <v>0</v>
      </c>
    </row>
    <row r="525" spans="1:54" ht="13.5">
      <c r="A525" s="319" t="str">
        <f t="shared" si="122"/>
        <v/>
      </c>
      <c r="B525" s="350" t="e">
        <f>DATE(F525,G525,H525)&amp;"-"&amp;COUNTIF($C$19:C525,H525)</f>
        <v>#NUM!</v>
      </c>
      <c r="C525" s="319">
        <f t="shared" si="123"/>
        <v>0</v>
      </c>
      <c r="D525" s="350" t="e">
        <f>DATE(F525,G525,H525)&amp;"-"&amp;COUNTIF($E$19:E525,H525)</f>
        <v>#NUM!</v>
      </c>
      <c r="E525" s="319">
        <f t="shared" si="124"/>
        <v>0</v>
      </c>
      <c r="F525" s="351"/>
      <c r="G525" s="351"/>
      <c r="H525" s="351"/>
      <c r="I525" s="352"/>
      <c r="J525" s="352"/>
      <c r="K525" s="353"/>
      <c r="L525" s="351"/>
      <c r="M525" s="354"/>
      <c r="N525" s="355"/>
      <c r="O525" s="356"/>
      <c r="P525" s="355"/>
      <c r="Q525" s="356"/>
      <c r="R525" s="355"/>
      <c r="S525" s="356"/>
      <c r="T525" s="355"/>
      <c r="U525" s="356"/>
      <c r="V525" s="357"/>
      <c r="W525" s="358"/>
      <c r="X525" s="358"/>
      <c r="Y525" s="358"/>
      <c r="Z525" s="358"/>
      <c r="AA525" s="600">
        <v>960</v>
      </c>
      <c r="AB525" s="359"/>
      <c r="AC525" s="349" t="str">
        <f t="shared" si="119"/>
        <v/>
      </c>
      <c r="AD525" s="361"/>
      <c r="AE525" s="362">
        <f t="shared" si="112"/>
        <v>0</v>
      </c>
      <c r="AF525" s="362">
        <f t="shared" si="115"/>
        <v>0</v>
      </c>
      <c r="AG525" s="362">
        <f t="shared" si="116"/>
        <v>0</v>
      </c>
      <c r="AH525" s="363">
        <f t="shared" si="125"/>
        <v>0</v>
      </c>
      <c r="AI525" s="364"/>
      <c r="AJ525" s="365">
        <f t="shared" si="126"/>
        <v>0</v>
      </c>
      <c r="AK525" s="351"/>
      <c r="AM525" s="349">
        <f t="shared" si="120"/>
        <v>0</v>
      </c>
      <c r="AN525" s="349">
        <f t="shared" si="121"/>
        <v>0</v>
      </c>
      <c r="AO525" s="349">
        <f t="shared" si="121"/>
        <v>0</v>
      </c>
      <c r="AP525" s="349">
        <f t="shared" si="121"/>
        <v>0</v>
      </c>
      <c r="AQ525" s="349">
        <f t="shared" si="121"/>
        <v>0</v>
      </c>
      <c r="AR525" s="349">
        <f t="shared" si="121"/>
        <v>0</v>
      </c>
      <c r="AS525" s="349">
        <f t="shared" si="121"/>
        <v>0</v>
      </c>
      <c r="AT525" s="349">
        <f t="shared" si="121"/>
        <v>0</v>
      </c>
      <c r="AU525" s="349">
        <f t="shared" si="121"/>
        <v>0</v>
      </c>
      <c r="AV525" s="349">
        <f t="shared" si="121"/>
        <v>0</v>
      </c>
      <c r="AW525" s="349">
        <f t="shared" si="121"/>
        <v>0</v>
      </c>
      <c r="AX525" s="349">
        <f t="shared" si="121"/>
        <v>0</v>
      </c>
      <c r="AY525" s="349">
        <f t="shared" si="121"/>
        <v>0</v>
      </c>
      <c r="AZ525" s="349">
        <f t="shared" si="121"/>
        <v>0</v>
      </c>
      <c r="BA525" s="349">
        <f t="shared" si="121"/>
        <v>0</v>
      </c>
      <c r="BB525" s="349">
        <f t="shared" si="127"/>
        <v>0</v>
      </c>
    </row>
    <row r="526" spans="1:54" ht="13.5">
      <c r="A526" s="319" t="str">
        <f t="shared" si="122"/>
        <v/>
      </c>
      <c r="B526" s="350" t="e">
        <f>DATE(F526,G526,H526)&amp;"-"&amp;COUNTIF($C$19:C526,H526)</f>
        <v>#NUM!</v>
      </c>
      <c r="C526" s="319">
        <f t="shared" si="123"/>
        <v>0</v>
      </c>
      <c r="D526" s="350" t="e">
        <f>DATE(F526,G526,H526)&amp;"-"&amp;COUNTIF($E$19:E526,H526)</f>
        <v>#NUM!</v>
      </c>
      <c r="E526" s="319">
        <f t="shared" si="124"/>
        <v>0</v>
      </c>
      <c r="F526" s="351"/>
      <c r="G526" s="351"/>
      <c r="H526" s="351"/>
      <c r="I526" s="352"/>
      <c r="J526" s="352"/>
      <c r="K526" s="353"/>
      <c r="L526" s="351"/>
      <c r="M526" s="354"/>
      <c r="N526" s="355"/>
      <c r="O526" s="356"/>
      <c r="P526" s="355"/>
      <c r="Q526" s="356"/>
      <c r="R526" s="355"/>
      <c r="S526" s="356"/>
      <c r="T526" s="355"/>
      <c r="U526" s="356"/>
      <c r="V526" s="357"/>
      <c r="W526" s="358"/>
      <c r="X526" s="358"/>
      <c r="Y526" s="358"/>
      <c r="Z526" s="358"/>
      <c r="AA526" s="600">
        <v>960</v>
      </c>
      <c r="AB526" s="359"/>
      <c r="AC526" s="349" t="str">
        <f t="shared" si="119"/>
        <v/>
      </c>
      <c r="AD526" s="361"/>
      <c r="AE526" s="362">
        <f t="shared" si="112"/>
        <v>0</v>
      </c>
      <c r="AF526" s="362">
        <f t="shared" si="115"/>
        <v>0</v>
      </c>
      <c r="AG526" s="362">
        <f t="shared" si="116"/>
        <v>0</v>
      </c>
      <c r="AH526" s="363">
        <f t="shared" si="125"/>
        <v>0</v>
      </c>
      <c r="AI526" s="364"/>
      <c r="AJ526" s="365">
        <f t="shared" si="126"/>
        <v>0</v>
      </c>
      <c r="AK526" s="351"/>
      <c r="AM526" s="349">
        <f t="shared" si="120"/>
        <v>0</v>
      </c>
      <c r="AN526" s="349">
        <f t="shared" si="121"/>
        <v>0</v>
      </c>
      <c r="AO526" s="349">
        <f t="shared" si="121"/>
        <v>0</v>
      </c>
      <c r="AP526" s="349">
        <f t="shared" si="121"/>
        <v>0</v>
      </c>
      <c r="AQ526" s="349">
        <f t="shared" si="121"/>
        <v>0</v>
      </c>
      <c r="AR526" s="349">
        <f t="shared" si="121"/>
        <v>0</v>
      </c>
      <c r="AS526" s="349">
        <f t="shared" si="121"/>
        <v>0</v>
      </c>
      <c r="AT526" s="349">
        <f t="shared" si="121"/>
        <v>0</v>
      </c>
      <c r="AU526" s="349">
        <f t="shared" si="121"/>
        <v>0</v>
      </c>
      <c r="AV526" s="349">
        <f t="shared" si="121"/>
        <v>0</v>
      </c>
      <c r="AW526" s="349">
        <f t="shared" si="121"/>
        <v>0</v>
      </c>
      <c r="AX526" s="349">
        <f t="shared" si="121"/>
        <v>0</v>
      </c>
      <c r="AY526" s="349">
        <f t="shared" si="121"/>
        <v>0</v>
      </c>
      <c r="AZ526" s="349">
        <f t="shared" si="121"/>
        <v>0</v>
      </c>
      <c r="BA526" s="349">
        <f t="shared" si="121"/>
        <v>0</v>
      </c>
      <c r="BB526" s="349">
        <f t="shared" si="127"/>
        <v>0</v>
      </c>
    </row>
    <row r="527" spans="1:54" ht="13.5">
      <c r="A527" s="319" t="str">
        <f t="shared" si="122"/>
        <v/>
      </c>
      <c r="B527" s="350" t="e">
        <f>DATE(F527,G527,H527)&amp;"-"&amp;COUNTIF($C$19:C527,H527)</f>
        <v>#NUM!</v>
      </c>
      <c r="C527" s="319">
        <f t="shared" si="123"/>
        <v>0</v>
      </c>
      <c r="D527" s="350" t="e">
        <f>DATE(F527,G527,H527)&amp;"-"&amp;COUNTIF($E$19:E527,H527)</f>
        <v>#NUM!</v>
      </c>
      <c r="E527" s="319">
        <f t="shared" si="124"/>
        <v>0</v>
      </c>
      <c r="F527" s="351"/>
      <c r="G527" s="351"/>
      <c r="H527" s="351"/>
      <c r="I527" s="352"/>
      <c r="J527" s="352"/>
      <c r="K527" s="353"/>
      <c r="L527" s="351"/>
      <c r="M527" s="354"/>
      <c r="N527" s="355"/>
      <c r="O527" s="356"/>
      <c r="P527" s="355"/>
      <c r="Q527" s="356"/>
      <c r="R527" s="355"/>
      <c r="S527" s="356"/>
      <c r="T527" s="355"/>
      <c r="U527" s="356"/>
      <c r="V527" s="357"/>
      <c r="W527" s="358"/>
      <c r="X527" s="358"/>
      <c r="Y527" s="358"/>
      <c r="Z527" s="358"/>
      <c r="AA527" s="600">
        <v>960</v>
      </c>
      <c r="AB527" s="359"/>
      <c r="AC527" s="349" t="str">
        <f t="shared" si="119"/>
        <v/>
      </c>
      <c r="AD527" s="361"/>
      <c r="AE527" s="362">
        <f t="shared" ref="AE527:AE590" si="128">AD527-AB527</f>
        <v>0</v>
      </c>
      <c r="AF527" s="362">
        <f t="shared" si="115"/>
        <v>0</v>
      </c>
      <c r="AG527" s="362">
        <f t="shared" si="116"/>
        <v>0</v>
      </c>
      <c r="AH527" s="363">
        <f t="shared" si="125"/>
        <v>0</v>
      </c>
      <c r="AI527" s="364"/>
      <c r="AJ527" s="365">
        <f t="shared" si="126"/>
        <v>0</v>
      </c>
      <c r="AK527" s="351"/>
      <c r="AM527" s="349">
        <f t="shared" si="120"/>
        <v>0</v>
      </c>
      <c r="AN527" s="349">
        <f t="shared" si="121"/>
        <v>0</v>
      </c>
      <c r="AO527" s="349">
        <f t="shared" ref="AN527:BA545" si="129">IF($O527=AO$18,$N527,0)+IF($Q527=AO$18,$P527,0)+IF($S527=AO$18,$R527,0)+IF($U527=AO$18,$T527,0)</f>
        <v>0</v>
      </c>
      <c r="AP527" s="349">
        <f t="shared" si="129"/>
        <v>0</v>
      </c>
      <c r="AQ527" s="349">
        <f t="shared" si="129"/>
        <v>0</v>
      </c>
      <c r="AR527" s="349">
        <f t="shared" si="129"/>
        <v>0</v>
      </c>
      <c r="AS527" s="349">
        <f t="shared" si="129"/>
        <v>0</v>
      </c>
      <c r="AT527" s="349">
        <f t="shared" si="129"/>
        <v>0</v>
      </c>
      <c r="AU527" s="349">
        <f t="shared" si="129"/>
        <v>0</v>
      </c>
      <c r="AV527" s="349">
        <f t="shared" si="129"/>
        <v>0</v>
      </c>
      <c r="AW527" s="349">
        <f t="shared" si="129"/>
        <v>0</v>
      </c>
      <c r="AX527" s="349">
        <f t="shared" si="129"/>
        <v>0</v>
      </c>
      <c r="AY527" s="349">
        <f t="shared" si="129"/>
        <v>0</v>
      </c>
      <c r="AZ527" s="349">
        <f t="shared" si="129"/>
        <v>0</v>
      </c>
      <c r="BA527" s="349">
        <f t="shared" si="129"/>
        <v>0</v>
      </c>
      <c r="BB527" s="349">
        <f t="shared" si="127"/>
        <v>0</v>
      </c>
    </row>
    <row r="528" spans="1:54" ht="13.5">
      <c r="A528" s="319" t="str">
        <f t="shared" si="122"/>
        <v/>
      </c>
      <c r="B528" s="350" t="e">
        <f>DATE(F528,G528,H528)&amp;"-"&amp;COUNTIF($C$19:C528,H528)</f>
        <v>#NUM!</v>
      </c>
      <c r="C528" s="319">
        <f t="shared" si="123"/>
        <v>0</v>
      </c>
      <c r="D528" s="350" t="e">
        <f>DATE(F528,G528,H528)&amp;"-"&amp;COUNTIF($E$19:E528,H528)</f>
        <v>#NUM!</v>
      </c>
      <c r="E528" s="319">
        <f t="shared" si="124"/>
        <v>0</v>
      </c>
      <c r="F528" s="351"/>
      <c r="G528" s="351"/>
      <c r="H528" s="351"/>
      <c r="I528" s="352"/>
      <c r="J528" s="352"/>
      <c r="K528" s="353"/>
      <c r="L528" s="351"/>
      <c r="M528" s="354"/>
      <c r="N528" s="355"/>
      <c r="O528" s="356"/>
      <c r="P528" s="355"/>
      <c r="Q528" s="356"/>
      <c r="R528" s="355"/>
      <c r="S528" s="356"/>
      <c r="T528" s="355"/>
      <c r="U528" s="356"/>
      <c r="V528" s="357"/>
      <c r="W528" s="358"/>
      <c r="X528" s="358"/>
      <c r="Y528" s="358"/>
      <c r="Z528" s="358"/>
      <c r="AA528" s="600">
        <v>960</v>
      </c>
      <c r="AB528" s="359"/>
      <c r="AC528" s="349" t="str">
        <f t="shared" si="119"/>
        <v/>
      </c>
      <c r="AD528" s="361"/>
      <c r="AE528" s="362">
        <f t="shared" si="128"/>
        <v>0</v>
      </c>
      <c r="AF528" s="362">
        <f t="shared" si="115"/>
        <v>0</v>
      </c>
      <c r="AG528" s="362">
        <f t="shared" si="116"/>
        <v>0</v>
      </c>
      <c r="AH528" s="363">
        <f t="shared" si="125"/>
        <v>0</v>
      </c>
      <c r="AI528" s="364"/>
      <c r="AJ528" s="365">
        <f t="shared" si="126"/>
        <v>0</v>
      </c>
      <c r="AK528" s="351"/>
      <c r="AM528" s="349">
        <f t="shared" si="120"/>
        <v>0</v>
      </c>
      <c r="AN528" s="349">
        <f t="shared" si="129"/>
        <v>0</v>
      </c>
      <c r="AO528" s="349">
        <f t="shared" si="129"/>
        <v>0</v>
      </c>
      <c r="AP528" s="349">
        <f t="shared" si="129"/>
        <v>0</v>
      </c>
      <c r="AQ528" s="349">
        <f t="shared" si="129"/>
        <v>0</v>
      </c>
      <c r="AR528" s="349">
        <f t="shared" si="129"/>
        <v>0</v>
      </c>
      <c r="AS528" s="349">
        <f t="shared" si="129"/>
        <v>0</v>
      </c>
      <c r="AT528" s="349">
        <f t="shared" si="129"/>
        <v>0</v>
      </c>
      <c r="AU528" s="349">
        <f t="shared" si="129"/>
        <v>0</v>
      </c>
      <c r="AV528" s="349">
        <f t="shared" si="129"/>
        <v>0</v>
      </c>
      <c r="AW528" s="349">
        <f t="shared" si="129"/>
        <v>0</v>
      </c>
      <c r="AX528" s="349">
        <f t="shared" si="129"/>
        <v>0</v>
      </c>
      <c r="AY528" s="349">
        <f t="shared" si="129"/>
        <v>0</v>
      </c>
      <c r="AZ528" s="349">
        <f t="shared" si="129"/>
        <v>0</v>
      </c>
      <c r="BA528" s="349">
        <f t="shared" si="129"/>
        <v>0</v>
      </c>
      <c r="BB528" s="349">
        <f t="shared" si="127"/>
        <v>0</v>
      </c>
    </row>
    <row r="529" spans="1:54" ht="13.5">
      <c r="A529" s="319" t="str">
        <f t="shared" si="122"/>
        <v/>
      </c>
      <c r="B529" s="350" t="e">
        <f>DATE(F529,G529,H529)&amp;"-"&amp;COUNTIF($C$19:C529,H529)</f>
        <v>#NUM!</v>
      </c>
      <c r="C529" s="319">
        <f t="shared" si="123"/>
        <v>0</v>
      </c>
      <c r="D529" s="350" t="e">
        <f>DATE(F529,G529,H529)&amp;"-"&amp;COUNTIF($E$19:E529,H529)</f>
        <v>#NUM!</v>
      </c>
      <c r="E529" s="319">
        <f t="shared" si="124"/>
        <v>0</v>
      </c>
      <c r="F529" s="351"/>
      <c r="G529" s="351"/>
      <c r="H529" s="351"/>
      <c r="I529" s="352"/>
      <c r="J529" s="352"/>
      <c r="K529" s="353"/>
      <c r="L529" s="351"/>
      <c r="M529" s="354"/>
      <c r="N529" s="355"/>
      <c r="O529" s="356"/>
      <c r="P529" s="355"/>
      <c r="Q529" s="356"/>
      <c r="R529" s="355"/>
      <c r="S529" s="356"/>
      <c r="T529" s="355"/>
      <c r="U529" s="356"/>
      <c r="V529" s="357"/>
      <c r="W529" s="358"/>
      <c r="X529" s="358"/>
      <c r="Y529" s="358"/>
      <c r="Z529" s="358"/>
      <c r="AA529" s="600">
        <v>960</v>
      </c>
      <c r="AB529" s="359"/>
      <c r="AC529" s="349" t="str">
        <f t="shared" si="119"/>
        <v/>
      </c>
      <c r="AD529" s="361"/>
      <c r="AE529" s="362">
        <f t="shared" si="128"/>
        <v>0</v>
      </c>
      <c r="AF529" s="362">
        <f t="shared" si="115"/>
        <v>0</v>
      </c>
      <c r="AG529" s="362">
        <f t="shared" si="116"/>
        <v>0</v>
      </c>
      <c r="AH529" s="363">
        <f t="shared" si="125"/>
        <v>0</v>
      </c>
      <c r="AI529" s="364"/>
      <c r="AJ529" s="365">
        <f t="shared" si="126"/>
        <v>0</v>
      </c>
      <c r="AK529" s="351"/>
      <c r="AM529" s="349">
        <f t="shared" si="120"/>
        <v>0</v>
      </c>
      <c r="AN529" s="349">
        <f t="shared" si="129"/>
        <v>0</v>
      </c>
      <c r="AO529" s="349">
        <f t="shared" si="129"/>
        <v>0</v>
      </c>
      <c r="AP529" s="349">
        <f t="shared" si="129"/>
        <v>0</v>
      </c>
      <c r="AQ529" s="349">
        <f t="shared" si="129"/>
        <v>0</v>
      </c>
      <c r="AR529" s="349">
        <f t="shared" si="129"/>
        <v>0</v>
      </c>
      <c r="AS529" s="349">
        <f t="shared" si="129"/>
        <v>0</v>
      </c>
      <c r="AT529" s="349">
        <f t="shared" si="129"/>
        <v>0</v>
      </c>
      <c r="AU529" s="349">
        <f t="shared" si="129"/>
        <v>0</v>
      </c>
      <c r="AV529" s="349">
        <f t="shared" si="129"/>
        <v>0</v>
      </c>
      <c r="AW529" s="349">
        <f t="shared" si="129"/>
        <v>0</v>
      </c>
      <c r="AX529" s="349">
        <f t="shared" si="129"/>
        <v>0</v>
      </c>
      <c r="AY529" s="349">
        <f t="shared" si="129"/>
        <v>0</v>
      </c>
      <c r="AZ529" s="349">
        <f t="shared" si="129"/>
        <v>0</v>
      </c>
      <c r="BA529" s="349">
        <f t="shared" si="129"/>
        <v>0</v>
      </c>
      <c r="BB529" s="349">
        <f t="shared" si="127"/>
        <v>0</v>
      </c>
    </row>
    <row r="530" spans="1:54" ht="13.5">
      <c r="A530" s="319" t="str">
        <f t="shared" si="122"/>
        <v/>
      </c>
      <c r="B530" s="350" t="e">
        <f>DATE(F530,G530,H530)&amp;"-"&amp;COUNTIF($C$19:C530,H530)</f>
        <v>#NUM!</v>
      </c>
      <c r="C530" s="319">
        <f t="shared" si="123"/>
        <v>0</v>
      </c>
      <c r="D530" s="350" t="e">
        <f>DATE(F530,G530,H530)&amp;"-"&amp;COUNTIF($E$19:E530,H530)</f>
        <v>#NUM!</v>
      </c>
      <c r="E530" s="319">
        <f t="shared" si="124"/>
        <v>0</v>
      </c>
      <c r="F530" s="351"/>
      <c r="G530" s="351"/>
      <c r="H530" s="351"/>
      <c r="I530" s="352"/>
      <c r="J530" s="352"/>
      <c r="K530" s="353"/>
      <c r="L530" s="351"/>
      <c r="M530" s="354"/>
      <c r="N530" s="355"/>
      <c r="O530" s="356"/>
      <c r="P530" s="355"/>
      <c r="Q530" s="356"/>
      <c r="R530" s="355"/>
      <c r="S530" s="356"/>
      <c r="T530" s="355"/>
      <c r="U530" s="356"/>
      <c r="V530" s="357"/>
      <c r="W530" s="358"/>
      <c r="X530" s="358"/>
      <c r="Y530" s="358"/>
      <c r="Z530" s="358"/>
      <c r="AA530" s="600">
        <v>960</v>
      </c>
      <c r="AB530" s="359"/>
      <c r="AC530" s="349" t="str">
        <f t="shared" si="119"/>
        <v/>
      </c>
      <c r="AD530" s="361"/>
      <c r="AE530" s="362">
        <f t="shared" si="128"/>
        <v>0</v>
      </c>
      <c r="AF530" s="362">
        <f t="shared" si="115"/>
        <v>0</v>
      </c>
      <c r="AG530" s="362">
        <f t="shared" si="116"/>
        <v>0</v>
      </c>
      <c r="AH530" s="363">
        <f t="shared" si="125"/>
        <v>0</v>
      </c>
      <c r="AI530" s="364"/>
      <c r="AJ530" s="365">
        <f t="shared" si="126"/>
        <v>0</v>
      </c>
      <c r="AK530" s="351"/>
      <c r="AM530" s="349">
        <f t="shared" si="120"/>
        <v>0</v>
      </c>
      <c r="AN530" s="349">
        <f t="shared" si="129"/>
        <v>0</v>
      </c>
      <c r="AO530" s="349">
        <f t="shared" si="129"/>
        <v>0</v>
      </c>
      <c r="AP530" s="349">
        <f t="shared" si="129"/>
        <v>0</v>
      </c>
      <c r="AQ530" s="349">
        <f t="shared" si="129"/>
        <v>0</v>
      </c>
      <c r="AR530" s="349">
        <f t="shared" si="129"/>
        <v>0</v>
      </c>
      <c r="AS530" s="349">
        <f t="shared" si="129"/>
        <v>0</v>
      </c>
      <c r="AT530" s="349">
        <f t="shared" si="129"/>
        <v>0</v>
      </c>
      <c r="AU530" s="349">
        <f t="shared" si="129"/>
        <v>0</v>
      </c>
      <c r="AV530" s="349">
        <f t="shared" si="129"/>
        <v>0</v>
      </c>
      <c r="AW530" s="349">
        <f t="shared" si="129"/>
        <v>0</v>
      </c>
      <c r="AX530" s="349">
        <f t="shared" si="129"/>
        <v>0</v>
      </c>
      <c r="AY530" s="349">
        <f t="shared" si="129"/>
        <v>0</v>
      </c>
      <c r="AZ530" s="349">
        <f t="shared" si="129"/>
        <v>0</v>
      </c>
      <c r="BA530" s="349">
        <f t="shared" si="129"/>
        <v>0</v>
      </c>
      <c r="BB530" s="349">
        <f t="shared" si="127"/>
        <v>0</v>
      </c>
    </row>
    <row r="531" spans="1:54" ht="13.5">
      <c r="A531" s="319" t="str">
        <f t="shared" si="122"/>
        <v/>
      </c>
      <c r="B531" s="350" t="e">
        <f>DATE(F531,G531,H531)&amp;"-"&amp;COUNTIF($C$19:C531,H531)</f>
        <v>#NUM!</v>
      </c>
      <c r="C531" s="319">
        <f t="shared" si="123"/>
        <v>0</v>
      </c>
      <c r="D531" s="350" t="e">
        <f>DATE(F531,G531,H531)&amp;"-"&amp;COUNTIF($E$19:E531,H531)</f>
        <v>#NUM!</v>
      </c>
      <c r="E531" s="319">
        <f t="shared" si="124"/>
        <v>0</v>
      </c>
      <c r="F531" s="351"/>
      <c r="G531" s="351"/>
      <c r="H531" s="351"/>
      <c r="I531" s="352"/>
      <c r="J531" s="352"/>
      <c r="K531" s="353"/>
      <c r="L531" s="351"/>
      <c r="M531" s="354"/>
      <c r="N531" s="355"/>
      <c r="O531" s="356"/>
      <c r="P531" s="355"/>
      <c r="Q531" s="356"/>
      <c r="R531" s="355"/>
      <c r="S531" s="356"/>
      <c r="T531" s="355"/>
      <c r="U531" s="356"/>
      <c r="V531" s="357"/>
      <c r="W531" s="358"/>
      <c r="X531" s="358"/>
      <c r="Y531" s="358"/>
      <c r="Z531" s="358"/>
      <c r="AA531" s="600">
        <v>960</v>
      </c>
      <c r="AB531" s="359"/>
      <c r="AC531" s="349" t="str">
        <f t="shared" si="119"/>
        <v/>
      </c>
      <c r="AD531" s="361"/>
      <c r="AE531" s="362">
        <f t="shared" si="128"/>
        <v>0</v>
      </c>
      <c r="AF531" s="362">
        <f t="shared" si="115"/>
        <v>0</v>
      </c>
      <c r="AG531" s="362">
        <f t="shared" si="116"/>
        <v>0</v>
      </c>
      <c r="AH531" s="363">
        <f t="shared" si="125"/>
        <v>0</v>
      </c>
      <c r="AI531" s="364"/>
      <c r="AJ531" s="365">
        <f t="shared" si="126"/>
        <v>0</v>
      </c>
      <c r="AK531" s="351"/>
      <c r="AM531" s="349">
        <f t="shared" si="120"/>
        <v>0</v>
      </c>
      <c r="AN531" s="349">
        <f t="shared" si="129"/>
        <v>0</v>
      </c>
      <c r="AO531" s="349">
        <f t="shared" si="129"/>
        <v>0</v>
      </c>
      <c r="AP531" s="349">
        <f t="shared" si="129"/>
        <v>0</v>
      </c>
      <c r="AQ531" s="349">
        <f t="shared" si="129"/>
        <v>0</v>
      </c>
      <c r="AR531" s="349">
        <f t="shared" si="129"/>
        <v>0</v>
      </c>
      <c r="AS531" s="349">
        <f t="shared" si="129"/>
        <v>0</v>
      </c>
      <c r="AT531" s="349">
        <f t="shared" si="129"/>
        <v>0</v>
      </c>
      <c r="AU531" s="349">
        <f t="shared" si="129"/>
        <v>0</v>
      </c>
      <c r="AV531" s="349">
        <f t="shared" si="129"/>
        <v>0</v>
      </c>
      <c r="AW531" s="349">
        <f t="shared" si="129"/>
        <v>0</v>
      </c>
      <c r="AX531" s="349">
        <f t="shared" si="129"/>
        <v>0</v>
      </c>
      <c r="AY531" s="349">
        <f t="shared" si="129"/>
        <v>0</v>
      </c>
      <c r="AZ531" s="349">
        <f t="shared" si="129"/>
        <v>0</v>
      </c>
      <c r="BA531" s="349">
        <f t="shared" si="129"/>
        <v>0</v>
      </c>
      <c r="BB531" s="349">
        <f t="shared" si="127"/>
        <v>0</v>
      </c>
    </row>
    <row r="532" spans="1:54" ht="13.5">
      <c r="A532" s="319" t="str">
        <f t="shared" si="122"/>
        <v/>
      </c>
      <c r="B532" s="350" t="e">
        <f>DATE(F532,G532,H532)&amp;"-"&amp;COUNTIF($C$19:C532,H532)</f>
        <v>#NUM!</v>
      </c>
      <c r="C532" s="319">
        <f t="shared" si="123"/>
        <v>0</v>
      </c>
      <c r="D532" s="350" t="e">
        <f>DATE(F532,G532,H532)&amp;"-"&amp;COUNTIF($E$19:E532,H532)</f>
        <v>#NUM!</v>
      </c>
      <c r="E532" s="319">
        <f t="shared" si="124"/>
        <v>0</v>
      </c>
      <c r="F532" s="351"/>
      <c r="G532" s="351"/>
      <c r="H532" s="351"/>
      <c r="I532" s="352"/>
      <c r="J532" s="352"/>
      <c r="K532" s="353"/>
      <c r="L532" s="351"/>
      <c r="M532" s="354"/>
      <c r="N532" s="355"/>
      <c r="O532" s="356"/>
      <c r="P532" s="355"/>
      <c r="Q532" s="356"/>
      <c r="R532" s="355"/>
      <c r="S532" s="356"/>
      <c r="T532" s="355"/>
      <c r="U532" s="356"/>
      <c r="V532" s="357"/>
      <c r="W532" s="358"/>
      <c r="X532" s="358"/>
      <c r="Y532" s="358"/>
      <c r="Z532" s="358"/>
      <c r="AA532" s="600">
        <v>960</v>
      </c>
      <c r="AB532" s="359"/>
      <c r="AC532" s="349" t="str">
        <f t="shared" si="119"/>
        <v/>
      </c>
      <c r="AD532" s="361"/>
      <c r="AE532" s="362">
        <f t="shared" si="128"/>
        <v>0</v>
      </c>
      <c r="AF532" s="362">
        <f t="shared" si="115"/>
        <v>0</v>
      </c>
      <c r="AG532" s="362">
        <f t="shared" si="116"/>
        <v>0</v>
      </c>
      <c r="AH532" s="363">
        <f t="shared" si="125"/>
        <v>0</v>
      </c>
      <c r="AI532" s="364"/>
      <c r="AJ532" s="365">
        <f t="shared" si="126"/>
        <v>0</v>
      </c>
      <c r="AK532" s="351"/>
      <c r="AM532" s="349">
        <f t="shared" si="120"/>
        <v>0</v>
      </c>
      <c r="AN532" s="349">
        <f t="shared" si="129"/>
        <v>0</v>
      </c>
      <c r="AO532" s="349">
        <f t="shared" si="129"/>
        <v>0</v>
      </c>
      <c r="AP532" s="349">
        <f t="shared" si="129"/>
        <v>0</v>
      </c>
      <c r="AQ532" s="349">
        <f t="shared" si="129"/>
        <v>0</v>
      </c>
      <c r="AR532" s="349">
        <f t="shared" si="129"/>
        <v>0</v>
      </c>
      <c r="AS532" s="349">
        <f t="shared" si="129"/>
        <v>0</v>
      </c>
      <c r="AT532" s="349">
        <f t="shared" si="129"/>
        <v>0</v>
      </c>
      <c r="AU532" s="349">
        <f t="shared" si="129"/>
        <v>0</v>
      </c>
      <c r="AV532" s="349">
        <f t="shared" si="129"/>
        <v>0</v>
      </c>
      <c r="AW532" s="349">
        <f t="shared" si="129"/>
        <v>0</v>
      </c>
      <c r="AX532" s="349">
        <f t="shared" si="129"/>
        <v>0</v>
      </c>
      <c r="AY532" s="349">
        <f t="shared" si="129"/>
        <v>0</v>
      </c>
      <c r="AZ532" s="349">
        <f t="shared" si="129"/>
        <v>0</v>
      </c>
      <c r="BA532" s="349">
        <f t="shared" si="129"/>
        <v>0</v>
      </c>
      <c r="BB532" s="349">
        <f t="shared" si="127"/>
        <v>0</v>
      </c>
    </row>
    <row r="533" spans="1:54" ht="13.5">
      <c r="A533" s="319" t="str">
        <f t="shared" si="122"/>
        <v/>
      </c>
      <c r="B533" s="350" t="e">
        <f>DATE(F533,G533,H533)&amp;"-"&amp;COUNTIF($C$19:C533,H533)</f>
        <v>#NUM!</v>
      </c>
      <c r="C533" s="319">
        <f t="shared" si="123"/>
        <v>0</v>
      </c>
      <c r="D533" s="350" t="e">
        <f>DATE(F533,G533,H533)&amp;"-"&amp;COUNTIF($E$19:E533,H533)</f>
        <v>#NUM!</v>
      </c>
      <c r="E533" s="319">
        <f t="shared" si="124"/>
        <v>0</v>
      </c>
      <c r="F533" s="351"/>
      <c r="G533" s="351"/>
      <c r="H533" s="351"/>
      <c r="I533" s="352"/>
      <c r="J533" s="352"/>
      <c r="K533" s="353"/>
      <c r="L533" s="351"/>
      <c r="M533" s="354"/>
      <c r="N533" s="355"/>
      <c r="O533" s="356"/>
      <c r="P533" s="355"/>
      <c r="Q533" s="356"/>
      <c r="R533" s="355"/>
      <c r="S533" s="356"/>
      <c r="T533" s="355"/>
      <c r="U533" s="356"/>
      <c r="V533" s="357"/>
      <c r="W533" s="358"/>
      <c r="X533" s="358"/>
      <c r="Y533" s="358"/>
      <c r="Z533" s="358"/>
      <c r="AA533" s="600">
        <v>960</v>
      </c>
      <c r="AB533" s="359"/>
      <c r="AC533" s="349" t="str">
        <f t="shared" si="119"/>
        <v/>
      </c>
      <c r="AD533" s="361"/>
      <c r="AE533" s="362">
        <f t="shared" si="128"/>
        <v>0</v>
      </c>
      <c r="AF533" s="362">
        <f t="shared" si="115"/>
        <v>0</v>
      </c>
      <c r="AG533" s="362">
        <f t="shared" si="116"/>
        <v>0</v>
      </c>
      <c r="AH533" s="363">
        <f t="shared" si="125"/>
        <v>0</v>
      </c>
      <c r="AI533" s="364"/>
      <c r="AJ533" s="365">
        <f t="shared" si="126"/>
        <v>0</v>
      </c>
      <c r="AK533" s="351"/>
      <c r="AM533" s="349">
        <f t="shared" si="120"/>
        <v>0</v>
      </c>
      <c r="AN533" s="349">
        <f t="shared" si="129"/>
        <v>0</v>
      </c>
      <c r="AO533" s="349">
        <f t="shared" si="129"/>
        <v>0</v>
      </c>
      <c r="AP533" s="349">
        <f t="shared" si="129"/>
        <v>0</v>
      </c>
      <c r="AQ533" s="349">
        <f t="shared" si="129"/>
        <v>0</v>
      </c>
      <c r="AR533" s="349">
        <f t="shared" si="129"/>
        <v>0</v>
      </c>
      <c r="AS533" s="349">
        <f t="shared" si="129"/>
        <v>0</v>
      </c>
      <c r="AT533" s="349">
        <f t="shared" si="129"/>
        <v>0</v>
      </c>
      <c r="AU533" s="349">
        <f t="shared" si="129"/>
        <v>0</v>
      </c>
      <c r="AV533" s="349">
        <f t="shared" si="129"/>
        <v>0</v>
      </c>
      <c r="AW533" s="349">
        <f t="shared" si="129"/>
        <v>0</v>
      </c>
      <c r="AX533" s="349">
        <f t="shared" si="129"/>
        <v>0</v>
      </c>
      <c r="AY533" s="349">
        <f t="shared" si="129"/>
        <v>0</v>
      </c>
      <c r="AZ533" s="349">
        <f t="shared" si="129"/>
        <v>0</v>
      </c>
      <c r="BA533" s="349">
        <f t="shared" si="129"/>
        <v>0</v>
      </c>
      <c r="BB533" s="349">
        <f t="shared" si="127"/>
        <v>0</v>
      </c>
    </row>
    <row r="534" spans="1:54" ht="13.5">
      <c r="A534" s="319" t="str">
        <f t="shared" si="122"/>
        <v/>
      </c>
      <c r="B534" s="350" t="e">
        <f>DATE(F534,G534,H534)&amp;"-"&amp;COUNTIF($C$19:C534,H534)</f>
        <v>#NUM!</v>
      </c>
      <c r="C534" s="319">
        <f t="shared" si="123"/>
        <v>0</v>
      </c>
      <c r="D534" s="350" t="e">
        <f>DATE(F534,G534,H534)&amp;"-"&amp;COUNTIF($E$19:E534,H534)</f>
        <v>#NUM!</v>
      </c>
      <c r="E534" s="319">
        <f t="shared" si="124"/>
        <v>0</v>
      </c>
      <c r="F534" s="351"/>
      <c r="G534" s="351"/>
      <c r="H534" s="351"/>
      <c r="I534" s="352"/>
      <c r="J534" s="352"/>
      <c r="K534" s="353"/>
      <c r="L534" s="351"/>
      <c r="M534" s="354"/>
      <c r="N534" s="355"/>
      <c r="O534" s="356"/>
      <c r="P534" s="355"/>
      <c r="Q534" s="356"/>
      <c r="R534" s="355"/>
      <c r="S534" s="356"/>
      <c r="T534" s="355"/>
      <c r="U534" s="356"/>
      <c r="V534" s="357"/>
      <c r="W534" s="358"/>
      <c r="X534" s="358"/>
      <c r="Y534" s="358"/>
      <c r="Z534" s="358"/>
      <c r="AA534" s="600">
        <v>960</v>
      </c>
      <c r="AB534" s="359"/>
      <c r="AC534" s="349" t="str">
        <f t="shared" si="119"/>
        <v/>
      </c>
      <c r="AD534" s="361"/>
      <c r="AE534" s="362">
        <f t="shared" si="128"/>
        <v>0</v>
      </c>
      <c r="AF534" s="362">
        <f t="shared" si="115"/>
        <v>0</v>
      </c>
      <c r="AG534" s="362">
        <f t="shared" si="116"/>
        <v>0</v>
      </c>
      <c r="AH534" s="363">
        <f t="shared" si="125"/>
        <v>0</v>
      </c>
      <c r="AI534" s="364"/>
      <c r="AJ534" s="365">
        <f t="shared" si="126"/>
        <v>0</v>
      </c>
      <c r="AK534" s="351"/>
      <c r="AM534" s="349">
        <f t="shared" si="120"/>
        <v>0</v>
      </c>
      <c r="AN534" s="349">
        <f t="shared" si="129"/>
        <v>0</v>
      </c>
      <c r="AO534" s="349">
        <f t="shared" si="129"/>
        <v>0</v>
      </c>
      <c r="AP534" s="349">
        <f t="shared" si="129"/>
        <v>0</v>
      </c>
      <c r="AQ534" s="349">
        <f t="shared" si="129"/>
        <v>0</v>
      </c>
      <c r="AR534" s="349">
        <f t="shared" si="129"/>
        <v>0</v>
      </c>
      <c r="AS534" s="349">
        <f t="shared" si="129"/>
        <v>0</v>
      </c>
      <c r="AT534" s="349">
        <f t="shared" si="129"/>
        <v>0</v>
      </c>
      <c r="AU534" s="349">
        <f t="shared" si="129"/>
        <v>0</v>
      </c>
      <c r="AV534" s="349">
        <f t="shared" si="129"/>
        <v>0</v>
      </c>
      <c r="AW534" s="349">
        <f t="shared" si="129"/>
        <v>0</v>
      </c>
      <c r="AX534" s="349">
        <f t="shared" si="129"/>
        <v>0</v>
      </c>
      <c r="AY534" s="349">
        <f t="shared" si="129"/>
        <v>0</v>
      </c>
      <c r="AZ534" s="349">
        <f t="shared" si="129"/>
        <v>0</v>
      </c>
      <c r="BA534" s="349">
        <f t="shared" si="129"/>
        <v>0</v>
      </c>
      <c r="BB534" s="349">
        <f t="shared" si="127"/>
        <v>0</v>
      </c>
    </row>
    <row r="535" spans="1:54" ht="13.5">
      <c r="A535" s="319" t="str">
        <f t="shared" si="122"/>
        <v/>
      </c>
      <c r="B535" s="350" t="e">
        <f>DATE(F535,G535,H535)&amp;"-"&amp;COUNTIF($C$19:C535,H535)</f>
        <v>#NUM!</v>
      </c>
      <c r="C535" s="319">
        <f t="shared" si="123"/>
        <v>0</v>
      </c>
      <c r="D535" s="350" t="e">
        <f>DATE(F535,G535,H535)&amp;"-"&amp;COUNTIF($E$19:E535,H535)</f>
        <v>#NUM!</v>
      </c>
      <c r="E535" s="319">
        <f t="shared" si="124"/>
        <v>0</v>
      </c>
      <c r="F535" s="351"/>
      <c r="G535" s="351"/>
      <c r="H535" s="351"/>
      <c r="I535" s="352"/>
      <c r="J535" s="352"/>
      <c r="K535" s="353"/>
      <c r="L535" s="351"/>
      <c r="M535" s="354"/>
      <c r="N535" s="355"/>
      <c r="O535" s="356"/>
      <c r="P535" s="355"/>
      <c r="Q535" s="356"/>
      <c r="R535" s="355"/>
      <c r="S535" s="356"/>
      <c r="T535" s="355"/>
      <c r="U535" s="356"/>
      <c r="V535" s="357"/>
      <c r="W535" s="358"/>
      <c r="X535" s="358"/>
      <c r="Y535" s="358"/>
      <c r="Z535" s="358"/>
      <c r="AA535" s="600">
        <v>960</v>
      </c>
      <c r="AB535" s="359"/>
      <c r="AC535" s="349" t="str">
        <f t="shared" si="119"/>
        <v/>
      </c>
      <c r="AD535" s="361"/>
      <c r="AE535" s="362">
        <f t="shared" si="128"/>
        <v>0</v>
      </c>
      <c r="AF535" s="362">
        <f t="shared" si="115"/>
        <v>0</v>
      </c>
      <c r="AG535" s="362">
        <f t="shared" si="116"/>
        <v>0</v>
      </c>
      <c r="AH535" s="363">
        <f t="shared" si="125"/>
        <v>0</v>
      </c>
      <c r="AI535" s="364"/>
      <c r="AJ535" s="365">
        <f t="shared" si="126"/>
        <v>0</v>
      </c>
      <c r="AK535" s="351"/>
      <c r="AM535" s="349">
        <f t="shared" ref="AM535:AM598" si="130">IF($O535=AM$18,$N535,0)+IF($Q535=AM$18,$P535,0)+IF($S535=AM$18,$R535,0)+IF($U535=AM$18,$T535,0)</f>
        <v>0</v>
      </c>
      <c r="AN535" s="349">
        <f t="shared" si="129"/>
        <v>0</v>
      </c>
      <c r="AO535" s="349">
        <f t="shared" si="129"/>
        <v>0</v>
      </c>
      <c r="AP535" s="349">
        <f t="shared" si="129"/>
        <v>0</v>
      </c>
      <c r="AQ535" s="349">
        <f t="shared" si="129"/>
        <v>0</v>
      </c>
      <c r="AR535" s="349">
        <f t="shared" si="129"/>
        <v>0</v>
      </c>
      <c r="AS535" s="349">
        <f t="shared" si="129"/>
        <v>0</v>
      </c>
      <c r="AT535" s="349">
        <f t="shared" si="129"/>
        <v>0</v>
      </c>
      <c r="AU535" s="349">
        <f t="shared" si="129"/>
        <v>0</v>
      </c>
      <c r="AV535" s="349">
        <f t="shared" si="129"/>
        <v>0</v>
      </c>
      <c r="AW535" s="349">
        <f t="shared" si="129"/>
        <v>0</v>
      </c>
      <c r="AX535" s="349">
        <f t="shared" si="129"/>
        <v>0</v>
      </c>
      <c r="AY535" s="349">
        <f t="shared" si="129"/>
        <v>0</v>
      </c>
      <c r="AZ535" s="349">
        <f t="shared" si="129"/>
        <v>0</v>
      </c>
      <c r="BA535" s="349">
        <f t="shared" si="129"/>
        <v>0</v>
      </c>
      <c r="BB535" s="349">
        <f t="shared" si="127"/>
        <v>0</v>
      </c>
    </row>
    <row r="536" spans="1:54" ht="13.5">
      <c r="A536" s="319" t="str">
        <f t="shared" si="122"/>
        <v/>
      </c>
      <c r="B536" s="350" t="e">
        <f>DATE(F536,G536,H536)&amp;"-"&amp;COUNTIF($C$19:C536,H536)</f>
        <v>#NUM!</v>
      </c>
      <c r="C536" s="319">
        <f t="shared" si="123"/>
        <v>0</v>
      </c>
      <c r="D536" s="350" t="e">
        <f>DATE(F536,G536,H536)&amp;"-"&amp;COUNTIF($E$19:E536,H536)</f>
        <v>#NUM!</v>
      </c>
      <c r="E536" s="319">
        <f t="shared" si="124"/>
        <v>0</v>
      </c>
      <c r="F536" s="351"/>
      <c r="G536" s="351"/>
      <c r="H536" s="351"/>
      <c r="I536" s="352"/>
      <c r="J536" s="352"/>
      <c r="K536" s="353"/>
      <c r="L536" s="351"/>
      <c r="M536" s="354"/>
      <c r="N536" s="355"/>
      <c r="O536" s="356"/>
      <c r="P536" s="355"/>
      <c r="Q536" s="356"/>
      <c r="R536" s="355"/>
      <c r="S536" s="356"/>
      <c r="T536" s="355"/>
      <c r="U536" s="356"/>
      <c r="V536" s="357"/>
      <c r="W536" s="358"/>
      <c r="X536" s="358"/>
      <c r="Y536" s="358"/>
      <c r="Z536" s="358"/>
      <c r="AA536" s="600">
        <v>960</v>
      </c>
      <c r="AB536" s="359"/>
      <c r="AC536" s="349" t="str">
        <f t="shared" si="119"/>
        <v/>
      </c>
      <c r="AD536" s="361"/>
      <c r="AE536" s="362">
        <f t="shared" si="128"/>
        <v>0</v>
      </c>
      <c r="AF536" s="362">
        <f t="shared" si="115"/>
        <v>0</v>
      </c>
      <c r="AG536" s="362">
        <f t="shared" si="116"/>
        <v>0</v>
      </c>
      <c r="AH536" s="363">
        <f t="shared" si="125"/>
        <v>0</v>
      </c>
      <c r="AI536" s="364"/>
      <c r="AJ536" s="365">
        <f t="shared" si="126"/>
        <v>0</v>
      </c>
      <c r="AK536" s="351"/>
      <c r="AM536" s="349">
        <f t="shared" si="130"/>
        <v>0</v>
      </c>
      <c r="AN536" s="349">
        <f t="shared" si="129"/>
        <v>0</v>
      </c>
      <c r="AO536" s="349">
        <f t="shared" si="129"/>
        <v>0</v>
      </c>
      <c r="AP536" s="349">
        <f t="shared" si="129"/>
        <v>0</v>
      </c>
      <c r="AQ536" s="349">
        <f t="shared" si="129"/>
        <v>0</v>
      </c>
      <c r="AR536" s="349">
        <f t="shared" si="129"/>
        <v>0</v>
      </c>
      <c r="AS536" s="349">
        <f t="shared" si="129"/>
        <v>0</v>
      </c>
      <c r="AT536" s="349">
        <f t="shared" si="129"/>
        <v>0</v>
      </c>
      <c r="AU536" s="349">
        <f t="shared" si="129"/>
        <v>0</v>
      </c>
      <c r="AV536" s="349">
        <f t="shared" si="129"/>
        <v>0</v>
      </c>
      <c r="AW536" s="349">
        <f t="shared" si="129"/>
        <v>0</v>
      </c>
      <c r="AX536" s="349">
        <f t="shared" si="129"/>
        <v>0</v>
      </c>
      <c r="AY536" s="349">
        <f t="shared" si="129"/>
        <v>0</v>
      </c>
      <c r="AZ536" s="349">
        <f t="shared" si="129"/>
        <v>0</v>
      </c>
      <c r="BA536" s="349">
        <f t="shared" si="129"/>
        <v>0</v>
      </c>
      <c r="BB536" s="349">
        <f t="shared" si="127"/>
        <v>0</v>
      </c>
    </row>
    <row r="537" spans="1:54" ht="13.5">
      <c r="A537" s="319" t="str">
        <f t="shared" si="122"/>
        <v/>
      </c>
      <c r="B537" s="350" t="e">
        <f>DATE(F537,G537,H537)&amp;"-"&amp;COUNTIF($C$19:C537,H537)</f>
        <v>#NUM!</v>
      </c>
      <c r="C537" s="319">
        <f t="shared" si="123"/>
        <v>0</v>
      </c>
      <c r="D537" s="350" t="e">
        <f>DATE(F537,G537,H537)&amp;"-"&amp;COUNTIF($E$19:E537,H537)</f>
        <v>#NUM!</v>
      </c>
      <c r="E537" s="319">
        <f t="shared" si="124"/>
        <v>0</v>
      </c>
      <c r="F537" s="351"/>
      <c r="G537" s="351"/>
      <c r="H537" s="351"/>
      <c r="I537" s="352"/>
      <c r="J537" s="352"/>
      <c r="K537" s="353"/>
      <c r="L537" s="351"/>
      <c r="M537" s="354"/>
      <c r="N537" s="355"/>
      <c r="O537" s="356"/>
      <c r="P537" s="355"/>
      <c r="Q537" s="356"/>
      <c r="R537" s="355"/>
      <c r="S537" s="356"/>
      <c r="T537" s="355"/>
      <c r="U537" s="356"/>
      <c r="V537" s="357"/>
      <c r="W537" s="358"/>
      <c r="X537" s="358"/>
      <c r="Y537" s="358"/>
      <c r="Z537" s="358"/>
      <c r="AA537" s="600">
        <v>960</v>
      </c>
      <c r="AB537" s="359"/>
      <c r="AC537" s="349" t="str">
        <f t="shared" si="119"/>
        <v/>
      </c>
      <c r="AD537" s="361"/>
      <c r="AE537" s="362">
        <f t="shared" si="128"/>
        <v>0</v>
      </c>
      <c r="AF537" s="362">
        <f t="shared" si="115"/>
        <v>0</v>
      </c>
      <c r="AG537" s="362">
        <f t="shared" si="116"/>
        <v>0</v>
      </c>
      <c r="AH537" s="363">
        <f t="shared" si="125"/>
        <v>0</v>
      </c>
      <c r="AI537" s="364"/>
      <c r="AJ537" s="365">
        <f t="shared" si="126"/>
        <v>0</v>
      </c>
      <c r="AK537" s="351"/>
      <c r="AM537" s="349">
        <f t="shared" si="130"/>
        <v>0</v>
      </c>
      <c r="AN537" s="349">
        <f t="shared" si="129"/>
        <v>0</v>
      </c>
      <c r="AO537" s="349">
        <f t="shared" si="129"/>
        <v>0</v>
      </c>
      <c r="AP537" s="349">
        <f t="shared" si="129"/>
        <v>0</v>
      </c>
      <c r="AQ537" s="349">
        <f t="shared" si="129"/>
        <v>0</v>
      </c>
      <c r="AR537" s="349">
        <f t="shared" si="129"/>
        <v>0</v>
      </c>
      <c r="AS537" s="349">
        <f t="shared" si="129"/>
        <v>0</v>
      </c>
      <c r="AT537" s="349">
        <f t="shared" si="129"/>
        <v>0</v>
      </c>
      <c r="AU537" s="349">
        <f t="shared" si="129"/>
        <v>0</v>
      </c>
      <c r="AV537" s="349">
        <f t="shared" si="129"/>
        <v>0</v>
      </c>
      <c r="AW537" s="349">
        <f t="shared" si="129"/>
        <v>0</v>
      </c>
      <c r="AX537" s="349">
        <f t="shared" si="129"/>
        <v>0</v>
      </c>
      <c r="AY537" s="349">
        <f t="shared" si="129"/>
        <v>0</v>
      </c>
      <c r="AZ537" s="349">
        <f t="shared" si="129"/>
        <v>0</v>
      </c>
      <c r="BA537" s="349">
        <f t="shared" si="129"/>
        <v>0</v>
      </c>
      <c r="BB537" s="349">
        <f t="shared" si="127"/>
        <v>0</v>
      </c>
    </row>
    <row r="538" spans="1:54" ht="13.5">
      <c r="A538" s="319" t="str">
        <f t="shared" si="122"/>
        <v/>
      </c>
      <c r="B538" s="350" t="e">
        <f>DATE(F538,G538,H538)&amp;"-"&amp;COUNTIF($C$19:C538,H538)</f>
        <v>#NUM!</v>
      </c>
      <c r="C538" s="319">
        <f t="shared" si="123"/>
        <v>0</v>
      </c>
      <c r="D538" s="350" t="e">
        <f>DATE(F538,G538,H538)&amp;"-"&amp;COUNTIF($E$19:E538,H538)</f>
        <v>#NUM!</v>
      </c>
      <c r="E538" s="319">
        <f t="shared" si="124"/>
        <v>0</v>
      </c>
      <c r="F538" s="351"/>
      <c r="G538" s="351"/>
      <c r="H538" s="351"/>
      <c r="I538" s="352"/>
      <c r="J538" s="352"/>
      <c r="K538" s="353"/>
      <c r="L538" s="351"/>
      <c r="M538" s="354"/>
      <c r="N538" s="355"/>
      <c r="O538" s="356"/>
      <c r="P538" s="355"/>
      <c r="Q538" s="356"/>
      <c r="R538" s="355"/>
      <c r="S538" s="356"/>
      <c r="T538" s="355"/>
      <c r="U538" s="356"/>
      <c r="V538" s="357"/>
      <c r="W538" s="358"/>
      <c r="X538" s="358"/>
      <c r="Y538" s="358"/>
      <c r="Z538" s="358"/>
      <c r="AA538" s="600">
        <v>960</v>
      </c>
      <c r="AB538" s="359"/>
      <c r="AC538" s="349" t="str">
        <f t="shared" si="119"/>
        <v/>
      </c>
      <c r="AD538" s="361"/>
      <c r="AE538" s="362">
        <f t="shared" si="128"/>
        <v>0</v>
      </c>
      <c r="AF538" s="362">
        <f t="shared" si="115"/>
        <v>0</v>
      </c>
      <c r="AG538" s="362">
        <f t="shared" si="116"/>
        <v>0</v>
      </c>
      <c r="AH538" s="363">
        <f t="shared" si="125"/>
        <v>0</v>
      </c>
      <c r="AI538" s="364"/>
      <c r="AJ538" s="365">
        <f t="shared" si="126"/>
        <v>0</v>
      </c>
      <c r="AK538" s="351"/>
      <c r="AM538" s="349">
        <f t="shared" si="130"/>
        <v>0</v>
      </c>
      <c r="AN538" s="349">
        <f t="shared" si="129"/>
        <v>0</v>
      </c>
      <c r="AO538" s="349">
        <f t="shared" si="129"/>
        <v>0</v>
      </c>
      <c r="AP538" s="349">
        <f t="shared" si="129"/>
        <v>0</v>
      </c>
      <c r="AQ538" s="349">
        <f t="shared" si="129"/>
        <v>0</v>
      </c>
      <c r="AR538" s="349">
        <f t="shared" si="129"/>
        <v>0</v>
      </c>
      <c r="AS538" s="349">
        <f t="shared" si="129"/>
        <v>0</v>
      </c>
      <c r="AT538" s="349">
        <f t="shared" si="129"/>
        <v>0</v>
      </c>
      <c r="AU538" s="349">
        <f t="shared" si="129"/>
        <v>0</v>
      </c>
      <c r="AV538" s="349">
        <f t="shared" si="129"/>
        <v>0</v>
      </c>
      <c r="AW538" s="349">
        <f t="shared" si="129"/>
        <v>0</v>
      </c>
      <c r="AX538" s="349">
        <f t="shared" si="129"/>
        <v>0</v>
      </c>
      <c r="AY538" s="349">
        <f t="shared" si="129"/>
        <v>0</v>
      </c>
      <c r="AZ538" s="349">
        <f t="shared" si="129"/>
        <v>0</v>
      </c>
      <c r="BA538" s="349">
        <f t="shared" si="129"/>
        <v>0</v>
      </c>
      <c r="BB538" s="349">
        <f t="shared" si="127"/>
        <v>0</v>
      </c>
    </row>
    <row r="539" spans="1:54" ht="13.5">
      <c r="A539" s="319" t="str">
        <f t="shared" si="122"/>
        <v/>
      </c>
      <c r="B539" s="350" t="e">
        <f>DATE(F539,G539,H539)&amp;"-"&amp;COUNTIF($C$19:C539,H539)</f>
        <v>#NUM!</v>
      </c>
      <c r="C539" s="319">
        <f t="shared" si="123"/>
        <v>0</v>
      </c>
      <c r="D539" s="350" t="e">
        <f>DATE(F539,G539,H539)&amp;"-"&amp;COUNTIF($E$19:E539,H539)</f>
        <v>#NUM!</v>
      </c>
      <c r="E539" s="319">
        <f t="shared" si="124"/>
        <v>0</v>
      </c>
      <c r="F539" s="351"/>
      <c r="G539" s="351"/>
      <c r="H539" s="351"/>
      <c r="I539" s="352"/>
      <c r="J539" s="352"/>
      <c r="K539" s="353"/>
      <c r="L539" s="351"/>
      <c r="M539" s="354"/>
      <c r="N539" s="355"/>
      <c r="O539" s="356"/>
      <c r="P539" s="355"/>
      <c r="Q539" s="356"/>
      <c r="R539" s="355"/>
      <c r="S539" s="356"/>
      <c r="T539" s="355"/>
      <c r="U539" s="356"/>
      <c r="V539" s="357"/>
      <c r="W539" s="358"/>
      <c r="X539" s="358"/>
      <c r="Y539" s="358"/>
      <c r="Z539" s="358"/>
      <c r="AA539" s="600">
        <v>960</v>
      </c>
      <c r="AB539" s="359"/>
      <c r="AC539" s="349" t="str">
        <f t="shared" si="119"/>
        <v/>
      </c>
      <c r="AD539" s="361"/>
      <c r="AE539" s="362">
        <f t="shared" si="128"/>
        <v>0</v>
      </c>
      <c r="AF539" s="362">
        <f t="shared" si="115"/>
        <v>0</v>
      </c>
      <c r="AG539" s="362">
        <f t="shared" si="116"/>
        <v>0</v>
      </c>
      <c r="AH539" s="363">
        <f t="shared" si="125"/>
        <v>0</v>
      </c>
      <c r="AI539" s="364"/>
      <c r="AJ539" s="365">
        <f t="shared" si="126"/>
        <v>0</v>
      </c>
      <c r="AK539" s="351"/>
      <c r="AM539" s="349">
        <f t="shared" si="130"/>
        <v>0</v>
      </c>
      <c r="AN539" s="349">
        <f t="shared" si="129"/>
        <v>0</v>
      </c>
      <c r="AO539" s="349">
        <f t="shared" si="129"/>
        <v>0</v>
      </c>
      <c r="AP539" s="349">
        <f t="shared" si="129"/>
        <v>0</v>
      </c>
      <c r="AQ539" s="349">
        <f t="shared" si="129"/>
        <v>0</v>
      </c>
      <c r="AR539" s="349">
        <f t="shared" si="129"/>
        <v>0</v>
      </c>
      <c r="AS539" s="349">
        <f t="shared" si="129"/>
        <v>0</v>
      </c>
      <c r="AT539" s="349">
        <f t="shared" si="129"/>
        <v>0</v>
      </c>
      <c r="AU539" s="349">
        <f t="shared" si="129"/>
        <v>0</v>
      </c>
      <c r="AV539" s="349">
        <f t="shared" si="129"/>
        <v>0</v>
      </c>
      <c r="AW539" s="349">
        <f t="shared" si="129"/>
        <v>0</v>
      </c>
      <c r="AX539" s="349">
        <f t="shared" si="129"/>
        <v>0</v>
      </c>
      <c r="AY539" s="349">
        <f t="shared" si="129"/>
        <v>0</v>
      </c>
      <c r="AZ539" s="349">
        <f t="shared" si="129"/>
        <v>0</v>
      </c>
      <c r="BA539" s="349">
        <f t="shared" si="129"/>
        <v>0</v>
      </c>
      <c r="BB539" s="349">
        <f t="shared" si="127"/>
        <v>0</v>
      </c>
    </row>
    <row r="540" spans="1:54" ht="13.5">
      <c r="A540" s="319" t="str">
        <f t="shared" si="122"/>
        <v/>
      </c>
      <c r="B540" s="350" t="e">
        <f>DATE(F540,G540,H540)&amp;"-"&amp;COUNTIF($C$19:C540,H540)</f>
        <v>#NUM!</v>
      </c>
      <c r="C540" s="319">
        <f t="shared" si="123"/>
        <v>0</v>
      </c>
      <c r="D540" s="350" t="e">
        <f>DATE(F540,G540,H540)&amp;"-"&amp;COUNTIF($E$19:E540,H540)</f>
        <v>#NUM!</v>
      </c>
      <c r="E540" s="319">
        <f t="shared" si="124"/>
        <v>0</v>
      </c>
      <c r="F540" s="351"/>
      <c r="G540" s="351"/>
      <c r="H540" s="351"/>
      <c r="I540" s="352"/>
      <c r="J540" s="352"/>
      <c r="K540" s="353"/>
      <c r="L540" s="351"/>
      <c r="M540" s="354"/>
      <c r="N540" s="355"/>
      <c r="O540" s="356"/>
      <c r="P540" s="355"/>
      <c r="Q540" s="356"/>
      <c r="R540" s="355"/>
      <c r="S540" s="356"/>
      <c r="T540" s="355"/>
      <c r="U540" s="356"/>
      <c r="V540" s="357"/>
      <c r="W540" s="358"/>
      <c r="X540" s="358"/>
      <c r="Y540" s="358"/>
      <c r="Z540" s="358"/>
      <c r="AA540" s="600">
        <v>960</v>
      </c>
      <c r="AB540" s="359"/>
      <c r="AC540" s="349" t="str">
        <f t="shared" si="119"/>
        <v/>
      </c>
      <c r="AD540" s="361"/>
      <c r="AE540" s="362">
        <f t="shared" si="128"/>
        <v>0</v>
      </c>
      <c r="AF540" s="362">
        <f t="shared" si="115"/>
        <v>0</v>
      </c>
      <c r="AG540" s="362">
        <f t="shared" si="116"/>
        <v>0</v>
      </c>
      <c r="AH540" s="363">
        <f t="shared" si="125"/>
        <v>0</v>
      </c>
      <c r="AI540" s="364"/>
      <c r="AJ540" s="365">
        <f t="shared" si="126"/>
        <v>0</v>
      </c>
      <c r="AK540" s="351"/>
      <c r="AM540" s="349">
        <f t="shared" si="130"/>
        <v>0</v>
      </c>
      <c r="AN540" s="349">
        <f t="shared" si="129"/>
        <v>0</v>
      </c>
      <c r="AO540" s="349">
        <f t="shared" si="129"/>
        <v>0</v>
      </c>
      <c r="AP540" s="349">
        <f t="shared" si="129"/>
        <v>0</v>
      </c>
      <c r="AQ540" s="349">
        <f t="shared" si="129"/>
        <v>0</v>
      </c>
      <c r="AR540" s="349">
        <f t="shared" si="129"/>
        <v>0</v>
      </c>
      <c r="AS540" s="349">
        <f t="shared" si="129"/>
        <v>0</v>
      </c>
      <c r="AT540" s="349">
        <f t="shared" si="129"/>
        <v>0</v>
      </c>
      <c r="AU540" s="349">
        <f t="shared" si="129"/>
        <v>0</v>
      </c>
      <c r="AV540" s="349">
        <f t="shared" si="129"/>
        <v>0</v>
      </c>
      <c r="AW540" s="349">
        <f t="shared" si="129"/>
        <v>0</v>
      </c>
      <c r="AX540" s="349">
        <f t="shared" si="129"/>
        <v>0</v>
      </c>
      <c r="AY540" s="349">
        <f t="shared" si="129"/>
        <v>0</v>
      </c>
      <c r="AZ540" s="349">
        <f t="shared" si="129"/>
        <v>0</v>
      </c>
      <c r="BA540" s="349">
        <f t="shared" si="129"/>
        <v>0</v>
      </c>
      <c r="BB540" s="349">
        <f t="shared" si="127"/>
        <v>0</v>
      </c>
    </row>
    <row r="541" spans="1:54" ht="13.5">
      <c r="A541" s="319" t="str">
        <f t="shared" si="122"/>
        <v/>
      </c>
      <c r="B541" s="350" t="e">
        <f>DATE(F541,G541,H541)&amp;"-"&amp;COUNTIF($C$19:C541,H541)</f>
        <v>#NUM!</v>
      </c>
      <c r="C541" s="319">
        <f t="shared" si="123"/>
        <v>0</v>
      </c>
      <c r="D541" s="350" t="e">
        <f>DATE(F541,G541,H541)&amp;"-"&amp;COUNTIF($E$19:E541,H541)</f>
        <v>#NUM!</v>
      </c>
      <c r="E541" s="319">
        <f t="shared" si="124"/>
        <v>0</v>
      </c>
      <c r="F541" s="351"/>
      <c r="G541" s="351"/>
      <c r="H541" s="351"/>
      <c r="I541" s="352"/>
      <c r="J541" s="352"/>
      <c r="K541" s="353"/>
      <c r="L541" s="351"/>
      <c r="M541" s="354"/>
      <c r="N541" s="355"/>
      <c r="O541" s="356"/>
      <c r="P541" s="355"/>
      <c r="Q541" s="356"/>
      <c r="R541" s="355"/>
      <c r="S541" s="356"/>
      <c r="T541" s="355"/>
      <c r="U541" s="356"/>
      <c r="V541" s="357"/>
      <c r="W541" s="358"/>
      <c r="X541" s="358"/>
      <c r="Y541" s="358"/>
      <c r="Z541" s="358"/>
      <c r="AA541" s="600">
        <v>960</v>
      </c>
      <c r="AB541" s="359"/>
      <c r="AC541" s="349" t="str">
        <f t="shared" si="119"/>
        <v/>
      </c>
      <c r="AD541" s="361"/>
      <c r="AE541" s="362">
        <f t="shared" si="128"/>
        <v>0</v>
      </c>
      <c r="AF541" s="362">
        <f t="shared" si="115"/>
        <v>0</v>
      </c>
      <c r="AG541" s="362">
        <f t="shared" si="116"/>
        <v>0</v>
      </c>
      <c r="AH541" s="363">
        <f t="shared" si="125"/>
        <v>0</v>
      </c>
      <c r="AI541" s="364"/>
      <c r="AJ541" s="365">
        <f t="shared" si="126"/>
        <v>0</v>
      </c>
      <c r="AK541" s="351"/>
      <c r="AM541" s="349">
        <f t="shared" si="130"/>
        <v>0</v>
      </c>
      <c r="AN541" s="349">
        <f t="shared" si="129"/>
        <v>0</v>
      </c>
      <c r="AO541" s="349">
        <f t="shared" si="129"/>
        <v>0</v>
      </c>
      <c r="AP541" s="349">
        <f t="shared" si="129"/>
        <v>0</v>
      </c>
      <c r="AQ541" s="349">
        <f t="shared" si="129"/>
        <v>0</v>
      </c>
      <c r="AR541" s="349">
        <f t="shared" si="129"/>
        <v>0</v>
      </c>
      <c r="AS541" s="349">
        <f t="shared" si="129"/>
        <v>0</v>
      </c>
      <c r="AT541" s="349">
        <f t="shared" si="129"/>
        <v>0</v>
      </c>
      <c r="AU541" s="349">
        <f t="shared" si="129"/>
        <v>0</v>
      </c>
      <c r="AV541" s="349">
        <f t="shared" si="129"/>
        <v>0</v>
      </c>
      <c r="AW541" s="349">
        <f t="shared" si="129"/>
        <v>0</v>
      </c>
      <c r="AX541" s="349">
        <f t="shared" si="129"/>
        <v>0</v>
      </c>
      <c r="AY541" s="349">
        <f t="shared" si="129"/>
        <v>0</v>
      </c>
      <c r="AZ541" s="349">
        <f t="shared" si="129"/>
        <v>0</v>
      </c>
      <c r="BA541" s="349">
        <f t="shared" si="129"/>
        <v>0</v>
      </c>
      <c r="BB541" s="349">
        <f t="shared" si="127"/>
        <v>0</v>
      </c>
    </row>
    <row r="542" spans="1:54" ht="13.5">
      <c r="A542" s="319" t="str">
        <f t="shared" si="122"/>
        <v/>
      </c>
      <c r="B542" s="350" t="e">
        <f>DATE(F542,G542,H542)&amp;"-"&amp;COUNTIF($C$19:C542,H542)</f>
        <v>#NUM!</v>
      </c>
      <c r="C542" s="319">
        <f t="shared" si="123"/>
        <v>0</v>
      </c>
      <c r="D542" s="350" t="e">
        <f>DATE(F542,G542,H542)&amp;"-"&amp;COUNTIF($E$19:E542,H542)</f>
        <v>#NUM!</v>
      </c>
      <c r="E542" s="319">
        <f t="shared" si="124"/>
        <v>0</v>
      </c>
      <c r="F542" s="351"/>
      <c r="G542" s="351"/>
      <c r="H542" s="351"/>
      <c r="I542" s="352"/>
      <c r="J542" s="352"/>
      <c r="K542" s="353"/>
      <c r="L542" s="351"/>
      <c r="M542" s="354"/>
      <c r="N542" s="355"/>
      <c r="O542" s="356"/>
      <c r="P542" s="355"/>
      <c r="Q542" s="356"/>
      <c r="R542" s="355"/>
      <c r="S542" s="356"/>
      <c r="T542" s="355"/>
      <c r="U542" s="356"/>
      <c r="V542" s="357"/>
      <c r="W542" s="358"/>
      <c r="X542" s="358"/>
      <c r="Y542" s="358"/>
      <c r="Z542" s="358"/>
      <c r="AA542" s="600">
        <v>960</v>
      </c>
      <c r="AB542" s="359"/>
      <c r="AC542" s="349" t="str">
        <f t="shared" si="119"/>
        <v/>
      </c>
      <c r="AD542" s="361"/>
      <c r="AE542" s="362">
        <f t="shared" si="128"/>
        <v>0</v>
      </c>
      <c r="AF542" s="362">
        <f t="shared" si="115"/>
        <v>0</v>
      </c>
      <c r="AG542" s="362">
        <f t="shared" si="116"/>
        <v>0</v>
      </c>
      <c r="AH542" s="363">
        <f t="shared" si="125"/>
        <v>0</v>
      </c>
      <c r="AI542" s="364"/>
      <c r="AJ542" s="365">
        <f t="shared" si="126"/>
        <v>0</v>
      </c>
      <c r="AK542" s="351"/>
      <c r="AM542" s="349">
        <f t="shared" si="130"/>
        <v>0</v>
      </c>
      <c r="AN542" s="349">
        <f t="shared" si="129"/>
        <v>0</v>
      </c>
      <c r="AO542" s="349">
        <f t="shared" si="129"/>
        <v>0</v>
      </c>
      <c r="AP542" s="349">
        <f t="shared" si="129"/>
        <v>0</v>
      </c>
      <c r="AQ542" s="349">
        <f t="shared" si="129"/>
        <v>0</v>
      </c>
      <c r="AR542" s="349">
        <f t="shared" si="129"/>
        <v>0</v>
      </c>
      <c r="AS542" s="349">
        <f t="shared" si="129"/>
        <v>0</v>
      </c>
      <c r="AT542" s="349">
        <f t="shared" si="129"/>
        <v>0</v>
      </c>
      <c r="AU542" s="349">
        <f t="shared" si="129"/>
        <v>0</v>
      </c>
      <c r="AV542" s="349">
        <f t="shared" si="129"/>
        <v>0</v>
      </c>
      <c r="AW542" s="349">
        <f t="shared" si="129"/>
        <v>0</v>
      </c>
      <c r="AX542" s="349">
        <f t="shared" si="129"/>
        <v>0</v>
      </c>
      <c r="AY542" s="349">
        <f t="shared" si="129"/>
        <v>0</v>
      </c>
      <c r="AZ542" s="349">
        <f t="shared" si="129"/>
        <v>0</v>
      </c>
      <c r="BA542" s="349">
        <f t="shared" si="129"/>
        <v>0</v>
      </c>
      <c r="BB542" s="349">
        <f t="shared" si="127"/>
        <v>0</v>
      </c>
    </row>
    <row r="543" spans="1:54" ht="13.5">
      <c r="A543" s="319" t="str">
        <f t="shared" si="122"/>
        <v/>
      </c>
      <c r="B543" s="350" t="e">
        <f>DATE(F543,G543,H543)&amp;"-"&amp;COUNTIF($C$19:C543,H543)</f>
        <v>#NUM!</v>
      </c>
      <c r="C543" s="319">
        <f t="shared" si="123"/>
        <v>0</v>
      </c>
      <c r="D543" s="350" t="e">
        <f>DATE(F543,G543,H543)&amp;"-"&amp;COUNTIF($E$19:E543,H543)</f>
        <v>#NUM!</v>
      </c>
      <c r="E543" s="319">
        <f t="shared" si="124"/>
        <v>0</v>
      </c>
      <c r="F543" s="351"/>
      <c r="G543" s="351"/>
      <c r="H543" s="351"/>
      <c r="I543" s="352"/>
      <c r="J543" s="352"/>
      <c r="K543" s="353"/>
      <c r="L543" s="351"/>
      <c r="M543" s="354"/>
      <c r="N543" s="355"/>
      <c r="O543" s="356"/>
      <c r="P543" s="355"/>
      <c r="Q543" s="356"/>
      <c r="R543" s="355"/>
      <c r="S543" s="356"/>
      <c r="T543" s="355"/>
      <c r="U543" s="356"/>
      <c r="V543" s="357"/>
      <c r="W543" s="358"/>
      <c r="X543" s="358"/>
      <c r="Y543" s="358"/>
      <c r="Z543" s="358"/>
      <c r="AA543" s="600">
        <v>960</v>
      </c>
      <c r="AB543" s="359"/>
      <c r="AC543" s="349" t="str">
        <f t="shared" si="119"/>
        <v/>
      </c>
      <c r="AD543" s="361"/>
      <c r="AE543" s="362">
        <f t="shared" si="128"/>
        <v>0</v>
      </c>
      <c r="AF543" s="362">
        <f t="shared" si="115"/>
        <v>0</v>
      </c>
      <c r="AG543" s="362">
        <f t="shared" si="116"/>
        <v>0</v>
      </c>
      <c r="AH543" s="363">
        <f t="shared" si="125"/>
        <v>0</v>
      </c>
      <c r="AI543" s="364"/>
      <c r="AJ543" s="365">
        <f t="shared" si="126"/>
        <v>0</v>
      </c>
      <c r="AK543" s="351"/>
      <c r="AM543" s="349">
        <f t="shared" si="130"/>
        <v>0</v>
      </c>
      <c r="AN543" s="349">
        <f t="shared" si="129"/>
        <v>0</v>
      </c>
      <c r="AO543" s="349">
        <f t="shared" si="129"/>
        <v>0</v>
      </c>
      <c r="AP543" s="349">
        <f t="shared" si="129"/>
        <v>0</v>
      </c>
      <c r="AQ543" s="349">
        <f t="shared" si="129"/>
        <v>0</v>
      </c>
      <c r="AR543" s="349">
        <f t="shared" si="129"/>
        <v>0</v>
      </c>
      <c r="AS543" s="349">
        <f t="shared" si="129"/>
        <v>0</v>
      </c>
      <c r="AT543" s="349">
        <f t="shared" si="129"/>
        <v>0</v>
      </c>
      <c r="AU543" s="349">
        <f t="shared" si="129"/>
        <v>0</v>
      </c>
      <c r="AV543" s="349">
        <f t="shared" si="129"/>
        <v>0</v>
      </c>
      <c r="AW543" s="349">
        <f t="shared" si="129"/>
        <v>0</v>
      </c>
      <c r="AX543" s="349">
        <f t="shared" si="129"/>
        <v>0</v>
      </c>
      <c r="AY543" s="349">
        <f t="shared" si="129"/>
        <v>0</v>
      </c>
      <c r="AZ543" s="349">
        <f t="shared" si="129"/>
        <v>0</v>
      </c>
      <c r="BA543" s="349">
        <f t="shared" si="129"/>
        <v>0</v>
      </c>
      <c r="BB543" s="349">
        <f t="shared" si="127"/>
        <v>0</v>
      </c>
    </row>
    <row r="544" spans="1:54" ht="13.5">
      <c r="A544" s="319" t="str">
        <f t="shared" si="122"/>
        <v/>
      </c>
      <c r="B544" s="350" t="e">
        <f>DATE(F544,G544,H544)&amp;"-"&amp;COUNTIF($C$19:C544,H544)</f>
        <v>#NUM!</v>
      </c>
      <c r="C544" s="319">
        <f t="shared" si="123"/>
        <v>0</v>
      </c>
      <c r="D544" s="350" t="e">
        <f>DATE(F544,G544,H544)&amp;"-"&amp;COUNTIF($E$19:E544,H544)</f>
        <v>#NUM!</v>
      </c>
      <c r="E544" s="319">
        <f t="shared" si="124"/>
        <v>0</v>
      </c>
      <c r="F544" s="351"/>
      <c r="G544" s="351"/>
      <c r="H544" s="351"/>
      <c r="I544" s="352"/>
      <c r="J544" s="352"/>
      <c r="K544" s="353"/>
      <c r="L544" s="351"/>
      <c r="M544" s="354"/>
      <c r="N544" s="355"/>
      <c r="O544" s="356"/>
      <c r="P544" s="355"/>
      <c r="Q544" s="356"/>
      <c r="R544" s="355"/>
      <c r="S544" s="356"/>
      <c r="T544" s="355"/>
      <c r="U544" s="356"/>
      <c r="V544" s="357"/>
      <c r="W544" s="358"/>
      <c r="X544" s="358"/>
      <c r="Y544" s="358"/>
      <c r="Z544" s="358"/>
      <c r="AA544" s="600">
        <v>960</v>
      </c>
      <c r="AB544" s="359"/>
      <c r="AC544" s="349" t="str">
        <f t="shared" si="119"/>
        <v/>
      </c>
      <c r="AD544" s="361"/>
      <c r="AE544" s="362">
        <f t="shared" si="128"/>
        <v>0</v>
      </c>
      <c r="AF544" s="362">
        <f t="shared" ref="AF544:AF607" si="131">IF(AE544-"8:00"&lt;0,0,AE544-"8:00")</f>
        <v>0</v>
      </c>
      <c r="AG544" s="362">
        <f t="shared" ref="AG544:AG607" si="132">IF(AB544&gt;22/24,AE544,5/24-MIN(AB544,5/24)+MAX(AD544,22/24)-22/24)</f>
        <v>0</v>
      </c>
      <c r="AH544" s="363">
        <f t="shared" si="125"/>
        <v>0</v>
      </c>
      <c r="AI544" s="364"/>
      <c r="AJ544" s="365">
        <f t="shared" si="126"/>
        <v>0</v>
      </c>
      <c r="AK544" s="351"/>
      <c r="AM544" s="349">
        <f t="shared" si="130"/>
        <v>0</v>
      </c>
      <c r="AN544" s="349">
        <f t="shared" si="129"/>
        <v>0</v>
      </c>
      <c r="AO544" s="349">
        <f t="shared" si="129"/>
        <v>0</v>
      </c>
      <c r="AP544" s="349">
        <f t="shared" si="129"/>
        <v>0</v>
      </c>
      <c r="AQ544" s="349">
        <f t="shared" si="129"/>
        <v>0</v>
      </c>
      <c r="AR544" s="349">
        <f t="shared" si="129"/>
        <v>0</v>
      </c>
      <c r="AS544" s="349">
        <f t="shared" si="129"/>
        <v>0</v>
      </c>
      <c r="AT544" s="349">
        <f t="shared" si="129"/>
        <v>0</v>
      </c>
      <c r="AU544" s="349">
        <f t="shared" si="129"/>
        <v>0</v>
      </c>
      <c r="AV544" s="349">
        <f t="shared" si="129"/>
        <v>0</v>
      </c>
      <c r="AW544" s="349">
        <f t="shared" si="129"/>
        <v>0</v>
      </c>
      <c r="AX544" s="349">
        <f t="shared" si="129"/>
        <v>0</v>
      </c>
      <c r="AY544" s="349">
        <f t="shared" si="129"/>
        <v>0</v>
      </c>
      <c r="AZ544" s="349">
        <f t="shared" si="129"/>
        <v>0</v>
      </c>
      <c r="BA544" s="349">
        <f t="shared" si="129"/>
        <v>0</v>
      </c>
      <c r="BB544" s="349">
        <f t="shared" si="127"/>
        <v>0</v>
      </c>
    </row>
    <row r="545" spans="1:54" ht="13.5">
      <c r="A545" s="319" t="str">
        <f t="shared" si="122"/>
        <v/>
      </c>
      <c r="B545" s="350" t="e">
        <f>DATE(F545,G545,H545)&amp;"-"&amp;COUNTIF($C$19:C545,H545)</f>
        <v>#NUM!</v>
      </c>
      <c r="C545" s="319">
        <f t="shared" si="123"/>
        <v>0</v>
      </c>
      <c r="D545" s="350" t="e">
        <f>DATE(F545,G545,H545)&amp;"-"&amp;COUNTIF($E$19:E545,H545)</f>
        <v>#NUM!</v>
      </c>
      <c r="E545" s="319">
        <f t="shared" si="124"/>
        <v>0</v>
      </c>
      <c r="F545" s="351"/>
      <c r="G545" s="351"/>
      <c r="H545" s="351"/>
      <c r="I545" s="352"/>
      <c r="J545" s="352"/>
      <c r="K545" s="353"/>
      <c r="L545" s="351"/>
      <c r="M545" s="354"/>
      <c r="N545" s="355"/>
      <c r="O545" s="356"/>
      <c r="P545" s="355"/>
      <c r="Q545" s="356"/>
      <c r="R545" s="355"/>
      <c r="S545" s="356"/>
      <c r="T545" s="355"/>
      <c r="U545" s="356"/>
      <c r="V545" s="357"/>
      <c r="W545" s="358"/>
      <c r="X545" s="358"/>
      <c r="Y545" s="358"/>
      <c r="Z545" s="358"/>
      <c r="AA545" s="600">
        <v>960</v>
      </c>
      <c r="AB545" s="359"/>
      <c r="AC545" s="349" t="str">
        <f t="shared" si="119"/>
        <v/>
      </c>
      <c r="AD545" s="361"/>
      <c r="AE545" s="362">
        <f t="shared" si="128"/>
        <v>0</v>
      </c>
      <c r="AF545" s="362">
        <f t="shared" si="131"/>
        <v>0</v>
      </c>
      <c r="AG545" s="362">
        <f t="shared" si="132"/>
        <v>0</v>
      </c>
      <c r="AH545" s="363">
        <f t="shared" si="125"/>
        <v>0</v>
      </c>
      <c r="AI545" s="364"/>
      <c r="AJ545" s="365">
        <f t="shared" si="126"/>
        <v>0</v>
      </c>
      <c r="AK545" s="351"/>
      <c r="AM545" s="349">
        <f t="shared" si="130"/>
        <v>0</v>
      </c>
      <c r="AN545" s="349">
        <f t="shared" si="129"/>
        <v>0</v>
      </c>
      <c r="AO545" s="349">
        <f t="shared" si="129"/>
        <v>0</v>
      </c>
      <c r="AP545" s="349">
        <f t="shared" si="129"/>
        <v>0</v>
      </c>
      <c r="AQ545" s="349">
        <f t="shared" si="129"/>
        <v>0</v>
      </c>
      <c r="AR545" s="349">
        <f t="shared" ref="AN545:BA563" si="133">IF($O545=AR$18,$N545,0)+IF($Q545=AR$18,$P545,0)+IF($S545=AR$18,$R545,0)+IF($U545=AR$18,$T545,0)</f>
        <v>0</v>
      </c>
      <c r="AS545" s="349">
        <f t="shared" si="133"/>
        <v>0</v>
      </c>
      <c r="AT545" s="349">
        <f t="shared" si="133"/>
        <v>0</v>
      </c>
      <c r="AU545" s="349">
        <f t="shared" si="133"/>
        <v>0</v>
      </c>
      <c r="AV545" s="349">
        <f t="shared" si="133"/>
        <v>0</v>
      </c>
      <c r="AW545" s="349">
        <f t="shared" si="133"/>
        <v>0</v>
      </c>
      <c r="AX545" s="349">
        <f t="shared" si="133"/>
        <v>0</v>
      </c>
      <c r="AY545" s="349">
        <f t="shared" si="133"/>
        <v>0</v>
      </c>
      <c r="AZ545" s="349">
        <f t="shared" si="133"/>
        <v>0</v>
      </c>
      <c r="BA545" s="349">
        <f t="shared" si="133"/>
        <v>0</v>
      </c>
      <c r="BB545" s="349">
        <f t="shared" si="127"/>
        <v>0</v>
      </c>
    </row>
    <row r="546" spans="1:54" ht="13.5">
      <c r="A546" s="319" t="str">
        <f t="shared" si="122"/>
        <v/>
      </c>
      <c r="B546" s="350" t="e">
        <f>DATE(F546,G546,H546)&amp;"-"&amp;COUNTIF($C$19:C546,H546)</f>
        <v>#NUM!</v>
      </c>
      <c r="C546" s="319">
        <f t="shared" si="123"/>
        <v>0</v>
      </c>
      <c r="D546" s="350" t="e">
        <f>DATE(F546,G546,H546)&amp;"-"&amp;COUNTIF($E$19:E546,H546)</f>
        <v>#NUM!</v>
      </c>
      <c r="E546" s="319">
        <f t="shared" si="124"/>
        <v>0</v>
      </c>
      <c r="F546" s="351"/>
      <c r="G546" s="351"/>
      <c r="H546" s="351"/>
      <c r="I546" s="352"/>
      <c r="J546" s="352"/>
      <c r="K546" s="353"/>
      <c r="L546" s="351"/>
      <c r="M546" s="354"/>
      <c r="N546" s="355"/>
      <c r="O546" s="356"/>
      <c r="P546" s="355"/>
      <c r="Q546" s="356"/>
      <c r="R546" s="355"/>
      <c r="S546" s="356"/>
      <c r="T546" s="355"/>
      <c r="U546" s="356"/>
      <c r="V546" s="357"/>
      <c r="W546" s="358"/>
      <c r="X546" s="358"/>
      <c r="Y546" s="358"/>
      <c r="Z546" s="358"/>
      <c r="AA546" s="600">
        <v>960</v>
      </c>
      <c r="AB546" s="359"/>
      <c r="AC546" s="349" t="str">
        <f t="shared" si="119"/>
        <v/>
      </c>
      <c r="AD546" s="361"/>
      <c r="AE546" s="362">
        <f t="shared" si="128"/>
        <v>0</v>
      </c>
      <c r="AF546" s="362">
        <f t="shared" si="131"/>
        <v>0</v>
      </c>
      <c r="AG546" s="362">
        <f t="shared" si="132"/>
        <v>0</v>
      </c>
      <c r="AH546" s="363">
        <f t="shared" si="125"/>
        <v>0</v>
      </c>
      <c r="AI546" s="364"/>
      <c r="AJ546" s="365">
        <f t="shared" si="126"/>
        <v>0</v>
      </c>
      <c r="AK546" s="351"/>
      <c r="AM546" s="349">
        <f t="shared" si="130"/>
        <v>0</v>
      </c>
      <c r="AN546" s="349">
        <f t="shared" si="133"/>
        <v>0</v>
      </c>
      <c r="AO546" s="349">
        <f t="shared" si="133"/>
        <v>0</v>
      </c>
      <c r="AP546" s="349">
        <f t="shared" si="133"/>
        <v>0</v>
      </c>
      <c r="AQ546" s="349">
        <f t="shared" si="133"/>
        <v>0</v>
      </c>
      <c r="AR546" s="349">
        <f t="shared" si="133"/>
        <v>0</v>
      </c>
      <c r="AS546" s="349">
        <f t="shared" si="133"/>
        <v>0</v>
      </c>
      <c r="AT546" s="349">
        <f t="shared" si="133"/>
        <v>0</v>
      </c>
      <c r="AU546" s="349">
        <f t="shared" si="133"/>
        <v>0</v>
      </c>
      <c r="AV546" s="349">
        <f t="shared" si="133"/>
        <v>0</v>
      </c>
      <c r="AW546" s="349">
        <f t="shared" si="133"/>
        <v>0</v>
      </c>
      <c r="AX546" s="349">
        <f t="shared" si="133"/>
        <v>0</v>
      </c>
      <c r="AY546" s="349">
        <f t="shared" si="133"/>
        <v>0</v>
      </c>
      <c r="AZ546" s="349">
        <f t="shared" si="133"/>
        <v>0</v>
      </c>
      <c r="BA546" s="349">
        <f t="shared" si="133"/>
        <v>0</v>
      </c>
      <c r="BB546" s="349">
        <f t="shared" si="127"/>
        <v>0</v>
      </c>
    </row>
    <row r="547" spans="1:54" ht="13.5">
      <c r="A547" s="319" t="str">
        <f t="shared" si="122"/>
        <v/>
      </c>
      <c r="B547" s="350" t="e">
        <f>DATE(F547,G547,H547)&amp;"-"&amp;COUNTIF($C$19:C547,H547)</f>
        <v>#NUM!</v>
      </c>
      <c r="C547" s="319">
        <f t="shared" si="123"/>
        <v>0</v>
      </c>
      <c r="D547" s="350" t="e">
        <f>DATE(F547,G547,H547)&amp;"-"&amp;COUNTIF($E$19:E547,H547)</f>
        <v>#NUM!</v>
      </c>
      <c r="E547" s="319">
        <f t="shared" si="124"/>
        <v>0</v>
      </c>
      <c r="F547" s="351"/>
      <c r="G547" s="351"/>
      <c r="H547" s="351"/>
      <c r="I547" s="352"/>
      <c r="J547" s="352"/>
      <c r="K547" s="353"/>
      <c r="L547" s="351"/>
      <c r="M547" s="354"/>
      <c r="N547" s="355"/>
      <c r="O547" s="356"/>
      <c r="P547" s="355"/>
      <c r="Q547" s="356"/>
      <c r="R547" s="355"/>
      <c r="S547" s="356"/>
      <c r="T547" s="355"/>
      <c r="U547" s="356"/>
      <c r="V547" s="357"/>
      <c r="W547" s="358"/>
      <c r="X547" s="358"/>
      <c r="Y547" s="358"/>
      <c r="Z547" s="358"/>
      <c r="AA547" s="600">
        <v>960</v>
      </c>
      <c r="AB547" s="359"/>
      <c r="AC547" s="349" t="str">
        <f t="shared" si="119"/>
        <v/>
      </c>
      <c r="AD547" s="361"/>
      <c r="AE547" s="362">
        <f t="shared" si="128"/>
        <v>0</v>
      </c>
      <c r="AF547" s="362">
        <f t="shared" si="131"/>
        <v>0</v>
      </c>
      <c r="AG547" s="362">
        <f t="shared" si="132"/>
        <v>0</v>
      </c>
      <c r="AH547" s="363">
        <f t="shared" si="125"/>
        <v>0</v>
      </c>
      <c r="AI547" s="364"/>
      <c r="AJ547" s="365">
        <f t="shared" si="126"/>
        <v>0</v>
      </c>
      <c r="AK547" s="351"/>
      <c r="AM547" s="349">
        <f t="shared" si="130"/>
        <v>0</v>
      </c>
      <c r="AN547" s="349">
        <f t="shared" si="133"/>
        <v>0</v>
      </c>
      <c r="AO547" s="349">
        <f t="shared" si="133"/>
        <v>0</v>
      </c>
      <c r="AP547" s="349">
        <f t="shared" si="133"/>
        <v>0</v>
      </c>
      <c r="AQ547" s="349">
        <f t="shared" si="133"/>
        <v>0</v>
      </c>
      <c r="AR547" s="349">
        <f t="shared" si="133"/>
        <v>0</v>
      </c>
      <c r="AS547" s="349">
        <f t="shared" si="133"/>
        <v>0</v>
      </c>
      <c r="AT547" s="349">
        <f t="shared" si="133"/>
        <v>0</v>
      </c>
      <c r="AU547" s="349">
        <f t="shared" si="133"/>
        <v>0</v>
      </c>
      <c r="AV547" s="349">
        <f t="shared" si="133"/>
        <v>0</v>
      </c>
      <c r="AW547" s="349">
        <f t="shared" si="133"/>
        <v>0</v>
      </c>
      <c r="AX547" s="349">
        <f t="shared" si="133"/>
        <v>0</v>
      </c>
      <c r="AY547" s="349">
        <f t="shared" si="133"/>
        <v>0</v>
      </c>
      <c r="AZ547" s="349">
        <f t="shared" si="133"/>
        <v>0</v>
      </c>
      <c r="BA547" s="349">
        <f t="shared" si="133"/>
        <v>0</v>
      </c>
      <c r="BB547" s="349">
        <f t="shared" si="127"/>
        <v>0</v>
      </c>
    </row>
    <row r="548" spans="1:54" ht="13.5">
      <c r="A548" s="319" t="str">
        <f t="shared" si="122"/>
        <v/>
      </c>
      <c r="B548" s="350" t="e">
        <f>DATE(F548,G548,H548)&amp;"-"&amp;COUNTIF($C$19:C548,H548)</f>
        <v>#NUM!</v>
      </c>
      <c r="C548" s="319">
        <f t="shared" si="123"/>
        <v>0</v>
      </c>
      <c r="D548" s="350" t="e">
        <f>DATE(F548,G548,H548)&amp;"-"&amp;COUNTIF($E$19:E548,H548)</f>
        <v>#NUM!</v>
      </c>
      <c r="E548" s="319">
        <f t="shared" si="124"/>
        <v>0</v>
      </c>
      <c r="F548" s="351"/>
      <c r="G548" s="351"/>
      <c r="H548" s="351"/>
      <c r="I548" s="352"/>
      <c r="J548" s="352"/>
      <c r="K548" s="353"/>
      <c r="L548" s="351"/>
      <c r="M548" s="354"/>
      <c r="N548" s="355"/>
      <c r="O548" s="356"/>
      <c r="P548" s="355"/>
      <c r="Q548" s="356"/>
      <c r="R548" s="355"/>
      <c r="S548" s="356"/>
      <c r="T548" s="355"/>
      <c r="U548" s="356"/>
      <c r="V548" s="357"/>
      <c r="W548" s="358"/>
      <c r="X548" s="358"/>
      <c r="Y548" s="358"/>
      <c r="Z548" s="358"/>
      <c r="AA548" s="600">
        <v>960</v>
      </c>
      <c r="AB548" s="359"/>
      <c r="AC548" s="349" t="str">
        <f t="shared" si="119"/>
        <v/>
      </c>
      <c r="AD548" s="361"/>
      <c r="AE548" s="362">
        <f t="shared" si="128"/>
        <v>0</v>
      </c>
      <c r="AF548" s="362">
        <f t="shared" si="131"/>
        <v>0</v>
      </c>
      <c r="AG548" s="362">
        <f t="shared" si="132"/>
        <v>0</v>
      </c>
      <c r="AH548" s="363">
        <f t="shared" si="125"/>
        <v>0</v>
      </c>
      <c r="AI548" s="364"/>
      <c r="AJ548" s="365">
        <f t="shared" si="126"/>
        <v>0</v>
      </c>
      <c r="AK548" s="351"/>
      <c r="AM548" s="349">
        <f t="shared" si="130"/>
        <v>0</v>
      </c>
      <c r="AN548" s="349">
        <f t="shared" si="133"/>
        <v>0</v>
      </c>
      <c r="AO548" s="349">
        <f t="shared" si="133"/>
        <v>0</v>
      </c>
      <c r="AP548" s="349">
        <f t="shared" si="133"/>
        <v>0</v>
      </c>
      <c r="AQ548" s="349">
        <f t="shared" si="133"/>
        <v>0</v>
      </c>
      <c r="AR548" s="349">
        <f t="shared" si="133"/>
        <v>0</v>
      </c>
      <c r="AS548" s="349">
        <f t="shared" si="133"/>
        <v>0</v>
      </c>
      <c r="AT548" s="349">
        <f t="shared" si="133"/>
        <v>0</v>
      </c>
      <c r="AU548" s="349">
        <f t="shared" si="133"/>
        <v>0</v>
      </c>
      <c r="AV548" s="349">
        <f t="shared" si="133"/>
        <v>0</v>
      </c>
      <c r="AW548" s="349">
        <f t="shared" si="133"/>
        <v>0</v>
      </c>
      <c r="AX548" s="349">
        <f t="shared" si="133"/>
        <v>0</v>
      </c>
      <c r="AY548" s="349">
        <f t="shared" si="133"/>
        <v>0</v>
      </c>
      <c r="AZ548" s="349">
        <f t="shared" si="133"/>
        <v>0</v>
      </c>
      <c r="BA548" s="349">
        <f t="shared" si="133"/>
        <v>0</v>
      </c>
      <c r="BB548" s="349">
        <f t="shared" si="127"/>
        <v>0</v>
      </c>
    </row>
    <row r="549" spans="1:54" ht="13.5">
      <c r="A549" s="319" t="str">
        <f t="shared" si="122"/>
        <v/>
      </c>
      <c r="B549" s="350" t="e">
        <f>DATE(F549,G549,H549)&amp;"-"&amp;COUNTIF($C$19:C549,H549)</f>
        <v>#NUM!</v>
      </c>
      <c r="C549" s="319">
        <f t="shared" si="123"/>
        <v>0</v>
      </c>
      <c r="D549" s="350" t="e">
        <f>DATE(F549,G549,H549)&amp;"-"&amp;COUNTIF($E$19:E549,H549)</f>
        <v>#NUM!</v>
      </c>
      <c r="E549" s="319">
        <f t="shared" si="124"/>
        <v>0</v>
      </c>
      <c r="F549" s="351"/>
      <c r="G549" s="351"/>
      <c r="H549" s="351"/>
      <c r="I549" s="352"/>
      <c r="J549" s="352"/>
      <c r="K549" s="353"/>
      <c r="L549" s="351"/>
      <c r="M549" s="354"/>
      <c r="N549" s="355"/>
      <c r="O549" s="356"/>
      <c r="P549" s="355"/>
      <c r="Q549" s="356"/>
      <c r="R549" s="355"/>
      <c r="S549" s="356"/>
      <c r="T549" s="355"/>
      <c r="U549" s="356"/>
      <c r="V549" s="357"/>
      <c r="W549" s="358"/>
      <c r="X549" s="358"/>
      <c r="Y549" s="358"/>
      <c r="Z549" s="358"/>
      <c r="AA549" s="600">
        <v>960</v>
      </c>
      <c r="AB549" s="359"/>
      <c r="AC549" s="349" t="str">
        <f t="shared" si="119"/>
        <v/>
      </c>
      <c r="AD549" s="361"/>
      <c r="AE549" s="362">
        <f t="shared" si="128"/>
        <v>0</v>
      </c>
      <c r="AF549" s="362">
        <f t="shared" si="131"/>
        <v>0</v>
      </c>
      <c r="AG549" s="362">
        <f t="shared" si="132"/>
        <v>0</v>
      </c>
      <c r="AH549" s="363">
        <f t="shared" si="125"/>
        <v>0</v>
      </c>
      <c r="AI549" s="364"/>
      <c r="AJ549" s="365">
        <f t="shared" si="126"/>
        <v>0</v>
      </c>
      <c r="AK549" s="351"/>
      <c r="AM549" s="349">
        <f t="shared" si="130"/>
        <v>0</v>
      </c>
      <c r="AN549" s="349">
        <f t="shared" si="133"/>
        <v>0</v>
      </c>
      <c r="AO549" s="349">
        <f t="shared" si="133"/>
        <v>0</v>
      </c>
      <c r="AP549" s="349">
        <f t="shared" si="133"/>
        <v>0</v>
      </c>
      <c r="AQ549" s="349">
        <f t="shared" si="133"/>
        <v>0</v>
      </c>
      <c r="AR549" s="349">
        <f t="shared" si="133"/>
        <v>0</v>
      </c>
      <c r="AS549" s="349">
        <f t="shared" si="133"/>
        <v>0</v>
      </c>
      <c r="AT549" s="349">
        <f t="shared" si="133"/>
        <v>0</v>
      </c>
      <c r="AU549" s="349">
        <f t="shared" si="133"/>
        <v>0</v>
      </c>
      <c r="AV549" s="349">
        <f t="shared" si="133"/>
        <v>0</v>
      </c>
      <c r="AW549" s="349">
        <f t="shared" si="133"/>
        <v>0</v>
      </c>
      <c r="AX549" s="349">
        <f t="shared" si="133"/>
        <v>0</v>
      </c>
      <c r="AY549" s="349">
        <f t="shared" si="133"/>
        <v>0</v>
      </c>
      <c r="AZ549" s="349">
        <f t="shared" si="133"/>
        <v>0</v>
      </c>
      <c r="BA549" s="349">
        <f t="shared" si="133"/>
        <v>0</v>
      </c>
      <c r="BB549" s="349">
        <f t="shared" si="127"/>
        <v>0</v>
      </c>
    </row>
    <row r="550" spans="1:54" ht="13.5">
      <c r="A550" s="319" t="str">
        <f t="shared" si="122"/>
        <v/>
      </c>
      <c r="B550" s="350" t="e">
        <f>DATE(F550,G550,H550)&amp;"-"&amp;COUNTIF($C$19:C550,H550)</f>
        <v>#NUM!</v>
      </c>
      <c r="C550" s="319">
        <f t="shared" si="123"/>
        <v>0</v>
      </c>
      <c r="D550" s="350" t="e">
        <f>DATE(F550,G550,H550)&amp;"-"&amp;COUNTIF($E$19:E550,H550)</f>
        <v>#NUM!</v>
      </c>
      <c r="E550" s="319">
        <f t="shared" si="124"/>
        <v>0</v>
      </c>
      <c r="F550" s="351"/>
      <c r="G550" s="351"/>
      <c r="H550" s="351"/>
      <c r="I550" s="352"/>
      <c r="J550" s="352"/>
      <c r="K550" s="353"/>
      <c r="L550" s="351"/>
      <c r="M550" s="354"/>
      <c r="N550" s="355"/>
      <c r="O550" s="356"/>
      <c r="P550" s="355"/>
      <c r="Q550" s="356"/>
      <c r="R550" s="355"/>
      <c r="S550" s="356"/>
      <c r="T550" s="355"/>
      <c r="U550" s="356"/>
      <c r="V550" s="357"/>
      <c r="W550" s="358"/>
      <c r="X550" s="358"/>
      <c r="Y550" s="358"/>
      <c r="Z550" s="358"/>
      <c r="AA550" s="600">
        <v>960</v>
      </c>
      <c r="AB550" s="359"/>
      <c r="AC550" s="349" t="str">
        <f t="shared" si="119"/>
        <v/>
      </c>
      <c r="AD550" s="361"/>
      <c r="AE550" s="362">
        <f t="shared" si="128"/>
        <v>0</v>
      </c>
      <c r="AF550" s="362">
        <f t="shared" si="131"/>
        <v>0</v>
      </c>
      <c r="AG550" s="362">
        <f t="shared" si="132"/>
        <v>0</v>
      </c>
      <c r="AH550" s="363">
        <f t="shared" si="125"/>
        <v>0</v>
      </c>
      <c r="AI550" s="364"/>
      <c r="AJ550" s="365">
        <f t="shared" si="126"/>
        <v>0</v>
      </c>
      <c r="AK550" s="351"/>
      <c r="AM550" s="349">
        <f t="shared" si="130"/>
        <v>0</v>
      </c>
      <c r="AN550" s="349">
        <f t="shared" si="133"/>
        <v>0</v>
      </c>
      <c r="AO550" s="349">
        <f t="shared" si="133"/>
        <v>0</v>
      </c>
      <c r="AP550" s="349">
        <f t="shared" si="133"/>
        <v>0</v>
      </c>
      <c r="AQ550" s="349">
        <f t="shared" si="133"/>
        <v>0</v>
      </c>
      <c r="AR550" s="349">
        <f t="shared" si="133"/>
        <v>0</v>
      </c>
      <c r="AS550" s="349">
        <f t="shared" si="133"/>
        <v>0</v>
      </c>
      <c r="AT550" s="349">
        <f t="shared" si="133"/>
        <v>0</v>
      </c>
      <c r="AU550" s="349">
        <f t="shared" si="133"/>
        <v>0</v>
      </c>
      <c r="AV550" s="349">
        <f t="shared" si="133"/>
        <v>0</v>
      </c>
      <c r="AW550" s="349">
        <f t="shared" si="133"/>
        <v>0</v>
      </c>
      <c r="AX550" s="349">
        <f t="shared" si="133"/>
        <v>0</v>
      </c>
      <c r="AY550" s="349">
        <f t="shared" si="133"/>
        <v>0</v>
      </c>
      <c r="AZ550" s="349">
        <f t="shared" si="133"/>
        <v>0</v>
      </c>
      <c r="BA550" s="349">
        <f t="shared" si="133"/>
        <v>0</v>
      </c>
      <c r="BB550" s="349">
        <f t="shared" si="127"/>
        <v>0</v>
      </c>
    </row>
    <row r="551" spans="1:54" ht="13.5">
      <c r="A551" s="319" t="str">
        <f t="shared" si="122"/>
        <v/>
      </c>
      <c r="B551" s="350" t="e">
        <f>DATE(F551,G551,H551)&amp;"-"&amp;COUNTIF($C$19:C551,H551)</f>
        <v>#NUM!</v>
      </c>
      <c r="C551" s="319">
        <f t="shared" si="123"/>
        <v>0</v>
      </c>
      <c r="D551" s="350" t="e">
        <f>DATE(F551,G551,H551)&amp;"-"&amp;COUNTIF($E$19:E551,H551)</f>
        <v>#NUM!</v>
      </c>
      <c r="E551" s="319">
        <f t="shared" si="124"/>
        <v>0</v>
      </c>
      <c r="F551" s="351"/>
      <c r="G551" s="351"/>
      <c r="H551" s="351"/>
      <c r="I551" s="352"/>
      <c r="J551" s="352"/>
      <c r="K551" s="353"/>
      <c r="L551" s="351"/>
      <c r="M551" s="354"/>
      <c r="N551" s="355"/>
      <c r="O551" s="356"/>
      <c r="P551" s="355"/>
      <c r="Q551" s="356"/>
      <c r="R551" s="355"/>
      <c r="S551" s="356"/>
      <c r="T551" s="355"/>
      <c r="U551" s="356"/>
      <c r="V551" s="357"/>
      <c r="W551" s="358"/>
      <c r="X551" s="358"/>
      <c r="Y551" s="358"/>
      <c r="Z551" s="358"/>
      <c r="AA551" s="600">
        <v>960</v>
      </c>
      <c r="AB551" s="359"/>
      <c r="AC551" s="349" t="str">
        <f t="shared" si="119"/>
        <v/>
      </c>
      <c r="AD551" s="361"/>
      <c r="AE551" s="362">
        <f t="shared" si="128"/>
        <v>0</v>
      </c>
      <c r="AF551" s="362">
        <f t="shared" si="131"/>
        <v>0</v>
      </c>
      <c r="AG551" s="362">
        <f t="shared" si="132"/>
        <v>0</v>
      </c>
      <c r="AH551" s="363">
        <f t="shared" si="125"/>
        <v>0</v>
      </c>
      <c r="AI551" s="364"/>
      <c r="AJ551" s="365">
        <f t="shared" si="126"/>
        <v>0</v>
      </c>
      <c r="AK551" s="351"/>
      <c r="AM551" s="349">
        <f t="shared" si="130"/>
        <v>0</v>
      </c>
      <c r="AN551" s="349">
        <f t="shared" si="133"/>
        <v>0</v>
      </c>
      <c r="AO551" s="349">
        <f t="shared" si="133"/>
        <v>0</v>
      </c>
      <c r="AP551" s="349">
        <f t="shared" si="133"/>
        <v>0</v>
      </c>
      <c r="AQ551" s="349">
        <f t="shared" si="133"/>
        <v>0</v>
      </c>
      <c r="AR551" s="349">
        <f t="shared" si="133"/>
        <v>0</v>
      </c>
      <c r="AS551" s="349">
        <f t="shared" si="133"/>
        <v>0</v>
      </c>
      <c r="AT551" s="349">
        <f t="shared" si="133"/>
        <v>0</v>
      </c>
      <c r="AU551" s="349">
        <f t="shared" si="133"/>
        <v>0</v>
      </c>
      <c r="AV551" s="349">
        <f t="shared" si="133"/>
        <v>0</v>
      </c>
      <c r="AW551" s="349">
        <f t="shared" si="133"/>
        <v>0</v>
      </c>
      <c r="AX551" s="349">
        <f t="shared" si="133"/>
        <v>0</v>
      </c>
      <c r="AY551" s="349">
        <f t="shared" si="133"/>
        <v>0</v>
      </c>
      <c r="AZ551" s="349">
        <f t="shared" si="133"/>
        <v>0</v>
      </c>
      <c r="BA551" s="349">
        <f t="shared" si="133"/>
        <v>0</v>
      </c>
      <c r="BB551" s="349">
        <f t="shared" si="127"/>
        <v>0</v>
      </c>
    </row>
    <row r="552" spans="1:54" ht="13.5">
      <c r="A552" s="319" t="str">
        <f t="shared" si="122"/>
        <v/>
      </c>
      <c r="B552" s="350" t="e">
        <f>DATE(F552,G552,H552)&amp;"-"&amp;COUNTIF($C$19:C552,H552)</f>
        <v>#NUM!</v>
      </c>
      <c r="C552" s="319">
        <f t="shared" si="123"/>
        <v>0</v>
      </c>
      <c r="D552" s="350" t="e">
        <f>DATE(F552,G552,H552)&amp;"-"&amp;COUNTIF($E$19:E552,H552)</f>
        <v>#NUM!</v>
      </c>
      <c r="E552" s="319">
        <f t="shared" si="124"/>
        <v>0</v>
      </c>
      <c r="F552" s="351"/>
      <c r="G552" s="351"/>
      <c r="H552" s="351"/>
      <c r="I552" s="352"/>
      <c r="J552" s="352"/>
      <c r="K552" s="353"/>
      <c r="L552" s="351"/>
      <c r="M552" s="354"/>
      <c r="N552" s="355"/>
      <c r="O552" s="356"/>
      <c r="P552" s="355"/>
      <c r="Q552" s="356"/>
      <c r="R552" s="355"/>
      <c r="S552" s="356"/>
      <c r="T552" s="355"/>
      <c r="U552" s="356"/>
      <c r="V552" s="357"/>
      <c r="W552" s="358"/>
      <c r="X552" s="358"/>
      <c r="Y552" s="358"/>
      <c r="Z552" s="358"/>
      <c r="AA552" s="600">
        <v>960</v>
      </c>
      <c r="AB552" s="359"/>
      <c r="AC552" s="349" t="str">
        <f t="shared" si="119"/>
        <v/>
      </c>
      <c r="AD552" s="361"/>
      <c r="AE552" s="362">
        <f t="shared" si="128"/>
        <v>0</v>
      </c>
      <c r="AF552" s="362">
        <f t="shared" si="131"/>
        <v>0</v>
      </c>
      <c r="AG552" s="362">
        <f t="shared" si="132"/>
        <v>0</v>
      </c>
      <c r="AH552" s="363">
        <f t="shared" si="125"/>
        <v>0</v>
      </c>
      <c r="AI552" s="364"/>
      <c r="AJ552" s="365">
        <f t="shared" si="126"/>
        <v>0</v>
      </c>
      <c r="AK552" s="351"/>
      <c r="AM552" s="349">
        <f t="shared" si="130"/>
        <v>0</v>
      </c>
      <c r="AN552" s="349">
        <f t="shared" si="133"/>
        <v>0</v>
      </c>
      <c r="AO552" s="349">
        <f t="shared" si="133"/>
        <v>0</v>
      </c>
      <c r="AP552" s="349">
        <f t="shared" si="133"/>
        <v>0</v>
      </c>
      <c r="AQ552" s="349">
        <f t="shared" si="133"/>
        <v>0</v>
      </c>
      <c r="AR552" s="349">
        <f t="shared" si="133"/>
        <v>0</v>
      </c>
      <c r="AS552" s="349">
        <f t="shared" si="133"/>
        <v>0</v>
      </c>
      <c r="AT552" s="349">
        <f t="shared" si="133"/>
        <v>0</v>
      </c>
      <c r="AU552" s="349">
        <f t="shared" si="133"/>
        <v>0</v>
      </c>
      <c r="AV552" s="349">
        <f t="shared" si="133"/>
        <v>0</v>
      </c>
      <c r="AW552" s="349">
        <f t="shared" si="133"/>
        <v>0</v>
      </c>
      <c r="AX552" s="349">
        <f t="shared" si="133"/>
        <v>0</v>
      </c>
      <c r="AY552" s="349">
        <f t="shared" si="133"/>
        <v>0</v>
      </c>
      <c r="AZ552" s="349">
        <f t="shared" si="133"/>
        <v>0</v>
      </c>
      <c r="BA552" s="349">
        <f t="shared" si="133"/>
        <v>0</v>
      </c>
      <c r="BB552" s="349">
        <f t="shared" si="127"/>
        <v>0</v>
      </c>
    </row>
    <row r="553" spans="1:54" ht="13.5">
      <c r="A553" s="319" t="str">
        <f t="shared" si="122"/>
        <v/>
      </c>
      <c r="B553" s="350" t="e">
        <f>DATE(F553,G553,H553)&amp;"-"&amp;COUNTIF($C$19:C553,H553)</f>
        <v>#NUM!</v>
      </c>
      <c r="C553" s="319">
        <f t="shared" si="123"/>
        <v>0</v>
      </c>
      <c r="D553" s="350" t="e">
        <f>DATE(F553,G553,H553)&amp;"-"&amp;COUNTIF($E$19:E553,H553)</f>
        <v>#NUM!</v>
      </c>
      <c r="E553" s="319">
        <f t="shared" si="124"/>
        <v>0</v>
      </c>
      <c r="F553" s="351"/>
      <c r="G553" s="351"/>
      <c r="H553" s="351"/>
      <c r="I553" s="352"/>
      <c r="J553" s="352"/>
      <c r="K553" s="353"/>
      <c r="L553" s="351"/>
      <c r="M553" s="354"/>
      <c r="N553" s="355"/>
      <c r="O553" s="356"/>
      <c r="P553" s="355"/>
      <c r="Q553" s="356"/>
      <c r="R553" s="355"/>
      <c r="S553" s="356"/>
      <c r="T553" s="355"/>
      <c r="U553" s="356"/>
      <c r="V553" s="357"/>
      <c r="W553" s="358"/>
      <c r="X553" s="358"/>
      <c r="Y553" s="358"/>
      <c r="Z553" s="358"/>
      <c r="AA553" s="600">
        <v>960</v>
      </c>
      <c r="AB553" s="359"/>
      <c r="AC553" s="349" t="str">
        <f t="shared" si="119"/>
        <v/>
      </c>
      <c r="AD553" s="361"/>
      <c r="AE553" s="362">
        <f t="shared" si="128"/>
        <v>0</v>
      </c>
      <c r="AF553" s="362">
        <f t="shared" si="131"/>
        <v>0</v>
      </c>
      <c r="AG553" s="362">
        <f t="shared" si="132"/>
        <v>0</v>
      </c>
      <c r="AH553" s="363">
        <f t="shared" si="125"/>
        <v>0</v>
      </c>
      <c r="AI553" s="364"/>
      <c r="AJ553" s="365">
        <f t="shared" si="126"/>
        <v>0</v>
      </c>
      <c r="AK553" s="351"/>
      <c r="AM553" s="349">
        <f t="shared" si="130"/>
        <v>0</v>
      </c>
      <c r="AN553" s="349">
        <f t="shared" si="133"/>
        <v>0</v>
      </c>
      <c r="AO553" s="349">
        <f t="shared" si="133"/>
        <v>0</v>
      </c>
      <c r="AP553" s="349">
        <f t="shared" si="133"/>
        <v>0</v>
      </c>
      <c r="AQ553" s="349">
        <f t="shared" si="133"/>
        <v>0</v>
      </c>
      <c r="AR553" s="349">
        <f t="shared" si="133"/>
        <v>0</v>
      </c>
      <c r="AS553" s="349">
        <f t="shared" si="133"/>
        <v>0</v>
      </c>
      <c r="AT553" s="349">
        <f t="shared" si="133"/>
        <v>0</v>
      </c>
      <c r="AU553" s="349">
        <f t="shared" si="133"/>
        <v>0</v>
      </c>
      <c r="AV553" s="349">
        <f t="shared" si="133"/>
        <v>0</v>
      </c>
      <c r="AW553" s="349">
        <f t="shared" si="133"/>
        <v>0</v>
      </c>
      <c r="AX553" s="349">
        <f t="shared" si="133"/>
        <v>0</v>
      </c>
      <c r="AY553" s="349">
        <f t="shared" si="133"/>
        <v>0</v>
      </c>
      <c r="AZ553" s="349">
        <f t="shared" si="133"/>
        <v>0</v>
      </c>
      <c r="BA553" s="349">
        <f t="shared" si="133"/>
        <v>0</v>
      </c>
      <c r="BB553" s="349">
        <f t="shared" si="127"/>
        <v>0</v>
      </c>
    </row>
    <row r="554" spans="1:54" ht="13.5">
      <c r="A554" s="319" t="str">
        <f t="shared" si="122"/>
        <v/>
      </c>
      <c r="B554" s="350" t="e">
        <f>DATE(F554,G554,H554)&amp;"-"&amp;COUNTIF($C$19:C554,H554)</f>
        <v>#NUM!</v>
      </c>
      <c r="C554" s="319">
        <f t="shared" si="123"/>
        <v>0</v>
      </c>
      <c r="D554" s="350" t="e">
        <f>DATE(F554,G554,H554)&amp;"-"&amp;COUNTIF($E$19:E554,H554)</f>
        <v>#NUM!</v>
      </c>
      <c r="E554" s="319">
        <f t="shared" si="124"/>
        <v>0</v>
      </c>
      <c r="F554" s="351"/>
      <c r="G554" s="351"/>
      <c r="H554" s="351"/>
      <c r="I554" s="352"/>
      <c r="J554" s="352"/>
      <c r="K554" s="353"/>
      <c r="L554" s="351"/>
      <c r="M554" s="354"/>
      <c r="N554" s="355"/>
      <c r="O554" s="356"/>
      <c r="P554" s="355"/>
      <c r="Q554" s="356"/>
      <c r="R554" s="355"/>
      <c r="S554" s="356"/>
      <c r="T554" s="355"/>
      <c r="U554" s="356"/>
      <c r="V554" s="357"/>
      <c r="W554" s="358"/>
      <c r="X554" s="358"/>
      <c r="Y554" s="358"/>
      <c r="Z554" s="358"/>
      <c r="AA554" s="600">
        <v>960</v>
      </c>
      <c r="AB554" s="359"/>
      <c r="AC554" s="349" t="str">
        <f t="shared" si="119"/>
        <v/>
      </c>
      <c r="AD554" s="361"/>
      <c r="AE554" s="362">
        <f t="shared" si="128"/>
        <v>0</v>
      </c>
      <c r="AF554" s="362">
        <f t="shared" si="131"/>
        <v>0</v>
      </c>
      <c r="AG554" s="362">
        <f t="shared" si="132"/>
        <v>0</v>
      </c>
      <c r="AH554" s="363">
        <f t="shared" si="125"/>
        <v>0</v>
      </c>
      <c r="AI554" s="364"/>
      <c r="AJ554" s="365">
        <f t="shared" si="126"/>
        <v>0</v>
      </c>
      <c r="AK554" s="351"/>
      <c r="AM554" s="349">
        <f t="shared" si="130"/>
        <v>0</v>
      </c>
      <c r="AN554" s="349">
        <f t="shared" si="133"/>
        <v>0</v>
      </c>
      <c r="AO554" s="349">
        <f t="shared" si="133"/>
        <v>0</v>
      </c>
      <c r="AP554" s="349">
        <f t="shared" si="133"/>
        <v>0</v>
      </c>
      <c r="AQ554" s="349">
        <f t="shared" si="133"/>
        <v>0</v>
      </c>
      <c r="AR554" s="349">
        <f t="shared" si="133"/>
        <v>0</v>
      </c>
      <c r="AS554" s="349">
        <f t="shared" si="133"/>
        <v>0</v>
      </c>
      <c r="AT554" s="349">
        <f t="shared" si="133"/>
        <v>0</v>
      </c>
      <c r="AU554" s="349">
        <f t="shared" si="133"/>
        <v>0</v>
      </c>
      <c r="AV554" s="349">
        <f t="shared" si="133"/>
        <v>0</v>
      </c>
      <c r="AW554" s="349">
        <f t="shared" si="133"/>
        <v>0</v>
      </c>
      <c r="AX554" s="349">
        <f t="shared" si="133"/>
        <v>0</v>
      </c>
      <c r="AY554" s="349">
        <f t="shared" si="133"/>
        <v>0</v>
      </c>
      <c r="AZ554" s="349">
        <f t="shared" si="133"/>
        <v>0</v>
      </c>
      <c r="BA554" s="349">
        <f t="shared" si="133"/>
        <v>0</v>
      </c>
      <c r="BB554" s="349">
        <f t="shared" si="127"/>
        <v>0</v>
      </c>
    </row>
    <row r="555" spans="1:54" ht="13.5">
      <c r="A555" s="319" t="str">
        <f t="shared" si="122"/>
        <v/>
      </c>
      <c r="B555" s="350" t="e">
        <f>DATE(F555,G555,H555)&amp;"-"&amp;COUNTIF($C$19:C555,H555)</f>
        <v>#NUM!</v>
      </c>
      <c r="C555" s="319">
        <f t="shared" si="123"/>
        <v>0</v>
      </c>
      <c r="D555" s="350" t="e">
        <f>DATE(F555,G555,H555)&amp;"-"&amp;COUNTIF($E$19:E555,H555)</f>
        <v>#NUM!</v>
      </c>
      <c r="E555" s="319">
        <f t="shared" si="124"/>
        <v>0</v>
      </c>
      <c r="F555" s="351"/>
      <c r="G555" s="351"/>
      <c r="H555" s="351"/>
      <c r="I555" s="352"/>
      <c r="J555" s="352"/>
      <c r="K555" s="353"/>
      <c r="L555" s="351"/>
      <c r="M555" s="354"/>
      <c r="N555" s="355"/>
      <c r="O555" s="356"/>
      <c r="P555" s="355"/>
      <c r="Q555" s="356"/>
      <c r="R555" s="355"/>
      <c r="S555" s="356"/>
      <c r="T555" s="355"/>
      <c r="U555" s="356"/>
      <c r="V555" s="357"/>
      <c r="W555" s="358"/>
      <c r="X555" s="358"/>
      <c r="Y555" s="358"/>
      <c r="Z555" s="358"/>
      <c r="AA555" s="600">
        <v>960</v>
      </c>
      <c r="AB555" s="359"/>
      <c r="AC555" s="349" t="str">
        <f t="shared" si="119"/>
        <v/>
      </c>
      <c r="AD555" s="361"/>
      <c r="AE555" s="362">
        <f t="shared" si="128"/>
        <v>0</v>
      </c>
      <c r="AF555" s="362">
        <f t="shared" si="131"/>
        <v>0</v>
      </c>
      <c r="AG555" s="362">
        <f t="shared" si="132"/>
        <v>0</v>
      </c>
      <c r="AH555" s="363">
        <f t="shared" si="125"/>
        <v>0</v>
      </c>
      <c r="AI555" s="364"/>
      <c r="AJ555" s="365">
        <f t="shared" si="126"/>
        <v>0</v>
      </c>
      <c r="AK555" s="351"/>
      <c r="AM555" s="349">
        <f t="shared" si="130"/>
        <v>0</v>
      </c>
      <c r="AN555" s="349">
        <f t="shared" si="133"/>
        <v>0</v>
      </c>
      <c r="AO555" s="349">
        <f t="shared" si="133"/>
        <v>0</v>
      </c>
      <c r="AP555" s="349">
        <f t="shared" si="133"/>
        <v>0</v>
      </c>
      <c r="AQ555" s="349">
        <f t="shared" si="133"/>
        <v>0</v>
      </c>
      <c r="AR555" s="349">
        <f t="shared" si="133"/>
        <v>0</v>
      </c>
      <c r="AS555" s="349">
        <f t="shared" si="133"/>
        <v>0</v>
      </c>
      <c r="AT555" s="349">
        <f t="shared" si="133"/>
        <v>0</v>
      </c>
      <c r="AU555" s="349">
        <f t="shared" si="133"/>
        <v>0</v>
      </c>
      <c r="AV555" s="349">
        <f t="shared" si="133"/>
        <v>0</v>
      </c>
      <c r="AW555" s="349">
        <f t="shared" si="133"/>
        <v>0</v>
      </c>
      <c r="AX555" s="349">
        <f t="shared" si="133"/>
        <v>0</v>
      </c>
      <c r="AY555" s="349">
        <f t="shared" si="133"/>
        <v>0</v>
      </c>
      <c r="AZ555" s="349">
        <f t="shared" si="133"/>
        <v>0</v>
      </c>
      <c r="BA555" s="349">
        <f t="shared" si="133"/>
        <v>0</v>
      </c>
      <c r="BB555" s="349">
        <f t="shared" si="127"/>
        <v>0</v>
      </c>
    </row>
    <row r="556" spans="1:54" ht="13.5">
      <c r="A556" s="319" t="str">
        <f t="shared" si="122"/>
        <v/>
      </c>
      <c r="B556" s="350" t="e">
        <f>DATE(F556,G556,H556)&amp;"-"&amp;COUNTIF($C$19:C556,H556)</f>
        <v>#NUM!</v>
      </c>
      <c r="C556" s="319">
        <f t="shared" si="123"/>
        <v>0</v>
      </c>
      <c r="D556" s="350" t="e">
        <f>DATE(F556,G556,H556)&amp;"-"&amp;COUNTIF($E$19:E556,H556)</f>
        <v>#NUM!</v>
      </c>
      <c r="E556" s="319">
        <f t="shared" si="124"/>
        <v>0</v>
      </c>
      <c r="F556" s="351"/>
      <c r="G556" s="351"/>
      <c r="H556" s="351"/>
      <c r="I556" s="352"/>
      <c r="J556" s="352"/>
      <c r="K556" s="353"/>
      <c r="L556" s="351"/>
      <c r="M556" s="354"/>
      <c r="N556" s="355"/>
      <c r="O556" s="356"/>
      <c r="P556" s="355"/>
      <c r="Q556" s="356"/>
      <c r="R556" s="355"/>
      <c r="S556" s="356"/>
      <c r="T556" s="355"/>
      <c r="U556" s="356"/>
      <c r="V556" s="357"/>
      <c r="W556" s="358"/>
      <c r="X556" s="358"/>
      <c r="Y556" s="358"/>
      <c r="Z556" s="358"/>
      <c r="AA556" s="600">
        <v>960</v>
      </c>
      <c r="AB556" s="359"/>
      <c r="AC556" s="349" t="str">
        <f t="shared" si="119"/>
        <v/>
      </c>
      <c r="AD556" s="361"/>
      <c r="AE556" s="362">
        <f t="shared" si="128"/>
        <v>0</v>
      </c>
      <c r="AF556" s="362">
        <f t="shared" si="131"/>
        <v>0</v>
      </c>
      <c r="AG556" s="362">
        <f t="shared" si="132"/>
        <v>0</v>
      </c>
      <c r="AH556" s="363">
        <f t="shared" si="125"/>
        <v>0</v>
      </c>
      <c r="AI556" s="364"/>
      <c r="AJ556" s="365">
        <f t="shared" si="126"/>
        <v>0</v>
      </c>
      <c r="AK556" s="351"/>
      <c r="AM556" s="349">
        <f t="shared" si="130"/>
        <v>0</v>
      </c>
      <c r="AN556" s="349">
        <f t="shared" si="133"/>
        <v>0</v>
      </c>
      <c r="AO556" s="349">
        <f t="shared" si="133"/>
        <v>0</v>
      </c>
      <c r="AP556" s="349">
        <f t="shared" si="133"/>
        <v>0</v>
      </c>
      <c r="AQ556" s="349">
        <f t="shared" si="133"/>
        <v>0</v>
      </c>
      <c r="AR556" s="349">
        <f t="shared" si="133"/>
        <v>0</v>
      </c>
      <c r="AS556" s="349">
        <f t="shared" si="133"/>
        <v>0</v>
      </c>
      <c r="AT556" s="349">
        <f t="shared" si="133"/>
        <v>0</v>
      </c>
      <c r="AU556" s="349">
        <f t="shared" si="133"/>
        <v>0</v>
      </c>
      <c r="AV556" s="349">
        <f t="shared" si="133"/>
        <v>0</v>
      </c>
      <c r="AW556" s="349">
        <f t="shared" si="133"/>
        <v>0</v>
      </c>
      <c r="AX556" s="349">
        <f t="shared" si="133"/>
        <v>0</v>
      </c>
      <c r="AY556" s="349">
        <f t="shared" si="133"/>
        <v>0</v>
      </c>
      <c r="AZ556" s="349">
        <f t="shared" si="133"/>
        <v>0</v>
      </c>
      <c r="BA556" s="349">
        <f t="shared" si="133"/>
        <v>0</v>
      </c>
      <c r="BB556" s="349">
        <f t="shared" si="127"/>
        <v>0</v>
      </c>
    </row>
    <row r="557" spans="1:54" ht="13.5">
      <c r="A557" s="319" t="str">
        <f t="shared" si="122"/>
        <v/>
      </c>
      <c r="B557" s="350" t="e">
        <f>DATE(F557,G557,H557)&amp;"-"&amp;COUNTIF($C$19:C557,H557)</f>
        <v>#NUM!</v>
      </c>
      <c r="C557" s="319">
        <f t="shared" si="123"/>
        <v>0</v>
      </c>
      <c r="D557" s="350" t="e">
        <f>DATE(F557,G557,H557)&amp;"-"&amp;COUNTIF($E$19:E557,H557)</f>
        <v>#NUM!</v>
      </c>
      <c r="E557" s="319">
        <f t="shared" si="124"/>
        <v>0</v>
      </c>
      <c r="F557" s="351"/>
      <c r="G557" s="351"/>
      <c r="H557" s="351"/>
      <c r="I557" s="352"/>
      <c r="J557" s="352"/>
      <c r="K557" s="353"/>
      <c r="L557" s="351"/>
      <c r="M557" s="354"/>
      <c r="N557" s="355"/>
      <c r="O557" s="356"/>
      <c r="P557" s="355"/>
      <c r="Q557" s="356"/>
      <c r="R557" s="355"/>
      <c r="S557" s="356"/>
      <c r="T557" s="355"/>
      <c r="U557" s="356"/>
      <c r="V557" s="357"/>
      <c r="W557" s="358"/>
      <c r="X557" s="358"/>
      <c r="Y557" s="358"/>
      <c r="Z557" s="358"/>
      <c r="AA557" s="600">
        <v>960</v>
      </c>
      <c r="AB557" s="359"/>
      <c r="AC557" s="349" t="str">
        <f t="shared" si="119"/>
        <v/>
      </c>
      <c r="AD557" s="361"/>
      <c r="AE557" s="362">
        <f t="shared" si="128"/>
        <v>0</v>
      </c>
      <c r="AF557" s="362">
        <f t="shared" si="131"/>
        <v>0</v>
      </c>
      <c r="AG557" s="362">
        <f t="shared" si="132"/>
        <v>0</v>
      </c>
      <c r="AH557" s="363">
        <f t="shared" si="125"/>
        <v>0</v>
      </c>
      <c r="AI557" s="364"/>
      <c r="AJ557" s="365">
        <f t="shared" si="126"/>
        <v>0</v>
      </c>
      <c r="AK557" s="351"/>
      <c r="AM557" s="349">
        <f t="shared" si="130"/>
        <v>0</v>
      </c>
      <c r="AN557" s="349">
        <f t="shared" si="133"/>
        <v>0</v>
      </c>
      <c r="AO557" s="349">
        <f t="shared" si="133"/>
        <v>0</v>
      </c>
      <c r="AP557" s="349">
        <f t="shared" si="133"/>
        <v>0</v>
      </c>
      <c r="AQ557" s="349">
        <f t="shared" si="133"/>
        <v>0</v>
      </c>
      <c r="AR557" s="349">
        <f t="shared" si="133"/>
        <v>0</v>
      </c>
      <c r="AS557" s="349">
        <f t="shared" si="133"/>
        <v>0</v>
      </c>
      <c r="AT557" s="349">
        <f t="shared" si="133"/>
        <v>0</v>
      </c>
      <c r="AU557" s="349">
        <f t="shared" si="133"/>
        <v>0</v>
      </c>
      <c r="AV557" s="349">
        <f t="shared" si="133"/>
        <v>0</v>
      </c>
      <c r="AW557" s="349">
        <f t="shared" si="133"/>
        <v>0</v>
      </c>
      <c r="AX557" s="349">
        <f t="shared" si="133"/>
        <v>0</v>
      </c>
      <c r="AY557" s="349">
        <f t="shared" si="133"/>
        <v>0</v>
      </c>
      <c r="AZ557" s="349">
        <f t="shared" si="133"/>
        <v>0</v>
      </c>
      <c r="BA557" s="349">
        <f t="shared" si="133"/>
        <v>0</v>
      </c>
      <c r="BB557" s="349">
        <f t="shared" si="127"/>
        <v>0</v>
      </c>
    </row>
    <row r="558" spans="1:54" ht="13.5">
      <c r="A558" s="319" t="str">
        <f t="shared" si="122"/>
        <v/>
      </c>
      <c r="B558" s="350" t="e">
        <f>DATE(F558,G558,H558)&amp;"-"&amp;COUNTIF($C$19:C558,H558)</f>
        <v>#NUM!</v>
      </c>
      <c r="C558" s="319">
        <f t="shared" si="123"/>
        <v>0</v>
      </c>
      <c r="D558" s="350" t="e">
        <f>DATE(F558,G558,H558)&amp;"-"&amp;COUNTIF($E$19:E558,H558)</f>
        <v>#NUM!</v>
      </c>
      <c r="E558" s="319">
        <f t="shared" si="124"/>
        <v>0</v>
      </c>
      <c r="F558" s="351"/>
      <c r="G558" s="351"/>
      <c r="H558" s="351"/>
      <c r="I558" s="352"/>
      <c r="J558" s="352"/>
      <c r="K558" s="353"/>
      <c r="L558" s="351"/>
      <c r="M558" s="354"/>
      <c r="N558" s="355"/>
      <c r="O558" s="356"/>
      <c r="P558" s="355"/>
      <c r="Q558" s="356"/>
      <c r="R558" s="355"/>
      <c r="S558" s="356"/>
      <c r="T558" s="355"/>
      <c r="U558" s="356"/>
      <c r="V558" s="357"/>
      <c r="W558" s="358"/>
      <c r="X558" s="358"/>
      <c r="Y558" s="358"/>
      <c r="Z558" s="358"/>
      <c r="AA558" s="600">
        <v>960</v>
      </c>
      <c r="AB558" s="359"/>
      <c r="AC558" s="349" t="str">
        <f t="shared" si="119"/>
        <v/>
      </c>
      <c r="AD558" s="361"/>
      <c r="AE558" s="362">
        <f t="shared" si="128"/>
        <v>0</v>
      </c>
      <c r="AF558" s="362">
        <f t="shared" si="131"/>
        <v>0</v>
      </c>
      <c r="AG558" s="362">
        <f t="shared" si="132"/>
        <v>0</v>
      </c>
      <c r="AH558" s="363">
        <f t="shared" si="125"/>
        <v>0</v>
      </c>
      <c r="AI558" s="364"/>
      <c r="AJ558" s="365">
        <f t="shared" si="126"/>
        <v>0</v>
      </c>
      <c r="AK558" s="351"/>
      <c r="AM558" s="349">
        <f t="shared" si="130"/>
        <v>0</v>
      </c>
      <c r="AN558" s="349">
        <f t="shared" si="133"/>
        <v>0</v>
      </c>
      <c r="AO558" s="349">
        <f t="shared" si="133"/>
        <v>0</v>
      </c>
      <c r="AP558" s="349">
        <f t="shared" si="133"/>
        <v>0</v>
      </c>
      <c r="AQ558" s="349">
        <f t="shared" si="133"/>
        <v>0</v>
      </c>
      <c r="AR558" s="349">
        <f t="shared" si="133"/>
        <v>0</v>
      </c>
      <c r="AS558" s="349">
        <f t="shared" si="133"/>
        <v>0</v>
      </c>
      <c r="AT558" s="349">
        <f t="shared" si="133"/>
        <v>0</v>
      </c>
      <c r="AU558" s="349">
        <f t="shared" si="133"/>
        <v>0</v>
      </c>
      <c r="AV558" s="349">
        <f t="shared" si="133"/>
        <v>0</v>
      </c>
      <c r="AW558" s="349">
        <f t="shared" si="133"/>
        <v>0</v>
      </c>
      <c r="AX558" s="349">
        <f t="shared" si="133"/>
        <v>0</v>
      </c>
      <c r="AY558" s="349">
        <f t="shared" si="133"/>
        <v>0</v>
      </c>
      <c r="AZ558" s="349">
        <f t="shared" si="133"/>
        <v>0</v>
      </c>
      <c r="BA558" s="349">
        <f t="shared" si="133"/>
        <v>0</v>
      </c>
      <c r="BB558" s="349">
        <f t="shared" si="127"/>
        <v>0</v>
      </c>
    </row>
    <row r="559" spans="1:54" ht="13.5">
      <c r="A559" s="319" t="str">
        <f t="shared" si="122"/>
        <v/>
      </c>
      <c r="B559" s="350" t="e">
        <f>DATE(F559,G559,H559)&amp;"-"&amp;COUNTIF($C$19:C559,H559)</f>
        <v>#NUM!</v>
      </c>
      <c r="C559" s="319">
        <f t="shared" si="123"/>
        <v>0</v>
      </c>
      <c r="D559" s="350" t="e">
        <f>DATE(F559,G559,H559)&amp;"-"&amp;COUNTIF($E$19:E559,H559)</f>
        <v>#NUM!</v>
      </c>
      <c r="E559" s="319">
        <f t="shared" si="124"/>
        <v>0</v>
      </c>
      <c r="F559" s="351"/>
      <c r="G559" s="351"/>
      <c r="H559" s="351"/>
      <c r="I559" s="352"/>
      <c r="J559" s="352"/>
      <c r="K559" s="353"/>
      <c r="L559" s="351"/>
      <c r="M559" s="354"/>
      <c r="N559" s="355"/>
      <c r="O559" s="356"/>
      <c r="P559" s="355"/>
      <c r="Q559" s="356"/>
      <c r="R559" s="355"/>
      <c r="S559" s="356"/>
      <c r="T559" s="355"/>
      <c r="U559" s="356"/>
      <c r="V559" s="357"/>
      <c r="W559" s="358"/>
      <c r="X559" s="358"/>
      <c r="Y559" s="358"/>
      <c r="Z559" s="358"/>
      <c r="AA559" s="600">
        <v>960</v>
      </c>
      <c r="AB559" s="359"/>
      <c r="AC559" s="349" t="str">
        <f t="shared" si="119"/>
        <v/>
      </c>
      <c r="AD559" s="361"/>
      <c r="AE559" s="362">
        <f t="shared" si="128"/>
        <v>0</v>
      </c>
      <c r="AF559" s="362">
        <f t="shared" si="131"/>
        <v>0</v>
      </c>
      <c r="AG559" s="362">
        <f t="shared" si="132"/>
        <v>0</v>
      </c>
      <c r="AH559" s="363">
        <f t="shared" si="125"/>
        <v>0</v>
      </c>
      <c r="AI559" s="364"/>
      <c r="AJ559" s="365">
        <f t="shared" si="126"/>
        <v>0</v>
      </c>
      <c r="AK559" s="351"/>
      <c r="AM559" s="349">
        <f t="shared" si="130"/>
        <v>0</v>
      </c>
      <c r="AN559" s="349">
        <f t="shared" si="133"/>
        <v>0</v>
      </c>
      <c r="AO559" s="349">
        <f t="shared" si="133"/>
        <v>0</v>
      </c>
      <c r="AP559" s="349">
        <f t="shared" si="133"/>
        <v>0</v>
      </c>
      <c r="AQ559" s="349">
        <f t="shared" si="133"/>
        <v>0</v>
      </c>
      <c r="AR559" s="349">
        <f t="shared" si="133"/>
        <v>0</v>
      </c>
      <c r="AS559" s="349">
        <f t="shared" si="133"/>
        <v>0</v>
      </c>
      <c r="AT559" s="349">
        <f t="shared" si="133"/>
        <v>0</v>
      </c>
      <c r="AU559" s="349">
        <f t="shared" si="133"/>
        <v>0</v>
      </c>
      <c r="AV559" s="349">
        <f t="shared" si="133"/>
        <v>0</v>
      </c>
      <c r="AW559" s="349">
        <f t="shared" si="133"/>
        <v>0</v>
      </c>
      <c r="AX559" s="349">
        <f t="shared" si="133"/>
        <v>0</v>
      </c>
      <c r="AY559" s="349">
        <f t="shared" si="133"/>
        <v>0</v>
      </c>
      <c r="AZ559" s="349">
        <f t="shared" si="133"/>
        <v>0</v>
      </c>
      <c r="BA559" s="349">
        <f t="shared" si="133"/>
        <v>0</v>
      </c>
      <c r="BB559" s="349">
        <f t="shared" si="127"/>
        <v>0</v>
      </c>
    </row>
    <row r="560" spans="1:54" ht="13.5">
      <c r="A560" s="319" t="str">
        <f t="shared" si="122"/>
        <v/>
      </c>
      <c r="B560" s="350" t="e">
        <f>DATE(F560,G560,H560)&amp;"-"&amp;COUNTIF($C$19:C560,H560)</f>
        <v>#NUM!</v>
      </c>
      <c r="C560" s="319">
        <f t="shared" si="123"/>
        <v>0</v>
      </c>
      <c r="D560" s="350" t="e">
        <f>DATE(F560,G560,H560)&amp;"-"&amp;COUNTIF($E$19:E560,H560)</f>
        <v>#NUM!</v>
      </c>
      <c r="E560" s="319">
        <f t="shared" si="124"/>
        <v>0</v>
      </c>
      <c r="F560" s="351"/>
      <c r="G560" s="351"/>
      <c r="H560" s="351"/>
      <c r="I560" s="352"/>
      <c r="J560" s="352"/>
      <c r="K560" s="353"/>
      <c r="L560" s="351"/>
      <c r="M560" s="354"/>
      <c r="N560" s="355"/>
      <c r="O560" s="356"/>
      <c r="P560" s="355"/>
      <c r="Q560" s="356"/>
      <c r="R560" s="355"/>
      <c r="S560" s="356"/>
      <c r="T560" s="355"/>
      <c r="U560" s="356"/>
      <c r="V560" s="357"/>
      <c r="W560" s="358"/>
      <c r="X560" s="358"/>
      <c r="Y560" s="358"/>
      <c r="Z560" s="358"/>
      <c r="AA560" s="600">
        <v>960</v>
      </c>
      <c r="AB560" s="359"/>
      <c r="AC560" s="349" t="str">
        <f t="shared" si="119"/>
        <v/>
      </c>
      <c r="AD560" s="361"/>
      <c r="AE560" s="362">
        <f t="shared" si="128"/>
        <v>0</v>
      </c>
      <c r="AF560" s="362">
        <f t="shared" si="131"/>
        <v>0</v>
      </c>
      <c r="AG560" s="362">
        <f t="shared" si="132"/>
        <v>0</v>
      </c>
      <c r="AH560" s="363">
        <f t="shared" si="125"/>
        <v>0</v>
      </c>
      <c r="AI560" s="364"/>
      <c r="AJ560" s="365">
        <f t="shared" si="126"/>
        <v>0</v>
      </c>
      <c r="AK560" s="351"/>
      <c r="AM560" s="349">
        <f t="shared" si="130"/>
        <v>0</v>
      </c>
      <c r="AN560" s="349">
        <f t="shared" si="133"/>
        <v>0</v>
      </c>
      <c r="AO560" s="349">
        <f t="shared" si="133"/>
        <v>0</v>
      </c>
      <c r="AP560" s="349">
        <f t="shared" si="133"/>
        <v>0</v>
      </c>
      <c r="AQ560" s="349">
        <f t="shared" si="133"/>
        <v>0</v>
      </c>
      <c r="AR560" s="349">
        <f t="shared" si="133"/>
        <v>0</v>
      </c>
      <c r="AS560" s="349">
        <f t="shared" si="133"/>
        <v>0</v>
      </c>
      <c r="AT560" s="349">
        <f t="shared" si="133"/>
        <v>0</v>
      </c>
      <c r="AU560" s="349">
        <f t="shared" si="133"/>
        <v>0</v>
      </c>
      <c r="AV560" s="349">
        <f t="shared" si="133"/>
        <v>0</v>
      </c>
      <c r="AW560" s="349">
        <f t="shared" si="133"/>
        <v>0</v>
      </c>
      <c r="AX560" s="349">
        <f t="shared" si="133"/>
        <v>0</v>
      </c>
      <c r="AY560" s="349">
        <f t="shared" si="133"/>
        <v>0</v>
      </c>
      <c r="AZ560" s="349">
        <f t="shared" si="133"/>
        <v>0</v>
      </c>
      <c r="BA560" s="349">
        <f t="shared" si="133"/>
        <v>0</v>
      </c>
      <c r="BB560" s="349">
        <f t="shared" si="127"/>
        <v>0</v>
      </c>
    </row>
    <row r="561" spans="1:54" ht="13.5">
      <c r="A561" s="319" t="str">
        <f t="shared" si="122"/>
        <v/>
      </c>
      <c r="B561" s="350" t="e">
        <f>DATE(F561,G561,H561)&amp;"-"&amp;COUNTIF($C$19:C561,H561)</f>
        <v>#NUM!</v>
      </c>
      <c r="C561" s="319">
        <f t="shared" si="123"/>
        <v>0</v>
      </c>
      <c r="D561" s="350" t="e">
        <f>DATE(F561,G561,H561)&amp;"-"&amp;COUNTIF($E$19:E561,H561)</f>
        <v>#NUM!</v>
      </c>
      <c r="E561" s="319">
        <f t="shared" si="124"/>
        <v>0</v>
      </c>
      <c r="F561" s="351"/>
      <c r="G561" s="351"/>
      <c r="H561" s="351"/>
      <c r="I561" s="352"/>
      <c r="J561" s="352"/>
      <c r="K561" s="353"/>
      <c r="L561" s="351"/>
      <c r="M561" s="354"/>
      <c r="N561" s="355"/>
      <c r="O561" s="356"/>
      <c r="P561" s="355"/>
      <c r="Q561" s="356"/>
      <c r="R561" s="355"/>
      <c r="S561" s="356"/>
      <c r="T561" s="355"/>
      <c r="U561" s="356"/>
      <c r="V561" s="357"/>
      <c r="W561" s="358"/>
      <c r="X561" s="358"/>
      <c r="Y561" s="358"/>
      <c r="Z561" s="358"/>
      <c r="AA561" s="600">
        <v>960</v>
      </c>
      <c r="AB561" s="359"/>
      <c r="AC561" s="349" t="str">
        <f t="shared" si="119"/>
        <v/>
      </c>
      <c r="AD561" s="361"/>
      <c r="AE561" s="362">
        <f t="shared" si="128"/>
        <v>0</v>
      </c>
      <c r="AF561" s="362">
        <f t="shared" si="131"/>
        <v>0</v>
      </c>
      <c r="AG561" s="362">
        <f t="shared" si="132"/>
        <v>0</v>
      </c>
      <c r="AH561" s="363">
        <f t="shared" si="125"/>
        <v>0</v>
      </c>
      <c r="AI561" s="364"/>
      <c r="AJ561" s="365">
        <f t="shared" si="126"/>
        <v>0</v>
      </c>
      <c r="AK561" s="351"/>
      <c r="AM561" s="349">
        <f t="shared" si="130"/>
        <v>0</v>
      </c>
      <c r="AN561" s="349">
        <f t="shared" si="133"/>
        <v>0</v>
      </c>
      <c r="AO561" s="349">
        <f t="shared" si="133"/>
        <v>0</v>
      </c>
      <c r="AP561" s="349">
        <f t="shared" si="133"/>
        <v>0</v>
      </c>
      <c r="AQ561" s="349">
        <f t="shared" si="133"/>
        <v>0</v>
      </c>
      <c r="AR561" s="349">
        <f t="shared" si="133"/>
        <v>0</v>
      </c>
      <c r="AS561" s="349">
        <f t="shared" si="133"/>
        <v>0</v>
      </c>
      <c r="AT561" s="349">
        <f t="shared" si="133"/>
        <v>0</v>
      </c>
      <c r="AU561" s="349">
        <f t="shared" si="133"/>
        <v>0</v>
      </c>
      <c r="AV561" s="349">
        <f t="shared" si="133"/>
        <v>0</v>
      </c>
      <c r="AW561" s="349">
        <f t="shared" si="133"/>
        <v>0</v>
      </c>
      <c r="AX561" s="349">
        <f t="shared" si="133"/>
        <v>0</v>
      </c>
      <c r="AY561" s="349">
        <f t="shared" si="133"/>
        <v>0</v>
      </c>
      <c r="AZ561" s="349">
        <f t="shared" si="133"/>
        <v>0</v>
      </c>
      <c r="BA561" s="349">
        <f t="shared" si="133"/>
        <v>0</v>
      </c>
      <c r="BB561" s="349">
        <f t="shared" si="127"/>
        <v>0</v>
      </c>
    </row>
    <row r="562" spans="1:54" ht="13.5">
      <c r="A562" s="319" t="str">
        <f t="shared" si="122"/>
        <v/>
      </c>
      <c r="B562" s="350" t="e">
        <f>DATE(F562,G562,H562)&amp;"-"&amp;COUNTIF($C$19:C562,H562)</f>
        <v>#NUM!</v>
      </c>
      <c r="C562" s="319">
        <f t="shared" si="123"/>
        <v>0</v>
      </c>
      <c r="D562" s="350" t="e">
        <f>DATE(F562,G562,H562)&amp;"-"&amp;COUNTIF($E$19:E562,H562)</f>
        <v>#NUM!</v>
      </c>
      <c r="E562" s="319">
        <f t="shared" si="124"/>
        <v>0</v>
      </c>
      <c r="F562" s="351"/>
      <c r="G562" s="351"/>
      <c r="H562" s="351"/>
      <c r="I562" s="352"/>
      <c r="J562" s="352"/>
      <c r="K562" s="353"/>
      <c r="L562" s="351"/>
      <c r="M562" s="354"/>
      <c r="N562" s="355"/>
      <c r="O562" s="356"/>
      <c r="P562" s="355"/>
      <c r="Q562" s="356"/>
      <c r="R562" s="355"/>
      <c r="S562" s="356"/>
      <c r="T562" s="355"/>
      <c r="U562" s="356"/>
      <c r="V562" s="357"/>
      <c r="W562" s="358"/>
      <c r="X562" s="358"/>
      <c r="Y562" s="358"/>
      <c r="Z562" s="358"/>
      <c r="AA562" s="600">
        <v>960</v>
      </c>
      <c r="AB562" s="359"/>
      <c r="AC562" s="349" t="str">
        <f t="shared" si="119"/>
        <v/>
      </c>
      <c r="AD562" s="361"/>
      <c r="AE562" s="362">
        <f t="shared" si="128"/>
        <v>0</v>
      </c>
      <c r="AF562" s="362">
        <f t="shared" si="131"/>
        <v>0</v>
      </c>
      <c r="AG562" s="362">
        <f t="shared" si="132"/>
        <v>0</v>
      </c>
      <c r="AH562" s="363">
        <f t="shared" si="125"/>
        <v>0</v>
      </c>
      <c r="AI562" s="364"/>
      <c r="AJ562" s="365">
        <f t="shared" si="126"/>
        <v>0</v>
      </c>
      <c r="AK562" s="351"/>
      <c r="AM562" s="349">
        <f t="shared" si="130"/>
        <v>0</v>
      </c>
      <c r="AN562" s="349">
        <f t="shared" si="133"/>
        <v>0</v>
      </c>
      <c r="AO562" s="349">
        <f t="shared" si="133"/>
        <v>0</v>
      </c>
      <c r="AP562" s="349">
        <f t="shared" si="133"/>
        <v>0</v>
      </c>
      <c r="AQ562" s="349">
        <f t="shared" si="133"/>
        <v>0</v>
      </c>
      <c r="AR562" s="349">
        <f t="shared" si="133"/>
        <v>0</v>
      </c>
      <c r="AS562" s="349">
        <f t="shared" si="133"/>
        <v>0</v>
      </c>
      <c r="AT562" s="349">
        <f t="shared" si="133"/>
        <v>0</v>
      </c>
      <c r="AU562" s="349">
        <f t="shared" si="133"/>
        <v>0</v>
      </c>
      <c r="AV562" s="349">
        <f t="shared" si="133"/>
        <v>0</v>
      </c>
      <c r="AW562" s="349">
        <f t="shared" si="133"/>
        <v>0</v>
      </c>
      <c r="AX562" s="349">
        <f t="shared" si="133"/>
        <v>0</v>
      </c>
      <c r="AY562" s="349">
        <f t="shared" si="133"/>
        <v>0</v>
      </c>
      <c r="AZ562" s="349">
        <f t="shared" si="133"/>
        <v>0</v>
      </c>
      <c r="BA562" s="349">
        <f t="shared" si="133"/>
        <v>0</v>
      </c>
      <c r="BB562" s="349">
        <f t="shared" si="127"/>
        <v>0</v>
      </c>
    </row>
    <row r="563" spans="1:54" ht="13.5">
      <c r="A563" s="319" t="str">
        <f t="shared" si="122"/>
        <v/>
      </c>
      <c r="B563" s="350" t="e">
        <f>DATE(F563,G563,H563)&amp;"-"&amp;COUNTIF($C$19:C563,H563)</f>
        <v>#NUM!</v>
      </c>
      <c r="C563" s="319">
        <f t="shared" si="123"/>
        <v>0</v>
      </c>
      <c r="D563" s="350" t="e">
        <f>DATE(F563,G563,H563)&amp;"-"&amp;COUNTIF($E$19:E563,H563)</f>
        <v>#NUM!</v>
      </c>
      <c r="E563" s="319">
        <f t="shared" si="124"/>
        <v>0</v>
      </c>
      <c r="F563" s="351"/>
      <c r="G563" s="351"/>
      <c r="H563" s="351"/>
      <c r="I563" s="352"/>
      <c r="J563" s="352"/>
      <c r="K563" s="353"/>
      <c r="L563" s="351"/>
      <c r="M563" s="354"/>
      <c r="N563" s="355"/>
      <c r="O563" s="356"/>
      <c r="P563" s="355"/>
      <c r="Q563" s="356"/>
      <c r="R563" s="355"/>
      <c r="S563" s="356"/>
      <c r="T563" s="355"/>
      <c r="U563" s="356"/>
      <c r="V563" s="357"/>
      <c r="W563" s="358"/>
      <c r="X563" s="358"/>
      <c r="Y563" s="358"/>
      <c r="Z563" s="358"/>
      <c r="AA563" s="600">
        <v>960</v>
      </c>
      <c r="AB563" s="359"/>
      <c r="AC563" s="349" t="str">
        <f t="shared" si="119"/>
        <v/>
      </c>
      <c r="AD563" s="361"/>
      <c r="AE563" s="362">
        <f t="shared" si="128"/>
        <v>0</v>
      </c>
      <c r="AF563" s="362">
        <f t="shared" si="131"/>
        <v>0</v>
      </c>
      <c r="AG563" s="362">
        <f t="shared" si="132"/>
        <v>0</v>
      </c>
      <c r="AH563" s="363">
        <f t="shared" si="125"/>
        <v>0</v>
      </c>
      <c r="AI563" s="364"/>
      <c r="AJ563" s="365">
        <f t="shared" si="126"/>
        <v>0</v>
      </c>
      <c r="AK563" s="351"/>
      <c r="AM563" s="349">
        <f t="shared" si="130"/>
        <v>0</v>
      </c>
      <c r="AN563" s="349">
        <f t="shared" si="133"/>
        <v>0</v>
      </c>
      <c r="AO563" s="349">
        <f t="shared" si="133"/>
        <v>0</v>
      </c>
      <c r="AP563" s="349">
        <f t="shared" si="133"/>
        <v>0</v>
      </c>
      <c r="AQ563" s="349">
        <f t="shared" si="133"/>
        <v>0</v>
      </c>
      <c r="AR563" s="349">
        <f t="shared" si="133"/>
        <v>0</v>
      </c>
      <c r="AS563" s="349">
        <f t="shared" si="133"/>
        <v>0</v>
      </c>
      <c r="AT563" s="349">
        <f t="shared" si="133"/>
        <v>0</v>
      </c>
      <c r="AU563" s="349">
        <f t="shared" ref="AN563:BA581" si="134">IF($O563=AU$18,$N563,0)+IF($Q563=AU$18,$P563,0)+IF($S563=AU$18,$R563,0)+IF($U563=AU$18,$T563,0)</f>
        <v>0</v>
      </c>
      <c r="AV563" s="349">
        <f t="shared" si="134"/>
        <v>0</v>
      </c>
      <c r="AW563" s="349">
        <f t="shared" si="134"/>
        <v>0</v>
      </c>
      <c r="AX563" s="349">
        <f t="shared" si="134"/>
        <v>0</v>
      </c>
      <c r="AY563" s="349">
        <f t="shared" si="134"/>
        <v>0</v>
      </c>
      <c r="AZ563" s="349">
        <f t="shared" si="134"/>
        <v>0</v>
      </c>
      <c r="BA563" s="349">
        <f t="shared" si="134"/>
        <v>0</v>
      </c>
      <c r="BB563" s="349">
        <f t="shared" si="127"/>
        <v>0</v>
      </c>
    </row>
    <row r="564" spans="1:54" ht="13.5">
      <c r="A564" s="319" t="str">
        <f t="shared" si="122"/>
        <v/>
      </c>
      <c r="B564" s="350" t="e">
        <f>DATE(F564,G564,H564)&amp;"-"&amp;COUNTIF($C$19:C564,H564)</f>
        <v>#NUM!</v>
      </c>
      <c r="C564" s="319">
        <f t="shared" si="123"/>
        <v>0</v>
      </c>
      <c r="D564" s="350" t="e">
        <f>DATE(F564,G564,H564)&amp;"-"&amp;COUNTIF($E$19:E564,H564)</f>
        <v>#NUM!</v>
      </c>
      <c r="E564" s="319">
        <f t="shared" si="124"/>
        <v>0</v>
      </c>
      <c r="F564" s="351"/>
      <c r="G564" s="351"/>
      <c r="H564" s="351"/>
      <c r="I564" s="352"/>
      <c r="J564" s="352"/>
      <c r="K564" s="353"/>
      <c r="L564" s="351"/>
      <c r="M564" s="354"/>
      <c r="N564" s="355"/>
      <c r="O564" s="356"/>
      <c r="P564" s="355"/>
      <c r="Q564" s="356"/>
      <c r="R564" s="355"/>
      <c r="S564" s="356"/>
      <c r="T564" s="355"/>
      <c r="U564" s="356"/>
      <c r="V564" s="357"/>
      <c r="W564" s="358"/>
      <c r="X564" s="358"/>
      <c r="Y564" s="358"/>
      <c r="Z564" s="358"/>
      <c r="AA564" s="600">
        <v>960</v>
      </c>
      <c r="AB564" s="359"/>
      <c r="AC564" s="349" t="str">
        <f t="shared" ref="AC564:AC627" si="135">IF(AB564&gt;0,"～","")</f>
        <v/>
      </c>
      <c r="AD564" s="361"/>
      <c r="AE564" s="362">
        <f t="shared" si="128"/>
        <v>0</v>
      </c>
      <c r="AF564" s="362">
        <f t="shared" si="131"/>
        <v>0</v>
      </c>
      <c r="AG564" s="362">
        <f t="shared" si="132"/>
        <v>0</v>
      </c>
      <c r="AH564" s="363">
        <f t="shared" si="125"/>
        <v>0</v>
      </c>
      <c r="AI564" s="364"/>
      <c r="AJ564" s="365">
        <f t="shared" si="126"/>
        <v>0</v>
      </c>
      <c r="AK564" s="351"/>
      <c r="AM564" s="349">
        <f t="shared" si="130"/>
        <v>0</v>
      </c>
      <c r="AN564" s="349">
        <f t="shared" si="134"/>
        <v>0</v>
      </c>
      <c r="AO564" s="349">
        <f t="shared" si="134"/>
        <v>0</v>
      </c>
      <c r="AP564" s="349">
        <f t="shared" si="134"/>
        <v>0</v>
      </c>
      <c r="AQ564" s="349">
        <f t="shared" si="134"/>
        <v>0</v>
      </c>
      <c r="AR564" s="349">
        <f t="shared" si="134"/>
        <v>0</v>
      </c>
      <c r="AS564" s="349">
        <f t="shared" si="134"/>
        <v>0</v>
      </c>
      <c r="AT564" s="349">
        <f t="shared" si="134"/>
        <v>0</v>
      </c>
      <c r="AU564" s="349">
        <f t="shared" si="134"/>
        <v>0</v>
      </c>
      <c r="AV564" s="349">
        <f t="shared" si="134"/>
        <v>0</v>
      </c>
      <c r="AW564" s="349">
        <f t="shared" si="134"/>
        <v>0</v>
      </c>
      <c r="AX564" s="349">
        <f t="shared" si="134"/>
        <v>0</v>
      </c>
      <c r="AY564" s="349">
        <f t="shared" si="134"/>
        <v>0</v>
      </c>
      <c r="AZ564" s="349">
        <f t="shared" si="134"/>
        <v>0</v>
      </c>
      <c r="BA564" s="349">
        <f t="shared" si="134"/>
        <v>0</v>
      </c>
      <c r="BB564" s="349">
        <f t="shared" si="127"/>
        <v>0</v>
      </c>
    </row>
    <row r="565" spans="1:54" ht="13.5">
      <c r="A565" s="319" t="str">
        <f t="shared" si="122"/>
        <v/>
      </c>
      <c r="B565" s="350" t="e">
        <f>DATE(F565,G565,H565)&amp;"-"&amp;COUNTIF($C$19:C565,H565)</f>
        <v>#NUM!</v>
      </c>
      <c r="C565" s="319">
        <f t="shared" si="123"/>
        <v>0</v>
      </c>
      <c r="D565" s="350" t="e">
        <f>DATE(F565,G565,H565)&amp;"-"&amp;COUNTIF($E$19:E565,H565)</f>
        <v>#NUM!</v>
      </c>
      <c r="E565" s="319">
        <f t="shared" si="124"/>
        <v>0</v>
      </c>
      <c r="F565" s="351"/>
      <c r="G565" s="351"/>
      <c r="H565" s="351"/>
      <c r="I565" s="352"/>
      <c r="J565" s="352"/>
      <c r="K565" s="353"/>
      <c r="L565" s="351"/>
      <c r="M565" s="354"/>
      <c r="N565" s="355"/>
      <c r="O565" s="356"/>
      <c r="P565" s="355"/>
      <c r="Q565" s="356"/>
      <c r="R565" s="355"/>
      <c r="S565" s="356"/>
      <c r="T565" s="355"/>
      <c r="U565" s="356"/>
      <c r="V565" s="357"/>
      <c r="W565" s="358"/>
      <c r="X565" s="358"/>
      <c r="Y565" s="358"/>
      <c r="Z565" s="358"/>
      <c r="AA565" s="600">
        <v>960</v>
      </c>
      <c r="AB565" s="359"/>
      <c r="AC565" s="349" t="str">
        <f t="shared" si="135"/>
        <v/>
      </c>
      <c r="AD565" s="361"/>
      <c r="AE565" s="362">
        <f t="shared" si="128"/>
        <v>0</v>
      </c>
      <c r="AF565" s="362">
        <f t="shared" si="131"/>
        <v>0</v>
      </c>
      <c r="AG565" s="362">
        <f t="shared" si="132"/>
        <v>0</v>
      </c>
      <c r="AH565" s="363">
        <f t="shared" si="125"/>
        <v>0</v>
      </c>
      <c r="AI565" s="364"/>
      <c r="AJ565" s="365">
        <f t="shared" si="126"/>
        <v>0</v>
      </c>
      <c r="AK565" s="351"/>
      <c r="AM565" s="349">
        <f t="shared" si="130"/>
        <v>0</v>
      </c>
      <c r="AN565" s="349">
        <f t="shared" si="134"/>
        <v>0</v>
      </c>
      <c r="AO565" s="349">
        <f t="shared" si="134"/>
        <v>0</v>
      </c>
      <c r="AP565" s="349">
        <f t="shared" si="134"/>
        <v>0</v>
      </c>
      <c r="AQ565" s="349">
        <f t="shared" si="134"/>
        <v>0</v>
      </c>
      <c r="AR565" s="349">
        <f t="shared" si="134"/>
        <v>0</v>
      </c>
      <c r="AS565" s="349">
        <f t="shared" si="134"/>
        <v>0</v>
      </c>
      <c r="AT565" s="349">
        <f t="shared" si="134"/>
        <v>0</v>
      </c>
      <c r="AU565" s="349">
        <f t="shared" si="134"/>
        <v>0</v>
      </c>
      <c r="AV565" s="349">
        <f t="shared" si="134"/>
        <v>0</v>
      </c>
      <c r="AW565" s="349">
        <f t="shared" si="134"/>
        <v>0</v>
      </c>
      <c r="AX565" s="349">
        <f t="shared" si="134"/>
        <v>0</v>
      </c>
      <c r="AY565" s="349">
        <f t="shared" si="134"/>
        <v>0</v>
      </c>
      <c r="AZ565" s="349">
        <f t="shared" si="134"/>
        <v>0</v>
      </c>
      <c r="BA565" s="349">
        <f t="shared" si="134"/>
        <v>0</v>
      </c>
      <c r="BB565" s="349">
        <f t="shared" si="127"/>
        <v>0</v>
      </c>
    </row>
    <row r="566" spans="1:54" ht="13.5">
      <c r="A566" s="319" t="str">
        <f t="shared" si="122"/>
        <v/>
      </c>
      <c r="B566" s="350" t="e">
        <f>DATE(F566,G566,H566)&amp;"-"&amp;COUNTIF($C$19:C566,H566)</f>
        <v>#NUM!</v>
      </c>
      <c r="C566" s="319">
        <f t="shared" si="123"/>
        <v>0</v>
      </c>
      <c r="D566" s="350" t="e">
        <f>DATE(F566,G566,H566)&amp;"-"&amp;COUNTIF($E$19:E566,H566)</f>
        <v>#NUM!</v>
      </c>
      <c r="E566" s="319">
        <f t="shared" si="124"/>
        <v>0</v>
      </c>
      <c r="F566" s="351"/>
      <c r="G566" s="351"/>
      <c r="H566" s="351"/>
      <c r="I566" s="352"/>
      <c r="J566" s="352"/>
      <c r="K566" s="353"/>
      <c r="L566" s="351"/>
      <c r="M566" s="354"/>
      <c r="N566" s="355"/>
      <c r="O566" s="356"/>
      <c r="P566" s="355"/>
      <c r="Q566" s="356"/>
      <c r="R566" s="355"/>
      <c r="S566" s="356"/>
      <c r="T566" s="355"/>
      <c r="U566" s="356"/>
      <c r="V566" s="357"/>
      <c r="W566" s="358"/>
      <c r="X566" s="358"/>
      <c r="Y566" s="358"/>
      <c r="Z566" s="358"/>
      <c r="AA566" s="600">
        <v>960</v>
      </c>
      <c r="AB566" s="359"/>
      <c r="AC566" s="349" t="str">
        <f t="shared" si="135"/>
        <v/>
      </c>
      <c r="AD566" s="361"/>
      <c r="AE566" s="362">
        <f t="shared" si="128"/>
        <v>0</v>
      </c>
      <c r="AF566" s="362">
        <f t="shared" si="131"/>
        <v>0</v>
      </c>
      <c r="AG566" s="362">
        <f t="shared" si="132"/>
        <v>0</v>
      </c>
      <c r="AH566" s="363">
        <f t="shared" si="125"/>
        <v>0</v>
      </c>
      <c r="AI566" s="364"/>
      <c r="AJ566" s="365">
        <f t="shared" si="126"/>
        <v>0</v>
      </c>
      <c r="AK566" s="351"/>
      <c r="AM566" s="349">
        <f t="shared" si="130"/>
        <v>0</v>
      </c>
      <c r="AN566" s="349">
        <f t="shared" si="134"/>
        <v>0</v>
      </c>
      <c r="AO566" s="349">
        <f t="shared" si="134"/>
        <v>0</v>
      </c>
      <c r="AP566" s="349">
        <f t="shared" si="134"/>
        <v>0</v>
      </c>
      <c r="AQ566" s="349">
        <f t="shared" si="134"/>
        <v>0</v>
      </c>
      <c r="AR566" s="349">
        <f t="shared" si="134"/>
        <v>0</v>
      </c>
      <c r="AS566" s="349">
        <f t="shared" si="134"/>
        <v>0</v>
      </c>
      <c r="AT566" s="349">
        <f t="shared" si="134"/>
        <v>0</v>
      </c>
      <c r="AU566" s="349">
        <f t="shared" si="134"/>
        <v>0</v>
      </c>
      <c r="AV566" s="349">
        <f t="shared" si="134"/>
        <v>0</v>
      </c>
      <c r="AW566" s="349">
        <f t="shared" si="134"/>
        <v>0</v>
      </c>
      <c r="AX566" s="349">
        <f t="shared" si="134"/>
        <v>0</v>
      </c>
      <c r="AY566" s="349">
        <f t="shared" si="134"/>
        <v>0</v>
      </c>
      <c r="AZ566" s="349">
        <f t="shared" si="134"/>
        <v>0</v>
      </c>
      <c r="BA566" s="349">
        <f t="shared" si="134"/>
        <v>0</v>
      </c>
      <c r="BB566" s="349">
        <f t="shared" si="127"/>
        <v>0</v>
      </c>
    </row>
    <row r="567" spans="1:54" ht="13.5">
      <c r="A567" s="319" t="str">
        <f t="shared" si="122"/>
        <v/>
      </c>
      <c r="B567" s="350" t="e">
        <f>DATE(F567,G567,H567)&amp;"-"&amp;COUNTIF($C$19:C567,H567)</f>
        <v>#NUM!</v>
      </c>
      <c r="C567" s="319">
        <f t="shared" si="123"/>
        <v>0</v>
      </c>
      <c r="D567" s="350" t="e">
        <f>DATE(F567,G567,H567)&amp;"-"&amp;COUNTIF($E$19:E567,H567)</f>
        <v>#NUM!</v>
      </c>
      <c r="E567" s="319">
        <f t="shared" si="124"/>
        <v>0</v>
      </c>
      <c r="F567" s="351"/>
      <c r="G567" s="351"/>
      <c r="H567" s="351"/>
      <c r="I567" s="352"/>
      <c r="J567" s="352"/>
      <c r="K567" s="353"/>
      <c r="L567" s="351"/>
      <c r="M567" s="354"/>
      <c r="N567" s="355"/>
      <c r="O567" s="356"/>
      <c r="P567" s="355"/>
      <c r="Q567" s="356"/>
      <c r="R567" s="355"/>
      <c r="S567" s="356"/>
      <c r="T567" s="355"/>
      <c r="U567" s="356"/>
      <c r="V567" s="357"/>
      <c r="W567" s="358"/>
      <c r="X567" s="358"/>
      <c r="Y567" s="358"/>
      <c r="Z567" s="358"/>
      <c r="AA567" s="600">
        <v>960</v>
      </c>
      <c r="AB567" s="359"/>
      <c r="AC567" s="349" t="str">
        <f t="shared" si="135"/>
        <v/>
      </c>
      <c r="AD567" s="361"/>
      <c r="AE567" s="362">
        <f t="shared" si="128"/>
        <v>0</v>
      </c>
      <c r="AF567" s="362">
        <f t="shared" si="131"/>
        <v>0</v>
      </c>
      <c r="AG567" s="362">
        <f t="shared" si="132"/>
        <v>0</v>
      </c>
      <c r="AH567" s="363">
        <f t="shared" si="125"/>
        <v>0</v>
      </c>
      <c r="AI567" s="364"/>
      <c r="AJ567" s="365">
        <f t="shared" si="126"/>
        <v>0</v>
      </c>
      <c r="AK567" s="351"/>
      <c r="AM567" s="349">
        <f t="shared" si="130"/>
        <v>0</v>
      </c>
      <c r="AN567" s="349">
        <f t="shared" si="134"/>
        <v>0</v>
      </c>
      <c r="AO567" s="349">
        <f t="shared" si="134"/>
        <v>0</v>
      </c>
      <c r="AP567" s="349">
        <f t="shared" si="134"/>
        <v>0</v>
      </c>
      <c r="AQ567" s="349">
        <f t="shared" si="134"/>
        <v>0</v>
      </c>
      <c r="AR567" s="349">
        <f t="shared" si="134"/>
        <v>0</v>
      </c>
      <c r="AS567" s="349">
        <f t="shared" si="134"/>
        <v>0</v>
      </c>
      <c r="AT567" s="349">
        <f t="shared" si="134"/>
        <v>0</v>
      </c>
      <c r="AU567" s="349">
        <f t="shared" si="134"/>
        <v>0</v>
      </c>
      <c r="AV567" s="349">
        <f t="shared" si="134"/>
        <v>0</v>
      </c>
      <c r="AW567" s="349">
        <f t="shared" si="134"/>
        <v>0</v>
      </c>
      <c r="AX567" s="349">
        <f t="shared" si="134"/>
        <v>0</v>
      </c>
      <c r="AY567" s="349">
        <f t="shared" si="134"/>
        <v>0</v>
      </c>
      <c r="AZ567" s="349">
        <f t="shared" si="134"/>
        <v>0</v>
      </c>
      <c r="BA567" s="349">
        <f t="shared" si="134"/>
        <v>0</v>
      </c>
      <c r="BB567" s="349">
        <f t="shared" si="127"/>
        <v>0</v>
      </c>
    </row>
    <row r="568" spans="1:54" ht="13.5">
      <c r="A568" s="319" t="str">
        <f t="shared" si="122"/>
        <v/>
      </c>
      <c r="B568" s="350" t="e">
        <f>DATE(F568,G568,H568)&amp;"-"&amp;COUNTIF($C$19:C568,H568)</f>
        <v>#NUM!</v>
      </c>
      <c r="C568" s="319">
        <f t="shared" si="123"/>
        <v>0</v>
      </c>
      <c r="D568" s="350" t="e">
        <f>DATE(F568,G568,H568)&amp;"-"&amp;COUNTIF($E$19:E568,H568)</f>
        <v>#NUM!</v>
      </c>
      <c r="E568" s="319">
        <f t="shared" si="124"/>
        <v>0</v>
      </c>
      <c r="F568" s="351"/>
      <c r="G568" s="351"/>
      <c r="H568" s="351"/>
      <c r="I568" s="352"/>
      <c r="J568" s="352"/>
      <c r="K568" s="353"/>
      <c r="L568" s="351"/>
      <c r="M568" s="354"/>
      <c r="N568" s="355"/>
      <c r="O568" s="356"/>
      <c r="P568" s="355"/>
      <c r="Q568" s="356"/>
      <c r="R568" s="355"/>
      <c r="S568" s="356"/>
      <c r="T568" s="355"/>
      <c r="U568" s="356"/>
      <c r="V568" s="357"/>
      <c r="W568" s="358"/>
      <c r="X568" s="358"/>
      <c r="Y568" s="358"/>
      <c r="Z568" s="358"/>
      <c r="AA568" s="600">
        <v>960</v>
      </c>
      <c r="AB568" s="359"/>
      <c r="AC568" s="349" t="str">
        <f t="shared" si="135"/>
        <v/>
      </c>
      <c r="AD568" s="361"/>
      <c r="AE568" s="362">
        <f t="shared" si="128"/>
        <v>0</v>
      </c>
      <c r="AF568" s="362">
        <f t="shared" si="131"/>
        <v>0</v>
      </c>
      <c r="AG568" s="362">
        <f t="shared" si="132"/>
        <v>0</v>
      </c>
      <c r="AH568" s="363">
        <f t="shared" si="125"/>
        <v>0</v>
      </c>
      <c r="AI568" s="364"/>
      <c r="AJ568" s="365">
        <f t="shared" si="126"/>
        <v>0</v>
      </c>
      <c r="AK568" s="351"/>
      <c r="AM568" s="349">
        <f t="shared" si="130"/>
        <v>0</v>
      </c>
      <c r="AN568" s="349">
        <f t="shared" si="134"/>
        <v>0</v>
      </c>
      <c r="AO568" s="349">
        <f t="shared" si="134"/>
        <v>0</v>
      </c>
      <c r="AP568" s="349">
        <f t="shared" si="134"/>
        <v>0</v>
      </c>
      <c r="AQ568" s="349">
        <f t="shared" si="134"/>
        <v>0</v>
      </c>
      <c r="AR568" s="349">
        <f t="shared" si="134"/>
        <v>0</v>
      </c>
      <c r="AS568" s="349">
        <f t="shared" si="134"/>
        <v>0</v>
      </c>
      <c r="AT568" s="349">
        <f t="shared" si="134"/>
        <v>0</v>
      </c>
      <c r="AU568" s="349">
        <f t="shared" si="134"/>
        <v>0</v>
      </c>
      <c r="AV568" s="349">
        <f t="shared" si="134"/>
        <v>0</v>
      </c>
      <c r="AW568" s="349">
        <f t="shared" si="134"/>
        <v>0</v>
      </c>
      <c r="AX568" s="349">
        <f t="shared" si="134"/>
        <v>0</v>
      </c>
      <c r="AY568" s="349">
        <f t="shared" si="134"/>
        <v>0</v>
      </c>
      <c r="AZ568" s="349">
        <f t="shared" si="134"/>
        <v>0</v>
      </c>
      <c r="BA568" s="349">
        <f t="shared" si="134"/>
        <v>0</v>
      </c>
      <c r="BB568" s="349">
        <f t="shared" si="127"/>
        <v>0</v>
      </c>
    </row>
    <row r="569" spans="1:54" ht="13.5">
      <c r="A569" s="319" t="str">
        <f t="shared" si="122"/>
        <v/>
      </c>
      <c r="B569" s="350" t="e">
        <f>DATE(F569,G569,H569)&amp;"-"&amp;COUNTIF($C$19:C569,H569)</f>
        <v>#NUM!</v>
      </c>
      <c r="C569" s="319">
        <f t="shared" si="123"/>
        <v>0</v>
      </c>
      <c r="D569" s="350" t="e">
        <f>DATE(F569,G569,H569)&amp;"-"&amp;COUNTIF($E$19:E569,H569)</f>
        <v>#NUM!</v>
      </c>
      <c r="E569" s="319">
        <f t="shared" si="124"/>
        <v>0</v>
      </c>
      <c r="F569" s="351"/>
      <c r="G569" s="351"/>
      <c r="H569" s="351"/>
      <c r="I569" s="352"/>
      <c r="J569" s="352"/>
      <c r="K569" s="353"/>
      <c r="L569" s="351"/>
      <c r="M569" s="354"/>
      <c r="N569" s="355"/>
      <c r="O569" s="356"/>
      <c r="P569" s="355"/>
      <c r="Q569" s="356"/>
      <c r="R569" s="355"/>
      <c r="S569" s="356"/>
      <c r="T569" s="355"/>
      <c r="U569" s="356"/>
      <c r="V569" s="357"/>
      <c r="W569" s="358"/>
      <c r="X569" s="358"/>
      <c r="Y569" s="358"/>
      <c r="Z569" s="358"/>
      <c r="AA569" s="600">
        <v>960</v>
      </c>
      <c r="AB569" s="359"/>
      <c r="AC569" s="349" t="str">
        <f t="shared" si="135"/>
        <v/>
      </c>
      <c r="AD569" s="361"/>
      <c r="AE569" s="362">
        <f t="shared" si="128"/>
        <v>0</v>
      </c>
      <c r="AF569" s="362">
        <f t="shared" si="131"/>
        <v>0</v>
      </c>
      <c r="AG569" s="362">
        <f t="shared" si="132"/>
        <v>0</v>
      </c>
      <c r="AH569" s="363">
        <f t="shared" si="125"/>
        <v>0</v>
      </c>
      <c r="AI569" s="364"/>
      <c r="AJ569" s="365">
        <f t="shared" si="126"/>
        <v>0</v>
      </c>
      <c r="AK569" s="351"/>
      <c r="AM569" s="349">
        <f t="shared" si="130"/>
        <v>0</v>
      </c>
      <c r="AN569" s="349">
        <f t="shared" si="134"/>
        <v>0</v>
      </c>
      <c r="AO569" s="349">
        <f t="shared" si="134"/>
        <v>0</v>
      </c>
      <c r="AP569" s="349">
        <f t="shared" si="134"/>
        <v>0</v>
      </c>
      <c r="AQ569" s="349">
        <f t="shared" si="134"/>
        <v>0</v>
      </c>
      <c r="AR569" s="349">
        <f t="shared" si="134"/>
        <v>0</v>
      </c>
      <c r="AS569" s="349">
        <f t="shared" si="134"/>
        <v>0</v>
      </c>
      <c r="AT569" s="349">
        <f t="shared" si="134"/>
        <v>0</v>
      </c>
      <c r="AU569" s="349">
        <f t="shared" si="134"/>
        <v>0</v>
      </c>
      <c r="AV569" s="349">
        <f t="shared" si="134"/>
        <v>0</v>
      </c>
      <c r="AW569" s="349">
        <f t="shared" si="134"/>
        <v>0</v>
      </c>
      <c r="AX569" s="349">
        <f t="shared" si="134"/>
        <v>0</v>
      </c>
      <c r="AY569" s="349">
        <f t="shared" si="134"/>
        <v>0</v>
      </c>
      <c r="AZ569" s="349">
        <f t="shared" si="134"/>
        <v>0</v>
      </c>
      <c r="BA569" s="349">
        <f t="shared" si="134"/>
        <v>0</v>
      </c>
      <c r="BB569" s="349">
        <f t="shared" si="127"/>
        <v>0</v>
      </c>
    </row>
    <row r="570" spans="1:54" ht="13.5">
      <c r="A570" s="319" t="str">
        <f t="shared" si="122"/>
        <v/>
      </c>
      <c r="B570" s="350" t="e">
        <f>DATE(F570,G570,H570)&amp;"-"&amp;COUNTIF($C$19:C570,H570)</f>
        <v>#NUM!</v>
      </c>
      <c r="C570" s="319">
        <f t="shared" si="123"/>
        <v>0</v>
      </c>
      <c r="D570" s="350" t="e">
        <f>DATE(F570,G570,H570)&amp;"-"&amp;COUNTIF($E$19:E570,H570)</f>
        <v>#NUM!</v>
      </c>
      <c r="E570" s="319">
        <f t="shared" si="124"/>
        <v>0</v>
      </c>
      <c r="F570" s="351"/>
      <c r="G570" s="351"/>
      <c r="H570" s="351"/>
      <c r="I570" s="352"/>
      <c r="J570" s="352"/>
      <c r="K570" s="353"/>
      <c r="L570" s="351"/>
      <c r="M570" s="354"/>
      <c r="N570" s="355"/>
      <c r="O570" s="356"/>
      <c r="P570" s="355"/>
      <c r="Q570" s="356"/>
      <c r="R570" s="355"/>
      <c r="S570" s="356"/>
      <c r="T570" s="355"/>
      <c r="U570" s="356"/>
      <c r="V570" s="357"/>
      <c r="W570" s="358"/>
      <c r="X570" s="358"/>
      <c r="Y570" s="358"/>
      <c r="Z570" s="358"/>
      <c r="AA570" s="600">
        <v>960</v>
      </c>
      <c r="AB570" s="359"/>
      <c r="AC570" s="349" t="str">
        <f t="shared" si="135"/>
        <v/>
      </c>
      <c r="AD570" s="361"/>
      <c r="AE570" s="362">
        <f t="shared" si="128"/>
        <v>0</v>
      </c>
      <c r="AF570" s="362">
        <f t="shared" si="131"/>
        <v>0</v>
      </c>
      <c r="AG570" s="362">
        <f t="shared" si="132"/>
        <v>0</v>
      </c>
      <c r="AH570" s="363">
        <f t="shared" si="125"/>
        <v>0</v>
      </c>
      <c r="AI570" s="364"/>
      <c r="AJ570" s="365">
        <f t="shared" si="126"/>
        <v>0</v>
      </c>
      <c r="AK570" s="351"/>
      <c r="AM570" s="349">
        <f t="shared" si="130"/>
        <v>0</v>
      </c>
      <c r="AN570" s="349">
        <f t="shared" si="134"/>
        <v>0</v>
      </c>
      <c r="AO570" s="349">
        <f t="shared" si="134"/>
        <v>0</v>
      </c>
      <c r="AP570" s="349">
        <f t="shared" si="134"/>
        <v>0</v>
      </c>
      <c r="AQ570" s="349">
        <f t="shared" si="134"/>
        <v>0</v>
      </c>
      <c r="AR570" s="349">
        <f t="shared" si="134"/>
        <v>0</v>
      </c>
      <c r="AS570" s="349">
        <f t="shared" si="134"/>
        <v>0</v>
      </c>
      <c r="AT570" s="349">
        <f t="shared" si="134"/>
        <v>0</v>
      </c>
      <c r="AU570" s="349">
        <f t="shared" si="134"/>
        <v>0</v>
      </c>
      <c r="AV570" s="349">
        <f t="shared" si="134"/>
        <v>0</v>
      </c>
      <c r="AW570" s="349">
        <f t="shared" si="134"/>
        <v>0</v>
      </c>
      <c r="AX570" s="349">
        <f t="shared" si="134"/>
        <v>0</v>
      </c>
      <c r="AY570" s="349">
        <f t="shared" si="134"/>
        <v>0</v>
      </c>
      <c r="AZ570" s="349">
        <f t="shared" si="134"/>
        <v>0</v>
      </c>
      <c r="BA570" s="349">
        <f t="shared" si="134"/>
        <v>0</v>
      </c>
      <c r="BB570" s="349">
        <f t="shared" si="127"/>
        <v>0</v>
      </c>
    </row>
    <row r="571" spans="1:54" ht="13.5">
      <c r="A571" s="319" t="str">
        <f t="shared" si="122"/>
        <v/>
      </c>
      <c r="B571" s="350" t="e">
        <f>DATE(F571,G571,H571)&amp;"-"&amp;COUNTIF($C$19:C571,H571)</f>
        <v>#NUM!</v>
      </c>
      <c r="C571" s="319">
        <f t="shared" si="123"/>
        <v>0</v>
      </c>
      <c r="D571" s="350" t="e">
        <f>DATE(F571,G571,H571)&amp;"-"&amp;COUNTIF($E$19:E571,H571)</f>
        <v>#NUM!</v>
      </c>
      <c r="E571" s="319">
        <f t="shared" si="124"/>
        <v>0</v>
      </c>
      <c r="F571" s="351"/>
      <c r="G571" s="351"/>
      <c r="H571" s="351"/>
      <c r="I571" s="352"/>
      <c r="J571" s="352"/>
      <c r="K571" s="353"/>
      <c r="L571" s="351"/>
      <c r="M571" s="354"/>
      <c r="N571" s="355"/>
      <c r="O571" s="356"/>
      <c r="P571" s="355"/>
      <c r="Q571" s="356"/>
      <c r="R571" s="355"/>
      <c r="S571" s="356"/>
      <c r="T571" s="355"/>
      <c r="U571" s="356"/>
      <c r="V571" s="357"/>
      <c r="W571" s="358"/>
      <c r="X571" s="358"/>
      <c r="Y571" s="358"/>
      <c r="Z571" s="358"/>
      <c r="AA571" s="600">
        <v>960</v>
      </c>
      <c r="AB571" s="359"/>
      <c r="AC571" s="349" t="str">
        <f t="shared" si="135"/>
        <v/>
      </c>
      <c r="AD571" s="361"/>
      <c r="AE571" s="362">
        <f t="shared" si="128"/>
        <v>0</v>
      </c>
      <c r="AF571" s="362">
        <f t="shared" si="131"/>
        <v>0</v>
      </c>
      <c r="AG571" s="362">
        <f t="shared" si="132"/>
        <v>0</v>
      </c>
      <c r="AH571" s="363">
        <f t="shared" si="125"/>
        <v>0</v>
      </c>
      <c r="AI571" s="364"/>
      <c r="AJ571" s="365">
        <f t="shared" si="126"/>
        <v>0</v>
      </c>
      <c r="AK571" s="351"/>
      <c r="AM571" s="349">
        <f t="shared" si="130"/>
        <v>0</v>
      </c>
      <c r="AN571" s="349">
        <f t="shared" si="134"/>
        <v>0</v>
      </c>
      <c r="AO571" s="349">
        <f t="shared" si="134"/>
        <v>0</v>
      </c>
      <c r="AP571" s="349">
        <f t="shared" si="134"/>
        <v>0</v>
      </c>
      <c r="AQ571" s="349">
        <f t="shared" si="134"/>
        <v>0</v>
      </c>
      <c r="AR571" s="349">
        <f t="shared" si="134"/>
        <v>0</v>
      </c>
      <c r="AS571" s="349">
        <f t="shared" si="134"/>
        <v>0</v>
      </c>
      <c r="AT571" s="349">
        <f t="shared" si="134"/>
        <v>0</v>
      </c>
      <c r="AU571" s="349">
        <f t="shared" si="134"/>
        <v>0</v>
      </c>
      <c r="AV571" s="349">
        <f t="shared" si="134"/>
        <v>0</v>
      </c>
      <c r="AW571" s="349">
        <f t="shared" si="134"/>
        <v>0</v>
      </c>
      <c r="AX571" s="349">
        <f t="shared" si="134"/>
        <v>0</v>
      </c>
      <c r="AY571" s="349">
        <f t="shared" si="134"/>
        <v>0</v>
      </c>
      <c r="AZ571" s="349">
        <f t="shared" si="134"/>
        <v>0</v>
      </c>
      <c r="BA571" s="349">
        <f t="shared" si="134"/>
        <v>0</v>
      </c>
      <c r="BB571" s="349">
        <f t="shared" si="127"/>
        <v>0</v>
      </c>
    </row>
    <row r="572" spans="1:54" ht="13.5">
      <c r="A572" s="319" t="str">
        <f t="shared" si="122"/>
        <v/>
      </c>
      <c r="B572" s="350" t="e">
        <f>DATE(F572,G572,H572)&amp;"-"&amp;COUNTIF($C$19:C572,H572)</f>
        <v>#NUM!</v>
      </c>
      <c r="C572" s="319">
        <f t="shared" si="123"/>
        <v>0</v>
      </c>
      <c r="D572" s="350" t="e">
        <f>DATE(F572,G572,H572)&amp;"-"&amp;COUNTIF($E$19:E572,H572)</f>
        <v>#NUM!</v>
      </c>
      <c r="E572" s="319">
        <f t="shared" si="124"/>
        <v>0</v>
      </c>
      <c r="F572" s="351"/>
      <c r="G572" s="351"/>
      <c r="H572" s="351"/>
      <c r="I572" s="352"/>
      <c r="J572" s="352"/>
      <c r="K572" s="353"/>
      <c r="L572" s="351"/>
      <c r="M572" s="354"/>
      <c r="N572" s="355"/>
      <c r="O572" s="356"/>
      <c r="P572" s="355"/>
      <c r="Q572" s="356"/>
      <c r="R572" s="355"/>
      <c r="S572" s="356"/>
      <c r="T572" s="355"/>
      <c r="U572" s="356"/>
      <c r="V572" s="357"/>
      <c r="W572" s="358"/>
      <c r="X572" s="358"/>
      <c r="Y572" s="358"/>
      <c r="Z572" s="358"/>
      <c r="AA572" s="600">
        <v>960</v>
      </c>
      <c r="AB572" s="359"/>
      <c r="AC572" s="349" t="str">
        <f t="shared" si="135"/>
        <v/>
      </c>
      <c r="AD572" s="361"/>
      <c r="AE572" s="362">
        <f t="shared" si="128"/>
        <v>0</v>
      </c>
      <c r="AF572" s="362">
        <f t="shared" si="131"/>
        <v>0</v>
      </c>
      <c r="AG572" s="362">
        <f t="shared" si="132"/>
        <v>0</v>
      </c>
      <c r="AH572" s="363">
        <f t="shared" si="125"/>
        <v>0</v>
      </c>
      <c r="AI572" s="364"/>
      <c r="AJ572" s="365">
        <f t="shared" si="126"/>
        <v>0</v>
      </c>
      <c r="AK572" s="351"/>
      <c r="AM572" s="349">
        <f t="shared" si="130"/>
        <v>0</v>
      </c>
      <c r="AN572" s="349">
        <f t="shared" si="134"/>
        <v>0</v>
      </c>
      <c r="AO572" s="349">
        <f t="shared" si="134"/>
        <v>0</v>
      </c>
      <c r="AP572" s="349">
        <f t="shared" si="134"/>
        <v>0</v>
      </c>
      <c r="AQ572" s="349">
        <f t="shared" si="134"/>
        <v>0</v>
      </c>
      <c r="AR572" s="349">
        <f t="shared" si="134"/>
        <v>0</v>
      </c>
      <c r="AS572" s="349">
        <f t="shared" si="134"/>
        <v>0</v>
      </c>
      <c r="AT572" s="349">
        <f t="shared" si="134"/>
        <v>0</v>
      </c>
      <c r="AU572" s="349">
        <f t="shared" si="134"/>
        <v>0</v>
      </c>
      <c r="AV572" s="349">
        <f t="shared" si="134"/>
        <v>0</v>
      </c>
      <c r="AW572" s="349">
        <f t="shared" si="134"/>
        <v>0</v>
      </c>
      <c r="AX572" s="349">
        <f t="shared" si="134"/>
        <v>0</v>
      </c>
      <c r="AY572" s="349">
        <f t="shared" si="134"/>
        <v>0</v>
      </c>
      <c r="AZ572" s="349">
        <f t="shared" si="134"/>
        <v>0</v>
      </c>
      <c r="BA572" s="349">
        <f t="shared" si="134"/>
        <v>0</v>
      </c>
      <c r="BB572" s="349">
        <f t="shared" si="127"/>
        <v>0</v>
      </c>
    </row>
    <row r="573" spans="1:54" ht="13.5">
      <c r="A573" s="319" t="str">
        <f t="shared" si="122"/>
        <v/>
      </c>
      <c r="B573" s="350" t="e">
        <f>DATE(F573,G573,H573)&amp;"-"&amp;COUNTIF($C$19:C573,H573)</f>
        <v>#NUM!</v>
      </c>
      <c r="C573" s="319">
        <f t="shared" si="123"/>
        <v>0</v>
      </c>
      <c r="D573" s="350" t="e">
        <f>DATE(F573,G573,H573)&amp;"-"&amp;COUNTIF($E$19:E573,H573)</f>
        <v>#NUM!</v>
      </c>
      <c r="E573" s="319">
        <f t="shared" si="124"/>
        <v>0</v>
      </c>
      <c r="F573" s="351"/>
      <c r="G573" s="351"/>
      <c r="H573" s="351"/>
      <c r="I573" s="352"/>
      <c r="J573" s="352"/>
      <c r="K573" s="353"/>
      <c r="L573" s="351"/>
      <c r="M573" s="354"/>
      <c r="N573" s="355"/>
      <c r="O573" s="356"/>
      <c r="P573" s="355"/>
      <c r="Q573" s="356"/>
      <c r="R573" s="355"/>
      <c r="S573" s="356"/>
      <c r="T573" s="355"/>
      <c r="U573" s="356"/>
      <c r="V573" s="357"/>
      <c r="W573" s="358"/>
      <c r="X573" s="358"/>
      <c r="Y573" s="358"/>
      <c r="Z573" s="358"/>
      <c r="AA573" s="600">
        <v>960</v>
      </c>
      <c r="AB573" s="359"/>
      <c r="AC573" s="349" t="str">
        <f t="shared" si="135"/>
        <v/>
      </c>
      <c r="AD573" s="361"/>
      <c r="AE573" s="362">
        <f t="shared" si="128"/>
        <v>0</v>
      </c>
      <c r="AF573" s="362">
        <f t="shared" si="131"/>
        <v>0</v>
      </c>
      <c r="AG573" s="362">
        <f t="shared" si="132"/>
        <v>0</v>
      </c>
      <c r="AH573" s="363">
        <f t="shared" si="125"/>
        <v>0</v>
      </c>
      <c r="AI573" s="364"/>
      <c r="AJ573" s="365">
        <f t="shared" si="126"/>
        <v>0</v>
      </c>
      <c r="AK573" s="351"/>
      <c r="AM573" s="349">
        <f t="shared" si="130"/>
        <v>0</v>
      </c>
      <c r="AN573" s="349">
        <f t="shared" si="134"/>
        <v>0</v>
      </c>
      <c r="AO573" s="349">
        <f t="shared" si="134"/>
        <v>0</v>
      </c>
      <c r="AP573" s="349">
        <f t="shared" si="134"/>
        <v>0</v>
      </c>
      <c r="AQ573" s="349">
        <f t="shared" si="134"/>
        <v>0</v>
      </c>
      <c r="AR573" s="349">
        <f t="shared" si="134"/>
        <v>0</v>
      </c>
      <c r="AS573" s="349">
        <f t="shared" si="134"/>
        <v>0</v>
      </c>
      <c r="AT573" s="349">
        <f t="shared" si="134"/>
        <v>0</v>
      </c>
      <c r="AU573" s="349">
        <f t="shared" si="134"/>
        <v>0</v>
      </c>
      <c r="AV573" s="349">
        <f t="shared" si="134"/>
        <v>0</v>
      </c>
      <c r="AW573" s="349">
        <f t="shared" si="134"/>
        <v>0</v>
      </c>
      <c r="AX573" s="349">
        <f t="shared" si="134"/>
        <v>0</v>
      </c>
      <c r="AY573" s="349">
        <f t="shared" si="134"/>
        <v>0</v>
      </c>
      <c r="AZ573" s="349">
        <f t="shared" si="134"/>
        <v>0</v>
      </c>
      <c r="BA573" s="349">
        <f t="shared" si="134"/>
        <v>0</v>
      </c>
      <c r="BB573" s="349">
        <f t="shared" si="127"/>
        <v>0</v>
      </c>
    </row>
    <row r="574" spans="1:54" ht="13.5">
      <c r="A574" s="319" t="str">
        <f t="shared" si="122"/>
        <v/>
      </c>
      <c r="B574" s="350" t="e">
        <f>DATE(F574,G574,H574)&amp;"-"&amp;COUNTIF($C$19:C574,H574)</f>
        <v>#NUM!</v>
      </c>
      <c r="C574" s="319">
        <f t="shared" si="123"/>
        <v>0</v>
      </c>
      <c r="D574" s="350" t="e">
        <f>DATE(F574,G574,H574)&amp;"-"&amp;COUNTIF($E$19:E574,H574)</f>
        <v>#NUM!</v>
      </c>
      <c r="E574" s="319">
        <f t="shared" si="124"/>
        <v>0</v>
      </c>
      <c r="F574" s="351"/>
      <c r="G574" s="351"/>
      <c r="H574" s="351"/>
      <c r="I574" s="352"/>
      <c r="J574" s="352"/>
      <c r="K574" s="353"/>
      <c r="L574" s="351"/>
      <c r="M574" s="354"/>
      <c r="N574" s="355"/>
      <c r="O574" s="356"/>
      <c r="P574" s="355"/>
      <c r="Q574" s="356"/>
      <c r="R574" s="355"/>
      <c r="S574" s="356"/>
      <c r="T574" s="355"/>
      <c r="U574" s="356"/>
      <c r="V574" s="357"/>
      <c r="W574" s="358"/>
      <c r="X574" s="358"/>
      <c r="Y574" s="358"/>
      <c r="Z574" s="358"/>
      <c r="AA574" s="600">
        <v>960</v>
      </c>
      <c r="AB574" s="359"/>
      <c r="AC574" s="349" t="str">
        <f t="shared" si="135"/>
        <v/>
      </c>
      <c r="AD574" s="361"/>
      <c r="AE574" s="362">
        <f t="shared" si="128"/>
        <v>0</v>
      </c>
      <c r="AF574" s="362">
        <f t="shared" si="131"/>
        <v>0</v>
      </c>
      <c r="AG574" s="362">
        <f t="shared" si="132"/>
        <v>0</v>
      </c>
      <c r="AH574" s="363">
        <f t="shared" si="125"/>
        <v>0</v>
      </c>
      <c r="AI574" s="364"/>
      <c r="AJ574" s="365">
        <f t="shared" si="126"/>
        <v>0</v>
      </c>
      <c r="AK574" s="351"/>
      <c r="AM574" s="349">
        <f t="shared" si="130"/>
        <v>0</v>
      </c>
      <c r="AN574" s="349">
        <f t="shared" si="134"/>
        <v>0</v>
      </c>
      <c r="AO574" s="349">
        <f t="shared" si="134"/>
        <v>0</v>
      </c>
      <c r="AP574" s="349">
        <f t="shared" si="134"/>
        <v>0</v>
      </c>
      <c r="AQ574" s="349">
        <f t="shared" si="134"/>
        <v>0</v>
      </c>
      <c r="AR574" s="349">
        <f t="shared" si="134"/>
        <v>0</v>
      </c>
      <c r="AS574" s="349">
        <f t="shared" si="134"/>
        <v>0</v>
      </c>
      <c r="AT574" s="349">
        <f t="shared" si="134"/>
        <v>0</v>
      </c>
      <c r="AU574" s="349">
        <f t="shared" si="134"/>
        <v>0</v>
      </c>
      <c r="AV574" s="349">
        <f t="shared" si="134"/>
        <v>0</v>
      </c>
      <c r="AW574" s="349">
        <f t="shared" si="134"/>
        <v>0</v>
      </c>
      <c r="AX574" s="349">
        <f t="shared" si="134"/>
        <v>0</v>
      </c>
      <c r="AY574" s="349">
        <f t="shared" si="134"/>
        <v>0</v>
      </c>
      <c r="AZ574" s="349">
        <f t="shared" si="134"/>
        <v>0</v>
      </c>
      <c r="BA574" s="349">
        <f t="shared" si="134"/>
        <v>0</v>
      </c>
      <c r="BB574" s="349">
        <f t="shared" si="127"/>
        <v>0</v>
      </c>
    </row>
    <row r="575" spans="1:54" ht="13.5">
      <c r="A575" s="319" t="str">
        <f t="shared" si="122"/>
        <v/>
      </c>
      <c r="B575" s="350" t="e">
        <f>DATE(F575,G575,H575)&amp;"-"&amp;COUNTIF($C$19:C575,H575)</f>
        <v>#NUM!</v>
      </c>
      <c r="C575" s="319">
        <f t="shared" si="123"/>
        <v>0</v>
      </c>
      <c r="D575" s="350" t="e">
        <f>DATE(F575,G575,H575)&amp;"-"&amp;COUNTIF($E$19:E575,H575)</f>
        <v>#NUM!</v>
      </c>
      <c r="E575" s="319">
        <f t="shared" si="124"/>
        <v>0</v>
      </c>
      <c r="F575" s="351"/>
      <c r="G575" s="351"/>
      <c r="H575" s="351"/>
      <c r="I575" s="352"/>
      <c r="J575" s="352"/>
      <c r="K575" s="353"/>
      <c r="L575" s="351"/>
      <c r="M575" s="354"/>
      <c r="N575" s="355"/>
      <c r="O575" s="356"/>
      <c r="P575" s="355"/>
      <c r="Q575" s="356"/>
      <c r="R575" s="355"/>
      <c r="S575" s="356"/>
      <c r="T575" s="355"/>
      <c r="U575" s="356"/>
      <c r="V575" s="357"/>
      <c r="W575" s="358"/>
      <c r="X575" s="358"/>
      <c r="Y575" s="358"/>
      <c r="Z575" s="358"/>
      <c r="AA575" s="600">
        <v>960</v>
      </c>
      <c r="AB575" s="359"/>
      <c r="AC575" s="349" t="str">
        <f t="shared" si="135"/>
        <v/>
      </c>
      <c r="AD575" s="361"/>
      <c r="AE575" s="362">
        <f t="shared" si="128"/>
        <v>0</v>
      </c>
      <c r="AF575" s="362">
        <f t="shared" si="131"/>
        <v>0</v>
      </c>
      <c r="AG575" s="362">
        <f t="shared" si="132"/>
        <v>0</v>
      </c>
      <c r="AH575" s="363">
        <f t="shared" si="125"/>
        <v>0</v>
      </c>
      <c r="AI575" s="364"/>
      <c r="AJ575" s="365">
        <f t="shared" si="126"/>
        <v>0</v>
      </c>
      <c r="AK575" s="351"/>
      <c r="AM575" s="349">
        <f t="shared" si="130"/>
        <v>0</v>
      </c>
      <c r="AN575" s="349">
        <f t="shared" si="134"/>
        <v>0</v>
      </c>
      <c r="AO575" s="349">
        <f t="shared" si="134"/>
        <v>0</v>
      </c>
      <c r="AP575" s="349">
        <f t="shared" si="134"/>
        <v>0</v>
      </c>
      <c r="AQ575" s="349">
        <f t="shared" si="134"/>
        <v>0</v>
      </c>
      <c r="AR575" s="349">
        <f t="shared" si="134"/>
        <v>0</v>
      </c>
      <c r="AS575" s="349">
        <f t="shared" si="134"/>
        <v>0</v>
      </c>
      <c r="AT575" s="349">
        <f t="shared" si="134"/>
        <v>0</v>
      </c>
      <c r="AU575" s="349">
        <f t="shared" si="134"/>
        <v>0</v>
      </c>
      <c r="AV575" s="349">
        <f t="shared" si="134"/>
        <v>0</v>
      </c>
      <c r="AW575" s="349">
        <f t="shared" si="134"/>
        <v>0</v>
      </c>
      <c r="AX575" s="349">
        <f t="shared" si="134"/>
        <v>0</v>
      </c>
      <c r="AY575" s="349">
        <f t="shared" si="134"/>
        <v>0</v>
      </c>
      <c r="AZ575" s="349">
        <f t="shared" si="134"/>
        <v>0</v>
      </c>
      <c r="BA575" s="349">
        <f t="shared" si="134"/>
        <v>0</v>
      </c>
      <c r="BB575" s="349">
        <f t="shared" si="127"/>
        <v>0</v>
      </c>
    </row>
    <row r="576" spans="1:54" ht="13.5">
      <c r="A576" s="319" t="str">
        <f t="shared" si="122"/>
        <v/>
      </c>
      <c r="B576" s="350" t="e">
        <f>DATE(F576,G576,H576)&amp;"-"&amp;COUNTIF($C$19:C576,H576)</f>
        <v>#NUM!</v>
      </c>
      <c r="C576" s="319">
        <f t="shared" si="123"/>
        <v>0</v>
      </c>
      <c r="D576" s="350" t="e">
        <f>DATE(F576,G576,H576)&amp;"-"&amp;COUNTIF($E$19:E576,H576)</f>
        <v>#NUM!</v>
      </c>
      <c r="E576" s="319">
        <f t="shared" si="124"/>
        <v>0</v>
      </c>
      <c r="F576" s="351"/>
      <c r="G576" s="351"/>
      <c r="H576" s="351"/>
      <c r="I576" s="352"/>
      <c r="J576" s="352"/>
      <c r="K576" s="353"/>
      <c r="L576" s="351"/>
      <c r="M576" s="354"/>
      <c r="N576" s="355"/>
      <c r="O576" s="356"/>
      <c r="P576" s="355"/>
      <c r="Q576" s="356"/>
      <c r="R576" s="355"/>
      <c r="S576" s="356"/>
      <c r="T576" s="355"/>
      <c r="U576" s="356"/>
      <c r="V576" s="357"/>
      <c r="W576" s="358"/>
      <c r="X576" s="358"/>
      <c r="Y576" s="358"/>
      <c r="Z576" s="358"/>
      <c r="AA576" s="600">
        <v>960</v>
      </c>
      <c r="AB576" s="359"/>
      <c r="AC576" s="349" t="str">
        <f t="shared" si="135"/>
        <v/>
      </c>
      <c r="AD576" s="361"/>
      <c r="AE576" s="362">
        <f t="shared" si="128"/>
        <v>0</v>
      </c>
      <c r="AF576" s="362">
        <f t="shared" si="131"/>
        <v>0</v>
      </c>
      <c r="AG576" s="362">
        <f t="shared" si="132"/>
        <v>0</v>
      </c>
      <c r="AH576" s="363">
        <f t="shared" si="125"/>
        <v>0</v>
      </c>
      <c r="AI576" s="364"/>
      <c r="AJ576" s="365">
        <f t="shared" si="126"/>
        <v>0</v>
      </c>
      <c r="AK576" s="351"/>
      <c r="AM576" s="349">
        <f t="shared" si="130"/>
        <v>0</v>
      </c>
      <c r="AN576" s="349">
        <f t="shared" si="134"/>
        <v>0</v>
      </c>
      <c r="AO576" s="349">
        <f t="shared" si="134"/>
        <v>0</v>
      </c>
      <c r="AP576" s="349">
        <f t="shared" si="134"/>
        <v>0</v>
      </c>
      <c r="AQ576" s="349">
        <f t="shared" si="134"/>
        <v>0</v>
      </c>
      <c r="AR576" s="349">
        <f t="shared" si="134"/>
        <v>0</v>
      </c>
      <c r="AS576" s="349">
        <f t="shared" si="134"/>
        <v>0</v>
      </c>
      <c r="AT576" s="349">
        <f t="shared" si="134"/>
        <v>0</v>
      </c>
      <c r="AU576" s="349">
        <f t="shared" si="134"/>
        <v>0</v>
      </c>
      <c r="AV576" s="349">
        <f t="shared" si="134"/>
        <v>0</v>
      </c>
      <c r="AW576" s="349">
        <f t="shared" si="134"/>
        <v>0</v>
      </c>
      <c r="AX576" s="349">
        <f t="shared" si="134"/>
        <v>0</v>
      </c>
      <c r="AY576" s="349">
        <f t="shared" si="134"/>
        <v>0</v>
      </c>
      <c r="AZ576" s="349">
        <f t="shared" si="134"/>
        <v>0</v>
      </c>
      <c r="BA576" s="349">
        <f t="shared" si="134"/>
        <v>0</v>
      </c>
      <c r="BB576" s="349">
        <f t="shared" si="127"/>
        <v>0</v>
      </c>
    </row>
    <row r="577" spans="1:54" ht="13.5">
      <c r="A577" s="319" t="str">
        <f t="shared" si="122"/>
        <v/>
      </c>
      <c r="B577" s="350" t="e">
        <f>DATE(F577,G577,H577)&amp;"-"&amp;COUNTIF($C$19:C577,H577)</f>
        <v>#NUM!</v>
      </c>
      <c r="C577" s="319">
        <f t="shared" si="123"/>
        <v>0</v>
      </c>
      <c r="D577" s="350" t="e">
        <f>DATE(F577,G577,H577)&amp;"-"&amp;COUNTIF($E$19:E577,H577)</f>
        <v>#NUM!</v>
      </c>
      <c r="E577" s="319">
        <f t="shared" si="124"/>
        <v>0</v>
      </c>
      <c r="F577" s="351"/>
      <c r="G577" s="351"/>
      <c r="H577" s="351"/>
      <c r="I577" s="352"/>
      <c r="J577" s="352"/>
      <c r="K577" s="353"/>
      <c r="L577" s="351"/>
      <c r="M577" s="354"/>
      <c r="N577" s="355"/>
      <c r="O577" s="356"/>
      <c r="P577" s="355"/>
      <c r="Q577" s="356"/>
      <c r="R577" s="355"/>
      <c r="S577" s="356"/>
      <c r="T577" s="355"/>
      <c r="U577" s="356"/>
      <c r="V577" s="357"/>
      <c r="W577" s="358"/>
      <c r="X577" s="358"/>
      <c r="Y577" s="358"/>
      <c r="Z577" s="358"/>
      <c r="AA577" s="600">
        <v>960</v>
      </c>
      <c r="AB577" s="359"/>
      <c r="AC577" s="349" t="str">
        <f t="shared" si="135"/>
        <v/>
      </c>
      <c r="AD577" s="361"/>
      <c r="AE577" s="362">
        <f t="shared" si="128"/>
        <v>0</v>
      </c>
      <c r="AF577" s="362">
        <f t="shared" si="131"/>
        <v>0</v>
      </c>
      <c r="AG577" s="362">
        <f t="shared" si="132"/>
        <v>0</v>
      </c>
      <c r="AH577" s="363">
        <f t="shared" si="125"/>
        <v>0</v>
      </c>
      <c r="AI577" s="364"/>
      <c r="AJ577" s="365">
        <f t="shared" si="126"/>
        <v>0</v>
      </c>
      <c r="AK577" s="351"/>
      <c r="AM577" s="349">
        <f t="shared" si="130"/>
        <v>0</v>
      </c>
      <c r="AN577" s="349">
        <f t="shared" si="134"/>
        <v>0</v>
      </c>
      <c r="AO577" s="349">
        <f t="shared" si="134"/>
        <v>0</v>
      </c>
      <c r="AP577" s="349">
        <f t="shared" si="134"/>
        <v>0</v>
      </c>
      <c r="AQ577" s="349">
        <f t="shared" si="134"/>
        <v>0</v>
      </c>
      <c r="AR577" s="349">
        <f t="shared" si="134"/>
        <v>0</v>
      </c>
      <c r="AS577" s="349">
        <f t="shared" si="134"/>
        <v>0</v>
      </c>
      <c r="AT577" s="349">
        <f t="shared" si="134"/>
        <v>0</v>
      </c>
      <c r="AU577" s="349">
        <f t="shared" si="134"/>
        <v>0</v>
      </c>
      <c r="AV577" s="349">
        <f t="shared" si="134"/>
        <v>0</v>
      </c>
      <c r="AW577" s="349">
        <f t="shared" si="134"/>
        <v>0</v>
      </c>
      <c r="AX577" s="349">
        <f t="shared" si="134"/>
        <v>0</v>
      </c>
      <c r="AY577" s="349">
        <f t="shared" si="134"/>
        <v>0</v>
      </c>
      <c r="AZ577" s="349">
        <f t="shared" si="134"/>
        <v>0</v>
      </c>
      <c r="BA577" s="349">
        <f t="shared" si="134"/>
        <v>0</v>
      </c>
      <c r="BB577" s="349">
        <f t="shared" si="127"/>
        <v>0</v>
      </c>
    </row>
    <row r="578" spans="1:54" ht="13.5">
      <c r="A578" s="319" t="str">
        <f t="shared" si="122"/>
        <v/>
      </c>
      <c r="B578" s="350" t="e">
        <f>DATE(F578,G578,H578)&amp;"-"&amp;COUNTIF($C$19:C578,H578)</f>
        <v>#NUM!</v>
      </c>
      <c r="C578" s="319">
        <f t="shared" si="123"/>
        <v>0</v>
      </c>
      <c r="D578" s="350" t="e">
        <f>DATE(F578,G578,H578)&amp;"-"&amp;COUNTIF($E$19:E578,H578)</f>
        <v>#NUM!</v>
      </c>
      <c r="E578" s="319">
        <f t="shared" si="124"/>
        <v>0</v>
      </c>
      <c r="F578" s="351"/>
      <c r="G578" s="351"/>
      <c r="H578" s="351"/>
      <c r="I578" s="352"/>
      <c r="J578" s="352"/>
      <c r="K578" s="353"/>
      <c r="L578" s="351"/>
      <c r="M578" s="354"/>
      <c r="N578" s="355"/>
      <c r="O578" s="356"/>
      <c r="P578" s="355"/>
      <c r="Q578" s="356"/>
      <c r="R578" s="355"/>
      <c r="S578" s="356"/>
      <c r="T578" s="355"/>
      <c r="U578" s="356"/>
      <c r="V578" s="357"/>
      <c r="W578" s="358"/>
      <c r="X578" s="358"/>
      <c r="Y578" s="358"/>
      <c r="Z578" s="358"/>
      <c r="AA578" s="600">
        <v>960</v>
      </c>
      <c r="AB578" s="359"/>
      <c r="AC578" s="349" t="str">
        <f t="shared" si="135"/>
        <v/>
      </c>
      <c r="AD578" s="361"/>
      <c r="AE578" s="362">
        <f t="shared" si="128"/>
        <v>0</v>
      </c>
      <c r="AF578" s="362">
        <f t="shared" si="131"/>
        <v>0</v>
      </c>
      <c r="AG578" s="362">
        <f t="shared" si="132"/>
        <v>0</v>
      </c>
      <c r="AH578" s="363">
        <f t="shared" si="125"/>
        <v>0</v>
      </c>
      <c r="AI578" s="364"/>
      <c r="AJ578" s="365">
        <f t="shared" si="126"/>
        <v>0</v>
      </c>
      <c r="AK578" s="351"/>
      <c r="AM578" s="349">
        <f t="shared" si="130"/>
        <v>0</v>
      </c>
      <c r="AN578" s="349">
        <f t="shared" si="134"/>
        <v>0</v>
      </c>
      <c r="AO578" s="349">
        <f t="shared" si="134"/>
        <v>0</v>
      </c>
      <c r="AP578" s="349">
        <f t="shared" si="134"/>
        <v>0</v>
      </c>
      <c r="AQ578" s="349">
        <f t="shared" si="134"/>
        <v>0</v>
      </c>
      <c r="AR578" s="349">
        <f t="shared" si="134"/>
        <v>0</v>
      </c>
      <c r="AS578" s="349">
        <f t="shared" si="134"/>
        <v>0</v>
      </c>
      <c r="AT578" s="349">
        <f t="shared" si="134"/>
        <v>0</v>
      </c>
      <c r="AU578" s="349">
        <f t="shared" si="134"/>
        <v>0</v>
      </c>
      <c r="AV578" s="349">
        <f t="shared" si="134"/>
        <v>0</v>
      </c>
      <c r="AW578" s="349">
        <f t="shared" si="134"/>
        <v>0</v>
      </c>
      <c r="AX578" s="349">
        <f t="shared" si="134"/>
        <v>0</v>
      </c>
      <c r="AY578" s="349">
        <f t="shared" si="134"/>
        <v>0</v>
      </c>
      <c r="AZ578" s="349">
        <f t="shared" si="134"/>
        <v>0</v>
      </c>
      <c r="BA578" s="349">
        <f t="shared" si="134"/>
        <v>0</v>
      </c>
      <c r="BB578" s="349">
        <f t="shared" si="127"/>
        <v>0</v>
      </c>
    </row>
    <row r="579" spans="1:54" ht="13.5">
      <c r="A579" s="319" t="str">
        <f t="shared" si="122"/>
        <v/>
      </c>
      <c r="B579" s="350" t="e">
        <f>DATE(F579,G579,H579)&amp;"-"&amp;COUNTIF($C$19:C579,H579)</f>
        <v>#NUM!</v>
      </c>
      <c r="C579" s="319">
        <f t="shared" si="123"/>
        <v>0</v>
      </c>
      <c r="D579" s="350" t="e">
        <f>DATE(F579,G579,H579)&amp;"-"&amp;COUNTIF($E$19:E579,H579)</f>
        <v>#NUM!</v>
      </c>
      <c r="E579" s="319">
        <f t="shared" si="124"/>
        <v>0</v>
      </c>
      <c r="F579" s="351"/>
      <c r="G579" s="351"/>
      <c r="H579" s="351"/>
      <c r="I579" s="352"/>
      <c r="J579" s="352"/>
      <c r="K579" s="353"/>
      <c r="L579" s="351"/>
      <c r="M579" s="354"/>
      <c r="N579" s="355"/>
      <c r="O579" s="356"/>
      <c r="P579" s="355"/>
      <c r="Q579" s="356"/>
      <c r="R579" s="355"/>
      <c r="S579" s="356"/>
      <c r="T579" s="355"/>
      <c r="U579" s="356"/>
      <c r="V579" s="357"/>
      <c r="W579" s="358"/>
      <c r="X579" s="358"/>
      <c r="Y579" s="358"/>
      <c r="Z579" s="358"/>
      <c r="AA579" s="600">
        <v>960</v>
      </c>
      <c r="AB579" s="359"/>
      <c r="AC579" s="349" t="str">
        <f t="shared" si="135"/>
        <v/>
      </c>
      <c r="AD579" s="361"/>
      <c r="AE579" s="362">
        <f t="shared" si="128"/>
        <v>0</v>
      </c>
      <c r="AF579" s="362">
        <f t="shared" si="131"/>
        <v>0</v>
      </c>
      <c r="AG579" s="362">
        <f t="shared" si="132"/>
        <v>0</v>
      </c>
      <c r="AH579" s="363">
        <f t="shared" si="125"/>
        <v>0</v>
      </c>
      <c r="AI579" s="364"/>
      <c r="AJ579" s="365">
        <f t="shared" si="126"/>
        <v>0</v>
      </c>
      <c r="AK579" s="351"/>
      <c r="AM579" s="349">
        <f t="shared" si="130"/>
        <v>0</v>
      </c>
      <c r="AN579" s="349">
        <f t="shared" si="134"/>
        <v>0</v>
      </c>
      <c r="AO579" s="349">
        <f t="shared" si="134"/>
        <v>0</v>
      </c>
      <c r="AP579" s="349">
        <f t="shared" si="134"/>
        <v>0</v>
      </c>
      <c r="AQ579" s="349">
        <f t="shared" si="134"/>
        <v>0</v>
      </c>
      <c r="AR579" s="349">
        <f t="shared" si="134"/>
        <v>0</v>
      </c>
      <c r="AS579" s="349">
        <f t="shared" si="134"/>
        <v>0</v>
      </c>
      <c r="AT579" s="349">
        <f t="shared" si="134"/>
        <v>0</v>
      </c>
      <c r="AU579" s="349">
        <f t="shared" si="134"/>
        <v>0</v>
      </c>
      <c r="AV579" s="349">
        <f t="shared" si="134"/>
        <v>0</v>
      </c>
      <c r="AW579" s="349">
        <f t="shared" si="134"/>
        <v>0</v>
      </c>
      <c r="AX579" s="349">
        <f t="shared" si="134"/>
        <v>0</v>
      </c>
      <c r="AY579" s="349">
        <f t="shared" si="134"/>
        <v>0</v>
      </c>
      <c r="AZ579" s="349">
        <f t="shared" si="134"/>
        <v>0</v>
      </c>
      <c r="BA579" s="349">
        <f t="shared" si="134"/>
        <v>0</v>
      </c>
      <c r="BB579" s="349">
        <f t="shared" si="127"/>
        <v>0</v>
      </c>
    </row>
    <row r="580" spans="1:54" ht="13.5">
      <c r="A580" s="319" t="str">
        <f t="shared" si="122"/>
        <v/>
      </c>
      <c r="B580" s="350" t="e">
        <f>DATE(F580,G580,H580)&amp;"-"&amp;COUNTIF($C$19:C580,H580)</f>
        <v>#NUM!</v>
      </c>
      <c r="C580" s="319">
        <f t="shared" si="123"/>
        <v>0</v>
      </c>
      <c r="D580" s="350" t="e">
        <f>DATE(F580,G580,H580)&amp;"-"&amp;COUNTIF($E$19:E580,H580)</f>
        <v>#NUM!</v>
      </c>
      <c r="E580" s="319">
        <f t="shared" si="124"/>
        <v>0</v>
      </c>
      <c r="F580" s="351"/>
      <c r="G580" s="351"/>
      <c r="H580" s="351"/>
      <c r="I580" s="352"/>
      <c r="J580" s="352"/>
      <c r="K580" s="353"/>
      <c r="L580" s="351"/>
      <c r="M580" s="354"/>
      <c r="N580" s="355"/>
      <c r="O580" s="356"/>
      <c r="P580" s="355"/>
      <c r="Q580" s="356"/>
      <c r="R580" s="355"/>
      <c r="S580" s="356"/>
      <c r="T580" s="355"/>
      <c r="U580" s="356"/>
      <c r="V580" s="357"/>
      <c r="W580" s="358"/>
      <c r="X580" s="358"/>
      <c r="Y580" s="358"/>
      <c r="Z580" s="358"/>
      <c r="AA580" s="600">
        <v>960</v>
      </c>
      <c r="AB580" s="359"/>
      <c r="AC580" s="349" t="str">
        <f t="shared" si="135"/>
        <v/>
      </c>
      <c r="AD580" s="361"/>
      <c r="AE580" s="362">
        <f t="shared" si="128"/>
        <v>0</v>
      </c>
      <c r="AF580" s="362">
        <f t="shared" si="131"/>
        <v>0</v>
      </c>
      <c r="AG580" s="362">
        <f t="shared" si="132"/>
        <v>0</v>
      </c>
      <c r="AH580" s="363">
        <f t="shared" si="125"/>
        <v>0</v>
      </c>
      <c r="AI580" s="364"/>
      <c r="AJ580" s="365">
        <f t="shared" si="126"/>
        <v>0</v>
      </c>
      <c r="AK580" s="351"/>
      <c r="AM580" s="349">
        <f t="shared" si="130"/>
        <v>0</v>
      </c>
      <c r="AN580" s="349">
        <f t="shared" si="134"/>
        <v>0</v>
      </c>
      <c r="AO580" s="349">
        <f t="shared" si="134"/>
        <v>0</v>
      </c>
      <c r="AP580" s="349">
        <f t="shared" si="134"/>
        <v>0</v>
      </c>
      <c r="AQ580" s="349">
        <f t="shared" si="134"/>
        <v>0</v>
      </c>
      <c r="AR580" s="349">
        <f t="shared" si="134"/>
        <v>0</v>
      </c>
      <c r="AS580" s="349">
        <f t="shared" si="134"/>
        <v>0</v>
      </c>
      <c r="AT580" s="349">
        <f t="shared" si="134"/>
        <v>0</v>
      </c>
      <c r="AU580" s="349">
        <f t="shared" si="134"/>
        <v>0</v>
      </c>
      <c r="AV580" s="349">
        <f t="shared" si="134"/>
        <v>0</v>
      </c>
      <c r="AW580" s="349">
        <f t="shared" si="134"/>
        <v>0</v>
      </c>
      <c r="AX580" s="349">
        <f t="shared" si="134"/>
        <v>0</v>
      </c>
      <c r="AY580" s="349">
        <f t="shared" si="134"/>
        <v>0</v>
      </c>
      <c r="AZ580" s="349">
        <f t="shared" si="134"/>
        <v>0</v>
      </c>
      <c r="BA580" s="349">
        <f t="shared" si="134"/>
        <v>0</v>
      </c>
      <c r="BB580" s="349">
        <f t="shared" si="127"/>
        <v>0</v>
      </c>
    </row>
    <row r="581" spans="1:54" ht="13.5">
      <c r="A581" s="319" t="str">
        <f t="shared" si="122"/>
        <v/>
      </c>
      <c r="B581" s="350" t="e">
        <f>DATE(F581,G581,H581)&amp;"-"&amp;COUNTIF($C$19:C581,H581)</f>
        <v>#NUM!</v>
      </c>
      <c r="C581" s="319">
        <f t="shared" si="123"/>
        <v>0</v>
      </c>
      <c r="D581" s="350" t="e">
        <f>DATE(F581,G581,H581)&amp;"-"&amp;COUNTIF($E$19:E581,H581)</f>
        <v>#NUM!</v>
      </c>
      <c r="E581" s="319">
        <f t="shared" si="124"/>
        <v>0</v>
      </c>
      <c r="F581" s="351"/>
      <c r="G581" s="351"/>
      <c r="H581" s="351"/>
      <c r="I581" s="352"/>
      <c r="J581" s="352"/>
      <c r="K581" s="353"/>
      <c r="L581" s="351"/>
      <c r="M581" s="354"/>
      <c r="N581" s="355"/>
      <c r="O581" s="356"/>
      <c r="P581" s="355"/>
      <c r="Q581" s="356"/>
      <c r="R581" s="355"/>
      <c r="S581" s="356"/>
      <c r="T581" s="355"/>
      <c r="U581" s="356"/>
      <c r="V581" s="357"/>
      <c r="W581" s="358"/>
      <c r="X581" s="358"/>
      <c r="Y581" s="358"/>
      <c r="Z581" s="358"/>
      <c r="AA581" s="600">
        <v>960</v>
      </c>
      <c r="AB581" s="359"/>
      <c r="AC581" s="349" t="str">
        <f t="shared" si="135"/>
        <v/>
      </c>
      <c r="AD581" s="361"/>
      <c r="AE581" s="362">
        <f t="shared" si="128"/>
        <v>0</v>
      </c>
      <c r="AF581" s="362">
        <f t="shared" si="131"/>
        <v>0</v>
      </c>
      <c r="AG581" s="362">
        <f t="shared" si="132"/>
        <v>0</v>
      </c>
      <c r="AH581" s="363">
        <f t="shared" si="125"/>
        <v>0</v>
      </c>
      <c r="AI581" s="364"/>
      <c r="AJ581" s="365">
        <f t="shared" si="126"/>
        <v>0</v>
      </c>
      <c r="AK581" s="351"/>
      <c r="AM581" s="349">
        <f t="shared" si="130"/>
        <v>0</v>
      </c>
      <c r="AN581" s="349">
        <f t="shared" si="134"/>
        <v>0</v>
      </c>
      <c r="AO581" s="349">
        <f t="shared" si="134"/>
        <v>0</v>
      </c>
      <c r="AP581" s="349">
        <f t="shared" si="134"/>
        <v>0</v>
      </c>
      <c r="AQ581" s="349">
        <f t="shared" si="134"/>
        <v>0</v>
      </c>
      <c r="AR581" s="349">
        <f t="shared" si="134"/>
        <v>0</v>
      </c>
      <c r="AS581" s="349">
        <f t="shared" si="134"/>
        <v>0</v>
      </c>
      <c r="AT581" s="349">
        <f t="shared" si="134"/>
        <v>0</v>
      </c>
      <c r="AU581" s="349">
        <f t="shared" si="134"/>
        <v>0</v>
      </c>
      <c r="AV581" s="349">
        <f t="shared" si="134"/>
        <v>0</v>
      </c>
      <c r="AW581" s="349">
        <f t="shared" si="134"/>
        <v>0</v>
      </c>
      <c r="AX581" s="349">
        <f t="shared" ref="AN581:BA599" si="136">IF($O581=AX$18,$N581,0)+IF($Q581=AX$18,$P581,0)+IF($S581=AX$18,$R581,0)+IF($U581=AX$18,$T581,0)</f>
        <v>0</v>
      </c>
      <c r="AY581" s="349">
        <f t="shared" si="136"/>
        <v>0</v>
      </c>
      <c r="AZ581" s="349">
        <f t="shared" si="136"/>
        <v>0</v>
      </c>
      <c r="BA581" s="349">
        <f t="shared" si="136"/>
        <v>0</v>
      </c>
      <c r="BB581" s="349">
        <f t="shared" si="127"/>
        <v>0</v>
      </c>
    </row>
    <row r="582" spans="1:54" ht="13.5">
      <c r="A582" s="319" t="str">
        <f t="shared" si="122"/>
        <v/>
      </c>
      <c r="B582" s="350" t="e">
        <f>DATE(F582,G582,H582)&amp;"-"&amp;COUNTIF($C$19:C582,H582)</f>
        <v>#NUM!</v>
      </c>
      <c r="C582" s="319">
        <f t="shared" si="123"/>
        <v>0</v>
      </c>
      <c r="D582" s="350" t="e">
        <f>DATE(F582,G582,H582)&amp;"-"&amp;COUNTIF($E$19:E582,H582)</f>
        <v>#NUM!</v>
      </c>
      <c r="E582" s="319">
        <f t="shared" si="124"/>
        <v>0</v>
      </c>
      <c r="F582" s="351"/>
      <c r="G582" s="351"/>
      <c r="H582" s="351"/>
      <c r="I582" s="352"/>
      <c r="J582" s="352"/>
      <c r="K582" s="353"/>
      <c r="L582" s="351"/>
      <c r="M582" s="354"/>
      <c r="N582" s="355"/>
      <c r="O582" s="356"/>
      <c r="P582" s="355"/>
      <c r="Q582" s="356"/>
      <c r="R582" s="355"/>
      <c r="S582" s="356"/>
      <c r="T582" s="355"/>
      <c r="U582" s="356"/>
      <c r="V582" s="357"/>
      <c r="W582" s="358"/>
      <c r="X582" s="358"/>
      <c r="Y582" s="358"/>
      <c r="Z582" s="358"/>
      <c r="AA582" s="600">
        <v>960</v>
      </c>
      <c r="AB582" s="359"/>
      <c r="AC582" s="349" t="str">
        <f t="shared" si="135"/>
        <v/>
      </c>
      <c r="AD582" s="361"/>
      <c r="AE582" s="362">
        <f t="shared" si="128"/>
        <v>0</v>
      </c>
      <c r="AF582" s="362">
        <f t="shared" si="131"/>
        <v>0</v>
      </c>
      <c r="AG582" s="362">
        <f t="shared" si="132"/>
        <v>0</v>
      </c>
      <c r="AH582" s="363">
        <f t="shared" si="125"/>
        <v>0</v>
      </c>
      <c r="AI582" s="364"/>
      <c r="AJ582" s="365">
        <f t="shared" si="126"/>
        <v>0</v>
      </c>
      <c r="AK582" s="351"/>
      <c r="AM582" s="349">
        <f t="shared" si="130"/>
        <v>0</v>
      </c>
      <c r="AN582" s="349">
        <f t="shared" si="136"/>
        <v>0</v>
      </c>
      <c r="AO582" s="349">
        <f t="shared" si="136"/>
        <v>0</v>
      </c>
      <c r="AP582" s="349">
        <f t="shared" si="136"/>
        <v>0</v>
      </c>
      <c r="AQ582" s="349">
        <f t="shared" si="136"/>
        <v>0</v>
      </c>
      <c r="AR582" s="349">
        <f t="shared" si="136"/>
        <v>0</v>
      </c>
      <c r="AS582" s="349">
        <f t="shared" si="136"/>
        <v>0</v>
      </c>
      <c r="AT582" s="349">
        <f t="shared" si="136"/>
        <v>0</v>
      </c>
      <c r="AU582" s="349">
        <f t="shared" si="136"/>
        <v>0</v>
      </c>
      <c r="AV582" s="349">
        <f t="shared" si="136"/>
        <v>0</v>
      </c>
      <c r="AW582" s="349">
        <f t="shared" si="136"/>
        <v>0</v>
      </c>
      <c r="AX582" s="349">
        <f t="shared" si="136"/>
        <v>0</v>
      </c>
      <c r="AY582" s="349">
        <f t="shared" si="136"/>
        <v>0</v>
      </c>
      <c r="AZ582" s="349">
        <f t="shared" si="136"/>
        <v>0</v>
      </c>
      <c r="BA582" s="349">
        <f t="shared" si="136"/>
        <v>0</v>
      </c>
      <c r="BB582" s="349">
        <f t="shared" si="127"/>
        <v>0</v>
      </c>
    </row>
    <row r="583" spans="1:54" ht="13.5">
      <c r="A583" s="319" t="str">
        <f t="shared" ref="A583:A643" si="137">I583&amp;H583</f>
        <v/>
      </c>
      <c r="B583" s="350" t="e">
        <f>DATE(F583,G583,H583)&amp;"-"&amp;COUNTIF($C$19:C583,H583)</f>
        <v>#NUM!</v>
      </c>
      <c r="C583" s="319">
        <f t="shared" ref="C583:C643" si="138">IF(OR(AA583=0,AA583=""),0,H583)</f>
        <v>0</v>
      </c>
      <c r="D583" s="350" t="e">
        <f>DATE(F583,G583,H583)&amp;"-"&amp;COUNTIF($E$19:E583,H583)</f>
        <v>#NUM!</v>
      </c>
      <c r="E583" s="319">
        <f t="shared" ref="E583:E643" si="139">IF(OR(H583=0,H583=""),0,H583)</f>
        <v>0</v>
      </c>
      <c r="F583" s="351"/>
      <c r="G583" s="351"/>
      <c r="H583" s="351"/>
      <c r="I583" s="352"/>
      <c r="J583" s="352"/>
      <c r="K583" s="353"/>
      <c r="L583" s="351"/>
      <c r="M583" s="354"/>
      <c r="N583" s="355"/>
      <c r="O583" s="356"/>
      <c r="P583" s="355"/>
      <c r="Q583" s="356"/>
      <c r="R583" s="355"/>
      <c r="S583" s="356"/>
      <c r="T583" s="355"/>
      <c r="U583" s="356"/>
      <c r="V583" s="357"/>
      <c r="W583" s="358"/>
      <c r="X583" s="358"/>
      <c r="Y583" s="358"/>
      <c r="Z583" s="358"/>
      <c r="AA583" s="600">
        <v>960</v>
      </c>
      <c r="AB583" s="359"/>
      <c r="AC583" s="349" t="str">
        <f t="shared" si="135"/>
        <v/>
      </c>
      <c r="AD583" s="361"/>
      <c r="AE583" s="362">
        <f t="shared" si="128"/>
        <v>0</v>
      </c>
      <c r="AF583" s="362">
        <f t="shared" si="131"/>
        <v>0</v>
      </c>
      <c r="AG583" s="362">
        <f t="shared" si="132"/>
        <v>0</v>
      </c>
      <c r="AH583" s="363">
        <f t="shared" ref="AH583:AH643" si="140">IF(AK583&lt;&gt;"",(AE583-AG583)*AA583*24+AG583*AK583*24+AF583*AA583*24,AE583*AA583*24+AG583*ROUND(AA583*0.25,0)*24+AF583*AA583*24)</f>
        <v>0</v>
      </c>
      <c r="AI583" s="364"/>
      <c r="AJ583" s="365">
        <f t="shared" ref="AJ583:AJ643" si="141">K583-N583-P583-R583-T583-V583-W583-Y583-X583-Z583-IF(J583=$J$1,AI583,0)</f>
        <v>0</v>
      </c>
      <c r="AK583" s="351"/>
      <c r="AM583" s="349">
        <f t="shared" si="130"/>
        <v>0</v>
      </c>
      <c r="AN583" s="349">
        <f t="shared" si="136"/>
        <v>0</v>
      </c>
      <c r="AO583" s="349">
        <f t="shared" si="136"/>
        <v>0</v>
      </c>
      <c r="AP583" s="349">
        <f t="shared" si="136"/>
        <v>0</v>
      </c>
      <c r="AQ583" s="349">
        <f t="shared" si="136"/>
        <v>0</v>
      </c>
      <c r="AR583" s="349">
        <f t="shared" si="136"/>
        <v>0</v>
      </c>
      <c r="AS583" s="349">
        <f t="shared" si="136"/>
        <v>0</v>
      </c>
      <c r="AT583" s="349">
        <f t="shared" si="136"/>
        <v>0</v>
      </c>
      <c r="AU583" s="349">
        <f t="shared" si="136"/>
        <v>0</v>
      </c>
      <c r="AV583" s="349">
        <f t="shared" si="136"/>
        <v>0</v>
      </c>
      <c r="AW583" s="349">
        <f t="shared" si="136"/>
        <v>0</v>
      </c>
      <c r="AX583" s="349">
        <f t="shared" si="136"/>
        <v>0</v>
      </c>
      <c r="AY583" s="349">
        <f t="shared" si="136"/>
        <v>0</v>
      </c>
      <c r="AZ583" s="349">
        <f t="shared" si="136"/>
        <v>0</v>
      </c>
      <c r="BA583" s="349">
        <f t="shared" si="136"/>
        <v>0</v>
      </c>
      <c r="BB583" s="349">
        <f t="shared" ref="BB583:BB643" si="142">SUM(AM583:BA583)</f>
        <v>0</v>
      </c>
    </row>
    <row r="584" spans="1:54" ht="13.5">
      <c r="A584" s="319" t="str">
        <f t="shared" si="137"/>
        <v/>
      </c>
      <c r="B584" s="350" t="e">
        <f>DATE(F584,G584,H584)&amp;"-"&amp;COUNTIF($C$19:C584,H584)</f>
        <v>#NUM!</v>
      </c>
      <c r="C584" s="319">
        <f t="shared" si="138"/>
        <v>0</v>
      </c>
      <c r="D584" s="350" t="e">
        <f>DATE(F584,G584,H584)&amp;"-"&amp;COUNTIF($E$19:E584,H584)</f>
        <v>#NUM!</v>
      </c>
      <c r="E584" s="319">
        <f t="shared" si="139"/>
        <v>0</v>
      </c>
      <c r="F584" s="351"/>
      <c r="G584" s="351"/>
      <c r="H584" s="351"/>
      <c r="I584" s="352"/>
      <c r="J584" s="352"/>
      <c r="K584" s="353"/>
      <c r="L584" s="351"/>
      <c r="M584" s="354"/>
      <c r="N584" s="355"/>
      <c r="O584" s="356"/>
      <c r="P584" s="355"/>
      <c r="Q584" s="356"/>
      <c r="R584" s="355"/>
      <c r="S584" s="356"/>
      <c r="T584" s="355"/>
      <c r="U584" s="356"/>
      <c r="V584" s="357"/>
      <c r="W584" s="358"/>
      <c r="X584" s="358"/>
      <c r="Y584" s="358"/>
      <c r="Z584" s="358"/>
      <c r="AA584" s="600">
        <v>960</v>
      </c>
      <c r="AB584" s="359"/>
      <c r="AC584" s="349" t="str">
        <f t="shared" si="135"/>
        <v/>
      </c>
      <c r="AD584" s="361"/>
      <c r="AE584" s="362">
        <f t="shared" si="128"/>
        <v>0</v>
      </c>
      <c r="AF584" s="362">
        <f t="shared" si="131"/>
        <v>0</v>
      </c>
      <c r="AG584" s="362">
        <f t="shared" si="132"/>
        <v>0</v>
      </c>
      <c r="AH584" s="363">
        <f t="shared" si="140"/>
        <v>0</v>
      </c>
      <c r="AI584" s="364"/>
      <c r="AJ584" s="365">
        <f t="shared" si="141"/>
        <v>0</v>
      </c>
      <c r="AK584" s="351"/>
      <c r="AM584" s="349">
        <f t="shared" si="130"/>
        <v>0</v>
      </c>
      <c r="AN584" s="349">
        <f t="shared" si="136"/>
        <v>0</v>
      </c>
      <c r="AO584" s="349">
        <f t="shared" si="136"/>
        <v>0</v>
      </c>
      <c r="AP584" s="349">
        <f t="shared" si="136"/>
        <v>0</v>
      </c>
      <c r="AQ584" s="349">
        <f t="shared" si="136"/>
        <v>0</v>
      </c>
      <c r="AR584" s="349">
        <f t="shared" si="136"/>
        <v>0</v>
      </c>
      <c r="AS584" s="349">
        <f t="shared" si="136"/>
        <v>0</v>
      </c>
      <c r="AT584" s="349">
        <f t="shared" si="136"/>
        <v>0</v>
      </c>
      <c r="AU584" s="349">
        <f t="shared" si="136"/>
        <v>0</v>
      </c>
      <c r="AV584" s="349">
        <f t="shared" si="136"/>
        <v>0</v>
      </c>
      <c r="AW584" s="349">
        <f t="shared" si="136"/>
        <v>0</v>
      </c>
      <c r="AX584" s="349">
        <f t="shared" si="136"/>
        <v>0</v>
      </c>
      <c r="AY584" s="349">
        <f t="shared" si="136"/>
        <v>0</v>
      </c>
      <c r="AZ584" s="349">
        <f t="shared" si="136"/>
        <v>0</v>
      </c>
      <c r="BA584" s="349">
        <f t="shared" si="136"/>
        <v>0</v>
      </c>
      <c r="BB584" s="349">
        <f t="shared" si="142"/>
        <v>0</v>
      </c>
    </row>
    <row r="585" spans="1:54" ht="13.5">
      <c r="A585" s="319" t="str">
        <f t="shared" si="137"/>
        <v/>
      </c>
      <c r="B585" s="350" t="e">
        <f>DATE(F585,G585,H585)&amp;"-"&amp;COUNTIF($C$19:C585,H585)</f>
        <v>#NUM!</v>
      </c>
      <c r="C585" s="319">
        <f t="shared" si="138"/>
        <v>0</v>
      </c>
      <c r="D585" s="350" t="e">
        <f>DATE(F585,G585,H585)&amp;"-"&amp;COUNTIF($E$19:E585,H585)</f>
        <v>#NUM!</v>
      </c>
      <c r="E585" s="319">
        <f t="shared" si="139"/>
        <v>0</v>
      </c>
      <c r="F585" s="351"/>
      <c r="G585" s="351"/>
      <c r="H585" s="351"/>
      <c r="I585" s="352"/>
      <c r="J585" s="352"/>
      <c r="K585" s="353"/>
      <c r="L585" s="351"/>
      <c r="M585" s="354"/>
      <c r="N585" s="355"/>
      <c r="O585" s="356"/>
      <c r="P585" s="355"/>
      <c r="Q585" s="356"/>
      <c r="R585" s="355"/>
      <c r="S585" s="356"/>
      <c r="T585" s="355"/>
      <c r="U585" s="356"/>
      <c r="V585" s="357"/>
      <c r="W585" s="358"/>
      <c r="X585" s="358"/>
      <c r="Y585" s="358"/>
      <c r="Z585" s="358"/>
      <c r="AA585" s="600">
        <v>960</v>
      </c>
      <c r="AB585" s="359"/>
      <c r="AC585" s="349" t="str">
        <f t="shared" si="135"/>
        <v/>
      </c>
      <c r="AD585" s="361"/>
      <c r="AE585" s="362">
        <f t="shared" si="128"/>
        <v>0</v>
      </c>
      <c r="AF585" s="362">
        <f t="shared" si="131"/>
        <v>0</v>
      </c>
      <c r="AG585" s="362">
        <f t="shared" si="132"/>
        <v>0</v>
      </c>
      <c r="AH585" s="363">
        <f t="shared" si="140"/>
        <v>0</v>
      </c>
      <c r="AI585" s="364"/>
      <c r="AJ585" s="365">
        <f t="shared" si="141"/>
        <v>0</v>
      </c>
      <c r="AK585" s="351"/>
      <c r="AM585" s="349">
        <f t="shared" si="130"/>
        <v>0</v>
      </c>
      <c r="AN585" s="349">
        <f t="shared" si="136"/>
        <v>0</v>
      </c>
      <c r="AO585" s="349">
        <f t="shared" si="136"/>
        <v>0</v>
      </c>
      <c r="AP585" s="349">
        <f t="shared" si="136"/>
        <v>0</v>
      </c>
      <c r="AQ585" s="349">
        <f t="shared" si="136"/>
        <v>0</v>
      </c>
      <c r="AR585" s="349">
        <f t="shared" si="136"/>
        <v>0</v>
      </c>
      <c r="AS585" s="349">
        <f t="shared" si="136"/>
        <v>0</v>
      </c>
      <c r="AT585" s="349">
        <f t="shared" si="136"/>
        <v>0</v>
      </c>
      <c r="AU585" s="349">
        <f t="shared" si="136"/>
        <v>0</v>
      </c>
      <c r="AV585" s="349">
        <f t="shared" si="136"/>
        <v>0</v>
      </c>
      <c r="AW585" s="349">
        <f t="shared" si="136"/>
        <v>0</v>
      </c>
      <c r="AX585" s="349">
        <f t="shared" si="136"/>
        <v>0</v>
      </c>
      <c r="AY585" s="349">
        <f t="shared" si="136"/>
        <v>0</v>
      </c>
      <c r="AZ585" s="349">
        <f t="shared" si="136"/>
        <v>0</v>
      </c>
      <c r="BA585" s="349">
        <f t="shared" si="136"/>
        <v>0</v>
      </c>
      <c r="BB585" s="349">
        <f t="shared" si="142"/>
        <v>0</v>
      </c>
    </row>
    <row r="586" spans="1:54" ht="13.5">
      <c r="A586" s="319" t="str">
        <f t="shared" si="137"/>
        <v/>
      </c>
      <c r="B586" s="350" t="e">
        <f>DATE(F586,G586,H586)&amp;"-"&amp;COUNTIF($C$19:C586,H586)</f>
        <v>#NUM!</v>
      </c>
      <c r="C586" s="319">
        <f t="shared" si="138"/>
        <v>0</v>
      </c>
      <c r="D586" s="350" t="e">
        <f>DATE(F586,G586,H586)&amp;"-"&amp;COUNTIF($E$19:E586,H586)</f>
        <v>#NUM!</v>
      </c>
      <c r="E586" s="319">
        <f t="shared" si="139"/>
        <v>0</v>
      </c>
      <c r="F586" s="351"/>
      <c r="G586" s="351"/>
      <c r="H586" s="351"/>
      <c r="I586" s="352"/>
      <c r="J586" s="352"/>
      <c r="K586" s="353"/>
      <c r="L586" s="351"/>
      <c r="M586" s="354"/>
      <c r="N586" s="355"/>
      <c r="O586" s="356"/>
      <c r="P586" s="355"/>
      <c r="Q586" s="356"/>
      <c r="R586" s="355"/>
      <c r="S586" s="356"/>
      <c r="T586" s="355"/>
      <c r="U586" s="356"/>
      <c r="V586" s="357"/>
      <c r="W586" s="358"/>
      <c r="X586" s="358"/>
      <c r="Y586" s="358"/>
      <c r="Z586" s="358"/>
      <c r="AA586" s="600">
        <v>960</v>
      </c>
      <c r="AB586" s="359"/>
      <c r="AC586" s="349" t="str">
        <f t="shared" si="135"/>
        <v/>
      </c>
      <c r="AD586" s="361"/>
      <c r="AE586" s="362">
        <f t="shared" si="128"/>
        <v>0</v>
      </c>
      <c r="AF586" s="362">
        <f t="shared" si="131"/>
        <v>0</v>
      </c>
      <c r="AG586" s="362">
        <f t="shared" si="132"/>
        <v>0</v>
      </c>
      <c r="AH586" s="363">
        <f t="shared" si="140"/>
        <v>0</v>
      </c>
      <c r="AI586" s="364"/>
      <c r="AJ586" s="365">
        <f t="shared" si="141"/>
        <v>0</v>
      </c>
      <c r="AK586" s="351"/>
      <c r="AM586" s="349">
        <f t="shared" si="130"/>
        <v>0</v>
      </c>
      <c r="AN586" s="349">
        <f t="shared" si="136"/>
        <v>0</v>
      </c>
      <c r="AO586" s="349">
        <f t="shared" si="136"/>
        <v>0</v>
      </c>
      <c r="AP586" s="349">
        <f t="shared" si="136"/>
        <v>0</v>
      </c>
      <c r="AQ586" s="349">
        <f t="shared" si="136"/>
        <v>0</v>
      </c>
      <c r="AR586" s="349">
        <f t="shared" si="136"/>
        <v>0</v>
      </c>
      <c r="AS586" s="349">
        <f t="shared" si="136"/>
        <v>0</v>
      </c>
      <c r="AT586" s="349">
        <f t="shared" si="136"/>
        <v>0</v>
      </c>
      <c r="AU586" s="349">
        <f t="shared" si="136"/>
        <v>0</v>
      </c>
      <c r="AV586" s="349">
        <f t="shared" si="136"/>
        <v>0</v>
      </c>
      <c r="AW586" s="349">
        <f t="shared" si="136"/>
        <v>0</v>
      </c>
      <c r="AX586" s="349">
        <f t="shared" si="136"/>
        <v>0</v>
      </c>
      <c r="AY586" s="349">
        <f t="shared" si="136"/>
        <v>0</v>
      </c>
      <c r="AZ586" s="349">
        <f t="shared" si="136"/>
        <v>0</v>
      </c>
      <c r="BA586" s="349">
        <f t="shared" si="136"/>
        <v>0</v>
      </c>
      <c r="BB586" s="349">
        <f t="shared" si="142"/>
        <v>0</v>
      </c>
    </row>
    <row r="587" spans="1:54" ht="13.5">
      <c r="A587" s="319" t="str">
        <f t="shared" si="137"/>
        <v/>
      </c>
      <c r="B587" s="350" t="e">
        <f>DATE(F587,G587,H587)&amp;"-"&amp;COUNTIF($C$19:C587,H587)</f>
        <v>#NUM!</v>
      </c>
      <c r="C587" s="319">
        <f t="shared" si="138"/>
        <v>0</v>
      </c>
      <c r="D587" s="350" t="e">
        <f>DATE(F587,G587,H587)&amp;"-"&amp;COUNTIF($E$19:E587,H587)</f>
        <v>#NUM!</v>
      </c>
      <c r="E587" s="319">
        <f t="shared" si="139"/>
        <v>0</v>
      </c>
      <c r="F587" s="351"/>
      <c r="G587" s="351"/>
      <c r="H587" s="351"/>
      <c r="I587" s="352"/>
      <c r="J587" s="352"/>
      <c r="K587" s="353"/>
      <c r="L587" s="351"/>
      <c r="M587" s="354"/>
      <c r="N587" s="355"/>
      <c r="O587" s="356"/>
      <c r="P587" s="355"/>
      <c r="Q587" s="356"/>
      <c r="R587" s="355"/>
      <c r="S587" s="356"/>
      <c r="T587" s="355"/>
      <c r="U587" s="356"/>
      <c r="V587" s="357"/>
      <c r="W587" s="358"/>
      <c r="X587" s="358"/>
      <c r="Y587" s="358"/>
      <c r="Z587" s="358"/>
      <c r="AA587" s="600">
        <v>960</v>
      </c>
      <c r="AB587" s="359"/>
      <c r="AC587" s="349" t="str">
        <f t="shared" si="135"/>
        <v/>
      </c>
      <c r="AD587" s="361"/>
      <c r="AE587" s="362">
        <f t="shared" si="128"/>
        <v>0</v>
      </c>
      <c r="AF587" s="362">
        <f t="shared" si="131"/>
        <v>0</v>
      </c>
      <c r="AG587" s="362">
        <f t="shared" si="132"/>
        <v>0</v>
      </c>
      <c r="AH587" s="363">
        <f t="shared" si="140"/>
        <v>0</v>
      </c>
      <c r="AI587" s="364"/>
      <c r="AJ587" s="365">
        <f t="shared" si="141"/>
        <v>0</v>
      </c>
      <c r="AK587" s="351"/>
      <c r="AM587" s="349">
        <f t="shared" si="130"/>
        <v>0</v>
      </c>
      <c r="AN587" s="349">
        <f t="shared" si="136"/>
        <v>0</v>
      </c>
      <c r="AO587" s="349">
        <f t="shared" si="136"/>
        <v>0</v>
      </c>
      <c r="AP587" s="349">
        <f t="shared" si="136"/>
        <v>0</v>
      </c>
      <c r="AQ587" s="349">
        <f t="shared" si="136"/>
        <v>0</v>
      </c>
      <c r="AR587" s="349">
        <f t="shared" si="136"/>
        <v>0</v>
      </c>
      <c r="AS587" s="349">
        <f t="shared" si="136"/>
        <v>0</v>
      </c>
      <c r="AT587" s="349">
        <f t="shared" si="136"/>
        <v>0</v>
      </c>
      <c r="AU587" s="349">
        <f t="shared" si="136"/>
        <v>0</v>
      </c>
      <c r="AV587" s="349">
        <f t="shared" si="136"/>
        <v>0</v>
      </c>
      <c r="AW587" s="349">
        <f t="shared" si="136"/>
        <v>0</v>
      </c>
      <c r="AX587" s="349">
        <f t="shared" si="136"/>
        <v>0</v>
      </c>
      <c r="AY587" s="349">
        <f t="shared" si="136"/>
        <v>0</v>
      </c>
      <c r="AZ587" s="349">
        <f t="shared" si="136"/>
        <v>0</v>
      </c>
      <c r="BA587" s="349">
        <f t="shared" si="136"/>
        <v>0</v>
      </c>
      <c r="BB587" s="349">
        <f t="shared" si="142"/>
        <v>0</v>
      </c>
    </row>
    <row r="588" spans="1:54" ht="13.5">
      <c r="A588" s="319" t="str">
        <f t="shared" si="137"/>
        <v/>
      </c>
      <c r="B588" s="350" t="e">
        <f>DATE(F588,G588,H588)&amp;"-"&amp;COUNTIF($C$19:C588,H588)</f>
        <v>#NUM!</v>
      </c>
      <c r="C588" s="319">
        <f t="shared" si="138"/>
        <v>0</v>
      </c>
      <c r="D588" s="350" t="e">
        <f>DATE(F588,G588,H588)&amp;"-"&amp;COUNTIF($E$19:E588,H588)</f>
        <v>#NUM!</v>
      </c>
      <c r="E588" s="319">
        <f t="shared" si="139"/>
        <v>0</v>
      </c>
      <c r="F588" s="351"/>
      <c r="G588" s="351"/>
      <c r="H588" s="351"/>
      <c r="I588" s="352"/>
      <c r="J588" s="352"/>
      <c r="K588" s="353"/>
      <c r="L588" s="351"/>
      <c r="M588" s="354"/>
      <c r="N588" s="355"/>
      <c r="O588" s="356"/>
      <c r="P588" s="355"/>
      <c r="Q588" s="356"/>
      <c r="R588" s="355"/>
      <c r="S588" s="356"/>
      <c r="T588" s="355"/>
      <c r="U588" s="356"/>
      <c r="V588" s="357"/>
      <c r="W588" s="358"/>
      <c r="X588" s="358"/>
      <c r="Y588" s="358"/>
      <c r="Z588" s="358"/>
      <c r="AA588" s="600">
        <v>960</v>
      </c>
      <c r="AB588" s="359"/>
      <c r="AC588" s="349" t="str">
        <f t="shared" si="135"/>
        <v/>
      </c>
      <c r="AD588" s="361"/>
      <c r="AE588" s="362">
        <f t="shared" si="128"/>
        <v>0</v>
      </c>
      <c r="AF588" s="362">
        <f t="shared" si="131"/>
        <v>0</v>
      </c>
      <c r="AG588" s="362">
        <f t="shared" si="132"/>
        <v>0</v>
      </c>
      <c r="AH588" s="363">
        <f t="shared" si="140"/>
        <v>0</v>
      </c>
      <c r="AI588" s="364"/>
      <c r="AJ588" s="365">
        <f t="shared" si="141"/>
        <v>0</v>
      </c>
      <c r="AK588" s="351"/>
      <c r="AM588" s="349">
        <f t="shared" si="130"/>
        <v>0</v>
      </c>
      <c r="AN588" s="349">
        <f t="shared" si="136"/>
        <v>0</v>
      </c>
      <c r="AO588" s="349">
        <f t="shared" si="136"/>
        <v>0</v>
      </c>
      <c r="AP588" s="349">
        <f t="shared" si="136"/>
        <v>0</v>
      </c>
      <c r="AQ588" s="349">
        <f t="shared" si="136"/>
        <v>0</v>
      </c>
      <c r="AR588" s="349">
        <f t="shared" si="136"/>
        <v>0</v>
      </c>
      <c r="AS588" s="349">
        <f t="shared" si="136"/>
        <v>0</v>
      </c>
      <c r="AT588" s="349">
        <f t="shared" si="136"/>
        <v>0</v>
      </c>
      <c r="AU588" s="349">
        <f t="shared" si="136"/>
        <v>0</v>
      </c>
      <c r="AV588" s="349">
        <f t="shared" si="136"/>
        <v>0</v>
      </c>
      <c r="AW588" s="349">
        <f t="shared" si="136"/>
        <v>0</v>
      </c>
      <c r="AX588" s="349">
        <f t="shared" si="136"/>
        <v>0</v>
      </c>
      <c r="AY588" s="349">
        <f t="shared" si="136"/>
        <v>0</v>
      </c>
      <c r="AZ588" s="349">
        <f t="shared" si="136"/>
        <v>0</v>
      </c>
      <c r="BA588" s="349">
        <f t="shared" si="136"/>
        <v>0</v>
      </c>
      <c r="BB588" s="349">
        <f t="shared" si="142"/>
        <v>0</v>
      </c>
    </row>
    <row r="589" spans="1:54" ht="13.5">
      <c r="A589" s="319" t="str">
        <f t="shared" si="137"/>
        <v/>
      </c>
      <c r="B589" s="350" t="e">
        <f>DATE(F589,G589,H589)&amp;"-"&amp;COUNTIF($C$19:C589,H589)</f>
        <v>#NUM!</v>
      </c>
      <c r="C589" s="319">
        <f t="shared" si="138"/>
        <v>0</v>
      </c>
      <c r="D589" s="350" t="e">
        <f>DATE(F589,G589,H589)&amp;"-"&amp;COUNTIF($E$19:E589,H589)</f>
        <v>#NUM!</v>
      </c>
      <c r="E589" s="319">
        <f t="shared" si="139"/>
        <v>0</v>
      </c>
      <c r="F589" s="351"/>
      <c r="G589" s="351"/>
      <c r="H589" s="351"/>
      <c r="I589" s="352"/>
      <c r="J589" s="352"/>
      <c r="K589" s="353"/>
      <c r="L589" s="351"/>
      <c r="M589" s="354"/>
      <c r="N589" s="355"/>
      <c r="O589" s="356"/>
      <c r="P589" s="355"/>
      <c r="Q589" s="356"/>
      <c r="R589" s="355"/>
      <c r="S589" s="356"/>
      <c r="T589" s="355"/>
      <c r="U589" s="356"/>
      <c r="V589" s="357"/>
      <c r="W589" s="358"/>
      <c r="X589" s="358"/>
      <c r="Y589" s="358"/>
      <c r="Z589" s="358"/>
      <c r="AA589" s="600">
        <v>960</v>
      </c>
      <c r="AB589" s="359"/>
      <c r="AC589" s="349" t="str">
        <f t="shared" si="135"/>
        <v/>
      </c>
      <c r="AD589" s="361"/>
      <c r="AE589" s="362">
        <f t="shared" si="128"/>
        <v>0</v>
      </c>
      <c r="AF589" s="362">
        <f t="shared" si="131"/>
        <v>0</v>
      </c>
      <c r="AG589" s="362">
        <f t="shared" si="132"/>
        <v>0</v>
      </c>
      <c r="AH589" s="363">
        <f t="shared" si="140"/>
        <v>0</v>
      </c>
      <c r="AI589" s="364"/>
      <c r="AJ589" s="365">
        <f t="shared" si="141"/>
        <v>0</v>
      </c>
      <c r="AK589" s="351"/>
      <c r="AM589" s="349">
        <f t="shared" si="130"/>
        <v>0</v>
      </c>
      <c r="AN589" s="349">
        <f t="shared" si="136"/>
        <v>0</v>
      </c>
      <c r="AO589" s="349">
        <f t="shared" si="136"/>
        <v>0</v>
      </c>
      <c r="AP589" s="349">
        <f t="shared" si="136"/>
        <v>0</v>
      </c>
      <c r="AQ589" s="349">
        <f t="shared" si="136"/>
        <v>0</v>
      </c>
      <c r="AR589" s="349">
        <f t="shared" si="136"/>
        <v>0</v>
      </c>
      <c r="AS589" s="349">
        <f t="shared" si="136"/>
        <v>0</v>
      </c>
      <c r="AT589" s="349">
        <f t="shared" si="136"/>
        <v>0</v>
      </c>
      <c r="AU589" s="349">
        <f t="shared" si="136"/>
        <v>0</v>
      </c>
      <c r="AV589" s="349">
        <f t="shared" si="136"/>
        <v>0</v>
      </c>
      <c r="AW589" s="349">
        <f t="shared" si="136"/>
        <v>0</v>
      </c>
      <c r="AX589" s="349">
        <f t="shared" si="136"/>
        <v>0</v>
      </c>
      <c r="AY589" s="349">
        <f t="shared" si="136"/>
        <v>0</v>
      </c>
      <c r="AZ589" s="349">
        <f t="shared" si="136"/>
        <v>0</v>
      </c>
      <c r="BA589" s="349">
        <f t="shared" si="136"/>
        <v>0</v>
      </c>
      <c r="BB589" s="349">
        <f t="shared" si="142"/>
        <v>0</v>
      </c>
    </row>
    <row r="590" spans="1:54" ht="13.5">
      <c r="A590" s="319" t="str">
        <f t="shared" si="137"/>
        <v/>
      </c>
      <c r="B590" s="350" t="e">
        <f>DATE(F590,G590,H590)&amp;"-"&amp;COUNTIF($C$19:C590,H590)</f>
        <v>#NUM!</v>
      </c>
      <c r="C590" s="319">
        <f t="shared" si="138"/>
        <v>0</v>
      </c>
      <c r="D590" s="350" t="e">
        <f>DATE(F590,G590,H590)&amp;"-"&amp;COUNTIF($E$19:E590,H590)</f>
        <v>#NUM!</v>
      </c>
      <c r="E590" s="319">
        <f t="shared" si="139"/>
        <v>0</v>
      </c>
      <c r="F590" s="351"/>
      <c r="G590" s="351"/>
      <c r="H590" s="351"/>
      <c r="I590" s="352"/>
      <c r="J590" s="352"/>
      <c r="K590" s="353"/>
      <c r="L590" s="351"/>
      <c r="M590" s="354"/>
      <c r="N590" s="355"/>
      <c r="O590" s="356"/>
      <c r="P590" s="355"/>
      <c r="Q590" s="356"/>
      <c r="R590" s="355"/>
      <c r="S590" s="356"/>
      <c r="T590" s="355"/>
      <c r="U590" s="356"/>
      <c r="V590" s="357"/>
      <c r="W590" s="358"/>
      <c r="X590" s="358"/>
      <c r="Y590" s="358"/>
      <c r="Z590" s="358"/>
      <c r="AA590" s="600">
        <v>960</v>
      </c>
      <c r="AB590" s="359"/>
      <c r="AC590" s="349" t="str">
        <f t="shared" si="135"/>
        <v/>
      </c>
      <c r="AD590" s="361"/>
      <c r="AE590" s="362">
        <f t="shared" si="128"/>
        <v>0</v>
      </c>
      <c r="AF590" s="362">
        <f t="shared" si="131"/>
        <v>0</v>
      </c>
      <c r="AG590" s="362">
        <f t="shared" si="132"/>
        <v>0</v>
      </c>
      <c r="AH590" s="363">
        <f t="shared" si="140"/>
        <v>0</v>
      </c>
      <c r="AI590" s="364"/>
      <c r="AJ590" s="365">
        <f t="shared" si="141"/>
        <v>0</v>
      </c>
      <c r="AK590" s="351"/>
      <c r="AM590" s="349">
        <f t="shared" si="130"/>
        <v>0</v>
      </c>
      <c r="AN590" s="349">
        <f t="shared" si="136"/>
        <v>0</v>
      </c>
      <c r="AO590" s="349">
        <f t="shared" si="136"/>
        <v>0</v>
      </c>
      <c r="AP590" s="349">
        <f t="shared" si="136"/>
        <v>0</v>
      </c>
      <c r="AQ590" s="349">
        <f t="shared" si="136"/>
        <v>0</v>
      </c>
      <c r="AR590" s="349">
        <f t="shared" si="136"/>
        <v>0</v>
      </c>
      <c r="AS590" s="349">
        <f t="shared" si="136"/>
        <v>0</v>
      </c>
      <c r="AT590" s="349">
        <f t="shared" si="136"/>
        <v>0</v>
      </c>
      <c r="AU590" s="349">
        <f t="shared" si="136"/>
        <v>0</v>
      </c>
      <c r="AV590" s="349">
        <f t="shared" si="136"/>
        <v>0</v>
      </c>
      <c r="AW590" s="349">
        <f t="shared" si="136"/>
        <v>0</v>
      </c>
      <c r="AX590" s="349">
        <f t="shared" si="136"/>
        <v>0</v>
      </c>
      <c r="AY590" s="349">
        <f t="shared" si="136"/>
        <v>0</v>
      </c>
      <c r="AZ590" s="349">
        <f t="shared" si="136"/>
        <v>0</v>
      </c>
      <c r="BA590" s="349">
        <f t="shared" si="136"/>
        <v>0</v>
      </c>
      <c r="BB590" s="349">
        <f t="shared" si="142"/>
        <v>0</v>
      </c>
    </row>
    <row r="591" spans="1:54" ht="13.5">
      <c r="A591" s="319" t="str">
        <f t="shared" si="137"/>
        <v/>
      </c>
      <c r="B591" s="350" t="e">
        <f>DATE(F591,G591,H591)&amp;"-"&amp;COUNTIF($C$19:C591,H591)</f>
        <v>#NUM!</v>
      </c>
      <c r="C591" s="319">
        <f t="shared" si="138"/>
        <v>0</v>
      </c>
      <c r="D591" s="350" t="e">
        <f>DATE(F591,G591,H591)&amp;"-"&amp;COUNTIF($E$19:E591,H591)</f>
        <v>#NUM!</v>
      </c>
      <c r="E591" s="319">
        <f t="shared" si="139"/>
        <v>0</v>
      </c>
      <c r="F591" s="351"/>
      <c r="G591" s="351"/>
      <c r="H591" s="351"/>
      <c r="I591" s="352"/>
      <c r="J591" s="352"/>
      <c r="K591" s="353"/>
      <c r="L591" s="351"/>
      <c r="M591" s="354"/>
      <c r="N591" s="355"/>
      <c r="O591" s="356"/>
      <c r="P591" s="355"/>
      <c r="Q591" s="356"/>
      <c r="R591" s="355"/>
      <c r="S591" s="356"/>
      <c r="T591" s="355"/>
      <c r="U591" s="356"/>
      <c r="V591" s="357"/>
      <c r="W591" s="358"/>
      <c r="X591" s="358"/>
      <c r="Y591" s="358"/>
      <c r="Z591" s="358"/>
      <c r="AA591" s="600">
        <v>960</v>
      </c>
      <c r="AB591" s="359"/>
      <c r="AC591" s="349" t="str">
        <f t="shared" si="135"/>
        <v/>
      </c>
      <c r="AD591" s="361"/>
      <c r="AE591" s="362">
        <f t="shared" ref="AE591:AE654" si="143">AD591-AB591</f>
        <v>0</v>
      </c>
      <c r="AF591" s="362">
        <f t="shared" si="131"/>
        <v>0</v>
      </c>
      <c r="AG591" s="362">
        <f t="shared" si="132"/>
        <v>0</v>
      </c>
      <c r="AH591" s="363">
        <f t="shared" si="140"/>
        <v>0</v>
      </c>
      <c r="AI591" s="364"/>
      <c r="AJ591" s="365">
        <f t="shared" si="141"/>
        <v>0</v>
      </c>
      <c r="AK591" s="351"/>
      <c r="AM591" s="349">
        <f t="shared" si="130"/>
        <v>0</v>
      </c>
      <c r="AN591" s="349">
        <f t="shared" si="136"/>
        <v>0</v>
      </c>
      <c r="AO591" s="349">
        <f t="shared" si="136"/>
        <v>0</v>
      </c>
      <c r="AP591" s="349">
        <f t="shared" si="136"/>
        <v>0</v>
      </c>
      <c r="AQ591" s="349">
        <f t="shared" si="136"/>
        <v>0</v>
      </c>
      <c r="AR591" s="349">
        <f t="shared" si="136"/>
        <v>0</v>
      </c>
      <c r="AS591" s="349">
        <f t="shared" si="136"/>
        <v>0</v>
      </c>
      <c r="AT591" s="349">
        <f t="shared" si="136"/>
        <v>0</v>
      </c>
      <c r="AU591" s="349">
        <f t="shared" si="136"/>
        <v>0</v>
      </c>
      <c r="AV591" s="349">
        <f t="shared" si="136"/>
        <v>0</v>
      </c>
      <c r="AW591" s="349">
        <f t="shared" si="136"/>
        <v>0</v>
      </c>
      <c r="AX591" s="349">
        <f t="shared" si="136"/>
        <v>0</v>
      </c>
      <c r="AY591" s="349">
        <f t="shared" si="136"/>
        <v>0</v>
      </c>
      <c r="AZ591" s="349">
        <f t="shared" si="136"/>
        <v>0</v>
      </c>
      <c r="BA591" s="349">
        <f t="shared" si="136"/>
        <v>0</v>
      </c>
      <c r="BB591" s="349">
        <f t="shared" si="142"/>
        <v>0</v>
      </c>
    </row>
    <row r="592" spans="1:54" ht="13.5">
      <c r="A592" s="319" t="str">
        <f t="shared" si="137"/>
        <v/>
      </c>
      <c r="B592" s="350" t="e">
        <f>DATE(F592,G592,H592)&amp;"-"&amp;COUNTIF($C$19:C592,H592)</f>
        <v>#NUM!</v>
      </c>
      <c r="C592" s="319">
        <f t="shared" si="138"/>
        <v>0</v>
      </c>
      <c r="D592" s="350" t="e">
        <f>DATE(F592,G592,H592)&amp;"-"&amp;COUNTIF($E$19:E592,H592)</f>
        <v>#NUM!</v>
      </c>
      <c r="E592" s="319">
        <f t="shared" si="139"/>
        <v>0</v>
      </c>
      <c r="F592" s="351"/>
      <c r="G592" s="351"/>
      <c r="H592" s="351"/>
      <c r="I592" s="352"/>
      <c r="J592" s="352"/>
      <c r="K592" s="353"/>
      <c r="L592" s="351"/>
      <c r="M592" s="354"/>
      <c r="N592" s="355"/>
      <c r="O592" s="356"/>
      <c r="P592" s="355"/>
      <c r="Q592" s="356"/>
      <c r="R592" s="355"/>
      <c r="S592" s="356"/>
      <c r="T592" s="355"/>
      <c r="U592" s="356"/>
      <c r="V592" s="357"/>
      <c r="W592" s="358"/>
      <c r="X592" s="358"/>
      <c r="Y592" s="358"/>
      <c r="Z592" s="358"/>
      <c r="AA592" s="600">
        <v>960</v>
      </c>
      <c r="AB592" s="359"/>
      <c r="AC592" s="349" t="str">
        <f t="shared" si="135"/>
        <v/>
      </c>
      <c r="AD592" s="361"/>
      <c r="AE592" s="362">
        <f t="shared" si="143"/>
        <v>0</v>
      </c>
      <c r="AF592" s="362">
        <f t="shared" si="131"/>
        <v>0</v>
      </c>
      <c r="AG592" s="362">
        <f t="shared" si="132"/>
        <v>0</v>
      </c>
      <c r="AH592" s="363">
        <f t="shared" si="140"/>
        <v>0</v>
      </c>
      <c r="AI592" s="364"/>
      <c r="AJ592" s="365">
        <f t="shared" si="141"/>
        <v>0</v>
      </c>
      <c r="AK592" s="351"/>
      <c r="AM592" s="349">
        <f t="shared" si="130"/>
        <v>0</v>
      </c>
      <c r="AN592" s="349">
        <f t="shared" si="136"/>
        <v>0</v>
      </c>
      <c r="AO592" s="349">
        <f t="shared" si="136"/>
        <v>0</v>
      </c>
      <c r="AP592" s="349">
        <f t="shared" si="136"/>
        <v>0</v>
      </c>
      <c r="AQ592" s="349">
        <f t="shared" si="136"/>
        <v>0</v>
      </c>
      <c r="AR592" s="349">
        <f t="shared" si="136"/>
        <v>0</v>
      </c>
      <c r="AS592" s="349">
        <f t="shared" si="136"/>
        <v>0</v>
      </c>
      <c r="AT592" s="349">
        <f t="shared" si="136"/>
        <v>0</v>
      </c>
      <c r="AU592" s="349">
        <f t="shared" si="136"/>
        <v>0</v>
      </c>
      <c r="AV592" s="349">
        <f t="shared" si="136"/>
        <v>0</v>
      </c>
      <c r="AW592" s="349">
        <f t="shared" si="136"/>
        <v>0</v>
      </c>
      <c r="AX592" s="349">
        <f t="shared" si="136"/>
        <v>0</v>
      </c>
      <c r="AY592" s="349">
        <f t="shared" si="136"/>
        <v>0</v>
      </c>
      <c r="AZ592" s="349">
        <f t="shared" si="136"/>
        <v>0</v>
      </c>
      <c r="BA592" s="349">
        <f t="shared" si="136"/>
        <v>0</v>
      </c>
      <c r="BB592" s="349">
        <f t="shared" si="142"/>
        <v>0</v>
      </c>
    </row>
    <row r="593" spans="1:54" ht="13.5">
      <c r="A593" s="319" t="str">
        <f t="shared" si="137"/>
        <v/>
      </c>
      <c r="B593" s="350" t="e">
        <f>DATE(F593,G593,H593)&amp;"-"&amp;COUNTIF($C$19:C593,H593)</f>
        <v>#NUM!</v>
      </c>
      <c r="C593" s="319">
        <f t="shared" si="138"/>
        <v>0</v>
      </c>
      <c r="D593" s="350" t="e">
        <f>DATE(F593,G593,H593)&amp;"-"&amp;COUNTIF($E$19:E593,H593)</f>
        <v>#NUM!</v>
      </c>
      <c r="E593" s="319">
        <f t="shared" si="139"/>
        <v>0</v>
      </c>
      <c r="F593" s="351"/>
      <c r="G593" s="351"/>
      <c r="H593" s="351"/>
      <c r="I593" s="352"/>
      <c r="J593" s="352"/>
      <c r="K593" s="353"/>
      <c r="L593" s="351"/>
      <c r="M593" s="354"/>
      <c r="N593" s="355"/>
      <c r="O593" s="356"/>
      <c r="P593" s="355"/>
      <c r="Q593" s="356"/>
      <c r="R593" s="355"/>
      <c r="S593" s="356"/>
      <c r="T593" s="355"/>
      <c r="U593" s="356"/>
      <c r="V593" s="357"/>
      <c r="W593" s="358"/>
      <c r="X593" s="358"/>
      <c r="Y593" s="358"/>
      <c r="Z593" s="358"/>
      <c r="AA593" s="600">
        <v>960</v>
      </c>
      <c r="AB593" s="359"/>
      <c r="AC593" s="349" t="str">
        <f t="shared" si="135"/>
        <v/>
      </c>
      <c r="AD593" s="361"/>
      <c r="AE593" s="362">
        <f t="shared" si="143"/>
        <v>0</v>
      </c>
      <c r="AF593" s="362">
        <f t="shared" si="131"/>
        <v>0</v>
      </c>
      <c r="AG593" s="362">
        <f t="shared" si="132"/>
        <v>0</v>
      </c>
      <c r="AH593" s="363">
        <f t="shared" si="140"/>
        <v>0</v>
      </c>
      <c r="AI593" s="364"/>
      <c r="AJ593" s="365">
        <f t="shared" si="141"/>
        <v>0</v>
      </c>
      <c r="AK593" s="351"/>
      <c r="AM593" s="349">
        <f t="shared" si="130"/>
        <v>0</v>
      </c>
      <c r="AN593" s="349">
        <f t="shared" si="136"/>
        <v>0</v>
      </c>
      <c r="AO593" s="349">
        <f t="shared" si="136"/>
        <v>0</v>
      </c>
      <c r="AP593" s="349">
        <f t="shared" si="136"/>
        <v>0</v>
      </c>
      <c r="AQ593" s="349">
        <f t="shared" si="136"/>
        <v>0</v>
      </c>
      <c r="AR593" s="349">
        <f t="shared" si="136"/>
        <v>0</v>
      </c>
      <c r="AS593" s="349">
        <f t="shared" si="136"/>
        <v>0</v>
      </c>
      <c r="AT593" s="349">
        <f t="shared" si="136"/>
        <v>0</v>
      </c>
      <c r="AU593" s="349">
        <f t="shared" si="136"/>
        <v>0</v>
      </c>
      <c r="AV593" s="349">
        <f t="shared" si="136"/>
        <v>0</v>
      </c>
      <c r="AW593" s="349">
        <f t="shared" si="136"/>
        <v>0</v>
      </c>
      <c r="AX593" s="349">
        <f t="shared" si="136"/>
        <v>0</v>
      </c>
      <c r="AY593" s="349">
        <f t="shared" si="136"/>
        <v>0</v>
      </c>
      <c r="AZ593" s="349">
        <f t="shared" si="136"/>
        <v>0</v>
      </c>
      <c r="BA593" s="349">
        <f t="shared" si="136"/>
        <v>0</v>
      </c>
      <c r="BB593" s="349">
        <f t="shared" si="142"/>
        <v>0</v>
      </c>
    </row>
    <row r="594" spans="1:54" ht="13.5">
      <c r="A594" s="319" t="str">
        <f t="shared" si="137"/>
        <v/>
      </c>
      <c r="B594" s="350" t="e">
        <f>DATE(F594,G594,H594)&amp;"-"&amp;COUNTIF($C$19:C594,H594)</f>
        <v>#NUM!</v>
      </c>
      <c r="C594" s="319">
        <f t="shared" si="138"/>
        <v>0</v>
      </c>
      <c r="D594" s="350" t="e">
        <f>DATE(F594,G594,H594)&amp;"-"&amp;COUNTIF($E$19:E594,H594)</f>
        <v>#NUM!</v>
      </c>
      <c r="E594" s="319">
        <f t="shared" si="139"/>
        <v>0</v>
      </c>
      <c r="F594" s="351"/>
      <c r="G594" s="351"/>
      <c r="H594" s="351"/>
      <c r="I594" s="352"/>
      <c r="J594" s="352"/>
      <c r="K594" s="353"/>
      <c r="L594" s="351"/>
      <c r="M594" s="354"/>
      <c r="N594" s="355"/>
      <c r="O594" s="356"/>
      <c r="P594" s="355"/>
      <c r="Q594" s="356"/>
      <c r="R594" s="355"/>
      <c r="S594" s="356"/>
      <c r="T594" s="355"/>
      <c r="U594" s="356"/>
      <c r="V594" s="357"/>
      <c r="W594" s="358"/>
      <c r="X594" s="358"/>
      <c r="Y594" s="358"/>
      <c r="Z594" s="358"/>
      <c r="AA594" s="600">
        <v>960</v>
      </c>
      <c r="AB594" s="359"/>
      <c r="AC594" s="349" t="str">
        <f t="shared" si="135"/>
        <v/>
      </c>
      <c r="AD594" s="361"/>
      <c r="AE594" s="362">
        <f t="shared" si="143"/>
        <v>0</v>
      </c>
      <c r="AF594" s="362">
        <f t="shared" si="131"/>
        <v>0</v>
      </c>
      <c r="AG594" s="362">
        <f t="shared" si="132"/>
        <v>0</v>
      </c>
      <c r="AH594" s="363">
        <f t="shared" si="140"/>
        <v>0</v>
      </c>
      <c r="AI594" s="364"/>
      <c r="AJ594" s="365">
        <f t="shared" si="141"/>
        <v>0</v>
      </c>
      <c r="AK594" s="351"/>
      <c r="AM594" s="349">
        <f t="shared" si="130"/>
        <v>0</v>
      </c>
      <c r="AN594" s="349">
        <f t="shared" si="136"/>
        <v>0</v>
      </c>
      <c r="AO594" s="349">
        <f t="shared" si="136"/>
        <v>0</v>
      </c>
      <c r="AP594" s="349">
        <f t="shared" si="136"/>
        <v>0</v>
      </c>
      <c r="AQ594" s="349">
        <f t="shared" si="136"/>
        <v>0</v>
      </c>
      <c r="AR594" s="349">
        <f t="shared" si="136"/>
        <v>0</v>
      </c>
      <c r="AS594" s="349">
        <f t="shared" si="136"/>
        <v>0</v>
      </c>
      <c r="AT594" s="349">
        <f t="shared" si="136"/>
        <v>0</v>
      </c>
      <c r="AU594" s="349">
        <f t="shared" si="136"/>
        <v>0</v>
      </c>
      <c r="AV594" s="349">
        <f t="shared" si="136"/>
        <v>0</v>
      </c>
      <c r="AW594" s="349">
        <f t="shared" si="136"/>
        <v>0</v>
      </c>
      <c r="AX594" s="349">
        <f t="shared" si="136"/>
        <v>0</v>
      </c>
      <c r="AY594" s="349">
        <f t="shared" si="136"/>
        <v>0</v>
      </c>
      <c r="AZ594" s="349">
        <f t="shared" si="136"/>
        <v>0</v>
      </c>
      <c r="BA594" s="349">
        <f t="shared" si="136"/>
        <v>0</v>
      </c>
      <c r="BB594" s="349">
        <f t="shared" si="142"/>
        <v>0</v>
      </c>
    </row>
    <row r="595" spans="1:54" ht="13.5">
      <c r="A595" s="319" t="str">
        <f t="shared" si="137"/>
        <v/>
      </c>
      <c r="B595" s="350" t="e">
        <f>DATE(F595,G595,H595)&amp;"-"&amp;COUNTIF($C$19:C595,H595)</f>
        <v>#NUM!</v>
      </c>
      <c r="C595" s="319">
        <f t="shared" si="138"/>
        <v>0</v>
      </c>
      <c r="D595" s="350" t="e">
        <f>DATE(F595,G595,H595)&amp;"-"&amp;COUNTIF($E$19:E595,H595)</f>
        <v>#NUM!</v>
      </c>
      <c r="E595" s="319">
        <f t="shared" si="139"/>
        <v>0</v>
      </c>
      <c r="F595" s="351"/>
      <c r="G595" s="351"/>
      <c r="H595" s="351"/>
      <c r="I595" s="352"/>
      <c r="J595" s="352"/>
      <c r="K595" s="353"/>
      <c r="L595" s="351"/>
      <c r="M595" s="354"/>
      <c r="N595" s="355"/>
      <c r="O595" s="356"/>
      <c r="P595" s="355"/>
      <c r="Q595" s="356"/>
      <c r="R595" s="355"/>
      <c r="S595" s="356"/>
      <c r="T595" s="355"/>
      <c r="U595" s="356"/>
      <c r="V595" s="357"/>
      <c r="W595" s="358"/>
      <c r="X595" s="358"/>
      <c r="Y595" s="358"/>
      <c r="Z595" s="358"/>
      <c r="AA595" s="600">
        <v>960</v>
      </c>
      <c r="AB595" s="359"/>
      <c r="AC595" s="349" t="str">
        <f t="shared" si="135"/>
        <v/>
      </c>
      <c r="AD595" s="361"/>
      <c r="AE595" s="362">
        <f t="shared" si="143"/>
        <v>0</v>
      </c>
      <c r="AF595" s="362">
        <f t="shared" si="131"/>
        <v>0</v>
      </c>
      <c r="AG595" s="362">
        <f t="shared" si="132"/>
        <v>0</v>
      </c>
      <c r="AH595" s="363">
        <f t="shared" si="140"/>
        <v>0</v>
      </c>
      <c r="AI595" s="364"/>
      <c r="AJ595" s="365">
        <f t="shared" si="141"/>
        <v>0</v>
      </c>
      <c r="AK595" s="351"/>
      <c r="AM595" s="349">
        <f t="shared" si="130"/>
        <v>0</v>
      </c>
      <c r="AN595" s="349">
        <f t="shared" si="136"/>
        <v>0</v>
      </c>
      <c r="AO595" s="349">
        <f t="shared" si="136"/>
        <v>0</v>
      </c>
      <c r="AP595" s="349">
        <f t="shared" si="136"/>
        <v>0</v>
      </c>
      <c r="AQ595" s="349">
        <f t="shared" si="136"/>
        <v>0</v>
      </c>
      <c r="AR595" s="349">
        <f t="shared" si="136"/>
        <v>0</v>
      </c>
      <c r="AS595" s="349">
        <f t="shared" si="136"/>
        <v>0</v>
      </c>
      <c r="AT595" s="349">
        <f t="shared" si="136"/>
        <v>0</v>
      </c>
      <c r="AU595" s="349">
        <f t="shared" si="136"/>
        <v>0</v>
      </c>
      <c r="AV595" s="349">
        <f t="shared" si="136"/>
        <v>0</v>
      </c>
      <c r="AW595" s="349">
        <f t="shared" si="136"/>
        <v>0</v>
      </c>
      <c r="AX595" s="349">
        <f t="shared" si="136"/>
        <v>0</v>
      </c>
      <c r="AY595" s="349">
        <f t="shared" si="136"/>
        <v>0</v>
      </c>
      <c r="AZ595" s="349">
        <f t="shared" si="136"/>
        <v>0</v>
      </c>
      <c r="BA595" s="349">
        <f t="shared" si="136"/>
        <v>0</v>
      </c>
      <c r="BB595" s="349">
        <f t="shared" si="142"/>
        <v>0</v>
      </c>
    </row>
    <row r="596" spans="1:54" ht="13.5">
      <c r="A596" s="319" t="str">
        <f t="shared" si="137"/>
        <v/>
      </c>
      <c r="B596" s="350" t="e">
        <f>DATE(F596,G596,H596)&amp;"-"&amp;COUNTIF($C$19:C596,H596)</f>
        <v>#NUM!</v>
      </c>
      <c r="C596" s="319">
        <f t="shared" si="138"/>
        <v>0</v>
      </c>
      <c r="D596" s="350" t="e">
        <f>DATE(F596,G596,H596)&amp;"-"&amp;COUNTIF($E$19:E596,H596)</f>
        <v>#NUM!</v>
      </c>
      <c r="E596" s="319">
        <f t="shared" si="139"/>
        <v>0</v>
      </c>
      <c r="F596" s="351"/>
      <c r="G596" s="351"/>
      <c r="H596" s="351"/>
      <c r="I596" s="352"/>
      <c r="J596" s="352"/>
      <c r="K596" s="353"/>
      <c r="L596" s="351"/>
      <c r="M596" s="354"/>
      <c r="N596" s="355"/>
      <c r="O596" s="356"/>
      <c r="P596" s="355"/>
      <c r="Q596" s="356"/>
      <c r="R596" s="355"/>
      <c r="S596" s="356"/>
      <c r="T596" s="355"/>
      <c r="U596" s="356"/>
      <c r="V596" s="357"/>
      <c r="W596" s="358"/>
      <c r="X596" s="358"/>
      <c r="Y596" s="358"/>
      <c r="Z596" s="358"/>
      <c r="AA596" s="600">
        <v>960</v>
      </c>
      <c r="AB596" s="359"/>
      <c r="AC596" s="349" t="str">
        <f t="shared" si="135"/>
        <v/>
      </c>
      <c r="AD596" s="361"/>
      <c r="AE596" s="362">
        <f t="shared" si="143"/>
        <v>0</v>
      </c>
      <c r="AF596" s="362">
        <f t="shared" si="131"/>
        <v>0</v>
      </c>
      <c r="AG596" s="362">
        <f t="shared" si="132"/>
        <v>0</v>
      </c>
      <c r="AH596" s="363">
        <f t="shared" si="140"/>
        <v>0</v>
      </c>
      <c r="AI596" s="364"/>
      <c r="AJ596" s="365">
        <f t="shared" si="141"/>
        <v>0</v>
      </c>
      <c r="AK596" s="351"/>
      <c r="AM596" s="349">
        <f t="shared" si="130"/>
        <v>0</v>
      </c>
      <c r="AN596" s="349">
        <f t="shared" si="136"/>
        <v>0</v>
      </c>
      <c r="AO596" s="349">
        <f t="shared" si="136"/>
        <v>0</v>
      </c>
      <c r="AP596" s="349">
        <f t="shared" si="136"/>
        <v>0</v>
      </c>
      <c r="AQ596" s="349">
        <f t="shared" si="136"/>
        <v>0</v>
      </c>
      <c r="AR596" s="349">
        <f t="shared" si="136"/>
        <v>0</v>
      </c>
      <c r="AS596" s="349">
        <f t="shared" si="136"/>
        <v>0</v>
      </c>
      <c r="AT596" s="349">
        <f t="shared" si="136"/>
        <v>0</v>
      </c>
      <c r="AU596" s="349">
        <f t="shared" si="136"/>
        <v>0</v>
      </c>
      <c r="AV596" s="349">
        <f t="shared" si="136"/>
        <v>0</v>
      </c>
      <c r="AW596" s="349">
        <f t="shared" si="136"/>
        <v>0</v>
      </c>
      <c r="AX596" s="349">
        <f t="shared" si="136"/>
        <v>0</v>
      </c>
      <c r="AY596" s="349">
        <f t="shared" si="136"/>
        <v>0</v>
      </c>
      <c r="AZ596" s="349">
        <f t="shared" si="136"/>
        <v>0</v>
      </c>
      <c r="BA596" s="349">
        <f t="shared" si="136"/>
        <v>0</v>
      </c>
      <c r="BB596" s="349">
        <f t="shared" si="142"/>
        <v>0</v>
      </c>
    </row>
    <row r="597" spans="1:54" ht="13.5">
      <c r="A597" s="319" t="str">
        <f t="shared" si="137"/>
        <v/>
      </c>
      <c r="B597" s="350" t="e">
        <f>DATE(F597,G597,H597)&amp;"-"&amp;COUNTIF($C$19:C597,H597)</f>
        <v>#NUM!</v>
      </c>
      <c r="C597" s="319">
        <f t="shared" si="138"/>
        <v>0</v>
      </c>
      <c r="D597" s="350" t="e">
        <f>DATE(F597,G597,H597)&amp;"-"&amp;COUNTIF($E$19:E597,H597)</f>
        <v>#NUM!</v>
      </c>
      <c r="E597" s="319">
        <f t="shared" si="139"/>
        <v>0</v>
      </c>
      <c r="F597" s="351"/>
      <c r="G597" s="351"/>
      <c r="H597" s="351"/>
      <c r="I597" s="352"/>
      <c r="J597" s="352"/>
      <c r="K597" s="353"/>
      <c r="L597" s="351"/>
      <c r="M597" s="354"/>
      <c r="N597" s="355"/>
      <c r="O597" s="356"/>
      <c r="P597" s="355"/>
      <c r="Q597" s="356"/>
      <c r="R597" s="355"/>
      <c r="S597" s="356"/>
      <c r="T597" s="355"/>
      <c r="U597" s="356"/>
      <c r="V597" s="357"/>
      <c r="W597" s="358"/>
      <c r="X597" s="358"/>
      <c r="Y597" s="358"/>
      <c r="Z597" s="358"/>
      <c r="AA597" s="600">
        <v>960</v>
      </c>
      <c r="AB597" s="359"/>
      <c r="AC597" s="349" t="str">
        <f t="shared" si="135"/>
        <v/>
      </c>
      <c r="AD597" s="361"/>
      <c r="AE597" s="362">
        <f t="shared" si="143"/>
        <v>0</v>
      </c>
      <c r="AF597" s="362">
        <f t="shared" si="131"/>
        <v>0</v>
      </c>
      <c r="AG597" s="362">
        <f t="shared" si="132"/>
        <v>0</v>
      </c>
      <c r="AH597" s="363">
        <f t="shared" si="140"/>
        <v>0</v>
      </c>
      <c r="AI597" s="364"/>
      <c r="AJ597" s="365">
        <f t="shared" si="141"/>
        <v>0</v>
      </c>
      <c r="AK597" s="351"/>
      <c r="AM597" s="349">
        <f t="shared" si="130"/>
        <v>0</v>
      </c>
      <c r="AN597" s="349">
        <f t="shared" si="136"/>
        <v>0</v>
      </c>
      <c r="AO597" s="349">
        <f t="shared" si="136"/>
        <v>0</v>
      </c>
      <c r="AP597" s="349">
        <f t="shared" si="136"/>
        <v>0</v>
      </c>
      <c r="AQ597" s="349">
        <f t="shared" si="136"/>
        <v>0</v>
      </c>
      <c r="AR597" s="349">
        <f t="shared" si="136"/>
        <v>0</v>
      </c>
      <c r="AS597" s="349">
        <f t="shared" si="136"/>
        <v>0</v>
      </c>
      <c r="AT597" s="349">
        <f t="shared" si="136"/>
        <v>0</v>
      </c>
      <c r="AU597" s="349">
        <f t="shared" si="136"/>
        <v>0</v>
      </c>
      <c r="AV597" s="349">
        <f t="shared" si="136"/>
        <v>0</v>
      </c>
      <c r="AW597" s="349">
        <f t="shared" si="136"/>
        <v>0</v>
      </c>
      <c r="AX597" s="349">
        <f t="shared" si="136"/>
        <v>0</v>
      </c>
      <c r="AY597" s="349">
        <f t="shared" si="136"/>
        <v>0</v>
      </c>
      <c r="AZ597" s="349">
        <f t="shared" si="136"/>
        <v>0</v>
      </c>
      <c r="BA597" s="349">
        <f t="shared" si="136"/>
        <v>0</v>
      </c>
      <c r="BB597" s="349">
        <f t="shared" si="142"/>
        <v>0</v>
      </c>
    </row>
    <row r="598" spans="1:54" ht="13.5">
      <c r="A598" s="319" t="str">
        <f t="shared" si="137"/>
        <v/>
      </c>
      <c r="B598" s="350" t="e">
        <f>DATE(F598,G598,H598)&amp;"-"&amp;COUNTIF($C$19:C598,H598)</f>
        <v>#NUM!</v>
      </c>
      <c r="C598" s="319">
        <f t="shared" si="138"/>
        <v>0</v>
      </c>
      <c r="D598" s="350" t="e">
        <f>DATE(F598,G598,H598)&amp;"-"&amp;COUNTIF($E$19:E598,H598)</f>
        <v>#NUM!</v>
      </c>
      <c r="E598" s="319">
        <f t="shared" si="139"/>
        <v>0</v>
      </c>
      <c r="F598" s="351"/>
      <c r="G598" s="351"/>
      <c r="H598" s="351"/>
      <c r="I598" s="352"/>
      <c r="J598" s="352"/>
      <c r="K598" s="353"/>
      <c r="L598" s="351"/>
      <c r="M598" s="354"/>
      <c r="N598" s="355"/>
      <c r="O598" s="356"/>
      <c r="P598" s="355"/>
      <c r="Q598" s="356"/>
      <c r="R598" s="355"/>
      <c r="S598" s="356"/>
      <c r="T598" s="355"/>
      <c r="U598" s="356"/>
      <c r="V598" s="357"/>
      <c r="W598" s="358"/>
      <c r="X598" s="358"/>
      <c r="Y598" s="358"/>
      <c r="Z598" s="358"/>
      <c r="AA598" s="600">
        <v>960</v>
      </c>
      <c r="AB598" s="359"/>
      <c r="AC598" s="349" t="str">
        <f t="shared" si="135"/>
        <v/>
      </c>
      <c r="AD598" s="361"/>
      <c r="AE598" s="362">
        <f t="shared" si="143"/>
        <v>0</v>
      </c>
      <c r="AF598" s="362">
        <f t="shared" si="131"/>
        <v>0</v>
      </c>
      <c r="AG598" s="362">
        <f t="shared" si="132"/>
        <v>0</v>
      </c>
      <c r="AH598" s="363">
        <f t="shared" si="140"/>
        <v>0</v>
      </c>
      <c r="AI598" s="364"/>
      <c r="AJ598" s="365">
        <f t="shared" si="141"/>
        <v>0</v>
      </c>
      <c r="AK598" s="351"/>
      <c r="AM598" s="349">
        <f t="shared" si="130"/>
        <v>0</v>
      </c>
      <c r="AN598" s="349">
        <f t="shared" si="136"/>
        <v>0</v>
      </c>
      <c r="AO598" s="349">
        <f t="shared" si="136"/>
        <v>0</v>
      </c>
      <c r="AP598" s="349">
        <f t="shared" si="136"/>
        <v>0</v>
      </c>
      <c r="AQ598" s="349">
        <f t="shared" si="136"/>
        <v>0</v>
      </c>
      <c r="AR598" s="349">
        <f t="shared" si="136"/>
        <v>0</v>
      </c>
      <c r="AS598" s="349">
        <f t="shared" si="136"/>
        <v>0</v>
      </c>
      <c r="AT598" s="349">
        <f t="shared" si="136"/>
        <v>0</v>
      </c>
      <c r="AU598" s="349">
        <f t="shared" si="136"/>
        <v>0</v>
      </c>
      <c r="AV598" s="349">
        <f t="shared" si="136"/>
        <v>0</v>
      </c>
      <c r="AW598" s="349">
        <f t="shared" si="136"/>
        <v>0</v>
      </c>
      <c r="AX598" s="349">
        <f t="shared" si="136"/>
        <v>0</v>
      </c>
      <c r="AY598" s="349">
        <f t="shared" si="136"/>
        <v>0</v>
      </c>
      <c r="AZ598" s="349">
        <f t="shared" si="136"/>
        <v>0</v>
      </c>
      <c r="BA598" s="349">
        <f t="shared" si="136"/>
        <v>0</v>
      </c>
      <c r="BB598" s="349">
        <f t="shared" si="142"/>
        <v>0</v>
      </c>
    </row>
    <row r="599" spans="1:54" ht="13.5">
      <c r="A599" s="319" t="str">
        <f t="shared" si="137"/>
        <v/>
      </c>
      <c r="B599" s="350" t="e">
        <f>DATE(F599,G599,H599)&amp;"-"&amp;COUNTIF($C$19:C599,H599)</f>
        <v>#NUM!</v>
      </c>
      <c r="C599" s="319">
        <f t="shared" si="138"/>
        <v>0</v>
      </c>
      <c r="D599" s="350" t="e">
        <f>DATE(F599,G599,H599)&amp;"-"&amp;COUNTIF($E$19:E599,H599)</f>
        <v>#NUM!</v>
      </c>
      <c r="E599" s="319">
        <f t="shared" si="139"/>
        <v>0</v>
      </c>
      <c r="F599" s="351"/>
      <c r="G599" s="351"/>
      <c r="H599" s="351"/>
      <c r="I599" s="352"/>
      <c r="J599" s="352"/>
      <c r="K599" s="353"/>
      <c r="L599" s="351"/>
      <c r="M599" s="354"/>
      <c r="N599" s="355"/>
      <c r="O599" s="356"/>
      <c r="P599" s="355"/>
      <c r="Q599" s="356"/>
      <c r="R599" s="355"/>
      <c r="S599" s="356"/>
      <c r="T599" s="355"/>
      <c r="U599" s="356"/>
      <c r="V599" s="357"/>
      <c r="W599" s="358"/>
      <c r="X599" s="358"/>
      <c r="Y599" s="358"/>
      <c r="Z599" s="358"/>
      <c r="AA599" s="600">
        <v>960</v>
      </c>
      <c r="AB599" s="359"/>
      <c r="AC599" s="349" t="str">
        <f t="shared" si="135"/>
        <v/>
      </c>
      <c r="AD599" s="361"/>
      <c r="AE599" s="362">
        <f t="shared" si="143"/>
        <v>0</v>
      </c>
      <c r="AF599" s="362">
        <f t="shared" si="131"/>
        <v>0</v>
      </c>
      <c r="AG599" s="362">
        <f t="shared" si="132"/>
        <v>0</v>
      </c>
      <c r="AH599" s="363">
        <f t="shared" si="140"/>
        <v>0</v>
      </c>
      <c r="AI599" s="364"/>
      <c r="AJ599" s="365">
        <f t="shared" si="141"/>
        <v>0</v>
      </c>
      <c r="AK599" s="351"/>
      <c r="AM599" s="349">
        <f t="shared" ref="AM599:AM643" si="144">IF($O599=AM$18,$N599,0)+IF($Q599=AM$18,$P599,0)+IF($S599=AM$18,$R599,0)+IF($U599=AM$18,$T599,0)</f>
        <v>0</v>
      </c>
      <c r="AN599" s="349">
        <f t="shared" si="136"/>
        <v>0</v>
      </c>
      <c r="AO599" s="349">
        <f t="shared" si="136"/>
        <v>0</v>
      </c>
      <c r="AP599" s="349">
        <f t="shared" si="136"/>
        <v>0</v>
      </c>
      <c r="AQ599" s="349">
        <f t="shared" si="136"/>
        <v>0</v>
      </c>
      <c r="AR599" s="349">
        <f t="shared" si="136"/>
        <v>0</v>
      </c>
      <c r="AS599" s="349">
        <f t="shared" si="136"/>
        <v>0</v>
      </c>
      <c r="AT599" s="349">
        <f t="shared" si="136"/>
        <v>0</v>
      </c>
      <c r="AU599" s="349">
        <f t="shared" si="136"/>
        <v>0</v>
      </c>
      <c r="AV599" s="349">
        <f t="shared" si="136"/>
        <v>0</v>
      </c>
      <c r="AW599" s="349">
        <f t="shared" si="136"/>
        <v>0</v>
      </c>
      <c r="AX599" s="349">
        <f t="shared" si="136"/>
        <v>0</v>
      </c>
      <c r="AY599" s="349">
        <f t="shared" si="136"/>
        <v>0</v>
      </c>
      <c r="AZ599" s="349">
        <f t="shared" si="136"/>
        <v>0</v>
      </c>
      <c r="BA599" s="349">
        <f t="shared" ref="AN599:BA618" si="145">IF($O599=BA$18,$N599,0)+IF($Q599=BA$18,$P599,0)+IF($S599=BA$18,$R599,0)+IF($U599=BA$18,$T599,0)</f>
        <v>0</v>
      </c>
      <c r="BB599" s="349">
        <f t="shared" si="142"/>
        <v>0</v>
      </c>
    </row>
    <row r="600" spans="1:54" ht="13.5">
      <c r="A600" s="319" t="str">
        <f t="shared" si="137"/>
        <v/>
      </c>
      <c r="B600" s="350" t="e">
        <f>DATE(F600,G600,H600)&amp;"-"&amp;COUNTIF($C$19:C600,H600)</f>
        <v>#NUM!</v>
      </c>
      <c r="C600" s="319">
        <f t="shared" si="138"/>
        <v>0</v>
      </c>
      <c r="D600" s="350" t="e">
        <f>DATE(F600,G600,H600)&amp;"-"&amp;COUNTIF($E$19:E600,H600)</f>
        <v>#NUM!</v>
      </c>
      <c r="E600" s="319">
        <f t="shared" si="139"/>
        <v>0</v>
      </c>
      <c r="F600" s="351"/>
      <c r="G600" s="351"/>
      <c r="H600" s="351"/>
      <c r="I600" s="352"/>
      <c r="J600" s="352"/>
      <c r="K600" s="353"/>
      <c r="L600" s="351"/>
      <c r="M600" s="354"/>
      <c r="N600" s="355"/>
      <c r="O600" s="356"/>
      <c r="P600" s="355"/>
      <c r="Q600" s="356"/>
      <c r="R600" s="355"/>
      <c r="S600" s="356"/>
      <c r="T600" s="355"/>
      <c r="U600" s="356"/>
      <c r="V600" s="357"/>
      <c r="W600" s="358"/>
      <c r="X600" s="358"/>
      <c r="Y600" s="358"/>
      <c r="Z600" s="358"/>
      <c r="AA600" s="600">
        <v>960</v>
      </c>
      <c r="AB600" s="359"/>
      <c r="AC600" s="349" t="str">
        <f t="shared" si="135"/>
        <v/>
      </c>
      <c r="AD600" s="361"/>
      <c r="AE600" s="362">
        <f t="shared" si="143"/>
        <v>0</v>
      </c>
      <c r="AF600" s="362">
        <f t="shared" si="131"/>
        <v>0</v>
      </c>
      <c r="AG600" s="362">
        <f t="shared" si="132"/>
        <v>0</v>
      </c>
      <c r="AH600" s="363">
        <f t="shared" si="140"/>
        <v>0</v>
      </c>
      <c r="AI600" s="364"/>
      <c r="AJ600" s="365">
        <f t="shared" si="141"/>
        <v>0</v>
      </c>
      <c r="AK600" s="351"/>
      <c r="AM600" s="349">
        <f t="shared" si="144"/>
        <v>0</v>
      </c>
      <c r="AN600" s="349">
        <f t="shared" si="145"/>
        <v>0</v>
      </c>
      <c r="AO600" s="349">
        <f t="shared" si="145"/>
        <v>0</v>
      </c>
      <c r="AP600" s="349">
        <f t="shared" si="145"/>
        <v>0</v>
      </c>
      <c r="AQ600" s="349">
        <f t="shared" si="145"/>
        <v>0</v>
      </c>
      <c r="AR600" s="349">
        <f t="shared" si="145"/>
        <v>0</v>
      </c>
      <c r="AS600" s="349">
        <f t="shared" si="145"/>
        <v>0</v>
      </c>
      <c r="AT600" s="349">
        <f t="shared" si="145"/>
        <v>0</v>
      </c>
      <c r="AU600" s="349">
        <f t="shared" si="145"/>
        <v>0</v>
      </c>
      <c r="AV600" s="349">
        <f t="shared" si="145"/>
        <v>0</v>
      </c>
      <c r="AW600" s="349">
        <f t="shared" si="145"/>
        <v>0</v>
      </c>
      <c r="AX600" s="349">
        <f t="shared" si="145"/>
        <v>0</v>
      </c>
      <c r="AY600" s="349">
        <f t="shared" si="145"/>
        <v>0</v>
      </c>
      <c r="AZ600" s="349">
        <f t="shared" si="145"/>
        <v>0</v>
      </c>
      <c r="BA600" s="349">
        <f t="shared" si="145"/>
        <v>0</v>
      </c>
      <c r="BB600" s="349">
        <f t="shared" si="142"/>
        <v>0</v>
      </c>
    </row>
    <row r="601" spans="1:54" ht="13.5">
      <c r="A601" s="319" t="str">
        <f t="shared" si="137"/>
        <v/>
      </c>
      <c r="B601" s="350" t="e">
        <f>DATE(F601,G601,H601)&amp;"-"&amp;COUNTIF($C$19:C601,H601)</f>
        <v>#NUM!</v>
      </c>
      <c r="C601" s="319">
        <f t="shared" si="138"/>
        <v>0</v>
      </c>
      <c r="D601" s="350" t="e">
        <f>DATE(F601,G601,H601)&amp;"-"&amp;COUNTIF($E$19:E601,H601)</f>
        <v>#NUM!</v>
      </c>
      <c r="E601" s="319">
        <f t="shared" si="139"/>
        <v>0</v>
      </c>
      <c r="F601" s="351"/>
      <c r="G601" s="351"/>
      <c r="H601" s="351"/>
      <c r="I601" s="352"/>
      <c r="J601" s="352"/>
      <c r="K601" s="353"/>
      <c r="L601" s="351"/>
      <c r="M601" s="354"/>
      <c r="N601" s="355"/>
      <c r="O601" s="356"/>
      <c r="P601" s="355"/>
      <c r="Q601" s="356"/>
      <c r="R601" s="355"/>
      <c r="S601" s="356"/>
      <c r="T601" s="355"/>
      <c r="U601" s="356"/>
      <c r="V601" s="357"/>
      <c r="W601" s="358"/>
      <c r="X601" s="358"/>
      <c r="Y601" s="358"/>
      <c r="Z601" s="358"/>
      <c r="AA601" s="600">
        <v>960</v>
      </c>
      <c r="AB601" s="359"/>
      <c r="AC601" s="349" t="str">
        <f t="shared" si="135"/>
        <v/>
      </c>
      <c r="AD601" s="361"/>
      <c r="AE601" s="362">
        <f t="shared" si="143"/>
        <v>0</v>
      </c>
      <c r="AF601" s="362">
        <f t="shared" si="131"/>
        <v>0</v>
      </c>
      <c r="AG601" s="362">
        <f t="shared" si="132"/>
        <v>0</v>
      </c>
      <c r="AH601" s="363">
        <f t="shared" si="140"/>
        <v>0</v>
      </c>
      <c r="AI601" s="364"/>
      <c r="AJ601" s="365">
        <f t="shared" si="141"/>
        <v>0</v>
      </c>
      <c r="AK601" s="351"/>
      <c r="AM601" s="349">
        <f t="shared" si="144"/>
        <v>0</v>
      </c>
      <c r="AN601" s="349">
        <f t="shared" si="145"/>
        <v>0</v>
      </c>
      <c r="AO601" s="349">
        <f t="shared" si="145"/>
        <v>0</v>
      </c>
      <c r="AP601" s="349">
        <f t="shared" si="145"/>
        <v>0</v>
      </c>
      <c r="AQ601" s="349">
        <f t="shared" si="145"/>
        <v>0</v>
      </c>
      <c r="AR601" s="349">
        <f t="shared" si="145"/>
        <v>0</v>
      </c>
      <c r="AS601" s="349">
        <f t="shared" si="145"/>
        <v>0</v>
      </c>
      <c r="AT601" s="349">
        <f t="shared" si="145"/>
        <v>0</v>
      </c>
      <c r="AU601" s="349">
        <f t="shared" si="145"/>
        <v>0</v>
      </c>
      <c r="AV601" s="349">
        <f t="shared" si="145"/>
        <v>0</v>
      </c>
      <c r="AW601" s="349">
        <f t="shared" si="145"/>
        <v>0</v>
      </c>
      <c r="AX601" s="349">
        <f t="shared" si="145"/>
        <v>0</v>
      </c>
      <c r="AY601" s="349">
        <f t="shared" si="145"/>
        <v>0</v>
      </c>
      <c r="AZ601" s="349">
        <f t="shared" si="145"/>
        <v>0</v>
      </c>
      <c r="BA601" s="349">
        <f t="shared" si="145"/>
        <v>0</v>
      </c>
      <c r="BB601" s="349">
        <f t="shared" si="142"/>
        <v>0</v>
      </c>
    </row>
    <row r="602" spans="1:54" ht="13.5">
      <c r="A602" s="319" t="str">
        <f t="shared" si="137"/>
        <v/>
      </c>
      <c r="B602" s="350" t="e">
        <f>DATE(F602,G602,H602)&amp;"-"&amp;COUNTIF($C$19:C602,H602)</f>
        <v>#NUM!</v>
      </c>
      <c r="C602" s="319">
        <f t="shared" si="138"/>
        <v>0</v>
      </c>
      <c r="D602" s="350" t="e">
        <f>DATE(F602,G602,H602)&amp;"-"&amp;COUNTIF($E$19:E602,H602)</f>
        <v>#NUM!</v>
      </c>
      <c r="E602" s="319">
        <f t="shared" si="139"/>
        <v>0</v>
      </c>
      <c r="F602" s="351"/>
      <c r="G602" s="351"/>
      <c r="H602" s="351"/>
      <c r="I602" s="352"/>
      <c r="J602" s="352"/>
      <c r="K602" s="353"/>
      <c r="L602" s="351"/>
      <c r="M602" s="354"/>
      <c r="N602" s="355"/>
      <c r="O602" s="356"/>
      <c r="P602" s="355"/>
      <c r="Q602" s="356"/>
      <c r="R602" s="355"/>
      <c r="S602" s="356"/>
      <c r="T602" s="355"/>
      <c r="U602" s="356"/>
      <c r="V602" s="357"/>
      <c r="W602" s="358"/>
      <c r="X602" s="358"/>
      <c r="Y602" s="358"/>
      <c r="Z602" s="358"/>
      <c r="AA602" s="600">
        <v>960</v>
      </c>
      <c r="AB602" s="359"/>
      <c r="AC602" s="349" t="str">
        <f t="shared" si="135"/>
        <v/>
      </c>
      <c r="AD602" s="361"/>
      <c r="AE602" s="362">
        <f t="shared" si="143"/>
        <v>0</v>
      </c>
      <c r="AF602" s="362">
        <f t="shared" si="131"/>
        <v>0</v>
      </c>
      <c r="AG602" s="362">
        <f t="shared" si="132"/>
        <v>0</v>
      </c>
      <c r="AH602" s="363">
        <f t="shared" si="140"/>
        <v>0</v>
      </c>
      <c r="AI602" s="364"/>
      <c r="AJ602" s="365">
        <f t="shared" si="141"/>
        <v>0</v>
      </c>
      <c r="AK602" s="351"/>
      <c r="AM602" s="349">
        <f t="shared" si="144"/>
        <v>0</v>
      </c>
      <c r="AN602" s="349">
        <f t="shared" si="145"/>
        <v>0</v>
      </c>
      <c r="AO602" s="349">
        <f t="shared" si="145"/>
        <v>0</v>
      </c>
      <c r="AP602" s="349">
        <f t="shared" si="145"/>
        <v>0</v>
      </c>
      <c r="AQ602" s="349">
        <f t="shared" si="145"/>
        <v>0</v>
      </c>
      <c r="AR602" s="349">
        <f t="shared" si="145"/>
        <v>0</v>
      </c>
      <c r="AS602" s="349">
        <f t="shared" si="145"/>
        <v>0</v>
      </c>
      <c r="AT602" s="349">
        <f t="shared" si="145"/>
        <v>0</v>
      </c>
      <c r="AU602" s="349">
        <f t="shared" si="145"/>
        <v>0</v>
      </c>
      <c r="AV602" s="349">
        <f t="shared" si="145"/>
        <v>0</v>
      </c>
      <c r="AW602" s="349">
        <f t="shared" si="145"/>
        <v>0</v>
      </c>
      <c r="AX602" s="349">
        <f t="shared" si="145"/>
        <v>0</v>
      </c>
      <c r="AY602" s="349">
        <f t="shared" si="145"/>
        <v>0</v>
      </c>
      <c r="AZ602" s="349">
        <f t="shared" si="145"/>
        <v>0</v>
      </c>
      <c r="BA602" s="349">
        <f t="shared" si="145"/>
        <v>0</v>
      </c>
      <c r="BB602" s="349">
        <f t="shared" si="142"/>
        <v>0</v>
      </c>
    </row>
    <row r="603" spans="1:54" ht="13.5">
      <c r="A603" s="319" t="str">
        <f t="shared" si="137"/>
        <v/>
      </c>
      <c r="B603" s="350" t="e">
        <f>DATE(F603,G603,H603)&amp;"-"&amp;COUNTIF($C$19:C603,H603)</f>
        <v>#NUM!</v>
      </c>
      <c r="C603" s="319">
        <f t="shared" si="138"/>
        <v>0</v>
      </c>
      <c r="D603" s="350" t="e">
        <f>DATE(F603,G603,H603)&amp;"-"&amp;COUNTIF($E$19:E603,H603)</f>
        <v>#NUM!</v>
      </c>
      <c r="E603" s="319">
        <f t="shared" si="139"/>
        <v>0</v>
      </c>
      <c r="F603" s="351"/>
      <c r="G603" s="351"/>
      <c r="H603" s="351"/>
      <c r="I603" s="352"/>
      <c r="J603" s="352"/>
      <c r="K603" s="353"/>
      <c r="L603" s="351"/>
      <c r="M603" s="354"/>
      <c r="N603" s="355"/>
      <c r="O603" s="356"/>
      <c r="P603" s="355"/>
      <c r="Q603" s="356"/>
      <c r="R603" s="355"/>
      <c r="S603" s="356"/>
      <c r="T603" s="355"/>
      <c r="U603" s="356"/>
      <c r="V603" s="357"/>
      <c r="W603" s="358"/>
      <c r="X603" s="358"/>
      <c r="Y603" s="358"/>
      <c r="Z603" s="358"/>
      <c r="AA603" s="600">
        <v>960</v>
      </c>
      <c r="AB603" s="359"/>
      <c r="AC603" s="349" t="str">
        <f t="shared" si="135"/>
        <v/>
      </c>
      <c r="AD603" s="361"/>
      <c r="AE603" s="362">
        <f t="shared" si="143"/>
        <v>0</v>
      </c>
      <c r="AF603" s="362">
        <f t="shared" si="131"/>
        <v>0</v>
      </c>
      <c r="AG603" s="362">
        <f t="shared" si="132"/>
        <v>0</v>
      </c>
      <c r="AH603" s="363">
        <f t="shared" si="140"/>
        <v>0</v>
      </c>
      <c r="AI603" s="364"/>
      <c r="AJ603" s="365">
        <f t="shared" si="141"/>
        <v>0</v>
      </c>
      <c r="AK603" s="351"/>
      <c r="AM603" s="349">
        <f t="shared" si="144"/>
        <v>0</v>
      </c>
      <c r="AN603" s="349">
        <f t="shared" si="145"/>
        <v>0</v>
      </c>
      <c r="AO603" s="349">
        <f t="shared" si="145"/>
        <v>0</v>
      </c>
      <c r="AP603" s="349">
        <f t="shared" si="145"/>
        <v>0</v>
      </c>
      <c r="AQ603" s="349">
        <f t="shared" si="145"/>
        <v>0</v>
      </c>
      <c r="AR603" s="349">
        <f t="shared" si="145"/>
        <v>0</v>
      </c>
      <c r="AS603" s="349">
        <f t="shared" si="145"/>
        <v>0</v>
      </c>
      <c r="AT603" s="349">
        <f t="shared" si="145"/>
        <v>0</v>
      </c>
      <c r="AU603" s="349">
        <f t="shared" si="145"/>
        <v>0</v>
      </c>
      <c r="AV603" s="349">
        <f t="shared" si="145"/>
        <v>0</v>
      </c>
      <c r="AW603" s="349">
        <f t="shared" si="145"/>
        <v>0</v>
      </c>
      <c r="AX603" s="349">
        <f t="shared" si="145"/>
        <v>0</v>
      </c>
      <c r="AY603" s="349">
        <f t="shared" si="145"/>
        <v>0</v>
      </c>
      <c r="AZ603" s="349">
        <f t="shared" si="145"/>
        <v>0</v>
      </c>
      <c r="BA603" s="349">
        <f t="shared" si="145"/>
        <v>0</v>
      </c>
      <c r="BB603" s="349">
        <f t="shared" si="142"/>
        <v>0</v>
      </c>
    </row>
    <row r="604" spans="1:54" ht="13.5">
      <c r="A604" s="319" t="str">
        <f t="shared" si="137"/>
        <v/>
      </c>
      <c r="B604" s="350" t="e">
        <f>DATE(F604,G604,H604)&amp;"-"&amp;COUNTIF($C$19:C604,H604)</f>
        <v>#NUM!</v>
      </c>
      <c r="C604" s="319">
        <f t="shared" si="138"/>
        <v>0</v>
      </c>
      <c r="D604" s="350" t="e">
        <f>DATE(F604,G604,H604)&amp;"-"&amp;COUNTIF($E$19:E604,H604)</f>
        <v>#NUM!</v>
      </c>
      <c r="E604" s="319">
        <f t="shared" si="139"/>
        <v>0</v>
      </c>
      <c r="F604" s="351"/>
      <c r="G604" s="351"/>
      <c r="H604" s="351"/>
      <c r="I604" s="352"/>
      <c r="J604" s="352"/>
      <c r="K604" s="353"/>
      <c r="L604" s="351"/>
      <c r="M604" s="354"/>
      <c r="N604" s="355"/>
      <c r="O604" s="356"/>
      <c r="P604" s="355"/>
      <c r="Q604" s="356"/>
      <c r="R604" s="355"/>
      <c r="S604" s="356"/>
      <c r="T604" s="355"/>
      <c r="U604" s="356"/>
      <c r="V604" s="357"/>
      <c r="W604" s="358"/>
      <c r="X604" s="358"/>
      <c r="Y604" s="358"/>
      <c r="Z604" s="358"/>
      <c r="AA604" s="600">
        <v>960</v>
      </c>
      <c r="AB604" s="359"/>
      <c r="AC604" s="349" t="str">
        <f t="shared" si="135"/>
        <v/>
      </c>
      <c r="AD604" s="361"/>
      <c r="AE604" s="362">
        <f t="shared" si="143"/>
        <v>0</v>
      </c>
      <c r="AF604" s="362">
        <f t="shared" si="131"/>
        <v>0</v>
      </c>
      <c r="AG604" s="362">
        <f t="shared" si="132"/>
        <v>0</v>
      </c>
      <c r="AH604" s="363">
        <f t="shared" si="140"/>
        <v>0</v>
      </c>
      <c r="AI604" s="364"/>
      <c r="AJ604" s="365">
        <f t="shared" si="141"/>
        <v>0</v>
      </c>
      <c r="AK604" s="351"/>
      <c r="AM604" s="349">
        <f t="shared" si="144"/>
        <v>0</v>
      </c>
      <c r="AN604" s="349">
        <f t="shared" si="145"/>
        <v>0</v>
      </c>
      <c r="AO604" s="349">
        <f t="shared" si="145"/>
        <v>0</v>
      </c>
      <c r="AP604" s="349">
        <f t="shared" si="145"/>
        <v>0</v>
      </c>
      <c r="AQ604" s="349">
        <f t="shared" si="145"/>
        <v>0</v>
      </c>
      <c r="AR604" s="349">
        <f t="shared" si="145"/>
        <v>0</v>
      </c>
      <c r="AS604" s="349">
        <f t="shared" si="145"/>
        <v>0</v>
      </c>
      <c r="AT604" s="349">
        <f t="shared" si="145"/>
        <v>0</v>
      </c>
      <c r="AU604" s="349">
        <f t="shared" si="145"/>
        <v>0</v>
      </c>
      <c r="AV604" s="349">
        <f t="shared" si="145"/>
        <v>0</v>
      </c>
      <c r="AW604" s="349">
        <f t="shared" si="145"/>
        <v>0</v>
      </c>
      <c r="AX604" s="349">
        <f t="shared" si="145"/>
        <v>0</v>
      </c>
      <c r="AY604" s="349">
        <f t="shared" si="145"/>
        <v>0</v>
      </c>
      <c r="AZ604" s="349">
        <f t="shared" si="145"/>
        <v>0</v>
      </c>
      <c r="BA604" s="349">
        <f t="shared" si="145"/>
        <v>0</v>
      </c>
      <c r="BB604" s="349">
        <f t="shared" si="142"/>
        <v>0</v>
      </c>
    </row>
    <row r="605" spans="1:54" ht="13.5">
      <c r="A605" s="319" t="str">
        <f t="shared" si="137"/>
        <v/>
      </c>
      <c r="B605" s="350" t="e">
        <f>DATE(F605,G605,H605)&amp;"-"&amp;COUNTIF($C$19:C605,H605)</f>
        <v>#NUM!</v>
      </c>
      <c r="C605" s="319">
        <f t="shared" si="138"/>
        <v>0</v>
      </c>
      <c r="D605" s="350" t="e">
        <f>DATE(F605,G605,H605)&amp;"-"&amp;COUNTIF($E$19:E605,H605)</f>
        <v>#NUM!</v>
      </c>
      <c r="E605" s="319">
        <f t="shared" si="139"/>
        <v>0</v>
      </c>
      <c r="F605" s="351"/>
      <c r="G605" s="351"/>
      <c r="H605" s="351"/>
      <c r="I605" s="352"/>
      <c r="J605" s="352"/>
      <c r="K605" s="353"/>
      <c r="L605" s="351"/>
      <c r="M605" s="354"/>
      <c r="N605" s="355"/>
      <c r="O605" s="356"/>
      <c r="P605" s="355"/>
      <c r="Q605" s="356"/>
      <c r="R605" s="355"/>
      <c r="S605" s="356"/>
      <c r="T605" s="355"/>
      <c r="U605" s="356"/>
      <c r="V605" s="357"/>
      <c r="W605" s="358"/>
      <c r="X605" s="358"/>
      <c r="Y605" s="358"/>
      <c r="Z605" s="358"/>
      <c r="AA605" s="600">
        <v>960</v>
      </c>
      <c r="AB605" s="359"/>
      <c r="AC605" s="349" t="str">
        <f t="shared" si="135"/>
        <v/>
      </c>
      <c r="AD605" s="361"/>
      <c r="AE605" s="362">
        <f t="shared" si="143"/>
        <v>0</v>
      </c>
      <c r="AF605" s="362">
        <f t="shared" si="131"/>
        <v>0</v>
      </c>
      <c r="AG605" s="362">
        <f t="shared" si="132"/>
        <v>0</v>
      </c>
      <c r="AH605" s="363">
        <f t="shared" si="140"/>
        <v>0</v>
      </c>
      <c r="AI605" s="364"/>
      <c r="AJ605" s="365">
        <f t="shared" si="141"/>
        <v>0</v>
      </c>
      <c r="AK605" s="351"/>
      <c r="AM605" s="349">
        <f t="shared" si="144"/>
        <v>0</v>
      </c>
      <c r="AN605" s="349">
        <f t="shared" si="145"/>
        <v>0</v>
      </c>
      <c r="AO605" s="349">
        <f t="shared" si="145"/>
        <v>0</v>
      </c>
      <c r="AP605" s="349">
        <f t="shared" si="145"/>
        <v>0</v>
      </c>
      <c r="AQ605" s="349">
        <f t="shared" si="145"/>
        <v>0</v>
      </c>
      <c r="AR605" s="349">
        <f t="shared" si="145"/>
        <v>0</v>
      </c>
      <c r="AS605" s="349">
        <f t="shared" si="145"/>
        <v>0</v>
      </c>
      <c r="AT605" s="349">
        <f t="shared" si="145"/>
        <v>0</v>
      </c>
      <c r="AU605" s="349">
        <f t="shared" si="145"/>
        <v>0</v>
      </c>
      <c r="AV605" s="349">
        <f t="shared" si="145"/>
        <v>0</v>
      </c>
      <c r="AW605" s="349">
        <f t="shared" si="145"/>
        <v>0</v>
      </c>
      <c r="AX605" s="349">
        <f t="shared" si="145"/>
        <v>0</v>
      </c>
      <c r="AY605" s="349">
        <f t="shared" si="145"/>
        <v>0</v>
      </c>
      <c r="AZ605" s="349">
        <f t="shared" si="145"/>
        <v>0</v>
      </c>
      <c r="BA605" s="349">
        <f t="shared" si="145"/>
        <v>0</v>
      </c>
      <c r="BB605" s="349">
        <f t="shared" si="142"/>
        <v>0</v>
      </c>
    </row>
    <row r="606" spans="1:54" ht="13.5">
      <c r="A606" s="319" t="str">
        <f t="shared" si="137"/>
        <v/>
      </c>
      <c r="B606" s="350" t="e">
        <f>DATE(F606,G606,H606)&amp;"-"&amp;COUNTIF($C$19:C606,H606)</f>
        <v>#NUM!</v>
      </c>
      <c r="C606" s="319">
        <f t="shared" si="138"/>
        <v>0</v>
      </c>
      <c r="D606" s="350" t="e">
        <f>DATE(F606,G606,H606)&amp;"-"&amp;COUNTIF($E$19:E606,H606)</f>
        <v>#NUM!</v>
      </c>
      <c r="E606" s="319">
        <f t="shared" si="139"/>
        <v>0</v>
      </c>
      <c r="F606" s="351"/>
      <c r="G606" s="351"/>
      <c r="H606" s="351"/>
      <c r="I606" s="352"/>
      <c r="J606" s="352"/>
      <c r="K606" s="353"/>
      <c r="L606" s="351"/>
      <c r="M606" s="354"/>
      <c r="N606" s="355"/>
      <c r="O606" s="356"/>
      <c r="P606" s="355"/>
      <c r="Q606" s="356"/>
      <c r="R606" s="355"/>
      <c r="S606" s="356"/>
      <c r="T606" s="355"/>
      <c r="U606" s="356"/>
      <c r="V606" s="357"/>
      <c r="W606" s="358"/>
      <c r="X606" s="358"/>
      <c r="Y606" s="358"/>
      <c r="Z606" s="358"/>
      <c r="AA606" s="600">
        <v>960</v>
      </c>
      <c r="AB606" s="359"/>
      <c r="AC606" s="349" t="str">
        <f t="shared" si="135"/>
        <v/>
      </c>
      <c r="AD606" s="361"/>
      <c r="AE606" s="362">
        <f t="shared" si="143"/>
        <v>0</v>
      </c>
      <c r="AF606" s="362">
        <f t="shared" si="131"/>
        <v>0</v>
      </c>
      <c r="AG606" s="362">
        <f t="shared" si="132"/>
        <v>0</v>
      </c>
      <c r="AH606" s="363">
        <f t="shared" si="140"/>
        <v>0</v>
      </c>
      <c r="AI606" s="364"/>
      <c r="AJ606" s="365">
        <f t="shared" si="141"/>
        <v>0</v>
      </c>
      <c r="AK606" s="351"/>
      <c r="AM606" s="349">
        <f t="shared" si="144"/>
        <v>0</v>
      </c>
      <c r="AN606" s="349">
        <f t="shared" si="145"/>
        <v>0</v>
      </c>
      <c r="AO606" s="349">
        <f t="shared" si="145"/>
        <v>0</v>
      </c>
      <c r="AP606" s="349">
        <f t="shared" si="145"/>
        <v>0</v>
      </c>
      <c r="AQ606" s="349">
        <f t="shared" si="145"/>
        <v>0</v>
      </c>
      <c r="AR606" s="349">
        <f t="shared" si="145"/>
        <v>0</v>
      </c>
      <c r="AS606" s="349">
        <f t="shared" si="145"/>
        <v>0</v>
      </c>
      <c r="AT606" s="349">
        <f t="shared" si="145"/>
        <v>0</v>
      </c>
      <c r="AU606" s="349">
        <f t="shared" si="145"/>
        <v>0</v>
      </c>
      <c r="AV606" s="349">
        <f t="shared" si="145"/>
        <v>0</v>
      </c>
      <c r="AW606" s="349">
        <f t="shared" si="145"/>
        <v>0</v>
      </c>
      <c r="AX606" s="349">
        <f t="shared" si="145"/>
        <v>0</v>
      </c>
      <c r="AY606" s="349">
        <f t="shared" si="145"/>
        <v>0</v>
      </c>
      <c r="AZ606" s="349">
        <f t="shared" si="145"/>
        <v>0</v>
      </c>
      <c r="BA606" s="349">
        <f t="shared" si="145"/>
        <v>0</v>
      </c>
      <c r="BB606" s="349">
        <f t="shared" si="142"/>
        <v>0</v>
      </c>
    </row>
    <row r="607" spans="1:54" ht="13.5">
      <c r="A607" s="319" t="str">
        <f t="shared" si="137"/>
        <v/>
      </c>
      <c r="B607" s="350" t="e">
        <f>DATE(F607,G607,H607)&amp;"-"&amp;COUNTIF($C$19:C607,H607)</f>
        <v>#NUM!</v>
      </c>
      <c r="C607" s="319">
        <f t="shared" si="138"/>
        <v>0</v>
      </c>
      <c r="D607" s="350" t="e">
        <f>DATE(F607,G607,H607)&amp;"-"&amp;COUNTIF($E$19:E607,H607)</f>
        <v>#NUM!</v>
      </c>
      <c r="E607" s="319">
        <f t="shared" si="139"/>
        <v>0</v>
      </c>
      <c r="F607" s="351"/>
      <c r="G607" s="351"/>
      <c r="H607" s="351"/>
      <c r="I607" s="352"/>
      <c r="J607" s="352"/>
      <c r="K607" s="353"/>
      <c r="L607" s="351"/>
      <c r="M607" s="354"/>
      <c r="N607" s="355"/>
      <c r="O607" s="356"/>
      <c r="P607" s="355"/>
      <c r="Q607" s="356"/>
      <c r="R607" s="355"/>
      <c r="S607" s="356"/>
      <c r="T607" s="355"/>
      <c r="U607" s="356"/>
      <c r="V607" s="357"/>
      <c r="W607" s="358"/>
      <c r="X607" s="358"/>
      <c r="Y607" s="358"/>
      <c r="Z607" s="358"/>
      <c r="AA607" s="600">
        <v>960</v>
      </c>
      <c r="AB607" s="359"/>
      <c r="AC607" s="349" t="str">
        <f t="shared" si="135"/>
        <v/>
      </c>
      <c r="AD607" s="361"/>
      <c r="AE607" s="362">
        <f t="shared" si="143"/>
        <v>0</v>
      </c>
      <c r="AF607" s="362">
        <f t="shared" si="131"/>
        <v>0</v>
      </c>
      <c r="AG607" s="362">
        <f t="shared" si="132"/>
        <v>0</v>
      </c>
      <c r="AH607" s="363">
        <f t="shared" si="140"/>
        <v>0</v>
      </c>
      <c r="AI607" s="364"/>
      <c r="AJ607" s="365">
        <f t="shared" si="141"/>
        <v>0</v>
      </c>
      <c r="AK607" s="351"/>
      <c r="AM607" s="349">
        <f t="shared" si="144"/>
        <v>0</v>
      </c>
      <c r="AN607" s="349">
        <f t="shared" si="145"/>
        <v>0</v>
      </c>
      <c r="AO607" s="349">
        <f t="shared" si="145"/>
        <v>0</v>
      </c>
      <c r="AP607" s="349">
        <f t="shared" si="145"/>
        <v>0</v>
      </c>
      <c r="AQ607" s="349">
        <f t="shared" si="145"/>
        <v>0</v>
      </c>
      <c r="AR607" s="349">
        <f t="shared" si="145"/>
        <v>0</v>
      </c>
      <c r="AS607" s="349">
        <f t="shared" si="145"/>
        <v>0</v>
      </c>
      <c r="AT607" s="349">
        <f t="shared" si="145"/>
        <v>0</v>
      </c>
      <c r="AU607" s="349">
        <f t="shared" si="145"/>
        <v>0</v>
      </c>
      <c r="AV607" s="349">
        <f t="shared" si="145"/>
        <v>0</v>
      </c>
      <c r="AW607" s="349">
        <f t="shared" si="145"/>
        <v>0</v>
      </c>
      <c r="AX607" s="349">
        <f t="shared" si="145"/>
        <v>0</v>
      </c>
      <c r="AY607" s="349">
        <f t="shared" si="145"/>
        <v>0</v>
      </c>
      <c r="AZ607" s="349">
        <f t="shared" si="145"/>
        <v>0</v>
      </c>
      <c r="BA607" s="349">
        <f t="shared" si="145"/>
        <v>0</v>
      </c>
      <c r="BB607" s="349">
        <f t="shared" si="142"/>
        <v>0</v>
      </c>
    </row>
    <row r="608" spans="1:54" ht="13.5">
      <c r="A608" s="319" t="str">
        <f t="shared" si="137"/>
        <v/>
      </c>
      <c r="B608" s="350" t="e">
        <f>DATE(F608,G608,H608)&amp;"-"&amp;COUNTIF($C$19:C608,H608)</f>
        <v>#NUM!</v>
      </c>
      <c r="C608" s="319">
        <f t="shared" si="138"/>
        <v>0</v>
      </c>
      <c r="D608" s="350" t="e">
        <f>DATE(F608,G608,H608)&amp;"-"&amp;COUNTIF($E$19:E608,H608)</f>
        <v>#NUM!</v>
      </c>
      <c r="E608" s="319">
        <f t="shared" si="139"/>
        <v>0</v>
      </c>
      <c r="F608" s="351"/>
      <c r="G608" s="351"/>
      <c r="H608" s="351"/>
      <c r="I608" s="352"/>
      <c r="J608" s="352"/>
      <c r="K608" s="353"/>
      <c r="L608" s="351"/>
      <c r="M608" s="354"/>
      <c r="N608" s="355"/>
      <c r="O608" s="356"/>
      <c r="P608" s="355"/>
      <c r="Q608" s="356"/>
      <c r="R608" s="355"/>
      <c r="S608" s="356"/>
      <c r="T608" s="355"/>
      <c r="U608" s="356"/>
      <c r="V608" s="357"/>
      <c r="W608" s="358"/>
      <c r="X608" s="358"/>
      <c r="Y608" s="358"/>
      <c r="Z608" s="358"/>
      <c r="AA608" s="600">
        <v>960</v>
      </c>
      <c r="AB608" s="359"/>
      <c r="AC608" s="349" t="str">
        <f t="shared" si="135"/>
        <v/>
      </c>
      <c r="AD608" s="361"/>
      <c r="AE608" s="362">
        <f t="shared" si="143"/>
        <v>0</v>
      </c>
      <c r="AF608" s="362">
        <f t="shared" ref="AF608:AF659" si="146">IF(AE608-"8:00"&lt;0,0,AE608-"8:00")</f>
        <v>0</v>
      </c>
      <c r="AG608" s="362">
        <f t="shared" ref="AG608:AG659" si="147">IF(AB608&gt;22/24,AE608,5/24-MIN(AB608,5/24)+MAX(AD608,22/24)-22/24)</f>
        <v>0</v>
      </c>
      <c r="AH608" s="363">
        <f t="shared" si="140"/>
        <v>0</v>
      </c>
      <c r="AI608" s="364"/>
      <c r="AJ608" s="365">
        <f t="shared" si="141"/>
        <v>0</v>
      </c>
      <c r="AK608" s="351"/>
      <c r="AM608" s="349">
        <f t="shared" si="144"/>
        <v>0</v>
      </c>
      <c r="AN608" s="349">
        <f t="shared" si="145"/>
        <v>0</v>
      </c>
      <c r="AO608" s="349">
        <f t="shared" si="145"/>
        <v>0</v>
      </c>
      <c r="AP608" s="349">
        <f t="shared" si="145"/>
        <v>0</v>
      </c>
      <c r="AQ608" s="349">
        <f t="shared" si="145"/>
        <v>0</v>
      </c>
      <c r="AR608" s="349">
        <f t="shared" si="145"/>
        <v>0</v>
      </c>
      <c r="AS608" s="349">
        <f t="shared" si="145"/>
        <v>0</v>
      </c>
      <c r="AT608" s="349">
        <f t="shared" si="145"/>
        <v>0</v>
      </c>
      <c r="AU608" s="349">
        <f t="shared" si="145"/>
        <v>0</v>
      </c>
      <c r="AV608" s="349">
        <f t="shared" si="145"/>
        <v>0</v>
      </c>
      <c r="AW608" s="349">
        <f t="shared" si="145"/>
        <v>0</v>
      </c>
      <c r="AX608" s="349">
        <f t="shared" si="145"/>
        <v>0</v>
      </c>
      <c r="AY608" s="349">
        <f t="shared" si="145"/>
        <v>0</v>
      </c>
      <c r="AZ608" s="349">
        <f t="shared" si="145"/>
        <v>0</v>
      </c>
      <c r="BA608" s="349">
        <f t="shared" si="145"/>
        <v>0</v>
      </c>
      <c r="BB608" s="349">
        <f t="shared" si="142"/>
        <v>0</v>
      </c>
    </row>
    <row r="609" spans="1:54" ht="13.5">
      <c r="A609" s="319" t="str">
        <f t="shared" si="137"/>
        <v/>
      </c>
      <c r="B609" s="350" t="e">
        <f>DATE(F609,G609,H609)&amp;"-"&amp;COUNTIF($C$19:C609,H609)</f>
        <v>#NUM!</v>
      </c>
      <c r="C609" s="319">
        <f t="shared" si="138"/>
        <v>0</v>
      </c>
      <c r="D609" s="350" t="e">
        <f>DATE(F609,G609,H609)&amp;"-"&amp;COUNTIF($E$19:E609,H609)</f>
        <v>#NUM!</v>
      </c>
      <c r="E609" s="319">
        <f t="shared" si="139"/>
        <v>0</v>
      </c>
      <c r="F609" s="351"/>
      <c r="G609" s="351"/>
      <c r="H609" s="351"/>
      <c r="I609" s="352"/>
      <c r="J609" s="352"/>
      <c r="K609" s="353"/>
      <c r="L609" s="351"/>
      <c r="M609" s="354"/>
      <c r="N609" s="355"/>
      <c r="O609" s="356"/>
      <c r="P609" s="355"/>
      <c r="Q609" s="356"/>
      <c r="R609" s="355"/>
      <c r="S609" s="356"/>
      <c r="T609" s="355"/>
      <c r="U609" s="356"/>
      <c r="V609" s="357"/>
      <c r="W609" s="358"/>
      <c r="X609" s="358"/>
      <c r="Y609" s="358"/>
      <c r="Z609" s="358"/>
      <c r="AA609" s="600">
        <v>960</v>
      </c>
      <c r="AB609" s="359"/>
      <c r="AC609" s="349" t="str">
        <f t="shared" si="135"/>
        <v/>
      </c>
      <c r="AD609" s="361"/>
      <c r="AE609" s="362">
        <f t="shared" si="143"/>
        <v>0</v>
      </c>
      <c r="AF609" s="362">
        <f t="shared" si="146"/>
        <v>0</v>
      </c>
      <c r="AG609" s="362">
        <f t="shared" si="147"/>
        <v>0</v>
      </c>
      <c r="AH609" s="363">
        <f t="shared" si="140"/>
        <v>0</v>
      </c>
      <c r="AI609" s="364"/>
      <c r="AJ609" s="365">
        <f t="shared" si="141"/>
        <v>0</v>
      </c>
      <c r="AK609" s="351"/>
      <c r="AM609" s="349">
        <f t="shared" si="144"/>
        <v>0</v>
      </c>
      <c r="AN609" s="349">
        <f t="shared" si="145"/>
        <v>0</v>
      </c>
      <c r="AO609" s="349">
        <f t="shared" si="145"/>
        <v>0</v>
      </c>
      <c r="AP609" s="349">
        <f t="shared" si="145"/>
        <v>0</v>
      </c>
      <c r="AQ609" s="349">
        <f t="shared" si="145"/>
        <v>0</v>
      </c>
      <c r="AR609" s="349">
        <f t="shared" si="145"/>
        <v>0</v>
      </c>
      <c r="AS609" s="349">
        <f t="shared" si="145"/>
        <v>0</v>
      </c>
      <c r="AT609" s="349">
        <f t="shared" si="145"/>
        <v>0</v>
      </c>
      <c r="AU609" s="349">
        <f t="shared" si="145"/>
        <v>0</v>
      </c>
      <c r="AV609" s="349">
        <f t="shared" si="145"/>
        <v>0</v>
      </c>
      <c r="AW609" s="349">
        <f t="shared" si="145"/>
        <v>0</v>
      </c>
      <c r="AX609" s="349">
        <f t="shared" si="145"/>
        <v>0</v>
      </c>
      <c r="AY609" s="349">
        <f t="shared" si="145"/>
        <v>0</v>
      </c>
      <c r="AZ609" s="349">
        <f t="shared" si="145"/>
        <v>0</v>
      </c>
      <c r="BA609" s="349">
        <f t="shared" si="145"/>
        <v>0</v>
      </c>
      <c r="BB609" s="349">
        <f t="shared" si="142"/>
        <v>0</v>
      </c>
    </row>
    <row r="610" spans="1:54" ht="13.5">
      <c r="A610" s="319" t="str">
        <f t="shared" si="137"/>
        <v/>
      </c>
      <c r="B610" s="350" t="e">
        <f>DATE(F610,G610,H610)&amp;"-"&amp;COUNTIF($C$19:C610,H610)</f>
        <v>#NUM!</v>
      </c>
      <c r="C610" s="319">
        <f t="shared" si="138"/>
        <v>0</v>
      </c>
      <c r="D610" s="350" t="e">
        <f>DATE(F610,G610,H610)&amp;"-"&amp;COUNTIF($E$19:E610,H610)</f>
        <v>#NUM!</v>
      </c>
      <c r="E610" s="319">
        <f t="shared" si="139"/>
        <v>0</v>
      </c>
      <c r="F610" s="351"/>
      <c r="G610" s="351"/>
      <c r="H610" s="351"/>
      <c r="I610" s="352"/>
      <c r="J610" s="352"/>
      <c r="K610" s="353"/>
      <c r="L610" s="351"/>
      <c r="M610" s="354"/>
      <c r="N610" s="355"/>
      <c r="O610" s="356"/>
      <c r="P610" s="355"/>
      <c r="Q610" s="356"/>
      <c r="R610" s="355"/>
      <c r="S610" s="356"/>
      <c r="T610" s="355"/>
      <c r="U610" s="356"/>
      <c r="V610" s="357"/>
      <c r="W610" s="358"/>
      <c r="X610" s="358"/>
      <c r="Y610" s="358"/>
      <c r="Z610" s="358"/>
      <c r="AA610" s="600">
        <v>960</v>
      </c>
      <c r="AB610" s="359"/>
      <c r="AC610" s="349" t="str">
        <f t="shared" si="135"/>
        <v/>
      </c>
      <c r="AD610" s="361"/>
      <c r="AE610" s="362">
        <f t="shared" si="143"/>
        <v>0</v>
      </c>
      <c r="AF610" s="362">
        <f t="shared" si="146"/>
        <v>0</v>
      </c>
      <c r="AG610" s="362">
        <f t="shared" si="147"/>
        <v>0</v>
      </c>
      <c r="AH610" s="363">
        <f t="shared" si="140"/>
        <v>0</v>
      </c>
      <c r="AI610" s="364"/>
      <c r="AJ610" s="365">
        <f t="shared" si="141"/>
        <v>0</v>
      </c>
      <c r="AK610" s="351"/>
      <c r="AM610" s="349">
        <f t="shared" si="144"/>
        <v>0</v>
      </c>
      <c r="AN610" s="349">
        <f t="shared" si="145"/>
        <v>0</v>
      </c>
      <c r="AO610" s="349">
        <f t="shared" si="145"/>
        <v>0</v>
      </c>
      <c r="AP610" s="349">
        <f t="shared" si="145"/>
        <v>0</v>
      </c>
      <c r="AQ610" s="349">
        <f t="shared" si="145"/>
        <v>0</v>
      </c>
      <c r="AR610" s="349">
        <f t="shared" si="145"/>
        <v>0</v>
      </c>
      <c r="AS610" s="349">
        <f t="shared" si="145"/>
        <v>0</v>
      </c>
      <c r="AT610" s="349">
        <f t="shared" si="145"/>
        <v>0</v>
      </c>
      <c r="AU610" s="349">
        <f t="shared" si="145"/>
        <v>0</v>
      </c>
      <c r="AV610" s="349">
        <f t="shared" si="145"/>
        <v>0</v>
      </c>
      <c r="AW610" s="349">
        <f t="shared" si="145"/>
        <v>0</v>
      </c>
      <c r="AX610" s="349">
        <f t="shared" si="145"/>
        <v>0</v>
      </c>
      <c r="AY610" s="349">
        <f t="shared" si="145"/>
        <v>0</v>
      </c>
      <c r="AZ610" s="349">
        <f t="shared" si="145"/>
        <v>0</v>
      </c>
      <c r="BA610" s="349">
        <f t="shared" si="145"/>
        <v>0</v>
      </c>
      <c r="BB610" s="349">
        <f t="shared" si="142"/>
        <v>0</v>
      </c>
    </row>
    <row r="611" spans="1:54" ht="13.5">
      <c r="A611" s="319" t="str">
        <f t="shared" si="137"/>
        <v/>
      </c>
      <c r="B611" s="350" t="e">
        <f>DATE(F611,G611,H611)&amp;"-"&amp;COUNTIF($C$19:C611,H611)</f>
        <v>#NUM!</v>
      </c>
      <c r="C611" s="319">
        <f t="shared" si="138"/>
        <v>0</v>
      </c>
      <c r="D611" s="350" t="e">
        <f>DATE(F611,G611,H611)&amp;"-"&amp;COUNTIF($E$19:E611,H611)</f>
        <v>#NUM!</v>
      </c>
      <c r="E611" s="319">
        <f t="shared" si="139"/>
        <v>0</v>
      </c>
      <c r="F611" s="351"/>
      <c r="G611" s="351"/>
      <c r="H611" s="351"/>
      <c r="I611" s="352"/>
      <c r="J611" s="352"/>
      <c r="K611" s="353"/>
      <c r="L611" s="351"/>
      <c r="M611" s="354"/>
      <c r="N611" s="355"/>
      <c r="O611" s="356"/>
      <c r="P611" s="355"/>
      <c r="Q611" s="356"/>
      <c r="R611" s="355"/>
      <c r="S611" s="356"/>
      <c r="T611" s="355"/>
      <c r="U611" s="356"/>
      <c r="V611" s="357"/>
      <c r="W611" s="358"/>
      <c r="X611" s="358"/>
      <c r="Y611" s="358"/>
      <c r="Z611" s="358"/>
      <c r="AA611" s="600">
        <v>960</v>
      </c>
      <c r="AB611" s="359"/>
      <c r="AC611" s="349" t="str">
        <f t="shared" si="135"/>
        <v/>
      </c>
      <c r="AD611" s="361"/>
      <c r="AE611" s="362">
        <f t="shared" si="143"/>
        <v>0</v>
      </c>
      <c r="AF611" s="362">
        <f t="shared" si="146"/>
        <v>0</v>
      </c>
      <c r="AG611" s="362">
        <f t="shared" si="147"/>
        <v>0</v>
      </c>
      <c r="AH611" s="363">
        <f t="shared" si="140"/>
        <v>0</v>
      </c>
      <c r="AI611" s="364"/>
      <c r="AJ611" s="365">
        <f t="shared" si="141"/>
        <v>0</v>
      </c>
      <c r="AK611" s="351"/>
      <c r="AM611" s="349">
        <f t="shared" si="144"/>
        <v>0</v>
      </c>
      <c r="AN611" s="349">
        <f t="shared" si="145"/>
        <v>0</v>
      </c>
      <c r="AO611" s="349">
        <f t="shared" si="145"/>
        <v>0</v>
      </c>
      <c r="AP611" s="349">
        <f t="shared" si="145"/>
        <v>0</v>
      </c>
      <c r="AQ611" s="349">
        <f t="shared" si="145"/>
        <v>0</v>
      </c>
      <c r="AR611" s="349">
        <f t="shared" si="145"/>
        <v>0</v>
      </c>
      <c r="AS611" s="349">
        <f t="shared" si="145"/>
        <v>0</v>
      </c>
      <c r="AT611" s="349">
        <f t="shared" si="145"/>
        <v>0</v>
      </c>
      <c r="AU611" s="349">
        <f t="shared" si="145"/>
        <v>0</v>
      </c>
      <c r="AV611" s="349">
        <f t="shared" si="145"/>
        <v>0</v>
      </c>
      <c r="AW611" s="349">
        <f t="shared" si="145"/>
        <v>0</v>
      </c>
      <c r="AX611" s="349">
        <f t="shared" si="145"/>
        <v>0</v>
      </c>
      <c r="AY611" s="349">
        <f t="shared" si="145"/>
        <v>0</v>
      </c>
      <c r="AZ611" s="349">
        <f t="shared" si="145"/>
        <v>0</v>
      </c>
      <c r="BA611" s="349">
        <f t="shared" si="145"/>
        <v>0</v>
      </c>
      <c r="BB611" s="349">
        <f t="shared" si="142"/>
        <v>0</v>
      </c>
    </row>
    <row r="612" spans="1:54" ht="13.5">
      <c r="A612" s="319" t="str">
        <f t="shared" si="137"/>
        <v/>
      </c>
      <c r="B612" s="350" t="e">
        <f>DATE(F612,G612,H612)&amp;"-"&amp;COUNTIF($C$19:C612,H612)</f>
        <v>#NUM!</v>
      </c>
      <c r="C612" s="319">
        <f t="shared" si="138"/>
        <v>0</v>
      </c>
      <c r="D612" s="350" t="e">
        <f>DATE(F612,G612,H612)&amp;"-"&amp;COUNTIF($E$19:E612,H612)</f>
        <v>#NUM!</v>
      </c>
      <c r="E612" s="319">
        <f t="shared" si="139"/>
        <v>0</v>
      </c>
      <c r="F612" s="351"/>
      <c r="G612" s="351"/>
      <c r="H612" s="351"/>
      <c r="I612" s="352"/>
      <c r="J612" s="352"/>
      <c r="K612" s="353"/>
      <c r="L612" s="351"/>
      <c r="M612" s="354"/>
      <c r="N612" s="355"/>
      <c r="O612" s="356"/>
      <c r="P612" s="355"/>
      <c r="Q612" s="356"/>
      <c r="R612" s="355"/>
      <c r="S612" s="356"/>
      <c r="T612" s="355"/>
      <c r="U612" s="356"/>
      <c r="V612" s="357"/>
      <c r="W612" s="358"/>
      <c r="X612" s="358"/>
      <c r="Y612" s="358"/>
      <c r="Z612" s="358"/>
      <c r="AA612" s="600">
        <v>960</v>
      </c>
      <c r="AB612" s="359"/>
      <c r="AC612" s="349" t="str">
        <f t="shared" si="135"/>
        <v/>
      </c>
      <c r="AD612" s="361"/>
      <c r="AE612" s="362">
        <f t="shared" si="143"/>
        <v>0</v>
      </c>
      <c r="AF612" s="362">
        <f t="shared" si="146"/>
        <v>0</v>
      </c>
      <c r="AG612" s="362">
        <f t="shared" si="147"/>
        <v>0</v>
      </c>
      <c r="AH612" s="363">
        <f t="shared" si="140"/>
        <v>0</v>
      </c>
      <c r="AI612" s="364"/>
      <c r="AJ612" s="365">
        <f t="shared" si="141"/>
        <v>0</v>
      </c>
      <c r="AK612" s="351"/>
      <c r="AM612" s="349">
        <f t="shared" si="144"/>
        <v>0</v>
      </c>
      <c r="AN612" s="349">
        <f t="shared" si="145"/>
        <v>0</v>
      </c>
      <c r="AO612" s="349">
        <f t="shared" si="145"/>
        <v>0</v>
      </c>
      <c r="AP612" s="349">
        <f t="shared" si="145"/>
        <v>0</v>
      </c>
      <c r="AQ612" s="349">
        <f t="shared" si="145"/>
        <v>0</v>
      </c>
      <c r="AR612" s="349">
        <f t="shared" si="145"/>
        <v>0</v>
      </c>
      <c r="AS612" s="349">
        <f t="shared" si="145"/>
        <v>0</v>
      </c>
      <c r="AT612" s="349">
        <f t="shared" si="145"/>
        <v>0</v>
      </c>
      <c r="AU612" s="349">
        <f t="shared" si="145"/>
        <v>0</v>
      </c>
      <c r="AV612" s="349">
        <f t="shared" si="145"/>
        <v>0</v>
      </c>
      <c r="AW612" s="349">
        <f t="shared" si="145"/>
        <v>0</v>
      </c>
      <c r="AX612" s="349">
        <f t="shared" si="145"/>
        <v>0</v>
      </c>
      <c r="AY612" s="349">
        <f t="shared" si="145"/>
        <v>0</v>
      </c>
      <c r="AZ612" s="349">
        <f t="shared" si="145"/>
        <v>0</v>
      </c>
      <c r="BA612" s="349">
        <f t="shared" si="145"/>
        <v>0</v>
      </c>
      <c r="BB612" s="349">
        <f t="shared" si="142"/>
        <v>0</v>
      </c>
    </row>
    <row r="613" spans="1:54" ht="13.5">
      <c r="A613" s="319" t="str">
        <f t="shared" si="137"/>
        <v/>
      </c>
      <c r="B613" s="350" t="e">
        <f>DATE(F613,G613,H613)&amp;"-"&amp;COUNTIF($C$19:C613,H613)</f>
        <v>#NUM!</v>
      </c>
      <c r="C613" s="319">
        <f t="shared" si="138"/>
        <v>0</v>
      </c>
      <c r="D613" s="350" t="e">
        <f>DATE(F613,G613,H613)&amp;"-"&amp;COUNTIF($E$19:E613,H613)</f>
        <v>#NUM!</v>
      </c>
      <c r="E613" s="319">
        <f t="shared" si="139"/>
        <v>0</v>
      </c>
      <c r="F613" s="351"/>
      <c r="G613" s="351"/>
      <c r="H613" s="351"/>
      <c r="I613" s="352"/>
      <c r="J613" s="352"/>
      <c r="K613" s="353"/>
      <c r="L613" s="351"/>
      <c r="M613" s="354"/>
      <c r="N613" s="355"/>
      <c r="O613" s="356"/>
      <c r="P613" s="355"/>
      <c r="Q613" s="356"/>
      <c r="R613" s="355"/>
      <c r="S613" s="356"/>
      <c r="T613" s="355"/>
      <c r="U613" s="356"/>
      <c r="V613" s="357"/>
      <c r="W613" s="358"/>
      <c r="X613" s="358"/>
      <c r="Y613" s="358"/>
      <c r="Z613" s="358"/>
      <c r="AA613" s="600">
        <v>960</v>
      </c>
      <c r="AB613" s="359"/>
      <c r="AC613" s="349" t="str">
        <f t="shared" si="135"/>
        <v/>
      </c>
      <c r="AD613" s="361"/>
      <c r="AE613" s="362">
        <f t="shared" si="143"/>
        <v>0</v>
      </c>
      <c r="AF613" s="362">
        <f t="shared" si="146"/>
        <v>0</v>
      </c>
      <c r="AG613" s="362">
        <f t="shared" si="147"/>
        <v>0</v>
      </c>
      <c r="AH613" s="363">
        <f t="shared" si="140"/>
        <v>0</v>
      </c>
      <c r="AI613" s="364"/>
      <c r="AJ613" s="365">
        <f t="shared" si="141"/>
        <v>0</v>
      </c>
      <c r="AK613" s="351"/>
      <c r="AM613" s="349">
        <f t="shared" si="144"/>
        <v>0</v>
      </c>
      <c r="AN613" s="349">
        <f t="shared" si="145"/>
        <v>0</v>
      </c>
      <c r="AO613" s="349">
        <f t="shared" si="145"/>
        <v>0</v>
      </c>
      <c r="AP613" s="349">
        <f t="shared" si="145"/>
        <v>0</v>
      </c>
      <c r="AQ613" s="349">
        <f t="shared" si="145"/>
        <v>0</v>
      </c>
      <c r="AR613" s="349">
        <f t="shared" si="145"/>
        <v>0</v>
      </c>
      <c r="AS613" s="349">
        <f t="shared" si="145"/>
        <v>0</v>
      </c>
      <c r="AT613" s="349">
        <f t="shared" si="145"/>
        <v>0</v>
      </c>
      <c r="AU613" s="349">
        <f t="shared" si="145"/>
        <v>0</v>
      </c>
      <c r="AV613" s="349">
        <f t="shared" si="145"/>
        <v>0</v>
      </c>
      <c r="AW613" s="349">
        <f t="shared" si="145"/>
        <v>0</v>
      </c>
      <c r="AX613" s="349">
        <f t="shared" si="145"/>
        <v>0</v>
      </c>
      <c r="AY613" s="349">
        <f t="shared" si="145"/>
        <v>0</v>
      </c>
      <c r="AZ613" s="349">
        <f t="shared" si="145"/>
        <v>0</v>
      </c>
      <c r="BA613" s="349">
        <f t="shared" si="145"/>
        <v>0</v>
      </c>
      <c r="BB613" s="349">
        <f t="shared" si="142"/>
        <v>0</v>
      </c>
    </row>
    <row r="614" spans="1:54" ht="13.5">
      <c r="A614" s="319" t="str">
        <f t="shared" si="137"/>
        <v/>
      </c>
      <c r="B614" s="350" t="e">
        <f>DATE(F614,G614,H614)&amp;"-"&amp;COUNTIF($C$19:C614,H614)</f>
        <v>#NUM!</v>
      </c>
      <c r="C614" s="319">
        <f t="shared" si="138"/>
        <v>0</v>
      </c>
      <c r="D614" s="350" t="e">
        <f>DATE(F614,G614,H614)&amp;"-"&amp;COUNTIF($E$19:E614,H614)</f>
        <v>#NUM!</v>
      </c>
      <c r="E614" s="319">
        <f t="shared" si="139"/>
        <v>0</v>
      </c>
      <c r="F614" s="351"/>
      <c r="G614" s="351"/>
      <c r="H614" s="351"/>
      <c r="I614" s="352"/>
      <c r="J614" s="352"/>
      <c r="K614" s="353"/>
      <c r="L614" s="351"/>
      <c r="M614" s="354"/>
      <c r="N614" s="355"/>
      <c r="O614" s="356"/>
      <c r="P614" s="355"/>
      <c r="Q614" s="356"/>
      <c r="R614" s="355"/>
      <c r="S614" s="356"/>
      <c r="T614" s="355"/>
      <c r="U614" s="356"/>
      <c r="V614" s="357"/>
      <c r="W614" s="358"/>
      <c r="X614" s="358"/>
      <c r="Y614" s="358"/>
      <c r="Z614" s="358"/>
      <c r="AA614" s="600">
        <v>960</v>
      </c>
      <c r="AB614" s="359"/>
      <c r="AC614" s="349" t="str">
        <f t="shared" si="135"/>
        <v/>
      </c>
      <c r="AD614" s="361"/>
      <c r="AE614" s="362">
        <f t="shared" si="143"/>
        <v>0</v>
      </c>
      <c r="AF614" s="362">
        <f t="shared" si="146"/>
        <v>0</v>
      </c>
      <c r="AG614" s="362">
        <f t="shared" si="147"/>
        <v>0</v>
      </c>
      <c r="AH614" s="363">
        <f t="shared" si="140"/>
        <v>0</v>
      </c>
      <c r="AI614" s="364"/>
      <c r="AJ614" s="365">
        <f t="shared" si="141"/>
        <v>0</v>
      </c>
      <c r="AK614" s="351"/>
      <c r="AM614" s="349">
        <f t="shared" si="144"/>
        <v>0</v>
      </c>
      <c r="AN614" s="349">
        <f t="shared" si="145"/>
        <v>0</v>
      </c>
      <c r="AO614" s="349">
        <f t="shared" si="145"/>
        <v>0</v>
      </c>
      <c r="AP614" s="349">
        <f t="shared" si="145"/>
        <v>0</v>
      </c>
      <c r="AQ614" s="349">
        <f t="shared" si="145"/>
        <v>0</v>
      </c>
      <c r="AR614" s="349">
        <f t="shared" si="145"/>
        <v>0</v>
      </c>
      <c r="AS614" s="349">
        <f t="shared" si="145"/>
        <v>0</v>
      </c>
      <c r="AT614" s="349">
        <f t="shared" si="145"/>
        <v>0</v>
      </c>
      <c r="AU614" s="349">
        <f t="shared" si="145"/>
        <v>0</v>
      </c>
      <c r="AV614" s="349">
        <f t="shared" si="145"/>
        <v>0</v>
      </c>
      <c r="AW614" s="349">
        <f t="shared" si="145"/>
        <v>0</v>
      </c>
      <c r="AX614" s="349">
        <f t="shared" si="145"/>
        <v>0</v>
      </c>
      <c r="AY614" s="349">
        <f t="shared" si="145"/>
        <v>0</v>
      </c>
      <c r="AZ614" s="349">
        <f t="shared" si="145"/>
        <v>0</v>
      </c>
      <c r="BA614" s="349">
        <f t="shared" si="145"/>
        <v>0</v>
      </c>
      <c r="BB614" s="349">
        <f t="shared" si="142"/>
        <v>0</v>
      </c>
    </row>
    <row r="615" spans="1:54" ht="13.5">
      <c r="A615" s="319" t="str">
        <f t="shared" si="137"/>
        <v/>
      </c>
      <c r="B615" s="350" t="e">
        <f>DATE(F615,G615,H615)&amp;"-"&amp;COUNTIF($C$19:C615,H615)</f>
        <v>#NUM!</v>
      </c>
      <c r="C615" s="319">
        <f t="shared" si="138"/>
        <v>0</v>
      </c>
      <c r="D615" s="350" t="e">
        <f>DATE(F615,G615,H615)&amp;"-"&amp;COUNTIF($E$19:E615,H615)</f>
        <v>#NUM!</v>
      </c>
      <c r="E615" s="319">
        <f t="shared" si="139"/>
        <v>0</v>
      </c>
      <c r="F615" s="351"/>
      <c r="G615" s="351"/>
      <c r="H615" s="351"/>
      <c r="I615" s="352"/>
      <c r="J615" s="352"/>
      <c r="K615" s="353"/>
      <c r="L615" s="351"/>
      <c r="M615" s="354"/>
      <c r="N615" s="355"/>
      <c r="O615" s="356"/>
      <c r="P615" s="355"/>
      <c r="Q615" s="356"/>
      <c r="R615" s="355"/>
      <c r="S615" s="356"/>
      <c r="T615" s="355"/>
      <c r="U615" s="356"/>
      <c r="V615" s="357"/>
      <c r="W615" s="358"/>
      <c r="X615" s="358"/>
      <c r="Y615" s="358"/>
      <c r="Z615" s="358"/>
      <c r="AA615" s="600">
        <v>960</v>
      </c>
      <c r="AB615" s="359"/>
      <c r="AC615" s="349" t="str">
        <f t="shared" si="135"/>
        <v/>
      </c>
      <c r="AD615" s="361"/>
      <c r="AE615" s="362">
        <f t="shared" si="143"/>
        <v>0</v>
      </c>
      <c r="AF615" s="362">
        <f t="shared" si="146"/>
        <v>0</v>
      </c>
      <c r="AG615" s="362">
        <f t="shared" si="147"/>
        <v>0</v>
      </c>
      <c r="AH615" s="363">
        <f t="shared" si="140"/>
        <v>0</v>
      </c>
      <c r="AI615" s="364"/>
      <c r="AJ615" s="365">
        <f t="shared" si="141"/>
        <v>0</v>
      </c>
      <c r="AK615" s="351"/>
      <c r="AM615" s="349">
        <f t="shared" si="144"/>
        <v>0</v>
      </c>
      <c r="AN615" s="349">
        <f t="shared" si="145"/>
        <v>0</v>
      </c>
      <c r="AO615" s="349">
        <f t="shared" si="145"/>
        <v>0</v>
      </c>
      <c r="AP615" s="349">
        <f t="shared" si="145"/>
        <v>0</v>
      </c>
      <c r="AQ615" s="349">
        <f t="shared" si="145"/>
        <v>0</v>
      </c>
      <c r="AR615" s="349">
        <f t="shared" si="145"/>
        <v>0</v>
      </c>
      <c r="AS615" s="349">
        <f t="shared" si="145"/>
        <v>0</v>
      </c>
      <c r="AT615" s="349">
        <f t="shared" si="145"/>
        <v>0</v>
      </c>
      <c r="AU615" s="349">
        <f t="shared" si="145"/>
        <v>0</v>
      </c>
      <c r="AV615" s="349">
        <f t="shared" si="145"/>
        <v>0</v>
      </c>
      <c r="AW615" s="349">
        <f t="shared" si="145"/>
        <v>0</v>
      </c>
      <c r="AX615" s="349">
        <f t="shared" si="145"/>
        <v>0</v>
      </c>
      <c r="AY615" s="349">
        <f t="shared" si="145"/>
        <v>0</v>
      </c>
      <c r="AZ615" s="349">
        <f t="shared" si="145"/>
        <v>0</v>
      </c>
      <c r="BA615" s="349">
        <f t="shared" si="145"/>
        <v>0</v>
      </c>
      <c r="BB615" s="349">
        <f t="shared" si="142"/>
        <v>0</v>
      </c>
    </row>
    <row r="616" spans="1:54" ht="13.5">
      <c r="A616" s="319" t="str">
        <f t="shared" si="137"/>
        <v/>
      </c>
      <c r="B616" s="350" t="e">
        <f>DATE(F616,G616,H616)&amp;"-"&amp;COUNTIF($C$19:C616,H616)</f>
        <v>#NUM!</v>
      </c>
      <c r="C616" s="319">
        <f t="shared" si="138"/>
        <v>0</v>
      </c>
      <c r="D616" s="350" t="e">
        <f>DATE(F616,G616,H616)&amp;"-"&amp;COUNTIF($E$19:E616,H616)</f>
        <v>#NUM!</v>
      </c>
      <c r="E616" s="319">
        <f t="shared" si="139"/>
        <v>0</v>
      </c>
      <c r="F616" s="351"/>
      <c r="G616" s="351"/>
      <c r="H616" s="351"/>
      <c r="I616" s="352"/>
      <c r="J616" s="352"/>
      <c r="K616" s="353"/>
      <c r="L616" s="351"/>
      <c r="M616" s="354"/>
      <c r="N616" s="355"/>
      <c r="O616" s="356"/>
      <c r="P616" s="355"/>
      <c r="Q616" s="356"/>
      <c r="R616" s="355"/>
      <c r="S616" s="356"/>
      <c r="T616" s="355"/>
      <c r="U616" s="356"/>
      <c r="V616" s="357"/>
      <c r="W616" s="358"/>
      <c r="X616" s="358"/>
      <c r="Y616" s="358"/>
      <c r="Z616" s="358"/>
      <c r="AA616" s="600">
        <v>960</v>
      </c>
      <c r="AB616" s="359"/>
      <c r="AC616" s="349" t="str">
        <f t="shared" si="135"/>
        <v/>
      </c>
      <c r="AD616" s="361"/>
      <c r="AE616" s="362">
        <f t="shared" si="143"/>
        <v>0</v>
      </c>
      <c r="AF616" s="362">
        <f t="shared" si="146"/>
        <v>0</v>
      </c>
      <c r="AG616" s="362">
        <f t="shared" si="147"/>
        <v>0</v>
      </c>
      <c r="AH616" s="363">
        <f t="shared" si="140"/>
        <v>0</v>
      </c>
      <c r="AI616" s="364"/>
      <c r="AJ616" s="365">
        <f t="shared" si="141"/>
        <v>0</v>
      </c>
      <c r="AK616" s="351"/>
      <c r="AM616" s="349">
        <f t="shared" si="144"/>
        <v>0</v>
      </c>
      <c r="AN616" s="349">
        <f t="shared" si="145"/>
        <v>0</v>
      </c>
      <c r="AO616" s="349">
        <f t="shared" si="145"/>
        <v>0</v>
      </c>
      <c r="AP616" s="349">
        <f t="shared" si="145"/>
        <v>0</v>
      </c>
      <c r="AQ616" s="349">
        <f t="shared" si="145"/>
        <v>0</v>
      </c>
      <c r="AR616" s="349">
        <f t="shared" si="145"/>
        <v>0</v>
      </c>
      <c r="AS616" s="349">
        <f t="shared" si="145"/>
        <v>0</v>
      </c>
      <c r="AT616" s="349">
        <f t="shared" si="145"/>
        <v>0</v>
      </c>
      <c r="AU616" s="349">
        <f t="shared" si="145"/>
        <v>0</v>
      </c>
      <c r="AV616" s="349">
        <f t="shared" si="145"/>
        <v>0</v>
      </c>
      <c r="AW616" s="349">
        <f t="shared" si="145"/>
        <v>0</v>
      </c>
      <c r="AX616" s="349">
        <f t="shared" si="145"/>
        <v>0</v>
      </c>
      <c r="AY616" s="349">
        <f t="shared" si="145"/>
        <v>0</v>
      </c>
      <c r="AZ616" s="349">
        <f t="shared" si="145"/>
        <v>0</v>
      </c>
      <c r="BA616" s="349">
        <f t="shared" si="145"/>
        <v>0</v>
      </c>
      <c r="BB616" s="349">
        <f t="shared" si="142"/>
        <v>0</v>
      </c>
    </row>
    <row r="617" spans="1:54" ht="13.5">
      <c r="A617" s="319" t="str">
        <f t="shared" si="137"/>
        <v/>
      </c>
      <c r="B617" s="350" t="e">
        <f>DATE(F617,G617,H617)&amp;"-"&amp;COUNTIF($C$19:C617,H617)</f>
        <v>#NUM!</v>
      </c>
      <c r="C617" s="319">
        <f t="shared" si="138"/>
        <v>0</v>
      </c>
      <c r="D617" s="350" t="e">
        <f>DATE(F617,G617,H617)&amp;"-"&amp;COUNTIF($E$19:E617,H617)</f>
        <v>#NUM!</v>
      </c>
      <c r="E617" s="319">
        <f t="shared" si="139"/>
        <v>0</v>
      </c>
      <c r="F617" s="351"/>
      <c r="G617" s="351"/>
      <c r="H617" s="351"/>
      <c r="I617" s="352"/>
      <c r="J617" s="352"/>
      <c r="K617" s="353"/>
      <c r="L617" s="351"/>
      <c r="M617" s="354"/>
      <c r="N617" s="355"/>
      <c r="O617" s="356"/>
      <c r="P617" s="355"/>
      <c r="Q617" s="356"/>
      <c r="R617" s="355"/>
      <c r="S617" s="356"/>
      <c r="T617" s="355"/>
      <c r="U617" s="356"/>
      <c r="V617" s="357"/>
      <c r="W617" s="358"/>
      <c r="X617" s="358"/>
      <c r="Y617" s="358"/>
      <c r="Z617" s="358"/>
      <c r="AA617" s="600">
        <v>960</v>
      </c>
      <c r="AB617" s="359"/>
      <c r="AC617" s="349" t="str">
        <f t="shared" si="135"/>
        <v/>
      </c>
      <c r="AD617" s="361"/>
      <c r="AE617" s="362">
        <f t="shared" si="143"/>
        <v>0</v>
      </c>
      <c r="AF617" s="362">
        <f t="shared" si="146"/>
        <v>0</v>
      </c>
      <c r="AG617" s="362">
        <f t="shared" si="147"/>
        <v>0</v>
      </c>
      <c r="AH617" s="363">
        <f t="shared" si="140"/>
        <v>0</v>
      </c>
      <c r="AI617" s="364"/>
      <c r="AJ617" s="365">
        <f t="shared" si="141"/>
        <v>0</v>
      </c>
      <c r="AK617" s="351"/>
      <c r="AM617" s="349">
        <f t="shared" si="144"/>
        <v>0</v>
      </c>
      <c r="AN617" s="349">
        <f t="shared" si="145"/>
        <v>0</v>
      </c>
      <c r="AO617" s="349">
        <f t="shared" si="145"/>
        <v>0</v>
      </c>
      <c r="AP617" s="349">
        <f t="shared" si="145"/>
        <v>0</v>
      </c>
      <c r="AQ617" s="349">
        <f t="shared" si="145"/>
        <v>0</v>
      </c>
      <c r="AR617" s="349">
        <f t="shared" si="145"/>
        <v>0</v>
      </c>
      <c r="AS617" s="349">
        <f t="shared" si="145"/>
        <v>0</v>
      </c>
      <c r="AT617" s="349">
        <f t="shared" si="145"/>
        <v>0</v>
      </c>
      <c r="AU617" s="349">
        <f t="shared" si="145"/>
        <v>0</v>
      </c>
      <c r="AV617" s="349">
        <f t="shared" si="145"/>
        <v>0</v>
      </c>
      <c r="AW617" s="349">
        <f t="shared" si="145"/>
        <v>0</v>
      </c>
      <c r="AX617" s="349">
        <f t="shared" si="145"/>
        <v>0</v>
      </c>
      <c r="AY617" s="349">
        <f t="shared" si="145"/>
        <v>0</v>
      </c>
      <c r="AZ617" s="349">
        <f t="shared" si="145"/>
        <v>0</v>
      </c>
      <c r="BA617" s="349">
        <f t="shared" si="145"/>
        <v>0</v>
      </c>
      <c r="BB617" s="349">
        <f t="shared" si="142"/>
        <v>0</v>
      </c>
    </row>
    <row r="618" spans="1:54" ht="13.5">
      <c r="A618" s="319" t="str">
        <f t="shared" si="137"/>
        <v/>
      </c>
      <c r="B618" s="350" t="e">
        <f>DATE(F618,G618,H618)&amp;"-"&amp;COUNTIF($C$19:C618,H618)</f>
        <v>#NUM!</v>
      </c>
      <c r="C618" s="319">
        <f t="shared" si="138"/>
        <v>0</v>
      </c>
      <c r="D618" s="350" t="e">
        <f>DATE(F618,G618,H618)&amp;"-"&amp;COUNTIF($E$19:E618,H618)</f>
        <v>#NUM!</v>
      </c>
      <c r="E618" s="319">
        <f t="shared" si="139"/>
        <v>0</v>
      </c>
      <c r="F618" s="351"/>
      <c r="G618" s="351"/>
      <c r="H618" s="351"/>
      <c r="I618" s="352"/>
      <c r="J618" s="352"/>
      <c r="K618" s="353"/>
      <c r="L618" s="351"/>
      <c r="M618" s="354"/>
      <c r="N618" s="355"/>
      <c r="O618" s="356"/>
      <c r="P618" s="355"/>
      <c r="Q618" s="356"/>
      <c r="R618" s="355"/>
      <c r="S618" s="356"/>
      <c r="T618" s="355"/>
      <c r="U618" s="356"/>
      <c r="V618" s="357"/>
      <c r="W618" s="358"/>
      <c r="X618" s="358"/>
      <c r="Y618" s="358"/>
      <c r="Z618" s="358"/>
      <c r="AA618" s="600">
        <v>960</v>
      </c>
      <c r="AB618" s="359"/>
      <c r="AC618" s="349" t="str">
        <f t="shared" si="135"/>
        <v/>
      </c>
      <c r="AD618" s="361"/>
      <c r="AE618" s="362">
        <f t="shared" si="143"/>
        <v>0</v>
      </c>
      <c r="AF618" s="362">
        <f t="shared" si="146"/>
        <v>0</v>
      </c>
      <c r="AG618" s="362">
        <f t="shared" si="147"/>
        <v>0</v>
      </c>
      <c r="AH618" s="363">
        <f t="shared" si="140"/>
        <v>0</v>
      </c>
      <c r="AI618" s="364"/>
      <c r="AJ618" s="365">
        <f t="shared" si="141"/>
        <v>0</v>
      </c>
      <c r="AK618" s="351"/>
      <c r="AM618" s="349">
        <f t="shared" si="144"/>
        <v>0</v>
      </c>
      <c r="AN618" s="349">
        <f t="shared" si="145"/>
        <v>0</v>
      </c>
      <c r="AO618" s="349">
        <f t="shared" si="145"/>
        <v>0</v>
      </c>
      <c r="AP618" s="349">
        <f t="shared" ref="AN618:BA636" si="148">IF($O618=AP$18,$N618,0)+IF($Q618=AP$18,$P618,0)+IF($S618=AP$18,$R618,0)+IF($U618=AP$18,$T618,0)</f>
        <v>0</v>
      </c>
      <c r="AQ618" s="349">
        <f t="shared" si="148"/>
        <v>0</v>
      </c>
      <c r="AR618" s="349">
        <f t="shared" si="148"/>
        <v>0</v>
      </c>
      <c r="AS618" s="349">
        <f t="shared" si="148"/>
        <v>0</v>
      </c>
      <c r="AT618" s="349">
        <f t="shared" si="148"/>
        <v>0</v>
      </c>
      <c r="AU618" s="349">
        <f t="shared" si="148"/>
        <v>0</v>
      </c>
      <c r="AV618" s="349">
        <f t="shared" si="148"/>
        <v>0</v>
      </c>
      <c r="AW618" s="349">
        <f t="shared" si="148"/>
        <v>0</v>
      </c>
      <c r="AX618" s="349">
        <f t="shared" si="148"/>
        <v>0</v>
      </c>
      <c r="AY618" s="349">
        <f t="shared" si="148"/>
        <v>0</v>
      </c>
      <c r="AZ618" s="349">
        <f t="shared" si="148"/>
        <v>0</v>
      </c>
      <c r="BA618" s="349">
        <f t="shared" si="148"/>
        <v>0</v>
      </c>
      <c r="BB618" s="349">
        <f t="shared" si="142"/>
        <v>0</v>
      </c>
    </row>
    <row r="619" spans="1:54" ht="13.5">
      <c r="A619" s="319" t="str">
        <f t="shared" si="137"/>
        <v/>
      </c>
      <c r="B619" s="350" t="e">
        <f>DATE(F619,G619,H619)&amp;"-"&amp;COUNTIF($C$19:C619,H619)</f>
        <v>#NUM!</v>
      </c>
      <c r="C619" s="319">
        <f t="shared" si="138"/>
        <v>0</v>
      </c>
      <c r="D619" s="350" t="e">
        <f>DATE(F619,G619,H619)&amp;"-"&amp;COUNTIF($E$19:E619,H619)</f>
        <v>#NUM!</v>
      </c>
      <c r="E619" s="319">
        <f t="shared" si="139"/>
        <v>0</v>
      </c>
      <c r="F619" s="351"/>
      <c r="G619" s="351"/>
      <c r="H619" s="351"/>
      <c r="I619" s="352"/>
      <c r="J619" s="352"/>
      <c r="K619" s="353"/>
      <c r="L619" s="351"/>
      <c r="M619" s="354"/>
      <c r="N619" s="355"/>
      <c r="O619" s="356"/>
      <c r="P619" s="355"/>
      <c r="Q619" s="356"/>
      <c r="R619" s="355"/>
      <c r="S619" s="356"/>
      <c r="T619" s="355"/>
      <c r="U619" s="356"/>
      <c r="V619" s="357"/>
      <c r="W619" s="358"/>
      <c r="X619" s="358"/>
      <c r="Y619" s="358"/>
      <c r="Z619" s="358"/>
      <c r="AA619" s="600">
        <v>960</v>
      </c>
      <c r="AB619" s="359"/>
      <c r="AC619" s="349" t="str">
        <f t="shared" si="135"/>
        <v/>
      </c>
      <c r="AD619" s="361"/>
      <c r="AE619" s="362">
        <f t="shared" si="143"/>
        <v>0</v>
      </c>
      <c r="AF619" s="362">
        <f t="shared" si="146"/>
        <v>0</v>
      </c>
      <c r="AG619" s="362">
        <f t="shared" si="147"/>
        <v>0</v>
      </c>
      <c r="AH619" s="363">
        <f t="shared" si="140"/>
        <v>0</v>
      </c>
      <c r="AI619" s="364"/>
      <c r="AJ619" s="365">
        <f t="shared" si="141"/>
        <v>0</v>
      </c>
      <c r="AK619" s="351"/>
      <c r="AM619" s="349">
        <f t="shared" si="144"/>
        <v>0</v>
      </c>
      <c r="AN619" s="349">
        <f t="shared" si="148"/>
        <v>0</v>
      </c>
      <c r="AO619" s="349">
        <f t="shared" si="148"/>
        <v>0</v>
      </c>
      <c r="AP619" s="349">
        <f t="shared" si="148"/>
        <v>0</v>
      </c>
      <c r="AQ619" s="349">
        <f t="shared" si="148"/>
        <v>0</v>
      </c>
      <c r="AR619" s="349">
        <f t="shared" si="148"/>
        <v>0</v>
      </c>
      <c r="AS619" s="349">
        <f t="shared" si="148"/>
        <v>0</v>
      </c>
      <c r="AT619" s="349">
        <f t="shared" si="148"/>
        <v>0</v>
      </c>
      <c r="AU619" s="349">
        <f t="shared" si="148"/>
        <v>0</v>
      </c>
      <c r="AV619" s="349">
        <f t="shared" si="148"/>
        <v>0</v>
      </c>
      <c r="AW619" s="349">
        <f t="shared" si="148"/>
        <v>0</v>
      </c>
      <c r="AX619" s="349">
        <f t="shared" si="148"/>
        <v>0</v>
      </c>
      <c r="AY619" s="349">
        <f t="shared" si="148"/>
        <v>0</v>
      </c>
      <c r="AZ619" s="349">
        <f t="shared" si="148"/>
        <v>0</v>
      </c>
      <c r="BA619" s="349">
        <f t="shared" si="148"/>
        <v>0</v>
      </c>
      <c r="BB619" s="349">
        <f t="shared" si="142"/>
        <v>0</v>
      </c>
    </row>
    <row r="620" spans="1:54" ht="13.5">
      <c r="A620" s="319" t="str">
        <f t="shared" si="137"/>
        <v/>
      </c>
      <c r="B620" s="350" t="e">
        <f>DATE(F620,G620,H620)&amp;"-"&amp;COUNTIF($C$19:C620,H620)</f>
        <v>#NUM!</v>
      </c>
      <c r="C620" s="319">
        <f t="shared" si="138"/>
        <v>0</v>
      </c>
      <c r="D620" s="350" t="e">
        <f>DATE(F620,G620,H620)&amp;"-"&amp;COUNTIF($E$19:E620,H620)</f>
        <v>#NUM!</v>
      </c>
      <c r="E620" s="319">
        <f t="shared" si="139"/>
        <v>0</v>
      </c>
      <c r="F620" s="351"/>
      <c r="G620" s="351"/>
      <c r="H620" s="351"/>
      <c r="I620" s="352"/>
      <c r="J620" s="352"/>
      <c r="K620" s="353"/>
      <c r="L620" s="351"/>
      <c r="M620" s="354"/>
      <c r="N620" s="355"/>
      <c r="O620" s="356"/>
      <c r="P620" s="355"/>
      <c r="Q620" s="356"/>
      <c r="R620" s="355"/>
      <c r="S620" s="356"/>
      <c r="T620" s="355"/>
      <c r="U620" s="356"/>
      <c r="V620" s="357"/>
      <c r="W620" s="358"/>
      <c r="X620" s="358"/>
      <c r="Y620" s="358"/>
      <c r="Z620" s="358"/>
      <c r="AA620" s="600">
        <v>960</v>
      </c>
      <c r="AB620" s="359"/>
      <c r="AC620" s="349" t="str">
        <f t="shared" si="135"/>
        <v/>
      </c>
      <c r="AD620" s="361"/>
      <c r="AE620" s="362">
        <f t="shared" si="143"/>
        <v>0</v>
      </c>
      <c r="AF620" s="362">
        <f t="shared" si="146"/>
        <v>0</v>
      </c>
      <c r="AG620" s="362">
        <f t="shared" si="147"/>
        <v>0</v>
      </c>
      <c r="AH620" s="363">
        <f t="shared" si="140"/>
        <v>0</v>
      </c>
      <c r="AI620" s="364"/>
      <c r="AJ620" s="365">
        <f t="shared" si="141"/>
        <v>0</v>
      </c>
      <c r="AK620" s="351"/>
      <c r="AM620" s="349">
        <f t="shared" si="144"/>
        <v>0</v>
      </c>
      <c r="AN620" s="349">
        <f t="shared" si="148"/>
        <v>0</v>
      </c>
      <c r="AO620" s="349">
        <f t="shared" si="148"/>
        <v>0</v>
      </c>
      <c r="AP620" s="349">
        <f t="shared" si="148"/>
        <v>0</v>
      </c>
      <c r="AQ620" s="349">
        <f t="shared" si="148"/>
        <v>0</v>
      </c>
      <c r="AR620" s="349">
        <f t="shared" si="148"/>
        <v>0</v>
      </c>
      <c r="AS620" s="349">
        <f t="shared" si="148"/>
        <v>0</v>
      </c>
      <c r="AT620" s="349">
        <f t="shared" si="148"/>
        <v>0</v>
      </c>
      <c r="AU620" s="349">
        <f t="shared" si="148"/>
        <v>0</v>
      </c>
      <c r="AV620" s="349">
        <f t="shared" si="148"/>
        <v>0</v>
      </c>
      <c r="AW620" s="349">
        <f t="shared" si="148"/>
        <v>0</v>
      </c>
      <c r="AX620" s="349">
        <f t="shared" si="148"/>
        <v>0</v>
      </c>
      <c r="AY620" s="349">
        <f t="shared" si="148"/>
        <v>0</v>
      </c>
      <c r="AZ620" s="349">
        <f t="shared" si="148"/>
        <v>0</v>
      </c>
      <c r="BA620" s="349">
        <f t="shared" si="148"/>
        <v>0</v>
      </c>
      <c r="BB620" s="349">
        <f t="shared" si="142"/>
        <v>0</v>
      </c>
    </row>
    <row r="621" spans="1:54" ht="13.5">
      <c r="A621" s="319" t="str">
        <f t="shared" si="137"/>
        <v/>
      </c>
      <c r="B621" s="350" t="e">
        <f>DATE(F621,G621,H621)&amp;"-"&amp;COUNTIF($C$19:C621,H621)</f>
        <v>#NUM!</v>
      </c>
      <c r="C621" s="319">
        <f t="shared" si="138"/>
        <v>0</v>
      </c>
      <c r="D621" s="350" t="e">
        <f>DATE(F621,G621,H621)&amp;"-"&amp;COUNTIF($E$19:E621,H621)</f>
        <v>#NUM!</v>
      </c>
      <c r="E621" s="319">
        <f t="shared" si="139"/>
        <v>0</v>
      </c>
      <c r="F621" s="351"/>
      <c r="G621" s="351"/>
      <c r="H621" s="351"/>
      <c r="I621" s="352"/>
      <c r="J621" s="352"/>
      <c r="K621" s="353"/>
      <c r="L621" s="351"/>
      <c r="M621" s="354"/>
      <c r="N621" s="355"/>
      <c r="O621" s="356"/>
      <c r="P621" s="355"/>
      <c r="Q621" s="356"/>
      <c r="R621" s="355"/>
      <c r="S621" s="356"/>
      <c r="T621" s="355"/>
      <c r="U621" s="356"/>
      <c r="V621" s="357"/>
      <c r="W621" s="358"/>
      <c r="X621" s="358"/>
      <c r="Y621" s="358"/>
      <c r="Z621" s="358"/>
      <c r="AA621" s="600">
        <v>960</v>
      </c>
      <c r="AB621" s="359"/>
      <c r="AC621" s="349" t="str">
        <f t="shared" si="135"/>
        <v/>
      </c>
      <c r="AD621" s="361"/>
      <c r="AE621" s="362">
        <f t="shared" si="143"/>
        <v>0</v>
      </c>
      <c r="AF621" s="362">
        <f t="shared" si="146"/>
        <v>0</v>
      </c>
      <c r="AG621" s="362">
        <f t="shared" si="147"/>
        <v>0</v>
      </c>
      <c r="AH621" s="363">
        <f t="shared" si="140"/>
        <v>0</v>
      </c>
      <c r="AI621" s="364"/>
      <c r="AJ621" s="365">
        <f t="shared" si="141"/>
        <v>0</v>
      </c>
      <c r="AK621" s="351"/>
      <c r="AM621" s="349">
        <f t="shared" si="144"/>
        <v>0</v>
      </c>
      <c r="AN621" s="349">
        <f t="shared" si="148"/>
        <v>0</v>
      </c>
      <c r="AO621" s="349">
        <f t="shared" si="148"/>
        <v>0</v>
      </c>
      <c r="AP621" s="349">
        <f t="shared" si="148"/>
        <v>0</v>
      </c>
      <c r="AQ621" s="349">
        <f t="shared" si="148"/>
        <v>0</v>
      </c>
      <c r="AR621" s="349">
        <f t="shared" si="148"/>
        <v>0</v>
      </c>
      <c r="AS621" s="349">
        <f t="shared" si="148"/>
        <v>0</v>
      </c>
      <c r="AT621" s="349">
        <f t="shared" si="148"/>
        <v>0</v>
      </c>
      <c r="AU621" s="349">
        <f t="shared" si="148"/>
        <v>0</v>
      </c>
      <c r="AV621" s="349">
        <f t="shared" si="148"/>
        <v>0</v>
      </c>
      <c r="AW621" s="349">
        <f t="shared" si="148"/>
        <v>0</v>
      </c>
      <c r="AX621" s="349">
        <f t="shared" si="148"/>
        <v>0</v>
      </c>
      <c r="AY621" s="349">
        <f t="shared" si="148"/>
        <v>0</v>
      </c>
      <c r="AZ621" s="349">
        <f t="shared" si="148"/>
        <v>0</v>
      </c>
      <c r="BA621" s="349">
        <f t="shared" si="148"/>
        <v>0</v>
      </c>
      <c r="BB621" s="349">
        <f t="shared" si="142"/>
        <v>0</v>
      </c>
    </row>
    <row r="622" spans="1:54" ht="13.5">
      <c r="A622" s="319" t="str">
        <f t="shared" si="137"/>
        <v/>
      </c>
      <c r="B622" s="350" t="e">
        <f>DATE(F622,G622,H622)&amp;"-"&amp;COUNTIF($C$19:C622,H622)</f>
        <v>#NUM!</v>
      </c>
      <c r="C622" s="319">
        <f t="shared" si="138"/>
        <v>0</v>
      </c>
      <c r="D622" s="350" t="e">
        <f>DATE(F622,G622,H622)&amp;"-"&amp;COUNTIF($E$19:E622,H622)</f>
        <v>#NUM!</v>
      </c>
      <c r="E622" s="319">
        <f t="shared" si="139"/>
        <v>0</v>
      </c>
      <c r="F622" s="351"/>
      <c r="G622" s="351"/>
      <c r="H622" s="351"/>
      <c r="I622" s="352"/>
      <c r="J622" s="352"/>
      <c r="K622" s="353"/>
      <c r="L622" s="351"/>
      <c r="M622" s="354"/>
      <c r="N622" s="355"/>
      <c r="O622" s="356"/>
      <c r="P622" s="355"/>
      <c r="Q622" s="356"/>
      <c r="R622" s="355"/>
      <c r="S622" s="356"/>
      <c r="T622" s="355"/>
      <c r="U622" s="356"/>
      <c r="V622" s="357"/>
      <c r="W622" s="358"/>
      <c r="X622" s="358"/>
      <c r="Y622" s="358"/>
      <c r="Z622" s="358"/>
      <c r="AA622" s="600">
        <v>960</v>
      </c>
      <c r="AB622" s="359"/>
      <c r="AC622" s="349" t="str">
        <f t="shared" si="135"/>
        <v/>
      </c>
      <c r="AD622" s="361"/>
      <c r="AE622" s="362">
        <f t="shared" si="143"/>
        <v>0</v>
      </c>
      <c r="AF622" s="362">
        <f t="shared" si="146"/>
        <v>0</v>
      </c>
      <c r="AG622" s="362">
        <f t="shared" si="147"/>
        <v>0</v>
      </c>
      <c r="AH622" s="363">
        <f t="shared" si="140"/>
        <v>0</v>
      </c>
      <c r="AI622" s="364"/>
      <c r="AJ622" s="365">
        <f t="shared" si="141"/>
        <v>0</v>
      </c>
      <c r="AK622" s="351"/>
      <c r="AM622" s="349">
        <f t="shared" si="144"/>
        <v>0</v>
      </c>
      <c r="AN622" s="349">
        <f t="shared" si="148"/>
        <v>0</v>
      </c>
      <c r="AO622" s="349">
        <f t="shared" si="148"/>
        <v>0</v>
      </c>
      <c r="AP622" s="349">
        <f t="shared" si="148"/>
        <v>0</v>
      </c>
      <c r="AQ622" s="349">
        <f t="shared" si="148"/>
        <v>0</v>
      </c>
      <c r="AR622" s="349">
        <f t="shared" si="148"/>
        <v>0</v>
      </c>
      <c r="AS622" s="349">
        <f t="shared" si="148"/>
        <v>0</v>
      </c>
      <c r="AT622" s="349">
        <f t="shared" si="148"/>
        <v>0</v>
      </c>
      <c r="AU622" s="349">
        <f t="shared" si="148"/>
        <v>0</v>
      </c>
      <c r="AV622" s="349">
        <f t="shared" si="148"/>
        <v>0</v>
      </c>
      <c r="AW622" s="349">
        <f t="shared" si="148"/>
        <v>0</v>
      </c>
      <c r="AX622" s="349">
        <f t="shared" si="148"/>
        <v>0</v>
      </c>
      <c r="AY622" s="349">
        <f t="shared" si="148"/>
        <v>0</v>
      </c>
      <c r="AZ622" s="349">
        <f t="shared" si="148"/>
        <v>0</v>
      </c>
      <c r="BA622" s="349">
        <f t="shared" si="148"/>
        <v>0</v>
      </c>
      <c r="BB622" s="349">
        <f t="shared" si="142"/>
        <v>0</v>
      </c>
    </row>
    <row r="623" spans="1:54" ht="13.5">
      <c r="A623" s="319" t="str">
        <f t="shared" si="137"/>
        <v/>
      </c>
      <c r="B623" s="350" t="e">
        <f>DATE(F623,G623,H623)&amp;"-"&amp;COUNTIF($C$19:C623,H623)</f>
        <v>#NUM!</v>
      </c>
      <c r="C623" s="319">
        <f t="shared" si="138"/>
        <v>0</v>
      </c>
      <c r="D623" s="350" t="e">
        <f>DATE(F623,G623,H623)&amp;"-"&amp;COUNTIF($E$19:E623,H623)</f>
        <v>#NUM!</v>
      </c>
      <c r="E623" s="319">
        <f t="shared" si="139"/>
        <v>0</v>
      </c>
      <c r="F623" s="351"/>
      <c r="G623" s="351"/>
      <c r="H623" s="351"/>
      <c r="I623" s="352"/>
      <c r="J623" s="352"/>
      <c r="K623" s="353"/>
      <c r="L623" s="351"/>
      <c r="M623" s="354"/>
      <c r="N623" s="355"/>
      <c r="O623" s="356"/>
      <c r="P623" s="355"/>
      <c r="Q623" s="356"/>
      <c r="R623" s="355"/>
      <c r="S623" s="356"/>
      <c r="T623" s="355"/>
      <c r="U623" s="356"/>
      <c r="V623" s="357"/>
      <c r="W623" s="358"/>
      <c r="X623" s="358"/>
      <c r="Y623" s="358"/>
      <c r="Z623" s="358"/>
      <c r="AA623" s="600">
        <v>960</v>
      </c>
      <c r="AB623" s="359"/>
      <c r="AC623" s="349" t="str">
        <f t="shared" si="135"/>
        <v/>
      </c>
      <c r="AD623" s="361"/>
      <c r="AE623" s="362">
        <f t="shared" si="143"/>
        <v>0</v>
      </c>
      <c r="AF623" s="362">
        <f t="shared" si="146"/>
        <v>0</v>
      </c>
      <c r="AG623" s="362">
        <f t="shared" si="147"/>
        <v>0</v>
      </c>
      <c r="AH623" s="363">
        <f t="shared" si="140"/>
        <v>0</v>
      </c>
      <c r="AI623" s="364"/>
      <c r="AJ623" s="365">
        <f t="shared" si="141"/>
        <v>0</v>
      </c>
      <c r="AK623" s="351"/>
      <c r="AM623" s="349">
        <f t="shared" si="144"/>
        <v>0</v>
      </c>
      <c r="AN623" s="349">
        <f t="shared" si="148"/>
        <v>0</v>
      </c>
      <c r="AO623" s="349">
        <f t="shared" si="148"/>
        <v>0</v>
      </c>
      <c r="AP623" s="349">
        <f t="shared" si="148"/>
        <v>0</v>
      </c>
      <c r="AQ623" s="349">
        <f t="shared" si="148"/>
        <v>0</v>
      </c>
      <c r="AR623" s="349">
        <f t="shared" si="148"/>
        <v>0</v>
      </c>
      <c r="AS623" s="349">
        <f t="shared" si="148"/>
        <v>0</v>
      </c>
      <c r="AT623" s="349">
        <f t="shared" si="148"/>
        <v>0</v>
      </c>
      <c r="AU623" s="349">
        <f t="shared" si="148"/>
        <v>0</v>
      </c>
      <c r="AV623" s="349">
        <f t="shared" si="148"/>
        <v>0</v>
      </c>
      <c r="AW623" s="349">
        <f t="shared" si="148"/>
        <v>0</v>
      </c>
      <c r="AX623" s="349">
        <f t="shared" si="148"/>
        <v>0</v>
      </c>
      <c r="AY623" s="349">
        <f t="shared" si="148"/>
        <v>0</v>
      </c>
      <c r="AZ623" s="349">
        <f t="shared" si="148"/>
        <v>0</v>
      </c>
      <c r="BA623" s="349">
        <f t="shared" si="148"/>
        <v>0</v>
      </c>
      <c r="BB623" s="349">
        <f t="shared" si="142"/>
        <v>0</v>
      </c>
    </row>
    <row r="624" spans="1:54" ht="13.5">
      <c r="A624" s="319" t="str">
        <f t="shared" si="137"/>
        <v/>
      </c>
      <c r="B624" s="350" t="e">
        <f>DATE(F624,G624,H624)&amp;"-"&amp;COUNTIF($C$19:C624,H624)</f>
        <v>#NUM!</v>
      </c>
      <c r="C624" s="319">
        <f t="shared" si="138"/>
        <v>0</v>
      </c>
      <c r="D624" s="350" t="e">
        <f>DATE(F624,G624,H624)&amp;"-"&amp;COUNTIF($E$19:E624,H624)</f>
        <v>#NUM!</v>
      </c>
      <c r="E624" s="319">
        <f t="shared" si="139"/>
        <v>0</v>
      </c>
      <c r="F624" s="351"/>
      <c r="G624" s="351"/>
      <c r="H624" s="351"/>
      <c r="I624" s="352"/>
      <c r="J624" s="352"/>
      <c r="K624" s="353"/>
      <c r="L624" s="351"/>
      <c r="M624" s="354"/>
      <c r="N624" s="355"/>
      <c r="O624" s="356"/>
      <c r="P624" s="355"/>
      <c r="Q624" s="356"/>
      <c r="R624" s="355"/>
      <c r="S624" s="356"/>
      <c r="T624" s="355"/>
      <c r="U624" s="356"/>
      <c r="V624" s="357"/>
      <c r="W624" s="358"/>
      <c r="X624" s="358"/>
      <c r="Y624" s="358"/>
      <c r="Z624" s="358"/>
      <c r="AA624" s="600">
        <v>960</v>
      </c>
      <c r="AB624" s="359"/>
      <c r="AC624" s="349" t="str">
        <f t="shared" si="135"/>
        <v/>
      </c>
      <c r="AD624" s="361"/>
      <c r="AE624" s="362">
        <f t="shared" si="143"/>
        <v>0</v>
      </c>
      <c r="AF624" s="362">
        <f t="shared" si="146"/>
        <v>0</v>
      </c>
      <c r="AG624" s="362">
        <f t="shared" si="147"/>
        <v>0</v>
      </c>
      <c r="AH624" s="363">
        <f t="shared" si="140"/>
        <v>0</v>
      </c>
      <c r="AI624" s="364"/>
      <c r="AJ624" s="365">
        <f t="shared" si="141"/>
        <v>0</v>
      </c>
      <c r="AK624" s="351"/>
      <c r="AM624" s="349">
        <f t="shared" si="144"/>
        <v>0</v>
      </c>
      <c r="AN624" s="349">
        <f t="shared" si="148"/>
        <v>0</v>
      </c>
      <c r="AO624" s="349">
        <f t="shared" si="148"/>
        <v>0</v>
      </c>
      <c r="AP624" s="349">
        <f t="shared" si="148"/>
        <v>0</v>
      </c>
      <c r="AQ624" s="349">
        <f t="shared" si="148"/>
        <v>0</v>
      </c>
      <c r="AR624" s="349">
        <f t="shared" si="148"/>
        <v>0</v>
      </c>
      <c r="AS624" s="349">
        <f t="shared" si="148"/>
        <v>0</v>
      </c>
      <c r="AT624" s="349">
        <f t="shared" si="148"/>
        <v>0</v>
      </c>
      <c r="AU624" s="349">
        <f t="shared" si="148"/>
        <v>0</v>
      </c>
      <c r="AV624" s="349">
        <f t="shared" si="148"/>
        <v>0</v>
      </c>
      <c r="AW624" s="349">
        <f t="shared" si="148"/>
        <v>0</v>
      </c>
      <c r="AX624" s="349">
        <f t="shared" si="148"/>
        <v>0</v>
      </c>
      <c r="AY624" s="349">
        <f t="shared" si="148"/>
        <v>0</v>
      </c>
      <c r="AZ624" s="349">
        <f t="shared" si="148"/>
        <v>0</v>
      </c>
      <c r="BA624" s="349">
        <f t="shared" si="148"/>
        <v>0</v>
      </c>
      <c r="BB624" s="349">
        <f t="shared" si="142"/>
        <v>0</v>
      </c>
    </row>
    <row r="625" spans="1:54" ht="13.5">
      <c r="A625" s="319" t="str">
        <f t="shared" si="137"/>
        <v/>
      </c>
      <c r="B625" s="350" t="e">
        <f>DATE(F625,G625,H625)&amp;"-"&amp;COUNTIF($C$19:C625,H625)</f>
        <v>#NUM!</v>
      </c>
      <c r="C625" s="319">
        <f t="shared" si="138"/>
        <v>0</v>
      </c>
      <c r="D625" s="350" t="e">
        <f>DATE(F625,G625,H625)&amp;"-"&amp;COUNTIF($E$19:E625,H625)</f>
        <v>#NUM!</v>
      </c>
      <c r="E625" s="319">
        <f t="shared" si="139"/>
        <v>0</v>
      </c>
      <c r="F625" s="351"/>
      <c r="G625" s="351"/>
      <c r="H625" s="351"/>
      <c r="I625" s="352"/>
      <c r="J625" s="352"/>
      <c r="K625" s="353"/>
      <c r="L625" s="351"/>
      <c r="M625" s="354"/>
      <c r="N625" s="355"/>
      <c r="O625" s="356"/>
      <c r="P625" s="355"/>
      <c r="Q625" s="356"/>
      <c r="R625" s="355"/>
      <c r="S625" s="356"/>
      <c r="T625" s="355"/>
      <c r="U625" s="356"/>
      <c r="V625" s="357"/>
      <c r="W625" s="358"/>
      <c r="X625" s="358"/>
      <c r="Y625" s="358"/>
      <c r="Z625" s="358"/>
      <c r="AA625" s="600">
        <v>960</v>
      </c>
      <c r="AB625" s="359"/>
      <c r="AC625" s="349" t="str">
        <f t="shared" si="135"/>
        <v/>
      </c>
      <c r="AD625" s="361"/>
      <c r="AE625" s="362">
        <f t="shared" si="143"/>
        <v>0</v>
      </c>
      <c r="AF625" s="362">
        <f t="shared" si="146"/>
        <v>0</v>
      </c>
      <c r="AG625" s="362">
        <f t="shared" si="147"/>
        <v>0</v>
      </c>
      <c r="AH625" s="363">
        <f t="shared" si="140"/>
        <v>0</v>
      </c>
      <c r="AI625" s="364"/>
      <c r="AJ625" s="365">
        <f t="shared" si="141"/>
        <v>0</v>
      </c>
      <c r="AK625" s="351"/>
      <c r="AM625" s="349">
        <f t="shared" si="144"/>
        <v>0</v>
      </c>
      <c r="AN625" s="349">
        <f t="shared" si="148"/>
        <v>0</v>
      </c>
      <c r="AO625" s="349">
        <f t="shared" si="148"/>
        <v>0</v>
      </c>
      <c r="AP625" s="349">
        <f t="shared" si="148"/>
        <v>0</v>
      </c>
      <c r="AQ625" s="349">
        <f t="shared" si="148"/>
        <v>0</v>
      </c>
      <c r="AR625" s="349">
        <f t="shared" si="148"/>
        <v>0</v>
      </c>
      <c r="AS625" s="349">
        <f t="shared" si="148"/>
        <v>0</v>
      </c>
      <c r="AT625" s="349">
        <f t="shared" si="148"/>
        <v>0</v>
      </c>
      <c r="AU625" s="349">
        <f t="shared" si="148"/>
        <v>0</v>
      </c>
      <c r="AV625" s="349">
        <f t="shared" si="148"/>
        <v>0</v>
      </c>
      <c r="AW625" s="349">
        <f t="shared" si="148"/>
        <v>0</v>
      </c>
      <c r="AX625" s="349">
        <f t="shared" si="148"/>
        <v>0</v>
      </c>
      <c r="AY625" s="349">
        <f t="shared" si="148"/>
        <v>0</v>
      </c>
      <c r="AZ625" s="349">
        <f t="shared" si="148"/>
        <v>0</v>
      </c>
      <c r="BA625" s="349">
        <f t="shared" si="148"/>
        <v>0</v>
      </c>
      <c r="BB625" s="349">
        <f t="shared" si="142"/>
        <v>0</v>
      </c>
    </row>
    <row r="626" spans="1:54" ht="13.5">
      <c r="A626" s="319" t="str">
        <f t="shared" si="137"/>
        <v/>
      </c>
      <c r="B626" s="350" t="e">
        <f>DATE(F626,G626,H626)&amp;"-"&amp;COUNTIF($C$19:C626,H626)</f>
        <v>#NUM!</v>
      </c>
      <c r="C626" s="319">
        <f t="shared" si="138"/>
        <v>0</v>
      </c>
      <c r="D626" s="350" t="e">
        <f>DATE(F626,G626,H626)&amp;"-"&amp;COUNTIF($E$19:E626,H626)</f>
        <v>#NUM!</v>
      </c>
      <c r="E626" s="319">
        <f t="shared" si="139"/>
        <v>0</v>
      </c>
      <c r="F626" s="351"/>
      <c r="G626" s="351"/>
      <c r="H626" s="351"/>
      <c r="I626" s="352"/>
      <c r="J626" s="352"/>
      <c r="K626" s="353"/>
      <c r="L626" s="351"/>
      <c r="M626" s="354"/>
      <c r="N626" s="355"/>
      <c r="O626" s="356"/>
      <c r="P626" s="355"/>
      <c r="Q626" s="356"/>
      <c r="R626" s="355"/>
      <c r="S626" s="356"/>
      <c r="T626" s="355"/>
      <c r="U626" s="356"/>
      <c r="V626" s="357"/>
      <c r="W626" s="358"/>
      <c r="X626" s="358"/>
      <c r="Y626" s="358"/>
      <c r="Z626" s="358"/>
      <c r="AA626" s="600">
        <v>960</v>
      </c>
      <c r="AB626" s="359"/>
      <c r="AC626" s="349" t="str">
        <f t="shared" si="135"/>
        <v/>
      </c>
      <c r="AD626" s="361"/>
      <c r="AE626" s="362">
        <f t="shared" si="143"/>
        <v>0</v>
      </c>
      <c r="AF626" s="362">
        <f t="shared" si="146"/>
        <v>0</v>
      </c>
      <c r="AG626" s="362">
        <f t="shared" si="147"/>
        <v>0</v>
      </c>
      <c r="AH626" s="363">
        <f t="shared" si="140"/>
        <v>0</v>
      </c>
      <c r="AI626" s="364"/>
      <c r="AJ626" s="365">
        <f t="shared" si="141"/>
        <v>0</v>
      </c>
      <c r="AK626" s="351"/>
      <c r="AM626" s="349">
        <f t="shared" si="144"/>
        <v>0</v>
      </c>
      <c r="AN626" s="349">
        <f t="shared" si="148"/>
        <v>0</v>
      </c>
      <c r="AO626" s="349">
        <f t="shared" si="148"/>
        <v>0</v>
      </c>
      <c r="AP626" s="349">
        <f t="shared" si="148"/>
        <v>0</v>
      </c>
      <c r="AQ626" s="349">
        <f t="shared" si="148"/>
        <v>0</v>
      </c>
      <c r="AR626" s="349">
        <f t="shared" si="148"/>
        <v>0</v>
      </c>
      <c r="AS626" s="349">
        <f t="shared" si="148"/>
        <v>0</v>
      </c>
      <c r="AT626" s="349">
        <f t="shared" si="148"/>
        <v>0</v>
      </c>
      <c r="AU626" s="349">
        <f t="shared" si="148"/>
        <v>0</v>
      </c>
      <c r="AV626" s="349">
        <f t="shared" si="148"/>
        <v>0</v>
      </c>
      <c r="AW626" s="349">
        <f t="shared" si="148"/>
        <v>0</v>
      </c>
      <c r="AX626" s="349">
        <f t="shared" si="148"/>
        <v>0</v>
      </c>
      <c r="AY626" s="349">
        <f t="shared" si="148"/>
        <v>0</v>
      </c>
      <c r="AZ626" s="349">
        <f t="shared" si="148"/>
        <v>0</v>
      </c>
      <c r="BA626" s="349">
        <f t="shared" si="148"/>
        <v>0</v>
      </c>
      <c r="BB626" s="349">
        <f t="shared" si="142"/>
        <v>0</v>
      </c>
    </row>
    <row r="627" spans="1:54" ht="13.5">
      <c r="A627" s="319" t="str">
        <f t="shared" si="137"/>
        <v/>
      </c>
      <c r="B627" s="350" t="e">
        <f>DATE(F627,G627,H627)&amp;"-"&amp;COUNTIF($C$19:C627,H627)</f>
        <v>#NUM!</v>
      </c>
      <c r="C627" s="319">
        <f t="shared" si="138"/>
        <v>0</v>
      </c>
      <c r="D627" s="350" t="e">
        <f>DATE(F627,G627,H627)&amp;"-"&amp;COUNTIF($E$19:E627,H627)</f>
        <v>#NUM!</v>
      </c>
      <c r="E627" s="319">
        <f t="shared" si="139"/>
        <v>0</v>
      </c>
      <c r="F627" s="351"/>
      <c r="G627" s="351"/>
      <c r="H627" s="351"/>
      <c r="I627" s="352"/>
      <c r="J627" s="352"/>
      <c r="K627" s="353"/>
      <c r="L627" s="351"/>
      <c r="M627" s="354"/>
      <c r="N627" s="355"/>
      <c r="O627" s="356"/>
      <c r="P627" s="355"/>
      <c r="Q627" s="356"/>
      <c r="R627" s="355"/>
      <c r="S627" s="356"/>
      <c r="T627" s="355"/>
      <c r="U627" s="356"/>
      <c r="V627" s="357"/>
      <c r="W627" s="358"/>
      <c r="X627" s="358"/>
      <c r="Y627" s="358"/>
      <c r="Z627" s="358"/>
      <c r="AA627" s="600">
        <v>960</v>
      </c>
      <c r="AB627" s="359"/>
      <c r="AC627" s="349" t="str">
        <f t="shared" si="135"/>
        <v/>
      </c>
      <c r="AD627" s="361"/>
      <c r="AE627" s="362">
        <f t="shared" si="143"/>
        <v>0</v>
      </c>
      <c r="AF627" s="362">
        <f t="shared" si="146"/>
        <v>0</v>
      </c>
      <c r="AG627" s="362">
        <f t="shared" si="147"/>
        <v>0</v>
      </c>
      <c r="AH627" s="363">
        <f t="shared" si="140"/>
        <v>0</v>
      </c>
      <c r="AI627" s="364"/>
      <c r="AJ627" s="365">
        <f t="shared" si="141"/>
        <v>0</v>
      </c>
      <c r="AK627" s="351"/>
      <c r="AM627" s="349">
        <f t="shared" si="144"/>
        <v>0</v>
      </c>
      <c r="AN627" s="349">
        <f t="shared" si="148"/>
        <v>0</v>
      </c>
      <c r="AO627" s="349">
        <f t="shared" si="148"/>
        <v>0</v>
      </c>
      <c r="AP627" s="349">
        <f t="shared" si="148"/>
        <v>0</v>
      </c>
      <c r="AQ627" s="349">
        <f t="shared" si="148"/>
        <v>0</v>
      </c>
      <c r="AR627" s="349">
        <f t="shared" si="148"/>
        <v>0</v>
      </c>
      <c r="AS627" s="349">
        <f t="shared" si="148"/>
        <v>0</v>
      </c>
      <c r="AT627" s="349">
        <f t="shared" si="148"/>
        <v>0</v>
      </c>
      <c r="AU627" s="349">
        <f t="shared" si="148"/>
        <v>0</v>
      </c>
      <c r="AV627" s="349">
        <f t="shared" si="148"/>
        <v>0</v>
      </c>
      <c r="AW627" s="349">
        <f t="shared" si="148"/>
        <v>0</v>
      </c>
      <c r="AX627" s="349">
        <f t="shared" si="148"/>
        <v>0</v>
      </c>
      <c r="AY627" s="349">
        <f t="shared" si="148"/>
        <v>0</v>
      </c>
      <c r="AZ627" s="349">
        <f t="shared" si="148"/>
        <v>0</v>
      </c>
      <c r="BA627" s="349">
        <f t="shared" si="148"/>
        <v>0</v>
      </c>
      <c r="BB627" s="349">
        <f t="shared" si="142"/>
        <v>0</v>
      </c>
    </row>
    <row r="628" spans="1:54" ht="13.5">
      <c r="A628" s="319" t="str">
        <f t="shared" si="137"/>
        <v/>
      </c>
      <c r="B628" s="350" t="e">
        <f>DATE(F628,G628,H628)&amp;"-"&amp;COUNTIF($C$19:C628,H628)</f>
        <v>#NUM!</v>
      </c>
      <c r="C628" s="319">
        <f t="shared" si="138"/>
        <v>0</v>
      </c>
      <c r="D628" s="350" t="e">
        <f>DATE(F628,G628,H628)&amp;"-"&amp;COUNTIF($E$19:E628,H628)</f>
        <v>#NUM!</v>
      </c>
      <c r="E628" s="319">
        <f t="shared" si="139"/>
        <v>0</v>
      </c>
      <c r="F628" s="351"/>
      <c r="G628" s="351"/>
      <c r="H628" s="351"/>
      <c r="I628" s="352"/>
      <c r="J628" s="352"/>
      <c r="K628" s="353"/>
      <c r="L628" s="351"/>
      <c r="M628" s="354"/>
      <c r="N628" s="355"/>
      <c r="O628" s="356"/>
      <c r="P628" s="355"/>
      <c r="Q628" s="356"/>
      <c r="R628" s="355"/>
      <c r="S628" s="356"/>
      <c r="T628" s="355"/>
      <c r="U628" s="356"/>
      <c r="V628" s="357"/>
      <c r="W628" s="358"/>
      <c r="X628" s="358"/>
      <c r="Y628" s="358"/>
      <c r="Z628" s="358"/>
      <c r="AA628" s="600">
        <v>960</v>
      </c>
      <c r="AB628" s="359"/>
      <c r="AC628" s="349" t="str">
        <f t="shared" ref="AC628:AC643" si="149">IF(AB628&gt;0,"～","")</f>
        <v/>
      </c>
      <c r="AD628" s="361"/>
      <c r="AE628" s="362">
        <f t="shared" si="143"/>
        <v>0</v>
      </c>
      <c r="AF628" s="362">
        <f t="shared" si="146"/>
        <v>0</v>
      </c>
      <c r="AG628" s="362">
        <f t="shared" si="147"/>
        <v>0</v>
      </c>
      <c r="AH628" s="363">
        <f t="shared" si="140"/>
        <v>0</v>
      </c>
      <c r="AI628" s="364"/>
      <c r="AJ628" s="365">
        <f t="shared" si="141"/>
        <v>0</v>
      </c>
      <c r="AK628" s="351"/>
      <c r="AM628" s="349">
        <f t="shared" si="144"/>
        <v>0</v>
      </c>
      <c r="AN628" s="349">
        <f t="shared" si="148"/>
        <v>0</v>
      </c>
      <c r="AO628" s="349">
        <f t="shared" si="148"/>
        <v>0</v>
      </c>
      <c r="AP628" s="349">
        <f t="shared" si="148"/>
        <v>0</v>
      </c>
      <c r="AQ628" s="349">
        <f t="shared" si="148"/>
        <v>0</v>
      </c>
      <c r="AR628" s="349">
        <f t="shared" si="148"/>
        <v>0</v>
      </c>
      <c r="AS628" s="349">
        <f t="shared" si="148"/>
        <v>0</v>
      </c>
      <c r="AT628" s="349">
        <f t="shared" si="148"/>
        <v>0</v>
      </c>
      <c r="AU628" s="349">
        <f t="shared" si="148"/>
        <v>0</v>
      </c>
      <c r="AV628" s="349">
        <f t="shared" si="148"/>
        <v>0</v>
      </c>
      <c r="AW628" s="349">
        <f t="shared" si="148"/>
        <v>0</v>
      </c>
      <c r="AX628" s="349">
        <f t="shared" si="148"/>
        <v>0</v>
      </c>
      <c r="AY628" s="349">
        <f t="shared" si="148"/>
        <v>0</v>
      </c>
      <c r="AZ628" s="349">
        <f t="shared" si="148"/>
        <v>0</v>
      </c>
      <c r="BA628" s="349">
        <f t="shared" si="148"/>
        <v>0</v>
      </c>
      <c r="BB628" s="349">
        <f t="shared" si="142"/>
        <v>0</v>
      </c>
    </row>
    <row r="629" spans="1:54" ht="13.5">
      <c r="A629" s="319" t="str">
        <f t="shared" si="137"/>
        <v/>
      </c>
      <c r="B629" s="350" t="e">
        <f>DATE(F629,G629,H629)&amp;"-"&amp;COUNTIF($C$19:C629,H629)</f>
        <v>#NUM!</v>
      </c>
      <c r="C629" s="319">
        <f t="shared" si="138"/>
        <v>0</v>
      </c>
      <c r="D629" s="350" t="e">
        <f>DATE(F629,G629,H629)&amp;"-"&amp;COUNTIF($E$19:E629,H629)</f>
        <v>#NUM!</v>
      </c>
      <c r="E629" s="319">
        <f t="shared" si="139"/>
        <v>0</v>
      </c>
      <c r="F629" s="351"/>
      <c r="G629" s="351"/>
      <c r="H629" s="351"/>
      <c r="I629" s="352"/>
      <c r="J629" s="352"/>
      <c r="K629" s="353"/>
      <c r="L629" s="351"/>
      <c r="M629" s="354"/>
      <c r="N629" s="355"/>
      <c r="O629" s="356"/>
      <c r="P629" s="355"/>
      <c r="Q629" s="356"/>
      <c r="R629" s="355"/>
      <c r="S629" s="356"/>
      <c r="T629" s="355"/>
      <c r="U629" s="356"/>
      <c r="V629" s="357"/>
      <c r="W629" s="358"/>
      <c r="X629" s="358"/>
      <c r="Y629" s="358"/>
      <c r="Z629" s="358"/>
      <c r="AA629" s="600">
        <v>960</v>
      </c>
      <c r="AB629" s="359"/>
      <c r="AC629" s="349" t="str">
        <f t="shared" si="149"/>
        <v/>
      </c>
      <c r="AD629" s="361"/>
      <c r="AE629" s="362">
        <f t="shared" si="143"/>
        <v>0</v>
      </c>
      <c r="AF629" s="362">
        <f t="shared" si="146"/>
        <v>0</v>
      </c>
      <c r="AG629" s="362">
        <f t="shared" si="147"/>
        <v>0</v>
      </c>
      <c r="AH629" s="363">
        <f t="shared" si="140"/>
        <v>0</v>
      </c>
      <c r="AI629" s="364"/>
      <c r="AJ629" s="365">
        <f t="shared" si="141"/>
        <v>0</v>
      </c>
      <c r="AK629" s="351"/>
      <c r="AM629" s="349">
        <f t="shared" si="144"/>
        <v>0</v>
      </c>
      <c r="AN629" s="349">
        <f t="shared" si="148"/>
        <v>0</v>
      </c>
      <c r="AO629" s="349">
        <f t="shared" si="148"/>
        <v>0</v>
      </c>
      <c r="AP629" s="349">
        <f t="shared" si="148"/>
        <v>0</v>
      </c>
      <c r="AQ629" s="349">
        <f t="shared" si="148"/>
        <v>0</v>
      </c>
      <c r="AR629" s="349">
        <f t="shared" si="148"/>
        <v>0</v>
      </c>
      <c r="AS629" s="349">
        <f t="shared" si="148"/>
        <v>0</v>
      </c>
      <c r="AT629" s="349">
        <f t="shared" si="148"/>
        <v>0</v>
      </c>
      <c r="AU629" s="349">
        <f t="shared" si="148"/>
        <v>0</v>
      </c>
      <c r="AV629" s="349">
        <f t="shared" si="148"/>
        <v>0</v>
      </c>
      <c r="AW629" s="349">
        <f t="shared" si="148"/>
        <v>0</v>
      </c>
      <c r="AX629" s="349">
        <f t="shared" si="148"/>
        <v>0</v>
      </c>
      <c r="AY629" s="349">
        <f t="shared" si="148"/>
        <v>0</v>
      </c>
      <c r="AZ629" s="349">
        <f t="shared" si="148"/>
        <v>0</v>
      </c>
      <c r="BA629" s="349">
        <f t="shared" si="148"/>
        <v>0</v>
      </c>
      <c r="BB629" s="349">
        <f t="shared" si="142"/>
        <v>0</v>
      </c>
    </row>
    <row r="630" spans="1:54" ht="13.5">
      <c r="A630" s="319" t="str">
        <f t="shared" si="137"/>
        <v/>
      </c>
      <c r="B630" s="350" t="e">
        <f>DATE(F630,G630,H630)&amp;"-"&amp;COUNTIF($C$19:C630,H630)</f>
        <v>#NUM!</v>
      </c>
      <c r="C630" s="319">
        <f t="shared" si="138"/>
        <v>0</v>
      </c>
      <c r="D630" s="350" t="e">
        <f>DATE(F630,G630,H630)&amp;"-"&amp;COUNTIF($E$19:E630,H630)</f>
        <v>#NUM!</v>
      </c>
      <c r="E630" s="319">
        <f t="shared" si="139"/>
        <v>0</v>
      </c>
      <c r="F630" s="351"/>
      <c r="G630" s="351"/>
      <c r="H630" s="351"/>
      <c r="I630" s="352"/>
      <c r="J630" s="352"/>
      <c r="K630" s="353"/>
      <c r="L630" s="351"/>
      <c r="M630" s="354"/>
      <c r="N630" s="355"/>
      <c r="O630" s="356"/>
      <c r="P630" s="355"/>
      <c r="Q630" s="356"/>
      <c r="R630" s="355"/>
      <c r="S630" s="356"/>
      <c r="T630" s="355"/>
      <c r="U630" s="356"/>
      <c r="V630" s="357"/>
      <c r="W630" s="358"/>
      <c r="X630" s="358"/>
      <c r="Y630" s="358"/>
      <c r="Z630" s="358"/>
      <c r="AA630" s="600">
        <v>960</v>
      </c>
      <c r="AB630" s="359"/>
      <c r="AC630" s="349" t="str">
        <f t="shared" si="149"/>
        <v/>
      </c>
      <c r="AD630" s="361"/>
      <c r="AE630" s="362">
        <f t="shared" si="143"/>
        <v>0</v>
      </c>
      <c r="AF630" s="362">
        <f t="shared" si="146"/>
        <v>0</v>
      </c>
      <c r="AG630" s="362">
        <f t="shared" si="147"/>
        <v>0</v>
      </c>
      <c r="AH630" s="363">
        <f t="shared" si="140"/>
        <v>0</v>
      </c>
      <c r="AI630" s="364"/>
      <c r="AJ630" s="365">
        <f t="shared" si="141"/>
        <v>0</v>
      </c>
      <c r="AK630" s="351"/>
      <c r="AM630" s="349">
        <f t="shared" si="144"/>
        <v>0</v>
      </c>
      <c r="AN630" s="349">
        <f t="shared" si="148"/>
        <v>0</v>
      </c>
      <c r="AO630" s="349">
        <f t="shared" si="148"/>
        <v>0</v>
      </c>
      <c r="AP630" s="349">
        <f t="shared" si="148"/>
        <v>0</v>
      </c>
      <c r="AQ630" s="349">
        <f t="shared" si="148"/>
        <v>0</v>
      </c>
      <c r="AR630" s="349">
        <f t="shared" si="148"/>
        <v>0</v>
      </c>
      <c r="AS630" s="349">
        <f t="shared" si="148"/>
        <v>0</v>
      </c>
      <c r="AT630" s="349">
        <f t="shared" si="148"/>
        <v>0</v>
      </c>
      <c r="AU630" s="349">
        <f t="shared" si="148"/>
        <v>0</v>
      </c>
      <c r="AV630" s="349">
        <f t="shared" si="148"/>
        <v>0</v>
      </c>
      <c r="AW630" s="349">
        <f t="shared" si="148"/>
        <v>0</v>
      </c>
      <c r="AX630" s="349">
        <f t="shared" si="148"/>
        <v>0</v>
      </c>
      <c r="AY630" s="349">
        <f t="shared" si="148"/>
        <v>0</v>
      </c>
      <c r="AZ630" s="349">
        <f t="shared" si="148"/>
        <v>0</v>
      </c>
      <c r="BA630" s="349">
        <f t="shared" si="148"/>
        <v>0</v>
      </c>
      <c r="BB630" s="349">
        <f t="shared" si="142"/>
        <v>0</v>
      </c>
    </row>
    <row r="631" spans="1:54" ht="13.5">
      <c r="A631" s="319" t="str">
        <f t="shared" si="137"/>
        <v/>
      </c>
      <c r="B631" s="350" t="e">
        <f>DATE(F631,G631,H631)&amp;"-"&amp;COUNTIF($C$19:C631,H631)</f>
        <v>#NUM!</v>
      </c>
      <c r="C631" s="319">
        <f t="shared" si="138"/>
        <v>0</v>
      </c>
      <c r="D631" s="350" t="e">
        <f>DATE(F631,G631,H631)&amp;"-"&amp;COUNTIF($E$19:E631,H631)</f>
        <v>#NUM!</v>
      </c>
      <c r="E631" s="319">
        <f t="shared" si="139"/>
        <v>0</v>
      </c>
      <c r="F631" s="351"/>
      <c r="G631" s="351"/>
      <c r="H631" s="351"/>
      <c r="I631" s="352"/>
      <c r="J631" s="352"/>
      <c r="K631" s="353"/>
      <c r="L631" s="351"/>
      <c r="M631" s="354"/>
      <c r="N631" s="355"/>
      <c r="O631" s="356"/>
      <c r="P631" s="355"/>
      <c r="Q631" s="356"/>
      <c r="R631" s="355"/>
      <c r="S631" s="356"/>
      <c r="T631" s="355"/>
      <c r="U631" s="356"/>
      <c r="V631" s="357"/>
      <c r="W631" s="358"/>
      <c r="X631" s="358"/>
      <c r="Y631" s="358"/>
      <c r="Z631" s="358"/>
      <c r="AA631" s="600">
        <v>960</v>
      </c>
      <c r="AB631" s="359"/>
      <c r="AC631" s="349" t="str">
        <f t="shared" si="149"/>
        <v/>
      </c>
      <c r="AD631" s="361"/>
      <c r="AE631" s="362">
        <f t="shared" si="143"/>
        <v>0</v>
      </c>
      <c r="AF631" s="362">
        <f t="shared" si="146"/>
        <v>0</v>
      </c>
      <c r="AG631" s="362">
        <f t="shared" si="147"/>
        <v>0</v>
      </c>
      <c r="AH631" s="363">
        <f t="shared" si="140"/>
        <v>0</v>
      </c>
      <c r="AI631" s="364"/>
      <c r="AJ631" s="365">
        <f t="shared" si="141"/>
        <v>0</v>
      </c>
      <c r="AK631" s="351"/>
      <c r="AM631" s="349">
        <f t="shared" si="144"/>
        <v>0</v>
      </c>
      <c r="AN631" s="349">
        <f t="shared" si="148"/>
        <v>0</v>
      </c>
      <c r="AO631" s="349">
        <f t="shared" si="148"/>
        <v>0</v>
      </c>
      <c r="AP631" s="349">
        <f t="shared" si="148"/>
        <v>0</v>
      </c>
      <c r="AQ631" s="349">
        <f t="shared" si="148"/>
        <v>0</v>
      </c>
      <c r="AR631" s="349">
        <f t="shared" si="148"/>
        <v>0</v>
      </c>
      <c r="AS631" s="349">
        <f t="shared" si="148"/>
        <v>0</v>
      </c>
      <c r="AT631" s="349">
        <f t="shared" si="148"/>
        <v>0</v>
      </c>
      <c r="AU631" s="349">
        <f t="shared" si="148"/>
        <v>0</v>
      </c>
      <c r="AV631" s="349">
        <f t="shared" si="148"/>
        <v>0</v>
      </c>
      <c r="AW631" s="349">
        <f t="shared" si="148"/>
        <v>0</v>
      </c>
      <c r="AX631" s="349">
        <f t="shared" si="148"/>
        <v>0</v>
      </c>
      <c r="AY631" s="349">
        <f t="shared" si="148"/>
        <v>0</v>
      </c>
      <c r="AZ631" s="349">
        <f t="shared" si="148"/>
        <v>0</v>
      </c>
      <c r="BA631" s="349">
        <f t="shared" si="148"/>
        <v>0</v>
      </c>
      <c r="BB631" s="349">
        <f t="shared" si="142"/>
        <v>0</v>
      </c>
    </row>
    <row r="632" spans="1:54" ht="13.5">
      <c r="A632" s="319" t="str">
        <f t="shared" si="137"/>
        <v/>
      </c>
      <c r="B632" s="350" t="e">
        <f>DATE(F632,G632,H632)&amp;"-"&amp;COUNTIF($C$19:C632,H632)</f>
        <v>#NUM!</v>
      </c>
      <c r="C632" s="319">
        <f t="shared" si="138"/>
        <v>0</v>
      </c>
      <c r="D632" s="350" t="e">
        <f>DATE(F632,G632,H632)&amp;"-"&amp;COUNTIF($E$19:E632,H632)</f>
        <v>#NUM!</v>
      </c>
      <c r="E632" s="319">
        <f t="shared" si="139"/>
        <v>0</v>
      </c>
      <c r="F632" s="351"/>
      <c r="G632" s="351"/>
      <c r="H632" s="351"/>
      <c r="I632" s="352"/>
      <c r="J632" s="352"/>
      <c r="K632" s="353"/>
      <c r="L632" s="351"/>
      <c r="M632" s="354"/>
      <c r="N632" s="355"/>
      <c r="O632" s="356"/>
      <c r="P632" s="355"/>
      <c r="Q632" s="356"/>
      <c r="R632" s="355"/>
      <c r="S632" s="356"/>
      <c r="T632" s="355"/>
      <c r="U632" s="356"/>
      <c r="V632" s="357"/>
      <c r="W632" s="358"/>
      <c r="X632" s="358"/>
      <c r="Y632" s="358"/>
      <c r="Z632" s="358"/>
      <c r="AA632" s="600">
        <v>960</v>
      </c>
      <c r="AB632" s="359"/>
      <c r="AC632" s="349" t="str">
        <f t="shared" si="149"/>
        <v/>
      </c>
      <c r="AD632" s="361"/>
      <c r="AE632" s="362">
        <f t="shared" si="143"/>
        <v>0</v>
      </c>
      <c r="AF632" s="362">
        <f t="shared" si="146"/>
        <v>0</v>
      </c>
      <c r="AG632" s="362">
        <f t="shared" si="147"/>
        <v>0</v>
      </c>
      <c r="AH632" s="363">
        <f t="shared" si="140"/>
        <v>0</v>
      </c>
      <c r="AI632" s="364"/>
      <c r="AJ632" s="365">
        <f t="shared" si="141"/>
        <v>0</v>
      </c>
      <c r="AK632" s="351"/>
      <c r="AM632" s="349">
        <f t="shared" si="144"/>
        <v>0</v>
      </c>
      <c r="AN632" s="349">
        <f t="shared" si="148"/>
        <v>0</v>
      </c>
      <c r="AO632" s="349">
        <f t="shared" si="148"/>
        <v>0</v>
      </c>
      <c r="AP632" s="349">
        <f t="shared" si="148"/>
        <v>0</v>
      </c>
      <c r="AQ632" s="349">
        <f t="shared" si="148"/>
        <v>0</v>
      </c>
      <c r="AR632" s="349">
        <f t="shared" si="148"/>
        <v>0</v>
      </c>
      <c r="AS632" s="349">
        <f t="shared" si="148"/>
        <v>0</v>
      </c>
      <c r="AT632" s="349">
        <f t="shared" si="148"/>
        <v>0</v>
      </c>
      <c r="AU632" s="349">
        <f t="shared" si="148"/>
        <v>0</v>
      </c>
      <c r="AV632" s="349">
        <f t="shared" si="148"/>
        <v>0</v>
      </c>
      <c r="AW632" s="349">
        <f t="shared" si="148"/>
        <v>0</v>
      </c>
      <c r="AX632" s="349">
        <f t="shared" si="148"/>
        <v>0</v>
      </c>
      <c r="AY632" s="349">
        <f t="shared" si="148"/>
        <v>0</v>
      </c>
      <c r="AZ632" s="349">
        <f t="shared" si="148"/>
        <v>0</v>
      </c>
      <c r="BA632" s="349">
        <f t="shared" si="148"/>
        <v>0</v>
      </c>
      <c r="BB632" s="349">
        <f t="shared" si="142"/>
        <v>0</v>
      </c>
    </row>
    <row r="633" spans="1:54" ht="13.5">
      <c r="A633" s="319" t="str">
        <f t="shared" si="137"/>
        <v/>
      </c>
      <c r="B633" s="350" t="e">
        <f>DATE(F633,G633,H633)&amp;"-"&amp;COUNTIF($C$19:C633,H633)</f>
        <v>#NUM!</v>
      </c>
      <c r="C633" s="319">
        <f t="shared" si="138"/>
        <v>0</v>
      </c>
      <c r="D633" s="350" t="e">
        <f>DATE(F633,G633,H633)&amp;"-"&amp;COUNTIF($E$19:E633,H633)</f>
        <v>#NUM!</v>
      </c>
      <c r="E633" s="319">
        <f t="shared" si="139"/>
        <v>0</v>
      </c>
      <c r="F633" s="351"/>
      <c r="G633" s="351"/>
      <c r="H633" s="351"/>
      <c r="I633" s="352"/>
      <c r="J633" s="352"/>
      <c r="K633" s="353"/>
      <c r="L633" s="351"/>
      <c r="M633" s="354"/>
      <c r="N633" s="355"/>
      <c r="O633" s="356"/>
      <c r="P633" s="355"/>
      <c r="Q633" s="356"/>
      <c r="R633" s="355"/>
      <c r="S633" s="356"/>
      <c r="T633" s="355"/>
      <c r="U633" s="356"/>
      <c r="V633" s="357"/>
      <c r="W633" s="358"/>
      <c r="X633" s="358"/>
      <c r="Y633" s="358"/>
      <c r="Z633" s="358"/>
      <c r="AA633" s="600">
        <v>960</v>
      </c>
      <c r="AB633" s="359"/>
      <c r="AC633" s="349" t="str">
        <f t="shared" si="149"/>
        <v/>
      </c>
      <c r="AD633" s="361"/>
      <c r="AE633" s="362">
        <f t="shared" si="143"/>
        <v>0</v>
      </c>
      <c r="AF633" s="362">
        <f t="shared" si="146"/>
        <v>0</v>
      </c>
      <c r="AG633" s="362">
        <f t="shared" si="147"/>
        <v>0</v>
      </c>
      <c r="AH633" s="363">
        <f t="shared" si="140"/>
        <v>0</v>
      </c>
      <c r="AI633" s="364"/>
      <c r="AJ633" s="365">
        <f t="shared" si="141"/>
        <v>0</v>
      </c>
      <c r="AK633" s="351"/>
      <c r="AM633" s="349">
        <f t="shared" si="144"/>
        <v>0</v>
      </c>
      <c r="AN633" s="349">
        <f t="shared" si="148"/>
        <v>0</v>
      </c>
      <c r="AO633" s="349">
        <f t="shared" si="148"/>
        <v>0</v>
      </c>
      <c r="AP633" s="349">
        <f t="shared" si="148"/>
        <v>0</v>
      </c>
      <c r="AQ633" s="349">
        <f t="shared" si="148"/>
        <v>0</v>
      </c>
      <c r="AR633" s="349">
        <f t="shared" si="148"/>
        <v>0</v>
      </c>
      <c r="AS633" s="349">
        <f t="shared" si="148"/>
        <v>0</v>
      </c>
      <c r="AT633" s="349">
        <f t="shared" si="148"/>
        <v>0</v>
      </c>
      <c r="AU633" s="349">
        <f t="shared" si="148"/>
        <v>0</v>
      </c>
      <c r="AV633" s="349">
        <f t="shared" si="148"/>
        <v>0</v>
      </c>
      <c r="AW633" s="349">
        <f t="shared" si="148"/>
        <v>0</v>
      </c>
      <c r="AX633" s="349">
        <f t="shared" si="148"/>
        <v>0</v>
      </c>
      <c r="AY633" s="349">
        <f t="shared" si="148"/>
        <v>0</v>
      </c>
      <c r="AZ633" s="349">
        <f t="shared" si="148"/>
        <v>0</v>
      </c>
      <c r="BA633" s="349">
        <f t="shared" si="148"/>
        <v>0</v>
      </c>
      <c r="BB633" s="349">
        <f t="shared" si="142"/>
        <v>0</v>
      </c>
    </row>
    <row r="634" spans="1:54" ht="13.5">
      <c r="A634" s="319" t="str">
        <f t="shared" si="137"/>
        <v/>
      </c>
      <c r="B634" s="350" t="e">
        <f>DATE(F634,G634,H634)&amp;"-"&amp;COUNTIF($C$19:C634,H634)</f>
        <v>#NUM!</v>
      </c>
      <c r="C634" s="319">
        <f t="shared" si="138"/>
        <v>0</v>
      </c>
      <c r="D634" s="350" t="e">
        <f>DATE(F634,G634,H634)&amp;"-"&amp;COUNTIF($E$19:E634,H634)</f>
        <v>#NUM!</v>
      </c>
      <c r="E634" s="319">
        <f t="shared" si="139"/>
        <v>0</v>
      </c>
      <c r="F634" s="351"/>
      <c r="G634" s="351"/>
      <c r="H634" s="351"/>
      <c r="I634" s="352"/>
      <c r="J634" s="352"/>
      <c r="K634" s="353"/>
      <c r="L634" s="351"/>
      <c r="M634" s="354"/>
      <c r="N634" s="355"/>
      <c r="O634" s="356"/>
      <c r="P634" s="355"/>
      <c r="Q634" s="356"/>
      <c r="R634" s="355"/>
      <c r="S634" s="356"/>
      <c r="T634" s="355"/>
      <c r="U634" s="356"/>
      <c r="V634" s="357"/>
      <c r="W634" s="358"/>
      <c r="X634" s="358"/>
      <c r="Y634" s="358"/>
      <c r="Z634" s="358"/>
      <c r="AA634" s="600">
        <v>960</v>
      </c>
      <c r="AB634" s="359"/>
      <c r="AC634" s="349" t="str">
        <f t="shared" si="149"/>
        <v/>
      </c>
      <c r="AD634" s="361"/>
      <c r="AE634" s="362">
        <f t="shared" si="143"/>
        <v>0</v>
      </c>
      <c r="AF634" s="362">
        <f t="shared" si="146"/>
        <v>0</v>
      </c>
      <c r="AG634" s="362">
        <f t="shared" si="147"/>
        <v>0</v>
      </c>
      <c r="AH634" s="363">
        <f t="shared" si="140"/>
        <v>0</v>
      </c>
      <c r="AI634" s="364"/>
      <c r="AJ634" s="365">
        <f t="shared" si="141"/>
        <v>0</v>
      </c>
      <c r="AK634" s="351"/>
      <c r="AM634" s="349">
        <f t="shared" si="144"/>
        <v>0</v>
      </c>
      <c r="AN634" s="349">
        <f t="shared" si="148"/>
        <v>0</v>
      </c>
      <c r="AO634" s="349">
        <f t="shared" si="148"/>
        <v>0</v>
      </c>
      <c r="AP634" s="349">
        <f t="shared" si="148"/>
        <v>0</v>
      </c>
      <c r="AQ634" s="349">
        <f t="shared" si="148"/>
        <v>0</v>
      </c>
      <c r="AR634" s="349">
        <f t="shared" si="148"/>
        <v>0</v>
      </c>
      <c r="AS634" s="349">
        <f t="shared" si="148"/>
        <v>0</v>
      </c>
      <c r="AT634" s="349">
        <f t="shared" si="148"/>
        <v>0</v>
      </c>
      <c r="AU634" s="349">
        <f t="shared" si="148"/>
        <v>0</v>
      </c>
      <c r="AV634" s="349">
        <f t="shared" si="148"/>
        <v>0</v>
      </c>
      <c r="AW634" s="349">
        <f t="shared" si="148"/>
        <v>0</v>
      </c>
      <c r="AX634" s="349">
        <f t="shared" si="148"/>
        <v>0</v>
      </c>
      <c r="AY634" s="349">
        <f t="shared" si="148"/>
        <v>0</v>
      </c>
      <c r="AZ634" s="349">
        <f t="shared" si="148"/>
        <v>0</v>
      </c>
      <c r="BA634" s="349">
        <f t="shared" si="148"/>
        <v>0</v>
      </c>
      <c r="BB634" s="349">
        <f t="shared" si="142"/>
        <v>0</v>
      </c>
    </row>
    <row r="635" spans="1:54" ht="13.5">
      <c r="A635" s="319" t="str">
        <f t="shared" si="137"/>
        <v/>
      </c>
      <c r="B635" s="350" t="e">
        <f>DATE(F635,G635,H635)&amp;"-"&amp;COUNTIF($C$19:C635,H635)</f>
        <v>#NUM!</v>
      </c>
      <c r="C635" s="319">
        <f t="shared" si="138"/>
        <v>0</v>
      </c>
      <c r="D635" s="350" t="e">
        <f>DATE(F635,G635,H635)&amp;"-"&amp;COUNTIF($E$19:E635,H635)</f>
        <v>#NUM!</v>
      </c>
      <c r="E635" s="319">
        <f t="shared" si="139"/>
        <v>0</v>
      </c>
      <c r="F635" s="351"/>
      <c r="G635" s="351"/>
      <c r="H635" s="351"/>
      <c r="I635" s="352"/>
      <c r="J635" s="352"/>
      <c r="K635" s="353"/>
      <c r="L635" s="351"/>
      <c r="M635" s="354"/>
      <c r="N635" s="355"/>
      <c r="O635" s="356"/>
      <c r="P635" s="355"/>
      <c r="Q635" s="356"/>
      <c r="R635" s="355"/>
      <c r="S635" s="356"/>
      <c r="T635" s="355"/>
      <c r="U635" s="356"/>
      <c r="V635" s="357"/>
      <c r="W635" s="358"/>
      <c r="X635" s="358"/>
      <c r="Y635" s="358"/>
      <c r="Z635" s="358"/>
      <c r="AA635" s="600">
        <v>960</v>
      </c>
      <c r="AB635" s="359"/>
      <c r="AC635" s="349" t="str">
        <f t="shared" si="149"/>
        <v/>
      </c>
      <c r="AD635" s="361"/>
      <c r="AE635" s="362">
        <f t="shared" si="143"/>
        <v>0</v>
      </c>
      <c r="AF635" s="362">
        <f t="shared" si="146"/>
        <v>0</v>
      </c>
      <c r="AG635" s="362">
        <f t="shared" si="147"/>
        <v>0</v>
      </c>
      <c r="AH635" s="363">
        <f t="shared" si="140"/>
        <v>0</v>
      </c>
      <c r="AI635" s="364"/>
      <c r="AJ635" s="365">
        <f t="shared" si="141"/>
        <v>0</v>
      </c>
      <c r="AK635" s="351"/>
      <c r="AM635" s="349">
        <f t="shared" si="144"/>
        <v>0</v>
      </c>
      <c r="AN635" s="349">
        <f t="shared" si="148"/>
        <v>0</v>
      </c>
      <c r="AO635" s="349">
        <f t="shared" si="148"/>
        <v>0</v>
      </c>
      <c r="AP635" s="349">
        <f t="shared" si="148"/>
        <v>0</v>
      </c>
      <c r="AQ635" s="349">
        <f t="shared" si="148"/>
        <v>0</v>
      </c>
      <c r="AR635" s="349">
        <f t="shared" si="148"/>
        <v>0</v>
      </c>
      <c r="AS635" s="349">
        <f t="shared" si="148"/>
        <v>0</v>
      </c>
      <c r="AT635" s="349">
        <f t="shared" si="148"/>
        <v>0</v>
      </c>
      <c r="AU635" s="349">
        <f t="shared" si="148"/>
        <v>0</v>
      </c>
      <c r="AV635" s="349">
        <f t="shared" si="148"/>
        <v>0</v>
      </c>
      <c r="AW635" s="349">
        <f t="shared" si="148"/>
        <v>0</v>
      </c>
      <c r="AX635" s="349">
        <f t="shared" si="148"/>
        <v>0</v>
      </c>
      <c r="AY635" s="349">
        <f t="shared" si="148"/>
        <v>0</v>
      </c>
      <c r="AZ635" s="349">
        <f t="shared" si="148"/>
        <v>0</v>
      </c>
      <c r="BA635" s="349">
        <f t="shared" si="148"/>
        <v>0</v>
      </c>
      <c r="BB635" s="349">
        <f t="shared" si="142"/>
        <v>0</v>
      </c>
    </row>
    <row r="636" spans="1:54" ht="13.5">
      <c r="A636" s="319" t="str">
        <f t="shared" si="137"/>
        <v/>
      </c>
      <c r="B636" s="350" t="e">
        <f>DATE(F636,G636,H636)&amp;"-"&amp;COUNTIF($C$19:C636,H636)</f>
        <v>#NUM!</v>
      </c>
      <c r="C636" s="319">
        <f t="shared" si="138"/>
        <v>0</v>
      </c>
      <c r="D636" s="350" t="e">
        <f>DATE(F636,G636,H636)&amp;"-"&amp;COUNTIF($E$19:E636,H636)</f>
        <v>#NUM!</v>
      </c>
      <c r="E636" s="319">
        <f t="shared" si="139"/>
        <v>0</v>
      </c>
      <c r="F636" s="351"/>
      <c r="G636" s="351"/>
      <c r="H636" s="351"/>
      <c r="I636" s="352"/>
      <c r="J636" s="352"/>
      <c r="K636" s="353"/>
      <c r="L636" s="351"/>
      <c r="M636" s="354"/>
      <c r="N636" s="355"/>
      <c r="O636" s="356"/>
      <c r="P636" s="355"/>
      <c r="Q636" s="356"/>
      <c r="R636" s="355"/>
      <c r="S636" s="356"/>
      <c r="T636" s="355"/>
      <c r="U636" s="356"/>
      <c r="V636" s="357"/>
      <c r="W636" s="358"/>
      <c r="X636" s="358"/>
      <c r="Y636" s="358"/>
      <c r="Z636" s="358"/>
      <c r="AA636" s="600">
        <v>960</v>
      </c>
      <c r="AB636" s="359"/>
      <c r="AC636" s="349" t="str">
        <f t="shared" si="149"/>
        <v/>
      </c>
      <c r="AD636" s="361"/>
      <c r="AE636" s="362">
        <f t="shared" si="143"/>
        <v>0</v>
      </c>
      <c r="AF636" s="362">
        <f t="shared" si="146"/>
        <v>0</v>
      </c>
      <c r="AG636" s="362">
        <f t="shared" si="147"/>
        <v>0</v>
      </c>
      <c r="AH636" s="363">
        <f t="shared" si="140"/>
        <v>0</v>
      </c>
      <c r="AI636" s="364"/>
      <c r="AJ636" s="365">
        <f t="shared" si="141"/>
        <v>0</v>
      </c>
      <c r="AK636" s="351"/>
      <c r="AM636" s="349">
        <f t="shared" si="144"/>
        <v>0</v>
      </c>
      <c r="AN636" s="349">
        <f t="shared" si="148"/>
        <v>0</v>
      </c>
      <c r="AO636" s="349">
        <f t="shared" si="148"/>
        <v>0</v>
      </c>
      <c r="AP636" s="349">
        <f t="shared" si="148"/>
        <v>0</v>
      </c>
      <c r="AQ636" s="349">
        <f t="shared" si="148"/>
        <v>0</v>
      </c>
      <c r="AR636" s="349">
        <f t="shared" si="148"/>
        <v>0</v>
      </c>
      <c r="AS636" s="349">
        <f t="shared" ref="AN636:BA643" si="150">IF($O636=AS$18,$N636,0)+IF($Q636=AS$18,$P636,0)+IF($S636=AS$18,$R636,0)+IF($U636=AS$18,$T636,0)</f>
        <v>0</v>
      </c>
      <c r="AT636" s="349">
        <f t="shared" si="150"/>
        <v>0</v>
      </c>
      <c r="AU636" s="349">
        <f t="shared" si="150"/>
        <v>0</v>
      </c>
      <c r="AV636" s="349">
        <f t="shared" si="150"/>
        <v>0</v>
      </c>
      <c r="AW636" s="349">
        <f t="shared" si="150"/>
        <v>0</v>
      </c>
      <c r="AX636" s="349">
        <f t="shared" si="150"/>
        <v>0</v>
      </c>
      <c r="AY636" s="349">
        <f t="shared" si="150"/>
        <v>0</v>
      </c>
      <c r="AZ636" s="349">
        <f t="shared" si="150"/>
        <v>0</v>
      </c>
      <c r="BA636" s="349">
        <f t="shared" si="150"/>
        <v>0</v>
      </c>
      <c r="BB636" s="349">
        <f t="shared" si="142"/>
        <v>0</v>
      </c>
    </row>
    <row r="637" spans="1:54" ht="13.5">
      <c r="A637" s="319" t="str">
        <f t="shared" si="137"/>
        <v/>
      </c>
      <c r="B637" s="350" t="e">
        <f>DATE(F637,G637,H637)&amp;"-"&amp;COUNTIF($C$19:C637,H637)</f>
        <v>#NUM!</v>
      </c>
      <c r="C637" s="319">
        <f t="shared" si="138"/>
        <v>0</v>
      </c>
      <c r="D637" s="350" t="e">
        <f>DATE(F637,G637,H637)&amp;"-"&amp;COUNTIF($E$19:E637,H637)</f>
        <v>#NUM!</v>
      </c>
      <c r="E637" s="319">
        <f t="shared" si="139"/>
        <v>0</v>
      </c>
      <c r="F637" s="351"/>
      <c r="G637" s="351"/>
      <c r="H637" s="351"/>
      <c r="I637" s="352"/>
      <c r="J637" s="352"/>
      <c r="K637" s="353"/>
      <c r="L637" s="351"/>
      <c r="M637" s="354"/>
      <c r="N637" s="355"/>
      <c r="O637" s="356"/>
      <c r="P637" s="355"/>
      <c r="Q637" s="356"/>
      <c r="R637" s="355"/>
      <c r="S637" s="356"/>
      <c r="T637" s="355"/>
      <c r="U637" s="356"/>
      <c r="V637" s="357"/>
      <c r="W637" s="358"/>
      <c r="X637" s="358"/>
      <c r="Y637" s="358"/>
      <c r="Z637" s="358"/>
      <c r="AA637" s="600">
        <v>960</v>
      </c>
      <c r="AB637" s="359"/>
      <c r="AC637" s="349" t="str">
        <f t="shared" si="149"/>
        <v/>
      </c>
      <c r="AD637" s="361"/>
      <c r="AE637" s="362">
        <f t="shared" si="143"/>
        <v>0</v>
      </c>
      <c r="AF637" s="362">
        <f t="shared" si="146"/>
        <v>0</v>
      </c>
      <c r="AG637" s="362">
        <f t="shared" si="147"/>
        <v>0</v>
      </c>
      <c r="AH637" s="363">
        <f t="shared" si="140"/>
        <v>0</v>
      </c>
      <c r="AI637" s="364"/>
      <c r="AJ637" s="365">
        <f t="shared" si="141"/>
        <v>0</v>
      </c>
      <c r="AK637" s="351"/>
      <c r="AM637" s="349">
        <f t="shared" si="144"/>
        <v>0</v>
      </c>
      <c r="AN637" s="349">
        <f t="shared" si="150"/>
        <v>0</v>
      </c>
      <c r="AO637" s="349">
        <f t="shared" si="150"/>
        <v>0</v>
      </c>
      <c r="AP637" s="349">
        <f t="shared" si="150"/>
        <v>0</v>
      </c>
      <c r="AQ637" s="349">
        <f t="shared" si="150"/>
        <v>0</v>
      </c>
      <c r="AR637" s="349">
        <f t="shared" si="150"/>
        <v>0</v>
      </c>
      <c r="AS637" s="349">
        <f t="shared" si="150"/>
        <v>0</v>
      </c>
      <c r="AT637" s="349">
        <f t="shared" si="150"/>
        <v>0</v>
      </c>
      <c r="AU637" s="349">
        <f t="shared" si="150"/>
        <v>0</v>
      </c>
      <c r="AV637" s="349">
        <f t="shared" si="150"/>
        <v>0</v>
      </c>
      <c r="AW637" s="349">
        <f t="shared" si="150"/>
        <v>0</v>
      </c>
      <c r="AX637" s="349">
        <f t="shared" si="150"/>
        <v>0</v>
      </c>
      <c r="AY637" s="349">
        <f t="shared" si="150"/>
        <v>0</v>
      </c>
      <c r="AZ637" s="349">
        <f t="shared" si="150"/>
        <v>0</v>
      </c>
      <c r="BA637" s="349">
        <f t="shared" si="150"/>
        <v>0</v>
      </c>
      <c r="BB637" s="349">
        <f t="shared" si="142"/>
        <v>0</v>
      </c>
    </row>
    <row r="638" spans="1:54" ht="13.5">
      <c r="A638" s="319" t="str">
        <f t="shared" si="137"/>
        <v/>
      </c>
      <c r="B638" s="350" t="e">
        <f>DATE(F638,G638,H638)&amp;"-"&amp;COUNTIF($C$19:C638,H638)</f>
        <v>#NUM!</v>
      </c>
      <c r="C638" s="319">
        <f t="shared" si="138"/>
        <v>0</v>
      </c>
      <c r="D638" s="350" t="e">
        <f>DATE(F638,G638,H638)&amp;"-"&amp;COUNTIF($E$19:E638,H638)</f>
        <v>#NUM!</v>
      </c>
      <c r="E638" s="319">
        <f t="shared" si="139"/>
        <v>0</v>
      </c>
      <c r="F638" s="351"/>
      <c r="G638" s="351"/>
      <c r="H638" s="351"/>
      <c r="I638" s="352"/>
      <c r="J638" s="352"/>
      <c r="K638" s="353"/>
      <c r="L638" s="351"/>
      <c r="M638" s="354"/>
      <c r="N638" s="355"/>
      <c r="O638" s="356"/>
      <c r="P638" s="355"/>
      <c r="Q638" s="356"/>
      <c r="R638" s="355"/>
      <c r="S638" s="356"/>
      <c r="T638" s="355"/>
      <c r="U638" s="356"/>
      <c r="V638" s="357"/>
      <c r="W638" s="358"/>
      <c r="X638" s="358"/>
      <c r="Y638" s="358"/>
      <c r="Z638" s="358"/>
      <c r="AA638" s="600">
        <v>960</v>
      </c>
      <c r="AB638" s="359"/>
      <c r="AC638" s="349" t="str">
        <f t="shared" si="149"/>
        <v/>
      </c>
      <c r="AD638" s="361"/>
      <c r="AE638" s="362">
        <f t="shared" si="143"/>
        <v>0</v>
      </c>
      <c r="AF638" s="362">
        <f t="shared" si="146"/>
        <v>0</v>
      </c>
      <c r="AG638" s="362">
        <f t="shared" si="147"/>
        <v>0</v>
      </c>
      <c r="AH638" s="363">
        <f t="shared" si="140"/>
        <v>0</v>
      </c>
      <c r="AI638" s="364"/>
      <c r="AJ638" s="365">
        <f t="shared" si="141"/>
        <v>0</v>
      </c>
      <c r="AK638" s="351"/>
      <c r="AM638" s="349">
        <f t="shared" si="144"/>
        <v>0</v>
      </c>
      <c r="AN638" s="349">
        <f t="shared" si="150"/>
        <v>0</v>
      </c>
      <c r="AO638" s="349">
        <f t="shared" si="150"/>
        <v>0</v>
      </c>
      <c r="AP638" s="349">
        <f t="shared" si="150"/>
        <v>0</v>
      </c>
      <c r="AQ638" s="349">
        <f t="shared" si="150"/>
        <v>0</v>
      </c>
      <c r="AR638" s="349">
        <f t="shared" si="150"/>
        <v>0</v>
      </c>
      <c r="AS638" s="349">
        <f t="shared" si="150"/>
        <v>0</v>
      </c>
      <c r="AT638" s="349">
        <f t="shared" si="150"/>
        <v>0</v>
      </c>
      <c r="AU638" s="349">
        <f t="shared" si="150"/>
        <v>0</v>
      </c>
      <c r="AV638" s="349">
        <f t="shared" si="150"/>
        <v>0</v>
      </c>
      <c r="AW638" s="349">
        <f t="shared" si="150"/>
        <v>0</v>
      </c>
      <c r="AX638" s="349">
        <f t="shared" si="150"/>
        <v>0</v>
      </c>
      <c r="AY638" s="349">
        <f t="shared" si="150"/>
        <v>0</v>
      </c>
      <c r="AZ638" s="349">
        <f t="shared" si="150"/>
        <v>0</v>
      </c>
      <c r="BA638" s="349">
        <f t="shared" si="150"/>
        <v>0</v>
      </c>
      <c r="BB638" s="349">
        <f t="shared" si="142"/>
        <v>0</v>
      </c>
    </row>
    <row r="639" spans="1:54" ht="13.5">
      <c r="A639" s="319" t="str">
        <f t="shared" si="137"/>
        <v/>
      </c>
      <c r="B639" s="350" t="e">
        <f>DATE(F639,G639,H639)&amp;"-"&amp;COUNTIF($C$19:C639,H639)</f>
        <v>#NUM!</v>
      </c>
      <c r="C639" s="319">
        <f t="shared" si="138"/>
        <v>0</v>
      </c>
      <c r="D639" s="350" t="e">
        <f>DATE(F639,G639,H639)&amp;"-"&amp;COUNTIF($E$19:E639,H639)</f>
        <v>#NUM!</v>
      </c>
      <c r="E639" s="319">
        <f t="shared" si="139"/>
        <v>0</v>
      </c>
      <c r="F639" s="351"/>
      <c r="G639" s="351"/>
      <c r="H639" s="351"/>
      <c r="I639" s="352"/>
      <c r="J639" s="352"/>
      <c r="K639" s="353"/>
      <c r="L639" s="351"/>
      <c r="M639" s="354"/>
      <c r="N639" s="355"/>
      <c r="O639" s="356"/>
      <c r="P639" s="355"/>
      <c r="Q639" s="356"/>
      <c r="R639" s="355"/>
      <c r="S639" s="356"/>
      <c r="T639" s="355"/>
      <c r="U639" s="356"/>
      <c r="V639" s="357"/>
      <c r="W639" s="358"/>
      <c r="X639" s="358"/>
      <c r="Y639" s="358"/>
      <c r="Z639" s="358"/>
      <c r="AA639" s="600">
        <v>960</v>
      </c>
      <c r="AB639" s="359"/>
      <c r="AC639" s="349" t="str">
        <f t="shared" si="149"/>
        <v/>
      </c>
      <c r="AD639" s="361"/>
      <c r="AE639" s="362">
        <f t="shared" si="143"/>
        <v>0</v>
      </c>
      <c r="AF639" s="362">
        <f t="shared" si="146"/>
        <v>0</v>
      </c>
      <c r="AG639" s="362">
        <f t="shared" si="147"/>
        <v>0</v>
      </c>
      <c r="AH639" s="363">
        <f t="shared" si="140"/>
        <v>0</v>
      </c>
      <c r="AI639" s="364"/>
      <c r="AJ639" s="365">
        <f t="shared" si="141"/>
        <v>0</v>
      </c>
      <c r="AK639" s="351"/>
      <c r="AM639" s="349">
        <f t="shared" si="144"/>
        <v>0</v>
      </c>
      <c r="AN639" s="349">
        <f t="shared" si="150"/>
        <v>0</v>
      </c>
      <c r="AO639" s="349">
        <f t="shared" si="150"/>
        <v>0</v>
      </c>
      <c r="AP639" s="349">
        <f t="shared" si="150"/>
        <v>0</v>
      </c>
      <c r="AQ639" s="349">
        <f t="shared" si="150"/>
        <v>0</v>
      </c>
      <c r="AR639" s="349">
        <f t="shared" si="150"/>
        <v>0</v>
      </c>
      <c r="AS639" s="349">
        <f t="shared" si="150"/>
        <v>0</v>
      </c>
      <c r="AT639" s="349">
        <f t="shared" si="150"/>
        <v>0</v>
      </c>
      <c r="AU639" s="349">
        <f t="shared" si="150"/>
        <v>0</v>
      </c>
      <c r="AV639" s="349">
        <f t="shared" si="150"/>
        <v>0</v>
      </c>
      <c r="AW639" s="349">
        <f t="shared" si="150"/>
        <v>0</v>
      </c>
      <c r="AX639" s="349">
        <f t="shared" si="150"/>
        <v>0</v>
      </c>
      <c r="AY639" s="349">
        <f t="shared" si="150"/>
        <v>0</v>
      </c>
      <c r="AZ639" s="349">
        <f t="shared" si="150"/>
        <v>0</v>
      </c>
      <c r="BA639" s="349">
        <f t="shared" si="150"/>
        <v>0</v>
      </c>
      <c r="BB639" s="349">
        <f t="shared" si="142"/>
        <v>0</v>
      </c>
    </row>
    <row r="640" spans="1:54" ht="13.5">
      <c r="A640" s="319" t="str">
        <f t="shared" si="137"/>
        <v/>
      </c>
      <c r="B640" s="350" t="e">
        <f>DATE(F640,G640,H640)&amp;"-"&amp;COUNTIF($C$19:C640,H640)</f>
        <v>#NUM!</v>
      </c>
      <c r="C640" s="319">
        <f t="shared" si="138"/>
        <v>0</v>
      </c>
      <c r="D640" s="350" t="e">
        <f>DATE(F640,G640,H640)&amp;"-"&amp;COUNTIF($E$19:E640,H640)</f>
        <v>#NUM!</v>
      </c>
      <c r="E640" s="319">
        <f t="shared" si="139"/>
        <v>0</v>
      </c>
      <c r="F640" s="351"/>
      <c r="G640" s="351"/>
      <c r="H640" s="351"/>
      <c r="I640" s="352"/>
      <c r="J640" s="352"/>
      <c r="K640" s="353"/>
      <c r="L640" s="351"/>
      <c r="M640" s="354"/>
      <c r="N640" s="355"/>
      <c r="O640" s="356"/>
      <c r="P640" s="355"/>
      <c r="Q640" s="356"/>
      <c r="R640" s="355"/>
      <c r="S640" s="356"/>
      <c r="T640" s="355"/>
      <c r="U640" s="356"/>
      <c r="V640" s="357"/>
      <c r="W640" s="358"/>
      <c r="X640" s="358"/>
      <c r="Y640" s="358"/>
      <c r="Z640" s="358"/>
      <c r="AA640" s="600">
        <v>960</v>
      </c>
      <c r="AB640" s="359"/>
      <c r="AC640" s="349" t="str">
        <f t="shared" si="149"/>
        <v/>
      </c>
      <c r="AD640" s="361"/>
      <c r="AE640" s="362">
        <f t="shared" si="143"/>
        <v>0</v>
      </c>
      <c r="AF640" s="362">
        <f t="shared" si="146"/>
        <v>0</v>
      </c>
      <c r="AG640" s="362">
        <f t="shared" si="147"/>
        <v>0</v>
      </c>
      <c r="AH640" s="363">
        <f t="shared" si="140"/>
        <v>0</v>
      </c>
      <c r="AI640" s="364"/>
      <c r="AJ640" s="365">
        <f t="shared" si="141"/>
        <v>0</v>
      </c>
      <c r="AK640" s="351"/>
      <c r="AM640" s="349">
        <f t="shared" si="144"/>
        <v>0</v>
      </c>
      <c r="AN640" s="349">
        <f t="shared" si="150"/>
        <v>0</v>
      </c>
      <c r="AO640" s="349">
        <f t="shared" si="150"/>
        <v>0</v>
      </c>
      <c r="AP640" s="349">
        <f t="shared" si="150"/>
        <v>0</v>
      </c>
      <c r="AQ640" s="349">
        <f t="shared" si="150"/>
        <v>0</v>
      </c>
      <c r="AR640" s="349">
        <f t="shared" si="150"/>
        <v>0</v>
      </c>
      <c r="AS640" s="349">
        <f t="shared" si="150"/>
        <v>0</v>
      </c>
      <c r="AT640" s="349">
        <f t="shared" si="150"/>
        <v>0</v>
      </c>
      <c r="AU640" s="349">
        <f t="shared" si="150"/>
        <v>0</v>
      </c>
      <c r="AV640" s="349">
        <f t="shared" si="150"/>
        <v>0</v>
      </c>
      <c r="AW640" s="349">
        <f t="shared" si="150"/>
        <v>0</v>
      </c>
      <c r="AX640" s="349">
        <f t="shared" si="150"/>
        <v>0</v>
      </c>
      <c r="AY640" s="349">
        <f t="shared" si="150"/>
        <v>0</v>
      </c>
      <c r="AZ640" s="349">
        <f t="shared" si="150"/>
        <v>0</v>
      </c>
      <c r="BA640" s="349">
        <f t="shared" si="150"/>
        <v>0</v>
      </c>
      <c r="BB640" s="349">
        <f t="shared" si="142"/>
        <v>0</v>
      </c>
    </row>
    <row r="641" spans="1:54" ht="13.5">
      <c r="A641" s="319" t="str">
        <f t="shared" si="137"/>
        <v/>
      </c>
      <c r="B641" s="350" t="e">
        <f>DATE(F641,G641,H641)&amp;"-"&amp;COUNTIF($C$19:C641,H641)</f>
        <v>#NUM!</v>
      </c>
      <c r="C641" s="319">
        <f t="shared" si="138"/>
        <v>0</v>
      </c>
      <c r="D641" s="350" t="e">
        <f>DATE(F641,G641,H641)&amp;"-"&amp;COUNTIF($E$19:E641,H641)</f>
        <v>#NUM!</v>
      </c>
      <c r="E641" s="319">
        <f t="shared" si="139"/>
        <v>0</v>
      </c>
      <c r="F641" s="351"/>
      <c r="G641" s="351"/>
      <c r="H641" s="351"/>
      <c r="I641" s="352"/>
      <c r="J641" s="352"/>
      <c r="K641" s="353"/>
      <c r="L641" s="351"/>
      <c r="M641" s="354"/>
      <c r="N641" s="355"/>
      <c r="O641" s="356"/>
      <c r="P641" s="355"/>
      <c r="Q641" s="356"/>
      <c r="R641" s="355"/>
      <c r="S641" s="356"/>
      <c r="T641" s="355"/>
      <c r="U641" s="356"/>
      <c r="V641" s="357"/>
      <c r="W641" s="358"/>
      <c r="X641" s="358"/>
      <c r="Y641" s="358"/>
      <c r="Z641" s="358"/>
      <c r="AA641" s="600">
        <v>960</v>
      </c>
      <c r="AB641" s="359"/>
      <c r="AC641" s="349" t="str">
        <f t="shared" si="149"/>
        <v/>
      </c>
      <c r="AD641" s="361"/>
      <c r="AE641" s="362">
        <f t="shared" si="143"/>
        <v>0</v>
      </c>
      <c r="AF641" s="362">
        <f t="shared" si="146"/>
        <v>0</v>
      </c>
      <c r="AG641" s="362">
        <f t="shared" si="147"/>
        <v>0</v>
      </c>
      <c r="AH641" s="363">
        <f t="shared" si="140"/>
        <v>0</v>
      </c>
      <c r="AI641" s="364"/>
      <c r="AJ641" s="365">
        <f t="shared" si="141"/>
        <v>0</v>
      </c>
      <c r="AK641" s="351"/>
      <c r="AM641" s="349">
        <f t="shared" si="144"/>
        <v>0</v>
      </c>
      <c r="AN641" s="349">
        <f t="shared" si="150"/>
        <v>0</v>
      </c>
      <c r="AO641" s="349">
        <f t="shared" si="150"/>
        <v>0</v>
      </c>
      <c r="AP641" s="349">
        <f t="shared" si="150"/>
        <v>0</v>
      </c>
      <c r="AQ641" s="349">
        <f t="shared" si="150"/>
        <v>0</v>
      </c>
      <c r="AR641" s="349">
        <f t="shared" si="150"/>
        <v>0</v>
      </c>
      <c r="AS641" s="349">
        <f t="shared" si="150"/>
        <v>0</v>
      </c>
      <c r="AT641" s="349">
        <f t="shared" si="150"/>
        <v>0</v>
      </c>
      <c r="AU641" s="349">
        <f t="shared" si="150"/>
        <v>0</v>
      </c>
      <c r="AV641" s="349">
        <f t="shared" si="150"/>
        <v>0</v>
      </c>
      <c r="AW641" s="349">
        <f t="shared" si="150"/>
        <v>0</v>
      </c>
      <c r="AX641" s="349">
        <f t="shared" si="150"/>
        <v>0</v>
      </c>
      <c r="AY641" s="349">
        <f t="shared" si="150"/>
        <v>0</v>
      </c>
      <c r="AZ641" s="349">
        <f t="shared" si="150"/>
        <v>0</v>
      </c>
      <c r="BA641" s="349">
        <f t="shared" si="150"/>
        <v>0</v>
      </c>
      <c r="BB641" s="349">
        <f t="shared" si="142"/>
        <v>0</v>
      </c>
    </row>
    <row r="642" spans="1:54" ht="13.5">
      <c r="A642" s="319" t="str">
        <f t="shared" si="137"/>
        <v/>
      </c>
      <c r="B642" s="350" t="e">
        <f>DATE(F642,G642,H642)&amp;"-"&amp;COUNTIF($C$19:C642,H642)</f>
        <v>#NUM!</v>
      </c>
      <c r="C642" s="319">
        <f t="shared" si="138"/>
        <v>0</v>
      </c>
      <c r="D642" s="350" t="e">
        <f>DATE(F642,G642,H642)&amp;"-"&amp;COUNTIF($E$19:E642,H642)</f>
        <v>#NUM!</v>
      </c>
      <c r="E642" s="319">
        <f t="shared" si="139"/>
        <v>0</v>
      </c>
      <c r="F642" s="351"/>
      <c r="G642" s="351"/>
      <c r="H642" s="351"/>
      <c r="I642" s="352"/>
      <c r="J642" s="352"/>
      <c r="K642" s="353"/>
      <c r="L642" s="351"/>
      <c r="M642" s="354"/>
      <c r="N642" s="355"/>
      <c r="O642" s="356"/>
      <c r="P642" s="355"/>
      <c r="Q642" s="356"/>
      <c r="R642" s="355"/>
      <c r="S642" s="356"/>
      <c r="T642" s="355"/>
      <c r="U642" s="356"/>
      <c r="V642" s="357"/>
      <c r="W642" s="358"/>
      <c r="X642" s="358"/>
      <c r="Y642" s="358"/>
      <c r="Z642" s="358"/>
      <c r="AA642" s="600">
        <v>960</v>
      </c>
      <c r="AB642" s="359"/>
      <c r="AC642" s="349" t="str">
        <f t="shared" si="149"/>
        <v/>
      </c>
      <c r="AD642" s="361"/>
      <c r="AE642" s="362">
        <f t="shared" si="143"/>
        <v>0</v>
      </c>
      <c r="AF642" s="362">
        <f t="shared" si="146"/>
        <v>0</v>
      </c>
      <c r="AG642" s="362">
        <f t="shared" si="147"/>
        <v>0</v>
      </c>
      <c r="AH642" s="363">
        <f t="shared" si="140"/>
        <v>0</v>
      </c>
      <c r="AI642" s="364"/>
      <c r="AJ642" s="365">
        <f t="shared" si="141"/>
        <v>0</v>
      </c>
      <c r="AK642" s="351"/>
      <c r="AM642" s="349">
        <f t="shared" si="144"/>
        <v>0</v>
      </c>
      <c r="AN642" s="349">
        <f t="shared" si="150"/>
        <v>0</v>
      </c>
      <c r="AO642" s="349">
        <f t="shared" si="150"/>
        <v>0</v>
      </c>
      <c r="AP642" s="349">
        <f t="shared" si="150"/>
        <v>0</v>
      </c>
      <c r="AQ642" s="349">
        <f t="shared" si="150"/>
        <v>0</v>
      </c>
      <c r="AR642" s="349">
        <f t="shared" si="150"/>
        <v>0</v>
      </c>
      <c r="AS642" s="349">
        <f t="shared" si="150"/>
        <v>0</v>
      </c>
      <c r="AT642" s="349">
        <f t="shared" si="150"/>
        <v>0</v>
      </c>
      <c r="AU642" s="349">
        <f t="shared" si="150"/>
        <v>0</v>
      </c>
      <c r="AV642" s="349">
        <f t="shared" si="150"/>
        <v>0</v>
      </c>
      <c r="AW642" s="349">
        <f t="shared" si="150"/>
        <v>0</v>
      </c>
      <c r="AX642" s="349">
        <f t="shared" si="150"/>
        <v>0</v>
      </c>
      <c r="AY642" s="349">
        <f t="shared" si="150"/>
        <v>0</v>
      </c>
      <c r="AZ642" s="349">
        <f t="shared" si="150"/>
        <v>0</v>
      </c>
      <c r="BA642" s="349">
        <f t="shared" si="150"/>
        <v>0</v>
      </c>
      <c r="BB642" s="349">
        <f t="shared" si="142"/>
        <v>0</v>
      </c>
    </row>
    <row r="643" spans="1:54" ht="13.5">
      <c r="A643" s="319" t="str">
        <f t="shared" si="137"/>
        <v/>
      </c>
      <c r="B643" s="350" t="e">
        <f>DATE(F643,G643,H643)&amp;"-"&amp;COUNTIF($C$19:C643,H643)</f>
        <v>#NUM!</v>
      </c>
      <c r="C643" s="319">
        <f t="shared" si="138"/>
        <v>0</v>
      </c>
      <c r="D643" s="350" t="e">
        <f>DATE(F643,G643,H643)&amp;"-"&amp;COUNTIF($E$19:E643,H643)</f>
        <v>#NUM!</v>
      </c>
      <c r="E643" s="319">
        <f t="shared" si="139"/>
        <v>0</v>
      </c>
      <c r="F643" s="351"/>
      <c r="G643" s="351"/>
      <c r="H643" s="351"/>
      <c r="I643" s="352"/>
      <c r="J643" s="352"/>
      <c r="K643" s="353"/>
      <c r="L643" s="351"/>
      <c r="M643" s="354"/>
      <c r="N643" s="355"/>
      <c r="O643" s="356"/>
      <c r="P643" s="355"/>
      <c r="Q643" s="356"/>
      <c r="R643" s="355"/>
      <c r="S643" s="356"/>
      <c r="T643" s="355"/>
      <c r="U643" s="356"/>
      <c r="V643" s="357"/>
      <c r="W643" s="358"/>
      <c r="X643" s="358"/>
      <c r="Y643" s="358"/>
      <c r="Z643" s="358"/>
      <c r="AA643" s="600">
        <v>960</v>
      </c>
      <c r="AB643" s="359"/>
      <c r="AC643" s="349" t="str">
        <f t="shared" si="149"/>
        <v/>
      </c>
      <c r="AD643" s="361"/>
      <c r="AE643" s="362">
        <f t="shared" si="143"/>
        <v>0</v>
      </c>
      <c r="AF643" s="362">
        <f t="shared" si="146"/>
        <v>0</v>
      </c>
      <c r="AG643" s="362">
        <f t="shared" si="147"/>
        <v>0</v>
      </c>
      <c r="AH643" s="363">
        <f t="shared" si="140"/>
        <v>0</v>
      </c>
      <c r="AI643" s="364"/>
      <c r="AJ643" s="365">
        <f t="shared" si="141"/>
        <v>0</v>
      </c>
      <c r="AK643" s="351"/>
      <c r="AM643" s="349">
        <f t="shared" si="144"/>
        <v>0</v>
      </c>
      <c r="AN643" s="349">
        <f t="shared" si="150"/>
        <v>0</v>
      </c>
      <c r="AO643" s="349">
        <f t="shared" si="150"/>
        <v>0</v>
      </c>
      <c r="AP643" s="349">
        <f t="shared" si="150"/>
        <v>0</v>
      </c>
      <c r="AQ643" s="349">
        <f t="shared" si="150"/>
        <v>0</v>
      </c>
      <c r="AR643" s="349">
        <f t="shared" si="150"/>
        <v>0</v>
      </c>
      <c r="AS643" s="349">
        <f t="shared" si="150"/>
        <v>0</v>
      </c>
      <c r="AT643" s="349">
        <f t="shared" si="150"/>
        <v>0</v>
      </c>
      <c r="AU643" s="349">
        <f t="shared" si="150"/>
        <v>0</v>
      </c>
      <c r="AV643" s="349">
        <f t="shared" si="150"/>
        <v>0</v>
      </c>
      <c r="AW643" s="349">
        <f t="shared" si="150"/>
        <v>0</v>
      </c>
      <c r="AX643" s="349">
        <f t="shared" si="150"/>
        <v>0</v>
      </c>
      <c r="AY643" s="349">
        <f t="shared" si="150"/>
        <v>0</v>
      </c>
      <c r="AZ643" s="349">
        <f t="shared" si="150"/>
        <v>0</v>
      </c>
      <c r="BA643" s="349">
        <f t="shared" si="150"/>
        <v>0</v>
      </c>
      <c r="BB643" s="349">
        <f t="shared" si="142"/>
        <v>0</v>
      </c>
    </row>
    <row r="644" spans="1:54" ht="12.95" customHeight="1">
      <c r="AA644" s="600">
        <v>960</v>
      </c>
      <c r="AE644" s="362">
        <f t="shared" si="143"/>
        <v>0</v>
      </c>
      <c r="AF644" s="362">
        <f t="shared" si="146"/>
        <v>0</v>
      </c>
      <c r="AG644" s="362">
        <f t="shared" si="147"/>
        <v>0</v>
      </c>
    </row>
    <row r="645" spans="1:54" ht="12.95" customHeight="1">
      <c r="AA645" s="600">
        <v>960</v>
      </c>
      <c r="AE645" s="362">
        <f t="shared" si="143"/>
        <v>0</v>
      </c>
      <c r="AF645" s="362">
        <f t="shared" si="146"/>
        <v>0</v>
      </c>
      <c r="AG645" s="362">
        <f t="shared" si="147"/>
        <v>0</v>
      </c>
    </row>
    <row r="646" spans="1:54" ht="12.95" customHeight="1">
      <c r="AA646" s="600">
        <v>960</v>
      </c>
      <c r="AE646" s="362">
        <f t="shared" si="143"/>
        <v>0</v>
      </c>
      <c r="AF646" s="362">
        <f t="shared" si="146"/>
        <v>0</v>
      </c>
      <c r="AG646" s="362">
        <f t="shared" si="147"/>
        <v>0</v>
      </c>
    </row>
    <row r="647" spans="1:54" ht="12.95" customHeight="1">
      <c r="AA647" s="600">
        <v>960</v>
      </c>
      <c r="AE647" s="362">
        <f t="shared" si="143"/>
        <v>0</v>
      </c>
      <c r="AF647" s="362">
        <f t="shared" si="146"/>
        <v>0</v>
      </c>
      <c r="AG647" s="362">
        <f t="shared" si="147"/>
        <v>0</v>
      </c>
    </row>
    <row r="648" spans="1:54" ht="12.95" customHeight="1">
      <c r="AA648" s="600">
        <v>960</v>
      </c>
      <c r="AE648" s="362">
        <f t="shared" si="143"/>
        <v>0</v>
      </c>
      <c r="AF648" s="362">
        <f t="shared" si="146"/>
        <v>0</v>
      </c>
      <c r="AG648" s="362">
        <f t="shared" si="147"/>
        <v>0</v>
      </c>
    </row>
    <row r="649" spans="1:54" ht="12.95" customHeight="1">
      <c r="AA649" s="600">
        <v>960</v>
      </c>
      <c r="AE649" s="362">
        <f t="shared" si="143"/>
        <v>0</v>
      </c>
      <c r="AF649" s="362">
        <f t="shared" si="146"/>
        <v>0</v>
      </c>
      <c r="AG649" s="362">
        <f t="shared" si="147"/>
        <v>0</v>
      </c>
    </row>
    <row r="650" spans="1:54" ht="12.95" customHeight="1">
      <c r="AA650" s="600">
        <v>960</v>
      </c>
      <c r="AE650" s="362">
        <f t="shared" si="143"/>
        <v>0</v>
      </c>
      <c r="AF650" s="362">
        <f t="shared" si="146"/>
        <v>0</v>
      </c>
      <c r="AG650" s="362">
        <f t="shared" si="147"/>
        <v>0</v>
      </c>
    </row>
    <row r="651" spans="1:54" ht="12.95" customHeight="1">
      <c r="AA651" s="600">
        <v>960</v>
      </c>
      <c r="AE651" s="362">
        <f t="shared" si="143"/>
        <v>0</v>
      </c>
      <c r="AF651" s="362">
        <f t="shared" si="146"/>
        <v>0</v>
      </c>
      <c r="AG651" s="362">
        <f t="shared" si="147"/>
        <v>0</v>
      </c>
    </row>
    <row r="652" spans="1:54" ht="12.95" customHeight="1">
      <c r="AA652" s="600">
        <v>960</v>
      </c>
      <c r="AE652" s="362">
        <f t="shared" si="143"/>
        <v>0</v>
      </c>
      <c r="AF652" s="362">
        <f t="shared" si="146"/>
        <v>0</v>
      </c>
      <c r="AG652" s="362">
        <f t="shared" si="147"/>
        <v>0</v>
      </c>
    </row>
    <row r="653" spans="1:54" ht="12.95" customHeight="1">
      <c r="AA653" s="600">
        <v>960</v>
      </c>
      <c r="AE653" s="362">
        <f t="shared" si="143"/>
        <v>0</v>
      </c>
      <c r="AF653" s="362">
        <f t="shared" si="146"/>
        <v>0</v>
      </c>
      <c r="AG653" s="362">
        <f t="shared" si="147"/>
        <v>0</v>
      </c>
    </row>
    <row r="654" spans="1:54" ht="12.95" customHeight="1">
      <c r="AA654" s="600">
        <v>960</v>
      </c>
      <c r="AE654" s="362">
        <f t="shared" si="143"/>
        <v>0</v>
      </c>
      <c r="AF654" s="362">
        <f t="shared" si="146"/>
        <v>0</v>
      </c>
      <c r="AG654" s="362">
        <f t="shared" si="147"/>
        <v>0</v>
      </c>
    </row>
    <row r="655" spans="1:54" ht="12.95" customHeight="1">
      <c r="AA655" s="600">
        <v>960</v>
      </c>
      <c r="AE655" s="362">
        <f>AD655-AB655</f>
        <v>0</v>
      </c>
      <c r="AF655" s="362">
        <f t="shared" si="146"/>
        <v>0</v>
      </c>
      <c r="AG655" s="362">
        <f t="shared" si="147"/>
        <v>0</v>
      </c>
    </row>
    <row r="656" spans="1:54" ht="12.95" customHeight="1">
      <c r="AA656" s="600">
        <v>960</v>
      </c>
      <c r="AE656" s="362">
        <f>AD656-AB656</f>
        <v>0</v>
      </c>
      <c r="AF656" s="362">
        <f t="shared" si="146"/>
        <v>0</v>
      </c>
      <c r="AG656" s="362">
        <f t="shared" si="147"/>
        <v>0</v>
      </c>
    </row>
    <row r="657" spans="27:33" ht="12.95" customHeight="1">
      <c r="AA657" s="600">
        <v>960</v>
      </c>
      <c r="AE657" s="362">
        <f>AD657-AB657</f>
        <v>0</v>
      </c>
      <c r="AF657" s="362">
        <f t="shared" si="146"/>
        <v>0</v>
      </c>
      <c r="AG657" s="362">
        <f t="shared" si="147"/>
        <v>0</v>
      </c>
    </row>
    <row r="658" spans="27:33" ht="12.95" customHeight="1">
      <c r="AA658" s="600">
        <v>960</v>
      </c>
      <c r="AE658" s="362">
        <f>AD658-AB658</f>
        <v>0</v>
      </c>
      <c r="AF658" s="362">
        <f t="shared" si="146"/>
        <v>0</v>
      </c>
      <c r="AG658" s="362">
        <f t="shared" si="147"/>
        <v>0</v>
      </c>
    </row>
    <row r="659" spans="27:33" ht="12.95" customHeight="1">
      <c r="AA659" s="600">
        <v>960</v>
      </c>
      <c r="AE659" s="362">
        <f>AD659-AB659</f>
        <v>0</v>
      </c>
      <c r="AF659" s="362">
        <f t="shared" si="146"/>
        <v>0</v>
      </c>
      <c r="AG659" s="362">
        <f t="shared" si="147"/>
        <v>0</v>
      </c>
    </row>
    <row r="660" spans="27:33" ht="12.95" customHeight="1"/>
    <row r="661" spans="27:33" ht="12.95" customHeight="1"/>
    <row r="662" spans="27:33" ht="12.95" customHeight="1"/>
    <row r="663" spans="27:33" ht="12.95" customHeight="1"/>
    <row r="664" spans="27:33" ht="12.95" customHeight="1"/>
    <row r="665" spans="27:33" ht="12.95" customHeight="1"/>
    <row r="666" spans="27:33" ht="12.95" customHeight="1"/>
    <row r="667" spans="27:33" ht="12.95" customHeight="1"/>
    <row r="668" spans="27:33" ht="12.95" customHeight="1"/>
    <row r="669" spans="27:33" ht="12.95" customHeight="1"/>
    <row r="670" spans="27:33" ht="12.95" customHeight="1"/>
    <row r="671" spans="27:33" ht="12.95" customHeight="1"/>
    <row r="672" spans="27:33" ht="12.95" customHeight="1"/>
    <row r="673" ht="12.95" customHeight="1"/>
    <row r="674" ht="12.95" customHeight="1"/>
    <row r="675" ht="12.95" customHeight="1"/>
    <row r="676" ht="12.95" customHeight="1"/>
    <row r="677" ht="12.95" customHeight="1"/>
    <row r="678" ht="12.95" customHeight="1"/>
    <row r="679" ht="12.95" customHeight="1"/>
    <row r="680" ht="12.95" customHeight="1"/>
    <row r="681" ht="12.95" customHeight="1"/>
    <row r="682" ht="12.95" customHeight="1"/>
    <row r="683" ht="12.95" customHeight="1"/>
    <row r="684" ht="12.95" customHeight="1"/>
    <row r="685" ht="12.95" customHeight="1"/>
    <row r="686" ht="12.95" customHeight="1"/>
    <row r="687" ht="12.95" customHeight="1"/>
    <row r="688" ht="12.95" customHeight="1"/>
    <row r="689" ht="12.95" customHeight="1"/>
    <row r="690" ht="12.95" customHeight="1"/>
    <row r="691" ht="12.95" customHeight="1"/>
    <row r="692" ht="12.95" customHeight="1"/>
    <row r="693" ht="12.95" customHeight="1"/>
    <row r="694" ht="12.95" customHeight="1"/>
    <row r="695" ht="12.95" customHeight="1"/>
    <row r="696" ht="12.95" customHeight="1"/>
    <row r="697" ht="12.95" customHeight="1"/>
    <row r="698" ht="12.95" customHeight="1"/>
    <row r="699" ht="12.95" customHeight="1"/>
    <row r="700" ht="12.95" customHeight="1"/>
    <row r="701" ht="12.95" customHeight="1"/>
    <row r="702" ht="12.95" customHeight="1"/>
    <row r="703" ht="12.95" customHeight="1"/>
    <row r="704" ht="12.95" customHeight="1"/>
    <row r="705" ht="12.95" customHeight="1"/>
    <row r="706" ht="12.95" customHeight="1"/>
    <row r="707" ht="12.95" customHeight="1"/>
    <row r="708" ht="12.95" customHeight="1"/>
    <row r="709" ht="12.95" customHeight="1"/>
    <row r="710" ht="12.95" customHeight="1"/>
    <row r="711" ht="12.95" customHeight="1"/>
    <row r="712" ht="12.95" customHeight="1"/>
    <row r="713" ht="12.95" customHeight="1"/>
    <row r="714" ht="12.95" customHeight="1"/>
    <row r="715" ht="12.95" customHeight="1"/>
    <row r="716" ht="12.95" customHeight="1"/>
    <row r="717" ht="12.95" customHeight="1"/>
    <row r="718" ht="12.95" customHeight="1"/>
    <row r="719" ht="12.95" customHeight="1"/>
    <row r="720" ht="12.95" customHeight="1"/>
    <row r="721" ht="12.95" customHeight="1"/>
    <row r="722" ht="12.95" customHeight="1"/>
    <row r="723" ht="12.95" customHeight="1"/>
    <row r="724" ht="12.95" customHeight="1"/>
    <row r="725" ht="12.95" customHeight="1"/>
    <row r="726" ht="12.95" customHeight="1"/>
    <row r="727" ht="12.95" customHeight="1"/>
    <row r="728" ht="12.95" customHeight="1"/>
    <row r="729" ht="12.95" customHeight="1"/>
    <row r="730" ht="12.95" customHeight="1"/>
    <row r="731" ht="12.95" customHeight="1"/>
    <row r="732" ht="12.95" customHeight="1"/>
    <row r="733" ht="12.95" customHeight="1"/>
    <row r="734" ht="12.95" customHeight="1"/>
    <row r="735" ht="12.95" customHeight="1"/>
    <row r="736" ht="12.95" customHeight="1"/>
    <row r="737" ht="12.95" customHeight="1"/>
    <row r="738" ht="12.95" customHeight="1"/>
    <row r="739" ht="12.95" customHeight="1"/>
    <row r="740" ht="12.95" customHeight="1"/>
    <row r="741" ht="12.95" customHeight="1"/>
    <row r="742" ht="12.95" customHeight="1"/>
    <row r="743" ht="12.95" customHeight="1"/>
    <row r="744" ht="12.95" customHeight="1"/>
    <row r="745" ht="12.95" customHeight="1"/>
    <row r="746" ht="12.95" customHeight="1"/>
    <row r="747" ht="12.95" customHeight="1"/>
    <row r="748" ht="12.95" customHeight="1"/>
    <row r="749" ht="12.95" customHeight="1"/>
    <row r="750" ht="12.95" customHeight="1"/>
    <row r="751" ht="12.95" customHeight="1"/>
    <row r="752" ht="12.95" customHeight="1"/>
    <row r="753" ht="12.95" customHeight="1"/>
    <row r="754" ht="12.95" customHeight="1"/>
    <row r="755" ht="12.95" customHeight="1"/>
    <row r="756" ht="12.95" customHeight="1"/>
    <row r="757" ht="12.95" customHeight="1"/>
    <row r="758" ht="12.95" customHeight="1"/>
    <row r="759" ht="12.95" customHeight="1"/>
    <row r="760" ht="12.95" customHeight="1"/>
    <row r="761" ht="12.95" customHeight="1"/>
    <row r="762" ht="12.95" customHeight="1"/>
    <row r="763" ht="12.95" customHeight="1"/>
    <row r="764" ht="12.95" customHeight="1"/>
    <row r="765" ht="12.95" customHeight="1"/>
    <row r="766" ht="12.95" customHeight="1"/>
    <row r="767" ht="12.95" customHeight="1"/>
    <row r="768" ht="12.95" customHeight="1"/>
    <row r="769" ht="12.95" customHeight="1"/>
    <row r="770" ht="12.95" customHeight="1"/>
    <row r="771" ht="12.95" customHeight="1"/>
    <row r="772" ht="12.95" customHeight="1"/>
    <row r="773" ht="12.95" customHeight="1"/>
    <row r="774" ht="12.95" customHeight="1"/>
    <row r="775" ht="12.95" customHeight="1"/>
    <row r="776" ht="12.95" customHeight="1"/>
    <row r="777" ht="12.95" customHeight="1"/>
    <row r="778" ht="12.95" customHeight="1"/>
    <row r="779" ht="12.95" customHeight="1"/>
    <row r="780" ht="12.95" customHeight="1"/>
    <row r="781" ht="12.95" customHeight="1"/>
    <row r="782" ht="12.95" customHeight="1"/>
    <row r="783" ht="12.95" customHeight="1"/>
    <row r="784" ht="12.95" customHeight="1"/>
    <row r="785" ht="12.95" customHeight="1"/>
    <row r="786" ht="12.95" customHeight="1"/>
    <row r="787" ht="12.95" customHeight="1"/>
    <row r="788" ht="12.95" customHeight="1"/>
    <row r="789" ht="12.95" customHeight="1"/>
    <row r="790" ht="12.95" customHeight="1"/>
    <row r="791" ht="12.95" customHeight="1"/>
    <row r="792" ht="12.95" customHeight="1"/>
    <row r="793" ht="12.95" customHeight="1"/>
    <row r="794" ht="12.95" customHeight="1"/>
    <row r="795" ht="12.95" customHeight="1"/>
    <row r="796" ht="12.95" customHeight="1"/>
    <row r="797" ht="12.95" customHeight="1"/>
    <row r="798" ht="12.95" customHeight="1"/>
    <row r="799" ht="12.95" customHeight="1"/>
    <row r="800" ht="12.95" customHeight="1"/>
    <row r="801" ht="12.95" customHeight="1"/>
    <row r="802" ht="12.95" customHeight="1"/>
    <row r="803" ht="12.95" customHeight="1"/>
    <row r="804" ht="12.95" customHeight="1"/>
    <row r="805" ht="12.95" customHeight="1"/>
    <row r="806" ht="12.95" customHeight="1"/>
    <row r="807" ht="12.95" customHeight="1"/>
    <row r="808" ht="12.95" customHeight="1"/>
    <row r="809" ht="12.95" customHeight="1"/>
    <row r="810" ht="12.95" customHeight="1"/>
    <row r="811" ht="12.95" customHeight="1"/>
    <row r="812" ht="12.95" customHeight="1"/>
    <row r="813" ht="12.95" customHeight="1"/>
    <row r="814" ht="12.95" customHeight="1"/>
    <row r="815" ht="12.95" customHeight="1"/>
    <row r="816" ht="12.95" customHeight="1"/>
    <row r="817" ht="12.95" customHeight="1"/>
    <row r="818" ht="12.95" customHeight="1"/>
    <row r="819" ht="12.95" customHeight="1"/>
    <row r="820" ht="12.95" customHeight="1"/>
    <row r="821" ht="12.95" customHeight="1"/>
    <row r="822" ht="12.95" customHeight="1"/>
    <row r="823" ht="12.95" customHeight="1"/>
    <row r="824" ht="12.95" customHeight="1"/>
    <row r="825" ht="12.95" customHeight="1"/>
    <row r="826" ht="12.95" customHeight="1"/>
    <row r="827" ht="12.95" customHeight="1"/>
    <row r="828" ht="12.95" customHeight="1"/>
    <row r="829" ht="12.95" customHeight="1"/>
    <row r="830" ht="12.95" customHeight="1"/>
    <row r="831" ht="12.95" customHeight="1"/>
    <row r="832" ht="12.95" customHeight="1"/>
    <row r="833" ht="12.95" customHeight="1"/>
    <row r="834" ht="12.95" customHeight="1"/>
    <row r="835" ht="12.95" customHeight="1"/>
    <row r="836" ht="12.95" customHeight="1"/>
    <row r="837" ht="12.95" customHeight="1"/>
    <row r="838" ht="12.95" customHeight="1"/>
    <row r="839" ht="12.95" customHeight="1"/>
    <row r="840" ht="12.95" customHeight="1"/>
    <row r="841" ht="12.95" customHeight="1"/>
    <row r="842" ht="12.95" customHeight="1"/>
    <row r="843" ht="12.95" customHeight="1"/>
    <row r="844" ht="12.95" customHeight="1"/>
    <row r="845" ht="12.95" customHeight="1"/>
    <row r="846" ht="12.95" customHeight="1"/>
    <row r="847" ht="12.95" customHeight="1"/>
    <row r="848" ht="12.95" customHeight="1"/>
    <row r="849" ht="12.95" customHeight="1"/>
    <row r="850" ht="12.95" customHeight="1"/>
    <row r="851" ht="12.95" customHeight="1"/>
    <row r="852" ht="12.95" customHeight="1"/>
    <row r="853" ht="12.95" customHeight="1"/>
    <row r="854" ht="12.95" customHeight="1"/>
    <row r="855" ht="12.95" customHeight="1"/>
    <row r="856" ht="12.95" customHeight="1"/>
    <row r="857" ht="12.95" customHeight="1"/>
    <row r="858" ht="12.95" customHeight="1"/>
    <row r="859" ht="12.95" customHeight="1"/>
    <row r="860" ht="12.95" customHeight="1"/>
    <row r="861" ht="12.95" customHeight="1"/>
    <row r="862" ht="12.95" customHeight="1"/>
    <row r="863" ht="12.95" customHeight="1"/>
    <row r="864" ht="12.95" customHeight="1"/>
    <row r="865" ht="12.95" customHeight="1"/>
    <row r="866" ht="12.95" customHeight="1"/>
    <row r="867" ht="12.95" customHeight="1"/>
    <row r="868" ht="12.95" customHeight="1"/>
    <row r="869" ht="12.95" customHeight="1"/>
    <row r="870" ht="12.95" customHeight="1"/>
    <row r="871" ht="12.95" customHeight="1"/>
    <row r="872" ht="12.95" customHeight="1"/>
    <row r="873" ht="12.95" customHeight="1"/>
    <row r="874" ht="12.95" customHeight="1"/>
    <row r="875" ht="12.95" customHeight="1"/>
    <row r="876" ht="12.95" customHeight="1"/>
    <row r="877" ht="12.95" customHeight="1"/>
    <row r="878" ht="12.95" customHeight="1"/>
    <row r="879" ht="12.95" customHeight="1"/>
    <row r="880" ht="12.95" customHeight="1"/>
    <row r="881" ht="12.95" customHeight="1"/>
    <row r="882" ht="12.95" customHeight="1"/>
    <row r="883" ht="12.95" customHeight="1"/>
    <row r="884" ht="12.95" customHeight="1"/>
    <row r="885" ht="12.95" customHeight="1"/>
    <row r="886" ht="12.95" customHeight="1"/>
    <row r="887" ht="12.95" customHeight="1"/>
    <row r="888" ht="12.95" customHeight="1"/>
    <row r="889" ht="12.95" customHeight="1"/>
    <row r="890" ht="12.95" customHeight="1"/>
    <row r="891" ht="12.95" customHeight="1"/>
    <row r="892" ht="12.95" customHeight="1"/>
    <row r="893" ht="12.95" customHeight="1"/>
    <row r="894" ht="12.95" customHeight="1"/>
    <row r="895" ht="12.95" customHeight="1"/>
    <row r="896" ht="12.95" customHeight="1"/>
    <row r="897" ht="12.95" customHeight="1"/>
    <row r="898" ht="12.95" customHeight="1"/>
    <row r="899" ht="12.95" customHeight="1"/>
    <row r="900" ht="12.95" customHeight="1"/>
    <row r="901" ht="12.95" customHeight="1"/>
    <row r="902" ht="12.95" customHeight="1"/>
    <row r="903" ht="12.95" customHeight="1"/>
    <row r="904" ht="12.95" customHeight="1"/>
    <row r="905" ht="12.95" customHeight="1"/>
    <row r="906" ht="12.95" customHeight="1"/>
    <row r="907" ht="12.95" customHeight="1"/>
    <row r="908" ht="12.95" customHeight="1"/>
    <row r="909" ht="12.95" customHeight="1"/>
    <row r="910" ht="12.95" customHeight="1"/>
    <row r="911" ht="12.95" customHeight="1"/>
    <row r="912" ht="12.95" customHeight="1"/>
    <row r="913" ht="12.95" customHeight="1"/>
    <row r="914" ht="12.95" customHeight="1"/>
    <row r="915" ht="12.95" customHeight="1"/>
    <row r="916" ht="12.95" customHeight="1"/>
    <row r="917" ht="12.95" customHeight="1"/>
    <row r="918" ht="12.95" customHeight="1"/>
    <row r="919" ht="12.95" customHeight="1"/>
    <row r="920" ht="12.95" customHeight="1"/>
    <row r="921" ht="12.95" customHeight="1"/>
    <row r="922" ht="12.95" customHeight="1"/>
    <row r="923" ht="12.95" customHeight="1"/>
    <row r="924" ht="12.95" customHeight="1"/>
    <row r="925" ht="12.95" customHeight="1"/>
    <row r="926" ht="12.95" customHeight="1"/>
    <row r="927" ht="12.95" customHeight="1"/>
    <row r="928" ht="12.95" customHeight="1"/>
    <row r="929" ht="12.95" customHeight="1"/>
    <row r="930" ht="12.95" customHeight="1"/>
    <row r="931" ht="12.95" customHeight="1"/>
    <row r="932" ht="12.95" customHeight="1"/>
    <row r="933" ht="12.95" customHeight="1"/>
    <row r="934" ht="12.95" customHeight="1"/>
    <row r="935" ht="12.95" customHeight="1"/>
    <row r="936" ht="12.95" customHeight="1"/>
    <row r="937" ht="12.95" customHeight="1"/>
    <row r="938" ht="12.95" customHeight="1"/>
    <row r="939" ht="12.95" customHeight="1"/>
    <row r="940" ht="12.95" customHeight="1"/>
    <row r="941" ht="12.95" customHeight="1"/>
    <row r="942" ht="12.95" customHeight="1"/>
    <row r="943" ht="12.95" customHeight="1"/>
    <row r="944" ht="12.95" customHeight="1"/>
    <row r="945" ht="12.95" customHeight="1"/>
    <row r="946" ht="12.95" customHeight="1"/>
    <row r="947" ht="12.95" customHeight="1"/>
    <row r="948" ht="12.95" customHeight="1"/>
    <row r="949" ht="12.95" customHeight="1"/>
    <row r="950" ht="12.95" customHeight="1"/>
    <row r="951" ht="12.95" customHeight="1"/>
    <row r="952" ht="12.95" customHeight="1"/>
    <row r="953" ht="12.95" customHeight="1"/>
    <row r="954" ht="12.95" customHeight="1"/>
    <row r="955" ht="12.95" customHeight="1"/>
    <row r="956" ht="12.95" customHeight="1"/>
    <row r="957" ht="12.95" customHeight="1"/>
    <row r="958" ht="12.95" customHeight="1"/>
    <row r="959" ht="12.95" customHeight="1"/>
    <row r="960" ht="12.95" customHeight="1"/>
    <row r="961" ht="12.95" customHeight="1"/>
    <row r="962" ht="12.95" customHeight="1"/>
    <row r="963" ht="12.95" customHeight="1"/>
    <row r="964" ht="12.95" customHeight="1"/>
    <row r="965" ht="12.95" customHeight="1"/>
    <row r="966" ht="12.95" customHeight="1"/>
    <row r="967" ht="12.95" customHeight="1"/>
    <row r="968" ht="12.95" customHeight="1"/>
    <row r="969" ht="12.95" customHeight="1"/>
    <row r="970" ht="12.95" customHeight="1"/>
    <row r="971" ht="12.95" customHeight="1"/>
    <row r="972" ht="12.95" customHeight="1"/>
    <row r="973" ht="12.95" customHeight="1"/>
    <row r="974" ht="12.95" customHeight="1"/>
    <row r="975" ht="12.95" customHeight="1"/>
    <row r="976" ht="12.95" customHeight="1"/>
    <row r="977" ht="12.95" customHeight="1"/>
    <row r="978" ht="12.95" customHeight="1"/>
    <row r="979" ht="12.95" customHeight="1"/>
    <row r="980" ht="12.95" customHeight="1"/>
    <row r="981" ht="12.95" customHeight="1"/>
    <row r="982" ht="12.95" customHeight="1"/>
    <row r="983" ht="12.95" customHeight="1"/>
    <row r="984" ht="12.95" customHeight="1"/>
    <row r="985" ht="12.95" customHeight="1"/>
    <row r="986" ht="12.95" customHeight="1"/>
    <row r="987" ht="12.95" customHeight="1"/>
    <row r="988" ht="12.95" customHeight="1"/>
    <row r="989" ht="12.95" customHeight="1"/>
    <row r="990" ht="12.95" customHeight="1"/>
    <row r="991" ht="12.95" customHeight="1"/>
    <row r="992" ht="12.95" customHeight="1"/>
    <row r="993" ht="12.95" customHeight="1"/>
    <row r="994" ht="12.95" customHeight="1"/>
    <row r="995" ht="12.95" customHeight="1"/>
    <row r="996" ht="12.95" customHeight="1"/>
    <row r="997" ht="12.95" customHeight="1"/>
    <row r="998" ht="12.95" customHeight="1"/>
    <row r="999" ht="12.95" customHeight="1"/>
    <row r="1000" ht="12.95" customHeight="1"/>
    <row r="1001" ht="12.95" customHeight="1"/>
    <row r="1002" ht="12.95" customHeight="1"/>
    <row r="1003" ht="12.95" customHeight="1"/>
    <row r="1004" ht="12.95" customHeight="1"/>
    <row r="1005" ht="12.95" customHeight="1"/>
    <row r="1006" ht="12.95" customHeight="1"/>
    <row r="1007" ht="12.95" customHeight="1"/>
    <row r="1008" ht="12.95" customHeight="1"/>
    <row r="1009" ht="12.95" customHeight="1"/>
    <row r="1010" ht="12.95" customHeight="1"/>
    <row r="1011" ht="12.95" customHeight="1"/>
    <row r="1012" ht="12.95" customHeight="1"/>
    <row r="1013" ht="12.95" customHeight="1"/>
    <row r="1014" ht="12.95" customHeight="1"/>
    <row r="1015" ht="12.95" customHeight="1"/>
    <row r="1016" ht="12.95" customHeight="1"/>
    <row r="1017" ht="12.95" customHeight="1"/>
    <row r="1018" ht="12.95" customHeight="1"/>
    <row r="1019" ht="12.95" customHeight="1"/>
    <row r="1020" ht="12.95" customHeight="1"/>
    <row r="1021" ht="12.95" customHeight="1"/>
    <row r="1022" ht="12.95" customHeight="1"/>
    <row r="1023" ht="12.95" customHeight="1"/>
    <row r="1024" ht="12.95" customHeight="1"/>
    <row r="1025" ht="12.95" customHeight="1"/>
    <row r="1026" ht="12.95" customHeight="1"/>
    <row r="1027" ht="12.95" customHeight="1"/>
    <row r="1028" ht="12.95" customHeight="1"/>
    <row r="1029" ht="12.95" customHeight="1"/>
    <row r="1030" ht="12.95" customHeight="1"/>
    <row r="1031" ht="12.95" customHeight="1"/>
    <row r="1032" ht="12.95" customHeight="1"/>
    <row r="1033" ht="12.95" customHeight="1"/>
    <row r="1034" ht="12.95" customHeight="1"/>
    <row r="1035" ht="12.95" customHeight="1"/>
    <row r="1036" ht="12.95" customHeight="1"/>
    <row r="1037" ht="12.95" customHeight="1"/>
    <row r="1038" ht="12.95" customHeight="1"/>
    <row r="1039" ht="12.95" customHeight="1"/>
    <row r="1040" ht="12.95" customHeight="1"/>
    <row r="1041" ht="12.95" customHeight="1"/>
    <row r="1042" ht="12.95" customHeight="1"/>
    <row r="1043" ht="12.95" customHeight="1"/>
    <row r="1044" ht="12.95" customHeight="1"/>
    <row r="1045" ht="12.95" customHeight="1"/>
    <row r="1046" ht="12.95" customHeight="1"/>
    <row r="1047" ht="12.95" customHeight="1"/>
    <row r="1048" ht="12.95" customHeight="1"/>
    <row r="1049" ht="12.95" customHeight="1"/>
    <row r="1050" ht="12.95" customHeight="1"/>
    <row r="1051" ht="12.95" customHeight="1"/>
    <row r="1052" ht="12.95" customHeight="1"/>
    <row r="1053" ht="12.95" customHeight="1"/>
    <row r="1054" ht="12.95" customHeight="1"/>
    <row r="1055" ht="12.95" customHeight="1"/>
    <row r="1056" ht="12.95" customHeight="1"/>
    <row r="1057" ht="12.95" customHeight="1"/>
    <row r="1058" ht="12.95" customHeight="1"/>
    <row r="1059" ht="12.95" customHeight="1"/>
    <row r="1060" ht="12.95" customHeight="1"/>
    <row r="1061" ht="12.95" customHeight="1"/>
    <row r="1062" ht="12.95" customHeight="1"/>
    <row r="1063" ht="12.95" customHeight="1"/>
    <row r="1064" ht="12.95" customHeight="1"/>
    <row r="1065" ht="12.95" customHeight="1"/>
    <row r="1066" ht="12.95" customHeight="1"/>
    <row r="1067" ht="12.95" customHeight="1"/>
    <row r="1068" ht="12.95" customHeight="1"/>
    <row r="1069" ht="12.95" customHeight="1"/>
    <row r="1070" ht="12.95" customHeight="1"/>
    <row r="1071" ht="12.95" customHeight="1"/>
    <row r="1072" ht="12.95" customHeight="1"/>
    <row r="1073" ht="12.95" customHeight="1"/>
    <row r="1074" ht="12.95" customHeight="1"/>
    <row r="1075" ht="12.95" customHeight="1"/>
    <row r="1076" ht="12.95" customHeight="1"/>
    <row r="1077" ht="12.95" customHeight="1"/>
    <row r="1078" ht="12.95" customHeight="1"/>
    <row r="1079" ht="12.95" customHeight="1"/>
    <row r="1080" ht="12.95" customHeight="1"/>
    <row r="1081" ht="12.95" customHeight="1"/>
    <row r="1082" ht="12.95" customHeight="1"/>
    <row r="1083" ht="12.95" customHeight="1"/>
    <row r="1084" ht="12.95" customHeight="1"/>
    <row r="1085" ht="12.95" customHeight="1"/>
    <row r="1086" ht="12.95" customHeight="1"/>
    <row r="1087" ht="12.95" customHeight="1"/>
    <row r="1088" ht="12.95" customHeight="1"/>
    <row r="1089" ht="12.95" customHeight="1"/>
    <row r="1090" ht="12.95" customHeight="1"/>
    <row r="1091" ht="12.95" customHeight="1"/>
    <row r="1092" ht="12.95" customHeight="1"/>
    <row r="1093" ht="12.95" customHeight="1"/>
    <row r="1094" ht="12.95" customHeight="1"/>
    <row r="1095" ht="12.95" customHeight="1"/>
    <row r="1096" ht="12.95" customHeight="1"/>
    <row r="1097" ht="12.95" customHeight="1"/>
    <row r="1098" ht="12.95" customHeight="1"/>
    <row r="1099" ht="12.95" customHeight="1"/>
    <row r="1100" ht="12.95" customHeight="1"/>
    <row r="1101" ht="12.95" customHeight="1"/>
    <row r="1102" ht="12.95" customHeight="1"/>
    <row r="1103" ht="12.95" customHeight="1"/>
    <row r="1104" ht="12.95" customHeight="1"/>
    <row r="1105" ht="12.95" customHeight="1"/>
    <row r="1106" ht="12.95" customHeight="1"/>
    <row r="1107" ht="12.95" customHeight="1"/>
    <row r="1108" ht="12.95" customHeight="1"/>
    <row r="1109" ht="12.95" customHeight="1"/>
    <row r="1110" ht="12.95" customHeight="1"/>
    <row r="1111" ht="12.95" customHeight="1"/>
    <row r="1112" ht="12.95" customHeight="1"/>
    <row r="1113" ht="12.95" customHeight="1"/>
    <row r="1114" ht="12.95" customHeight="1"/>
    <row r="1115" ht="12.95" customHeight="1"/>
    <row r="1116" ht="12.95" customHeight="1"/>
    <row r="1117" ht="12.95" customHeight="1"/>
    <row r="1118" ht="12.95" customHeight="1"/>
    <row r="1119" ht="12.95" customHeight="1"/>
    <row r="1120" ht="12.95" customHeight="1"/>
    <row r="1121" ht="12.95" customHeight="1"/>
    <row r="1122" ht="12.95" customHeight="1"/>
    <row r="1123" ht="12.95" customHeight="1"/>
    <row r="1124" ht="12.95" customHeight="1"/>
    <row r="1125" ht="12.95" customHeight="1"/>
    <row r="1126" ht="12.95" customHeight="1"/>
    <row r="1127" ht="12.95" customHeight="1"/>
    <row r="1128" ht="12.95" customHeight="1"/>
    <row r="1129" ht="12.95" customHeight="1"/>
    <row r="1130" ht="12.95" customHeight="1"/>
    <row r="1131" ht="12.95" customHeight="1"/>
    <row r="1132" ht="12.95" customHeight="1"/>
    <row r="1133" ht="12.95" customHeight="1"/>
    <row r="1134" ht="12.95" customHeight="1"/>
    <row r="1135" ht="12.95" customHeight="1"/>
    <row r="1136" ht="12.95" customHeight="1"/>
    <row r="1137" ht="12.95" customHeight="1"/>
    <row r="1138" ht="12.95" customHeight="1"/>
    <row r="1139" ht="12.95" customHeight="1"/>
    <row r="1140" ht="12.95" customHeight="1"/>
    <row r="1141" ht="12.95" customHeight="1"/>
    <row r="1142" ht="12.95" customHeight="1"/>
    <row r="1143" ht="12.95" customHeight="1"/>
    <row r="1144" ht="12.95" customHeight="1"/>
    <row r="1145" ht="12.95" customHeight="1"/>
    <row r="1146" ht="12.95" customHeight="1"/>
    <row r="1147" ht="12.95" customHeight="1"/>
    <row r="1148" ht="12.95" customHeight="1"/>
    <row r="1149" ht="12.95" customHeight="1"/>
    <row r="1150" ht="12.95" customHeight="1"/>
    <row r="1151" ht="12.95" customHeight="1"/>
    <row r="1152" ht="12.95" customHeight="1"/>
    <row r="1153" ht="12.95" customHeight="1"/>
    <row r="1154" ht="12.95" customHeight="1"/>
    <row r="1155" ht="12.95" customHeight="1"/>
    <row r="1156" ht="12.95" customHeight="1"/>
    <row r="1157" ht="12.95" customHeight="1"/>
    <row r="1158" ht="12.95" customHeight="1"/>
    <row r="1159" ht="12.95" customHeight="1"/>
    <row r="1160" ht="12.95" customHeight="1"/>
    <row r="1161" ht="12.95" customHeight="1"/>
    <row r="1162" ht="12.95" customHeight="1"/>
    <row r="1163" ht="12.95" customHeight="1"/>
    <row r="1164" ht="12.95" customHeight="1"/>
    <row r="1165" ht="12.95" customHeight="1"/>
    <row r="1166" ht="12.95" customHeight="1"/>
    <row r="1167" ht="12.95" customHeight="1"/>
    <row r="1168" ht="12.95" customHeight="1"/>
    <row r="1169" ht="12.95" customHeight="1"/>
    <row r="1170" ht="12.95" customHeight="1"/>
    <row r="1171" ht="12.95" customHeight="1"/>
    <row r="1172" ht="12.95" customHeight="1"/>
    <row r="1173" ht="12.95" customHeight="1"/>
    <row r="1174" ht="12.95" customHeight="1"/>
    <row r="1175" ht="12.95" customHeight="1"/>
    <row r="1176" ht="12.95" customHeight="1"/>
    <row r="1177" ht="12.95" customHeight="1"/>
    <row r="1178" ht="12.95" customHeight="1"/>
    <row r="1179" ht="12.95" customHeight="1"/>
    <row r="1180" ht="12.95" customHeight="1"/>
    <row r="1181" ht="12.95" customHeight="1"/>
    <row r="1182" ht="12.95" customHeight="1"/>
    <row r="1183" ht="12.95" customHeight="1"/>
    <row r="1184" ht="12.95" customHeight="1"/>
    <row r="1185" ht="12.95" customHeight="1"/>
    <row r="1186" ht="12.95" customHeight="1"/>
    <row r="1187" ht="12.95" customHeight="1"/>
    <row r="1188" ht="12.95" customHeight="1"/>
    <row r="1189" ht="12.95" customHeight="1"/>
    <row r="1190" ht="12.95" customHeight="1"/>
    <row r="1191" ht="12.95" customHeight="1"/>
    <row r="1192" ht="12.95" customHeight="1"/>
    <row r="1193" ht="12.95" customHeight="1"/>
    <row r="1194" ht="12.95" customHeight="1"/>
    <row r="1195" ht="12.95" customHeight="1"/>
    <row r="1196" ht="12.95" customHeight="1"/>
    <row r="1197" ht="12.95" customHeight="1"/>
    <row r="1198" ht="12.95" customHeight="1"/>
    <row r="1199" ht="12.95" customHeight="1"/>
    <row r="1200" ht="12.95" customHeight="1"/>
    <row r="1201" ht="12.95" customHeight="1"/>
    <row r="1202" ht="12.95" customHeight="1"/>
    <row r="1203" ht="12.95" customHeight="1"/>
    <row r="1204" ht="12.95" customHeight="1"/>
    <row r="1205" ht="12.95" customHeight="1"/>
    <row r="1206" ht="12.95" customHeight="1"/>
    <row r="1207" ht="12.95" customHeight="1"/>
    <row r="1208" ht="12.95" customHeight="1"/>
    <row r="1209" ht="12.95" customHeight="1"/>
    <row r="1210" ht="12.95" customHeight="1"/>
    <row r="1211" ht="12.95" customHeight="1"/>
    <row r="1212" ht="12.95" customHeight="1"/>
    <row r="1213" ht="12.95" customHeight="1"/>
    <row r="1214" ht="12.95" customHeight="1"/>
    <row r="1215" ht="12.95" customHeight="1"/>
    <row r="1216" ht="12.95" customHeight="1"/>
    <row r="1217" ht="12.95" customHeight="1"/>
    <row r="1218" ht="12.95" customHeight="1"/>
    <row r="1219" ht="12.95" customHeight="1"/>
    <row r="1220" ht="12.95" customHeight="1"/>
    <row r="1221" ht="12.95" customHeight="1"/>
    <row r="1222" ht="12.95" customHeight="1"/>
    <row r="1223" ht="12.95" customHeight="1"/>
    <row r="1224" ht="12.95" customHeight="1"/>
    <row r="1225" ht="12.95" customHeight="1"/>
    <row r="1226" ht="12.95" customHeight="1"/>
    <row r="1227" ht="12.95" customHeight="1"/>
    <row r="1228" ht="12.95" customHeight="1"/>
    <row r="1229" ht="12.95" customHeight="1"/>
    <row r="1230" ht="12.95" customHeight="1"/>
    <row r="1231" ht="12.95" customHeight="1"/>
    <row r="1232" ht="12.95" customHeight="1"/>
    <row r="1233" ht="12.95" customHeight="1"/>
    <row r="1234" ht="12.95" customHeight="1"/>
    <row r="1235" ht="12.95" customHeight="1"/>
    <row r="1236" ht="12.95" customHeight="1"/>
    <row r="1237" ht="12.95" customHeight="1"/>
    <row r="1238" ht="12.95" customHeight="1"/>
    <row r="1239" ht="12.95" customHeight="1"/>
    <row r="1240" ht="12.95" customHeight="1"/>
    <row r="1241" ht="12.95" customHeight="1"/>
    <row r="1242" ht="12.95" customHeight="1"/>
    <row r="1243" ht="12.95" customHeight="1"/>
    <row r="1244" ht="12.95" customHeight="1"/>
    <row r="1245" ht="12.95" customHeight="1"/>
    <row r="1246" ht="12.95" customHeight="1"/>
    <row r="1247" ht="12.95" customHeight="1"/>
    <row r="1248" ht="12.95" customHeight="1"/>
    <row r="1249" ht="12.95" customHeight="1"/>
    <row r="1250" ht="12.95" customHeight="1"/>
    <row r="1251" ht="12.95" customHeight="1"/>
    <row r="1252" ht="12.95" customHeight="1"/>
    <row r="1253" ht="12.95" customHeight="1"/>
    <row r="1254" ht="12.95" customHeight="1"/>
    <row r="1255" ht="12.95" customHeight="1"/>
    <row r="1256" ht="12.95" customHeight="1"/>
    <row r="1257" ht="12.95" customHeight="1"/>
    <row r="1258" ht="12.95" customHeight="1"/>
    <row r="1259" ht="12.95" customHeight="1"/>
    <row r="1260" ht="12.95" customHeight="1"/>
    <row r="1261" ht="12.95" customHeight="1"/>
    <row r="1262" ht="12.95" customHeight="1"/>
    <row r="1263" ht="12.95" customHeight="1"/>
    <row r="1264" ht="12.95" customHeight="1"/>
    <row r="1265" ht="12.95" customHeight="1"/>
    <row r="1266" ht="12.95" customHeight="1"/>
    <row r="1267" ht="12.95" customHeight="1"/>
    <row r="1268" ht="12.95" customHeight="1"/>
    <row r="1269" ht="12.95" customHeight="1"/>
    <row r="1270" ht="12.95" customHeight="1"/>
    <row r="1271" ht="12.95" customHeight="1"/>
    <row r="1272" ht="12.95" customHeight="1"/>
    <row r="1273" ht="12.95" customHeight="1"/>
    <row r="1274" ht="12.95" customHeight="1"/>
    <row r="1275" ht="12.95" customHeight="1"/>
    <row r="1276" ht="12.95" customHeight="1"/>
    <row r="1277" ht="12.95" customHeight="1"/>
    <row r="1278" ht="12.95" customHeight="1"/>
    <row r="1279" ht="12.95" customHeight="1"/>
    <row r="1280" ht="12.95" customHeight="1"/>
    <row r="1281" ht="12.95" customHeight="1"/>
    <row r="1282" ht="12.95" customHeight="1"/>
    <row r="1283" ht="12.95" customHeight="1"/>
    <row r="1284" ht="12.95" customHeight="1"/>
    <row r="1285" ht="12.95" customHeight="1"/>
    <row r="1286" ht="12.95" customHeight="1"/>
    <row r="1287" ht="12.95" customHeight="1"/>
    <row r="1288" ht="12.95" customHeight="1"/>
    <row r="1289" ht="12.95" customHeight="1"/>
    <row r="1290" ht="12.95" customHeight="1"/>
    <row r="1291" ht="12.95" customHeight="1"/>
    <row r="1292" ht="12.95" customHeight="1"/>
    <row r="1293" ht="12.95" customHeight="1"/>
    <row r="1294" ht="12.95" customHeight="1"/>
    <row r="1295" ht="12.95" customHeight="1"/>
    <row r="1296" ht="12.95" customHeight="1"/>
    <row r="1297" ht="12.95" customHeight="1"/>
    <row r="1298" ht="12.95" customHeight="1"/>
    <row r="1299" ht="12.95" customHeight="1"/>
    <row r="1300" ht="12.95" customHeight="1"/>
    <row r="1301" ht="12.95" customHeight="1"/>
    <row r="1302" ht="12.95" customHeight="1"/>
    <row r="1303" ht="12.95" customHeight="1"/>
    <row r="1304" ht="12.95" customHeight="1"/>
    <row r="1305" ht="12.95" customHeight="1"/>
    <row r="1306" ht="12.95" customHeight="1"/>
    <row r="1307" ht="12.95" customHeight="1"/>
    <row r="1308" ht="12.95" customHeight="1"/>
    <row r="1309" ht="12.95" customHeight="1"/>
    <row r="1310" ht="12.95" customHeight="1"/>
    <row r="1311" ht="12.95" customHeight="1"/>
    <row r="1312" ht="12.95" customHeight="1"/>
    <row r="1313" ht="12.95" customHeight="1"/>
    <row r="1314" ht="12.95" customHeight="1"/>
    <row r="1315" ht="12.95" customHeight="1"/>
    <row r="1316" ht="12.95" customHeight="1"/>
    <row r="1317" ht="12.95" customHeight="1"/>
    <row r="1318" ht="12.95" customHeight="1"/>
    <row r="1319" ht="12.95" customHeight="1"/>
    <row r="1320" ht="12.95" customHeight="1"/>
    <row r="1321" ht="12.95" customHeight="1"/>
    <row r="1322" ht="12.95" customHeight="1"/>
    <row r="1323" ht="12.95" customHeight="1"/>
    <row r="1324" ht="12.95" customHeight="1"/>
    <row r="1325" ht="12.95" customHeight="1"/>
    <row r="1326" ht="12.95" customHeight="1"/>
    <row r="1327" ht="12.95" customHeight="1"/>
    <row r="1328" ht="12.95" customHeight="1"/>
    <row r="1329" ht="12.95" customHeight="1"/>
    <row r="1330" ht="12.95" customHeight="1"/>
    <row r="1331" ht="12.95" customHeight="1"/>
    <row r="1332" ht="12.95" customHeight="1"/>
    <row r="1333" ht="12.95" customHeight="1"/>
    <row r="1334" ht="12.95" customHeight="1"/>
    <row r="1335" ht="12.95" customHeight="1"/>
    <row r="1336" ht="12.95" customHeight="1"/>
    <row r="1337" ht="12.95" customHeight="1"/>
    <row r="1338" ht="12.95" customHeight="1"/>
    <row r="1339" ht="12.95" customHeight="1"/>
    <row r="1340" ht="12.95" customHeight="1"/>
    <row r="1341" ht="12.95" customHeight="1"/>
    <row r="1342" ht="12.95" customHeight="1"/>
    <row r="1343" ht="12.95" customHeight="1"/>
    <row r="1344" ht="12.95" customHeight="1"/>
    <row r="1345" ht="12.95" customHeight="1"/>
    <row r="1346" ht="12.95" customHeight="1"/>
    <row r="1347" ht="12.95" customHeight="1"/>
    <row r="1348" ht="12.95" customHeight="1"/>
    <row r="1349" ht="12.95" customHeight="1"/>
    <row r="1350" ht="12.95" customHeight="1"/>
    <row r="1351" ht="12.95" customHeight="1"/>
    <row r="1352" ht="12.95" customHeight="1"/>
    <row r="1353" ht="12.95" customHeight="1"/>
    <row r="1354" ht="12.95" customHeight="1"/>
    <row r="1355" ht="12.95" customHeight="1"/>
    <row r="1356" ht="12.95" customHeight="1"/>
    <row r="1357" ht="12.95" customHeight="1"/>
    <row r="1358" ht="12.95" customHeight="1"/>
    <row r="1359" ht="12.95" customHeight="1"/>
    <row r="1360" ht="12.95" customHeight="1"/>
    <row r="1361" ht="12.95" customHeight="1"/>
    <row r="1362" ht="12.95" customHeight="1"/>
    <row r="1363" ht="12.95" customHeight="1"/>
    <row r="1364" ht="12.95" customHeight="1"/>
    <row r="1365" ht="12.95" customHeight="1"/>
    <row r="1366" ht="12.95" customHeight="1"/>
    <row r="1367" ht="12.95" customHeight="1"/>
    <row r="1368" ht="12.95" customHeight="1"/>
    <row r="1369" ht="12.95" customHeight="1"/>
    <row r="1370" ht="12.95" customHeight="1"/>
    <row r="1371" ht="12.95" customHeight="1"/>
    <row r="1372" ht="12.95" customHeight="1"/>
    <row r="1373" ht="12.95" customHeight="1"/>
    <row r="1374" ht="12.95" customHeight="1"/>
    <row r="1375" ht="12.95" customHeight="1"/>
    <row r="1376" ht="12.95" customHeight="1"/>
    <row r="1377" ht="12.95" customHeight="1"/>
    <row r="1378" ht="12.95" customHeight="1"/>
    <row r="1379" ht="12.95" customHeight="1"/>
    <row r="1380" ht="12.95" customHeight="1"/>
    <row r="1381" ht="12.95" customHeight="1"/>
    <row r="1382" ht="12.95" customHeight="1"/>
    <row r="1383" ht="12.95" customHeight="1"/>
    <row r="1384" ht="12.95" customHeight="1"/>
    <row r="1385" ht="12.95" customHeight="1"/>
    <row r="1386" ht="12.95" customHeight="1"/>
    <row r="1387" ht="12.95" customHeight="1"/>
    <row r="1388" ht="12.95" customHeight="1"/>
    <row r="1389" ht="12.95" customHeight="1"/>
    <row r="1390" ht="12.95" customHeight="1"/>
    <row r="1391" ht="12.95" customHeight="1"/>
    <row r="1392" ht="12.95" customHeight="1"/>
    <row r="1393" ht="12.95" customHeight="1"/>
    <row r="1394" ht="12.95" customHeight="1"/>
    <row r="1395" ht="12.95" customHeight="1"/>
    <row r="1396" ht="12.95" customHeight="1"/>
    <row r="1397" ht="12.95" customHeight="1"/>
    <row r="1398" ht="12.95" customHeight="1"/>
    <row r="1399" ht="12.95" customHeight="1"/>
    <row r="1400" ht="12.95" customHeight="1"/>
    <row r="1401" ht="12.95" customHeight="1"/>
    <row r="1402" ht="12.95" customHeight="1"/>
    <row r="1403" ht="12.95" customHeight="1"/>
    <row r="1404" ht="12.95" customHeight="1"/>
    <row r="1405" ht="12.95" customHeight="1"/>
    <row r="1406" ht="12.95" customHeight="1"/>
    <row r="1407" ht="12.95" customHeight="1"/>
    <row r="1408" ht="12.95" customHeight="1"/>
    <row r="1409" ht="12.95" customHeight="1"/>
    <row r="1410" ht="12.95" customHeight="1"/>
    <row r="1411" ht="12.95" customHeight="1"/>
    <row r="1412" ht="12.95" customHeight="1"/>
    <row r="1413" ht="12.95" customHeight="1"/>
    <row r="1414" ht="12.95" customHeight="1"/>
    <row r="1415" ht="12.95" customHeight="1"/>
    <row r="1416" ht="12.95" customHeight="1"/>
    <row r="1417" ht="12.95" customHeight="1"/>
    <row r="1418" ht="12.95" customHeight="1"/>
    <row r="1419" ht="12.95" customHeight="1"/>
    <row r="1420" ht="12.95" customHeight="1"/>
    <row r="1421" ht="12.95" customHeight="1"/>
    <row r="1422" ht="12.95" customHeight="1"/>
    <row r="1423" ht="12.95" customHeight="1"/>
    <row r="1424" ht="12.95" customHeight="1"/>
    <row r="1425" ht="12.95" customHeight="1"/>
    <row r="1426" ht="12.95" customHeight="1"/>
    <row r="1427" ht="12.95" customHeight="1"/>
    <row r="1428" ht="12.95" customHeight="1"/>
    <row r="1429" ht="12.95" customHeight="1"/>
    <row r="1430" ht="12.95" customHeight="1"/>
    <row r="1431" ht="12.95" customHeight="1"/>
    <row r="1432" ht="12.95" customHeight="1"/>
    <row r="1433" ht="12.95" customHeight="1"/>
    <row r="1434" ht="12.95" customHeight="1"/>
    <row r="1435" ht="12.95" customHeight="1"/>
    <row r="1436" ht="12.95" customHeight="1"/>
    <row r="1437" ht="12.95" customHeight="1"/>
    <row r="1438" ht="12.95" customHeight="1"/>
    <row r="1439" ht="12.95" customHeight="1"/>
    <row r="1440" ht="12.95" customHeight="1"/>
    <row r="1441" ht="12.95" customHeight="1"/>
    <row r="1442" ht="12.95" customHeight="1"/>
    <row r="1443" ht="12.95" customHeight="1"/>
    <row r="1444" ht="12.95" customHeight="1"/>
    <row r="1445" ht="12.95" customHeight="1"/>
    <row r="1446" ht="12.95" customHeight="1"/>
    <row r="1447" ht="12.95" customHeight="1"/>
    <row r="1448" ht="12.95" customHeight="1"/>
    <row r="1449" ht="12.95" customHeight="1"/>
    <row r="1450" ht="12.95" customHeight="1"/>
    <row r="1451" ht="12.95" customHeight="1"/>
    <row r="1452" ht="12.95" customHeight="1"/>
    <row r="1453" ht="12.95" customHeight="1"/>
    <row r="1454" ht="12.95" customHeight="1"/>
    <row r="1455" ht="12.95" customHeight="1"/>
    <row r="1456" ht="12.95" customHeight="1"/>
    <row r="1457" ht="12.95" customHeight="1"/>
    <row r="1458" ht="12.95" customHeight="1"/>
    <row r="1459" ht="12.95" customHeight="1"/>
    <row r="1460" ht="12.95" customHeight="1"/>
    <row r="1461" ht="12.95" customHeight="1"/>
    <row r="1462" ht="12.95" customHeight="1"/>
    <row r="1463" ht="12.95" customHeight="1"/>
    <row r="1464" ht="12.95" customHeight="1"/>
    <row r="1465" ht="12.95" customHeight="1"/>
    <row r="1466" ht="12.95" customHeight="1"/>
    <row r="1467" ht="12.95" customHeight="1"/>
    <row r="1468" ht="12.95" customHeight="1"/>
    <row r="1469" ht="12.95" customHeight="1"/>
    <row r="1470" ht="12.95" customHeight="1"/>
    <row r="1471" ht="12.95" customHeight="1"/>
    <row r="1472" ht="12.95" customHeight="1"/>
    <row r="1473" ht="12.95" customHeight="1"/>
    <row r="1474" ht="12.95" customHeight="1"/>
    <row r="1475" ht="12.95" customHeight="1"/>
    <row r="1476" ht="12.95" customHeight="1"/>
    <row r="1477" ht="12.95" customHeight="1"/>
    <row r="1478" ht="12.95" customHeight="1"/>
    <row r="1479" ht="12.95" customHeight="1"/>
    <row r="1480" ht="12.95" customHeight="1"/>
    <row r="1481" ht="12.95" customHeight="1"/>
    <row r="1482" ht="12.95" customHeight="1"/>
    <row r="1483" ht="12.95" customHeight="1"/>
    <row r="1484" ht="12.95" customHeight="1"/>
    <row r="1485" ht="12.95" customHeight="1"/>
    <row r="1486" ht="12.95" customHeight="1"/>
    <row r="1487" ht="12.95" customHeight="1"/>
    <row r="1488" ht="12.95" customHeight="1"/>
    <row r="1489" ht="12.95" customHeight="1"/>
    <row r="1490" ht="12.95" customHeight="1"/>
    <row r="1491" ht="12.95" customHeight="1"/>
    <row r="1492" ht="12.95" customHeight="1"/>
    <row r="1493" ht="12.95" customHeight="1"/>
    <row r="1494" ht="12.95" customHeight="1"/>
    <row r="1495" ht="12.95" customHeight="1"/>
    <row r="1496" ht="12.95" customHeight="1"/>
    <row r="1497" ht="12.95" customHeight="1"/>
    <row r="1498" ht="12.95" customHeight="1"/>
    <row r="1499" ht="12.95" customHeight="1"/>
    <row r="1500" ht="12.95" customHeight="1"/>
  </sheetData>
  <dataConsolidate/>
  <mergeCells count="25">
    <mergeCell ref="W17:W18"/>
    <mergeCell ref="M1:M15"/>
    <mergeCell ref="F17:H18"/>
    <mergeCell ref="I17:I18"/>
    <mergeCell ref="J17:J18"/>
    <mergeCell ref="K17:K18"/>
    <mergeCell ref="L17:L18"/>
    <mergeCell ref="M17:M18"/>
    <mergeCell ref="N17:O17"/>
    <mergeCell ref="P17:Q17"/>
    <mergeCell ref="R17:S17"/>
    <mergeCell ref="T17:U17"/>
    <mergeCell ref="V17:V18"/>
    <mergeCell ref="AK17:AK18"/>
    <mergeCell ref="X17:X18"/>
    <mergeCell ref="Y17:Y18"/>
    <mergeCell ref="Z17:Z18"/>
    <mergeCell ref="AA17:AA18"/>
    <mergeCell ref="AB17:AD17"/>
    <mergeCell ref="AE17:AE18"/>
    <mergeCell ref="AF17:AF18"/>
    <mergeCell ref="AG17:AG18"/>
    <mergeCell ref="AH17:AH18"/>
    <mergeCell ref="AI17:AI18"/>
    <mergeCell ref="AJ17:AJ18"/>
  </mergeCells>
  <phoneticPr fontId="1"/>
  <conditionalFormatting sqref="BB15:BB16 AH159:AH643 AF159:AG659 I254:I267 AF44:AH158 AE44:AE659 AE19:AH43 I20:I44 AI19:AJ643 AK17:AK643 K20:Z44 I138:I167 K138:Z167 I168:Z180 I181:I249 K181:Z267 J181:J230 I268:Z643 J20:J100">
    <cfRule type="expression" dxfId="253" priority="21" stopIfTrue="1">
      <formula>$H15&lt;&gt;""</formula>
    </cfRule>
  </conditionalFormatting>
  <conditionalFormatting sqref="F19:F643">
    <cfRule type="cellIs" dxfId="252" priority="20" stopIfTrue="1" operator="greaterThanOrEqual">
      <formula>1</formula>
    </cfRule>
  </conditionalFormatting>
  <conditionalFormatting sqref="G19:G643">
    <cfRule type="cellIs" dxfId="251" priority="19" stopIfTrue="1" operator="greaterThanOrEqual">
      <formula>1</formula>
    </cfRule>
  </conditionalFormatting>
  <conditionalFormatting sqref="H19:H643">
    <cfRule type="cellIs" dxfId="250" priority="18" stopIfTrue="1" operator="greaterThanOrEqual">
      <formula>1</formula>
    </cfRule>
  </conditionalFormatting>
  <conditionalFormatting sqref="AB19:AB643">
    <cfRule type="expression" dxfId="249" priority="17" stopIfTrue="1">
      <formula>H19&gt;=1</formula>
    </cfRule>
  </conditionalFormatting>
  <conditionalFormatting sqref="AD19:AD643">
    <cfRule type="expression" dxfId="248" priority="16" stopIfTrue="1">
      <formula>H19&gt;=1</formula>
    </cfRule>
  </conditionalFormatting>
  <conditionalFormatting sqref="AC19:AC643">
    <cfRule type="expression" dxfId="247" priority="15" stopIfTrue="1">
      <formula>$H19&lt;&gt;""</formula>
    </cfRule>
  </conditionalFormatting>
  <conditionalFormatting sqref="I19:AA19 I127:I137 I45:I121 K45:Z137 J231:J267 AA20:AA659">
    <cfRule type="expression" dxfId="246" priority="11" stopIfTrue="1">
      <formula>$H19&lt;&gt;""</formula>
    </cfRule>
  </conditionalFormatting>
  <conditionalFormatting sqref="I122:I126">
    <cfRule type="expression" dxfId="245" priority="12" stopIfTrue="1">
      <formula>$H123&lt;&gt;""</formula>
    </cfRule>
  </conditionalFormatting>
  <conditionalFormatting sqref="J101:J167">
    <cfRule type="expression" dxfId="244" priority="3" stopIfTrue="1">
      <formula>$H101&lt;&gt;""</formula>
    </cfRule>
  </conditionalFormatting>
  <conditionalFormatting sqref="I251:I253">
    <cfRule type="expression" dxfId="243" priority="23" stopIfTrue="1">
      <formula>$H250&lt;&gt;""</formula>
    </cfRule>
  </conditionalFormatting>
  <dataValidations count="5">
    <dataValidation type="list" allowBlank="1" showInputMessage="1" showErrorMessage="1" sqref="I251:I643 I127:I249 I19:I125">
      <formula1>担当者</formula1>
    </dataValidation>
    <dataValidation type="list" allowBlank="1" showInputMessage="1" showErrorMessage="1" sqref="G19:G643">
      <formula1>月</formula1>
    </dataValidation>
    <dataValidation type="list" allowBlank="1" showInputMessage="1" showErrorMessage="1" sqref="F19:F643">
      <formula1>年</formula1>
    </dataValidation>
    <dataValidation type="list" allowBlank="1" showInputMessage="1" showErrorMessage="1" sqref="J19:J643">
      <formula1>$J$1:$J$2</formula1>
    </dataValidation>
    <dataValidation type="list" allowBlank="1" showInputMessage="1" showErrorMessage="1" sqref="Q19:Q643 S19:S643 U19:U643 O19:O643">
      <formula1>$O$1:$O$15</formula1>
    </dataValidation>
  </dataValidations>
  <pageMargins left="0.70866141732283472" right="0.70866141732283472" top="0.74803149606299213" bottom="0.74803149606299213" header="0.31496062992125984" footer="0.31496062992125984"/>
  <pageSetup paperSize="9" scale="10" orientation="landscape"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theme="3" tint="0.39997558519241921"/>
  </sheetPr>
  <dimension ref="A1:AK167"/>
  <sheetViews>
    <sheetView topLeftCell="A2" zoomScaleNormal="100" workbookViewId="0">
      <selection activeCell="R48" sqref="R48"/>
    </sheetView>
  </sheetViews>
  <sheetFormatPr defaultColWidth="18.625" defaultRowHeight="12.95" customHeight="1"/>
  <cols>
    <col min="1" max="1" width="5.625" style="319" customWidth="1"/>
    <col min="2" max="2" width="2.5" style="319" customWidth="1"/>
    <col min="3" max="3" width="3.25" style="319" customWidth="1"/>
    <col min="4" max="4" width="9.125" style="319" bestFit="1" customWidth="1"/>
    <col min="5" max="8" width="8.25" style="319" customWidth="1"/>
    <col min="9" max="9" width="9.75" style="319" bestFit="1" customWidth="1"/>
    <col min="10" max="10" width="1.125" style="319" customWidth="1"/>
    <col min="11" max="11" width="3.25" style="319" customWidth="1"/>
    <col min="12" max="12" width="8.125" style="319" customWidth="1"/>
    <col min="13" max="13" width="7.875" style="366" customWidth="1"/>
    <col min="14" max="15" width="7.875" style="319" customWidth="1"/>
    <col min="16" max="17" width="9" style="319" customWidth="1"/>
    <col min="18" max="16384" width="18.625" style="319"/>
  </cols>
  <sheetData>
    <row r="1" spans="1:20" ht="13.5" hidden="1">
      <c r="P1" s="319">
        <f>DAY(L4)</f>
        <v>2</v>
      </c>
    </row>
    <row r="2" spans="1:20" ht="13.5" customHeight="1">
      <c r="A2" s="680" t="s">
        <v>327</v>
      </c>
      <c r="B2" s="269"/>
      <c r="C2" s="269"/>
      <c r="D2" s="269"/>
      <c r="E2" s="269"/>
      <c r="F2" s="269"/>
      <c r="G2" s="269"/>
      <c r="H2" s="269"/>
      <c r="I2" s="269"/>
      <c r="J2" s="269"/>
      <c r="K2" s="269"/>
      <c r="L2" s="269"/>
      <c r="M2" s="321"/>
      <c r="N2" s="269"/>
      <c r="O2" s="269"/>
    </row>
    <row r="3" spans="1:20" ht="32.25" customHeight="1">
      <c r="A3" s="680"/>
      <c r="B3" s="681" t="s">
        <v>468</v>
      </c>
      <c r="C3" s="681"/>
      <c r="D3" s="681"/>
      <c r="E3" s="681"/>
      <c r="F3" s="681"/>
      <c r="G3" s="681"/>
      <c r="H3" s="681"/>
      <c r="I3" s="681"/>
      <c r="J3" s="681"/>
      <c r="K3" s="681"/>
      <c r="L3" s="681"/>
      <c r="M3" s="681"/>
      <c r="N3" s="681"/>
      <c r="O3" s="681"/>
    </row>
    <row r="4" spans="1:20" ht="13.5" customHeight="1">
      <c r="A4" s="680"/>
      <c r="B4" s="269"/>
      <c r="C4" s="269"/>
      <c r="D4" s="269"/>
      <c r="E4" s="269"/>
      <c r="F4" s="269"/>
      <c r="G4" s="269"/>
      <c r="H4" s="269"/>
      <c r="I4" s="269"/>
      <c r="J4" s="269"/>
      <c r="K4" s="269"/>
      <c r="L4" s="682">
        <v>45201</v>
      </c>
      <c r="M4" s="682"/>
      <c r="N4" s="682"/>
      <c r="O4" s="684" t="str">
        <f>TEXT(L4,"aaa")</f>
        <v>月</v>
      </c>
      <c r="P4" s="319" t="s">
        <v>464</v>
      </c>
    </row>
    <row r="5" spans="1:20" ht="13.5" customHeight="1">
      <c r="A5" s="680"/>
      <c r="B5" s="269"/>
      <c r="C5" s="269"/>
      <c r="D5" s="269"/>
      <c r="E5" s="269"/>
      <c r="F5" s="269"/>
      <c r="G5" s="269"/>
      <c r="H5" s="269"/>
      <c r="I5" s="269"/>
      <c r="J5" s="269"/>
      <c r="K5" s="269"/>
      <c r="L5" s="683"/>
      <c r="M5" s="683"/>
      <c r="N5" s="683"/>
      <c r="O5" s="685"/>
    </row>
    <row r="6" spans="1:20" ht="13.5">
      <c r="A6" s="680"/>
      <c r="B6" s="269"/>
      <c r="C6" s="667" t="s">
        <v>328</v>
      </c>
      <c r="D6" s="667"/>
      <c r="E6" s="667"/>
      <c r="F6" s="667"/>
      <c r="G6" s="667"/>
      <c r="H6" s="667"/>
      <c r="I6" s="667"/>
      <c r="J6" s="269"/>
      <c r="K6" s="667" t="s">
        <v>325</v>
      </c>
      <c r="L6" s="667"/>
      <c r="M6" s="667"/>
      <c r="N6" s="667"/>
      <c r="O6" s="667"/>
    </row>
    <row r="7" spans="1:20" ht="13.5">
      <c r="A7" s="680"/>
      <c r="B7" s="269"/>
      <c r="C7" s="371" t="s">
        <v>220</v>
      </c>
      <c r="D7" s="371" t="s">
        <v>299</v>
      </c>
      <c r="E7" s="371" t="s">
        <v>321</v>
      </c>
      <c r="F7" s="371" t="s">
        <v>302</v>
      </c>
      <c r="G7" s="371" t="s">
        <v>329</v>
      </c>
      <c r="H7" s="371" t="s">
        <v>330</v>
      </c>
      <c r="I7" s="371" t="s">
        <v>331</v>
      </c>
      <c r="J7" s="269"/>
      <c r="K7" s="371" t="s">
        <v>220</v>
      </c>
      <c r="L7" s="371" t="s">
        <v>332</v>
      </c>
      <c r="M7" s="371" t="s">
        <v>333</v>
      </c>
      <c r="N7" s="371" t="s">
        <v>334</v>
      </c>
      <c r="O7" s="371" t="s">
        <v>335</v>
      </c>
    </row>
    <row r="8" spans="1:20" ht="13.5">
      <c r="A8" s="680"/>
      <c r="B8" s="269"/>
      <c r="C8" s="372">
        <v>1</v>
      </c>
      <c r="D8" s="373" t="str">
        <f>VLOOKUP($L$4&amp;"-"&amp;C8,売上入力!D:AB,6,0)</f>
        <v>木村</v>
      </c>
      <c r="E8" s="374">
        <f>IF(ISERROR(D8),"",VLOOKUP($L$4&amp;"-"&amp;C8,売上入力!D:AB,8,0))</f>
        <v>12800</v>
      </c>
      <c r="F8" s="374">
        <f>IF(ISERROR(D8),"",VLOOKUP($L$4&amp;"-"&amp;C8,売上入力!D:AB,9,0))</f>
        <v>3</v>
      </c>
      <c r="G8" s="375">
        <f>IF(ISERROR(VLOOKUP($L$4&amp;"-"&amp;C8,売上入力!D:AB,10,0)),"",(VLOOKUP($L$4&amp;"-"&amp;C8,売上入力!D:AB,10,0)))</f>
        <v>29</v>
      </c>
      <c r="H8" s="376">
        <f>E8/F8</f>
        <v>4266.666666666667</v>
      </c>
      <c r="I8" s="376">
        <f>E8/G8</f>
        <v>441.37931034482756</v>
      </c>
      <c r="J8" s="269"/>
      <c r="K8" s="377">
        <v>1</v>
      </c>
      <c r="L8" s="378" t="str">
        <f>[2]基本登録!I4</f>
        <v>長尾</v>
      </c>
      <c r="M8" s="379" t="str">
        <f>IF(ISERROR(IF(VLOOKUP(L8,基本登録!$K$4:$AR$15,MATCH($L$4,基本登録!$N$2:$AR$2,0)+3,0)="○",基本登録!M4,"")),"",IF(VLOOKUP(L8,基本登録!$K$4:$AR$15,MATCH($L$4,基本登録!$N$2:$AR$2,0)+3,0)="○",基本登録!M4,""))</f>
        <v/>
      </c>
      <c r="N8" s="380" t="str">
        <f>M8</f>
        <v/>
      </c>
      <c r="O8" s="380"/>
    </row>
    <row r="9" spans="1:20" ht="13.5">
      <c r="A9" s="680"/>
      <c r="B9" s="269"/>
      <c r="C9" s="381">
        <v>2</v>
      </c>
      <c r="D9" s="373" t="str">
        <f>VLOOKUP($L$4&amp;"-"&amp;C9,売上入力!D:AB,6,0)</f>
        <v>石巻</v>
      </c>
      <c r="E9" s="374">
        <f>IF(ISERROR(D9),"",VLOOKUP($L$4&amp;"-"&amp;C9,売上入力!D:AB,8,0))</f>
        <v>18200</v>
      </c>
      <c r="F9" s="374">
        <f>IF(ISERROR(D9),"",VLOOKUP($L$4&amp;"-"&amp;C9,売上入力!D:AB,9,0))</f>
        <v>5</v>
      </c>
      <c r="G9" s="375">
        <f>IF(ISERROR(VLOOKUP($L$4&amp;"-"&amp;C9,売上入力!D:AB,10,0)),"",(VLOOKUP($L$4&amp;"-"&amp;C9,売上入力!D:AB,10,0)))</f>
        <v>37.200000000000003</v>
      </c>
      <c r="H9" s="382">
        <f>E9/F9</f>
        <v>3640</v>
      </c>
      <c r="I9" s="382">
        <f>E9/G9</f>
        <v>489.24731182795693</v>
      </c>
      <c r="J9" s="269"/>
      <c r="K9" s="381">
        <v>2</v>
      </c>
      <c r="L9" s="383">
        <f>[2]基本登録!I5</f>
        <v>0</v>
      </c>
      <c r="M9" s="379" t="str">
        <f>IF(ISERROR(IF(VLOOKUP(L9,基本登録!$K$4:$AR$15,MATCH($L$4,基本登録!$N$2:$AR$2,0)+3,0)="○",基本登録!M5,"")),"",IF(VLOOKUP(L9,基本登録!$K$4:$AR$15,MATCH($L$4,基本登録!$N$2:$AR$2,0)+3,0)="○",基本登録!M5,""))</f>
        <v/>
      </c>
      <c r="N9" s="379" t="str">
        <f>M9</f>
        <v/>
      </c>
      <c r="O9" s="379"/>
    </row>
    <row r="10" spans="1:20" ht="13.5">
      <c r="A10" s="680"/>
      <c r="B10" s="269"/>
      <c r="C10" s="381">
        <v>3</v>
      </c>
      <c r="D10" s="373" t="str">
        <f>VLOOKUP($L$4&amp;"-"&amp;C10,売上入力!D:AB,6,0)</f>
        <v>若濱</v>
      </c>
      <c r="E10" s="374">
        <f>IF(ISERROR(D10),"",VLOOKUP($L$4&amp;"-"&amp;C10,売上入力!D:AB,8,0))</f>
        <v>27300</v>
      </c>
      <c r="F10" s="374">
        <f>IF(ISERROR(D10),"",VLOOKUP($L$4&amp;"-"&amp;C10,売上入力!D:AB,9,0))</f>
        <v>7</v>
      </c>
      <c r="G10" s="375">
        <f>IF(ISERROR(VLOOKUP($L$4&amp;"-"&amp;C10,売上入力!D:AB,10,0)),"",(VLOOKUP($L$4&amp;"-"&amp;C10,売上入力!D:AB,10,0)))</f>
        <v>57.7</v>
      </c>
      <c r="H10" s="382">
        <f>E10/F10</f>
        <v>3900</v>
      </c>
      <c r="I10" s="382">
        <f t="shared" ref="I10:I27" si="0">E10/G10</f>
        <v>473.13691507798956</v>
      </c>
      <c r="J10" s="270"/>
      <c r="K10" s="381">
        <v>3</v>
      </c>
      <c r="L10" s="383">
        <f>[2]基本登録!I6</f>
        <v>0</v>
      </c>
      <c r="M10" s="379" t="str">
        <f>IF(ISERROR(IF(VLOOKUP(L10,基本登録!$K$4:$AR$15,MATCH($L$4,基本登録!$N$2:$AR$2,0)+3,0)="○",基本登録!M6,"")),"",IF(VLOOKUP(L10,基本登録!$K$4:$AR$15,MATCH($L$4,基本登録!$N$2:$AR$2,0)+3,0)="○",基本登録!M6,""))</f>
        <v/>
      </c>
      <c r="N10" s="379" t="str">
        <f>M10</f>
        <v/>
      </c>
      <c r="O10" s="379"/>
      <c r="R10" s="319" t="s">
        <v>467</v>
      </c>
    </row>
    <row r="11" spans="1:20" ht="13.5">
      <c r="A11" s="680"/>
      <c r="B11" s="269"/>
      <c r="C11" s="381">
        <v>4</v>
      </c>
      <c r="D11" s="373" t="str">
        <f>VLOOKUP($L$4&amp;"-"&amp;C11,売上入力!D:AB,6,0)</f>
        <v>井越</v>
      </c>
      <c r="E11" s="374">
        <f>IF(ISERROR(D11),"",VLOOKUP($L$4&amp;"-"&amp;C11,売上入力!D:AB,8,0))</f>
        <v>12500</v>
      </c>
      <c r="F11" s="374">
        <f>IF(ISERROR(D11),"",VLOOKUP($L$4&amp;"-"&amp;C11,売上入力!D:AB,9,0))</f>
        <v>3</v>
      </c>
      <c r="G11" s="375">
        <f>IF(ISERROR(VLOOKUP($L$4&amp;"-"&amp;C11,売上入力!D:AB,10,0)),"",(VLOOKUP($L$4&amp;"-"&amp;C11,売上入力!D:AB,10,0)))</f>
        <v>20.9</v>
      </c>
      <c r="H11" s="382">
        <f t="shared" ref="H11:H27" si="1">E11/F11</f>
        <v>4166.666666666667</v>
      </c>
      <c r="I11" s="382">
        <f t="shared" si="0"/>
        <v>598.08612440191393</v>
      </c>
      <c r="J11" s="269"/>
      <c r="K11" s="381">
        <v>4</v>
      </c>
      <c r="L11" s="383">
        <f>[2]基本登録!I7</f>
        <v>0</v>
      </c>
      <c r="M11" s="379" t="str">
        <f>IF(ISERROR(IF(VLOOKUP(L11,基本登録!$K$4:$AR$15,MATCH($L$4,基本登録!$N$2:$AR$2,0)+3,0)="○",基本登録!M7,"")),"",IF(VLOOKUP(L11,基本登録!$K$4:$AR$15,MATCH($L$4,基本登録!$N$2:$AR$2,0)+3,0)="○",基本登録!M7,""))</f>
        <v/>
      </c>
      <c r="N11" s="379" t="str">
        <f>M11</f>
        <v/>
      </c>
      <c r="O11" s="379"/>
    </row>
    <row r="12" spans="1:20" ht="13.5">
      <c r="A12" s="680"/>
      <c r="B12" s="269"/>
      <c r="C12" s="381">
        <v>5</v>
      </c>
      <c r="D12" s="373" t="str">
        <f>VLOOKUP($L$4&amp;"-"&amp;C12,売上入力!D:AB,6,0)</f>
        <v>菊地</v>
      </c>
      <c r="E12" s="374">
        <f>IF(ISERROR(D12),"",VLOOKUP($L$4&amp;"-"&amp;C12,売上入力!D:AB,8,0))</f>
        <v>26400</v>
      </c>
      <c r="F12" s="374">
        <f>IF(ISERROR(D12),"",VLOOKUP($L$4&amp;"-"&amp;C12,売上入力!D:AB,9,0))</f>
        <v>7</v>
      </c>
      <c r="G12" s="375">
        <f>IF(ISERROR(VLOOKUP($L$4&amp;"-"&amp;C12,売上入力!D:AB,10,0)),"",(VLOOKUP($L$4&amp;"-"&amp;C12,売上入力!D:AB,10,0)))</f>
        <v>51.7</v>
      </c>
      <c r="H12" s="382">
        <f t="shared" si="1"/>
        <v>3771.4285714285716</v>
      </c>
      <c r="I12" s="382">
        <f t="shared" si="0"/>
        <v>510.63829787234039</v>
      </c>
      <c r="J12" s="269"/>
      <c r="K12" s="384">
        <v>5</v>
      </c>
      <c r="L12" s="385">
        <f>[2]基本登録!I8</f>
        <v>0</v>
      </c>
      <c r="M12" s="379" t="str">
        <f>IF(ISERROR(IF(VLOOKUP(L12,基本登録!$K$4:$AR$15,MATCH($L$4,基本登録!$N$2:$AR$2,0)+3,0)="○",基本登録!M8,"")),"",IF(VLOOKUP(L12,基本登録!$K$4:$AR$15,MATCH($L$4,基本登録!$N$2:$AR$2,0)+3,0)="○",基本登録!M8,""))</f>
        <v/>
      </c>
      <c r="N12" s="386" t="str">
        <f>M12</f>
        <v/>
      </c>
      <c r="O12" s="386"/>
    </row>
    <row r="13" spans="1:20" ht="13.5">
      <c r="A13" s="680"/>
      <c r="B13" s="269"/>
      <c r="C13" s="381">
        <v>6</v>
      </c>
      <c r="D13" s="373" t="str">
        <f>VLOOKUP($L$4&amp;"-"&amp;C13,売上入力!D:AB,6,0)</f>
        <v>相田</v>
      </c>
      <c r="E13" s="374">
        <f>IF(ISERROR(D13),"",VLOOKUP($L$4&amp;"-"&amp;C13,売上入力!D:AB,8,0))</f>
        <v>6500</v>
      </c>
      <c r="F13" s="374">
        <f>IF(ISERROR(D13),"",VLOOKUP($L$4&amp;"-"&amp;C13,売上入力!D:AB,9,0))</f>
        <v>2</v>
      </c>
      <c r="G13" s="375">
        <f>IF(ISERROR(VLOOKUP($L$4&amp;"-"&amp;C13,売上入力!D:AB,10,0)),"",(VLOOKUP($L$4&amp;"-"&amp;C13,売上入力!D:AB,10,0)))</f>
        <v>12.5</v>
      </c>
      <c r="H13" s="382">
        <f t="shared" si="1"/>
        <v>3250</v>
      </c>
      <c r="I13" s="382">
        <f t="shared" si="0"/>
        <v>520</v>
      </c>
      <c r="J13" s="269"/>
      <c r="K13" s="675">
        <f>COUNT(M8:M12)</f>
        <v>0</v>
      </c>
      <c r="L13" s="675"/>
      <c r="M13" s="387">
        <f>SUM(M8:M12)</f>
        <v>0</v>
      </c>
      <c r="N13" s="387">
        <f>SUM(N8:N12)</f>
        <v>0</v>
      </c>
      <c r="O13" s="387">
        <f>SUM(O8:O12)</f>
        <v>0</v>
      </c>
      <c r="T13" s="319" t="s">
        <v>466</v>
      </c>
    </row>
    <row r="14" spans="1:20" ht="13.5">
      <c r="A14" s="680"/>
      <c r="B14" s="269"/>
      <c r="C14" s="381">
        <v>7</v>
      </c>
      <c r="D14" s="373" t="str">
        <f>VLOOKUP($L$4&amp;"-"&amp;C14,売上入力!D:AB,6,0)</f>
        <v>鈴木</v>
      </c>
      <c r="E14" s="374">
        <f>IF(ISERROR(D14),"",VLOOKUP($L$4&amp;"-"&amp;C14,売上入力!D:AB,8,0))</f>
        <v>28700</v>
      </c>
      <c r="F14" s="374">
        <f>IF(ISERROR(D14),"",VLOOKUP($L$4&amp;"-"&amp;C14,売上入力!D:AB,9,0))</f>
        <v>7</v>
      </c>
      <c r="G14" s="375">
        <f>IF(ISERROR(VLOOKUP($L$4&amp;"-"&amp;C14,売上入力!D:AB,10,0)),"",(VLOOKUP($L$4&amp;"-"&amp;C14,売上入力!D:AB,10,0)))</f>
        <v>63.6</v>
      </c>
      <c r="H14" s="382">
        <f t="shared" si="1"/>
        <v>4100</v>
      </c>
      <c r="I14" s="382">
        <f t="shared" si="0"/>
        <v>451.25786163522014</v>
      </c>
      <c r="J14" s="269"/>
      <c r="K14" s="667" t="s">
        <v>336</v>
      </c>
      <c r="L14" s="667"/>
      <c r="M14" s="667"/>
      <c r="N14" s="667"/>
      <c r="O14" s="667"/>
    </row>
    <row r="15" spans="1:20" ht="13.5">
      <c r="A15" s="680"/>
      <c r="B15" s="269"/>
      <c r="C15" s="381">
        <v>8</v>
      </c>
      <c r="D15" s="373" t="str">
        <f>VLOOKUP($L$4&amp;"-"&amp;C15,売上入力!D:AB,6,0)</f>
        <v>小沼</v>
      </c>
      <c r="E15" s="374">
        <f>IF(ISERROR(D15),"",VLOOKUP($L$4&amp;"-"&amp;C15,売上入力!D:AB,8,0))</f>
        <v>12500</v>
      </c>
      <c r="F15" s="374">
        <f>IF(ISERROR(D15),"",VLOOKUP($L$4&amp;"-"&amp;C15,売上入力!D:AB,9,0))</f>
        <v>3</v>
      </c>
      <c r="G15" s="375">
        <f>IF(ISERROR(VLOOKUP($L$4&amp;"-"&amp;C15,売上入力!D:AB,10,0)),"",(VLOOKUP($L$4&amp;"-"&amp;C15,売上入力!D:AB,10,0)))</f>
        <v>27.9</v>
      </c>
      <c r="H15" s="382">
        <f t="shared" si="1"/>
        <v>4166.666666666667</v>
      </c>
      <c r="I15" s="382">
        <f t="shared" si="0"/>
        <v>448.02867383512546</v>
      </c>
      <c r="J15" s="269"/>
      <c r="K15" s="371" t="s">
        <v>220</v>
      </c>
      <c r="L15" s="371" t="s">
        <v>332</v>
      </c>
      <c r="M15" s="388" t="s">
        <v>333</v>
      </c>
      <c r="N15" s="371" t="s">
        <v>334</v>
      </c>
      <c r="O15" s="371" t="s">
        <v>335</v>
      </c>
    </row>
    <row r="16" spans="1:20" ht="13.5">
      <c r="A16" s="680"/>
      <c r="B16" s="269"/>
      <c r="C16" s="381">
        <v>9</v>
      </c>
      <c r="D16" s="373" t="str">
        <f>VLOOKUP($L$4&amp;"-"&amp;C16,売上入力!D:AB,6,0)</f>
        <v>小野</v>
      </c>
      <c r="E16" s="374">
        <f>IF(ISERROR(D16),"",VLOOKUP($L$4&amp;"-"&amp;C16,売上入力!D:AB,8,0))</f>
        <v>22700</v>
      </c>
      <c r="F16" s="374">
        <f>IF(ISERROR(D16),"",VLOOKUP($L$4&amp;"-"&amp;C16,売上入力!D:AB,9,0))</f>
        <v>6</v>
      </c>
      <c r="G16" s="375">
        <f>IF(ISERROR(VLOOKUP($L$4&amp;"-"&amp;C16,売上入力!D:AB,10,0)),"",(VLOOKUP($L$4&amp;"-"&amp;C16,売上入力!D:AB,10,0)))</f>
        <v>44.4</v>
      </c>
      <c r="H16" s="382">
        <f t="shared" si="1"/>
        <v>3783.3333333333335</v>
      </c>
      <c r="I16" s="382">
        <f t="shared" si="0"/>
        <v>511.26126126126127</v>
      </c>
      <c r="J16" s="269"/>
      <c r="K16" s="377">
        <v>1</v>
      </c>
      <c r="L16" s="383" t="str">
        <f>IF(ISERROR(VLOOKUP($L$4&amp;"-"&amp;K16,売上入力!B:AB,8,0)),"",VLOOKUP($L$4&amp;"-"&amp;K16,売上入力!B:AB,8,0))</f>
        <v>木村</v>
      </c>
      <c r="M16" s="389">
        <f>IF(ISERROR(VLOOKUP($L$4&amp;"-"&amp;K16,売上入力!B:BB,34,0)),"",VLOOKUP($L$4&amp;"-"&amp;K16,売上入力!B:BB,34,0))</f>
        <v>5500</v>
      </c>
      <c r="N16" s="390">
        <f>IF(L16="",0,IF(VLOOKUP($L$4&amp;"-"&amp;K16,売上入力!B:AB,9,0)="日払",0,M16))</f>
        <v>0</v>
      </c>
      <c r="O16" s="390">
        <f>IF(N16=0,M16,0)</f>
        <v>5500</v>
      </c>
    </row>
    <row r="17" spans="1:19" ht="13.5">
      <c r="A17" s="680"/>
      <c r="B17" s="269"/>
      <c r="C17" s="381">
        <v>10</v>
      </c>
      <c r="D17" s="373" t="str">
        <f>VLOOKUP($L$4&amp;"-"&amp;C17,売上入力!D:AB,6,0)</f>
        <v>及川</v>
      </c>
      <c r="E17" s="374">
        <f>IF(ISERROR(D17),"",VLOOKUP($L$4&amp;"-"&amp;C17,売上入力!D:AB,8,0))</f>
        <v>0</v>
      </c>
      <c r="F17" s="374">
        <f>IF(ISERROR(D17),"",VLOOKUP($L$4&amp;"-"&amp;C17,売上入力!D:AB,9,0))</f>
        <v>0</v>
      </c>
      <c r="G17" s="375">
        <f>IF(ISERROR(VLOOKUP($L$4&amp;"-"&amp;C17,売上入力!D:AB,10,0)),"",(VLOOKUP($L$4&amp;"-"&amp;C17,売上入力!D:AB,10,0)))</f>
        <v>0</v>
      </c>
      <c r="H17" s="382" t="e">
        <f>E17/F17</f>
        <v>#DIV/0!</v>
      </c>
      <c r="I17" s="382" t="e">
        <f t="shared" si="0"/>
        <v>#DIV/0!</v>
      </c>
      <c r="J17" s="269"/>
      <c r="K17" s="381">
        <v>2</v>
      </c>
      <c r="L17" s="383" t="str">
        <f>IF(ISERROR(VLOOKUP($L$4&amp;"-"&amp;K17,売上入力!B:AB,8,0)),"",VLOOKUP($L$4&amp;"-"&amp;K17,売上入力!B:AB,8,0))</f>
        <v>石巻</v>
      </c>
      <c r="M17" s="382">
        <f>IF(ISERROR(VLOOKUP($L$4&amp;"-"&amp;K17,売上入力!B:BB,34,0)),"",VLOOKUP($L$4&amp;"-"&amp;K17,売上入力!B:BB,34,0))</f>
        <v>7000</v>
      </c>
      <c r="N17" s="382">
        <f>IF(L17="",0,IF(VLOOKUP($L$4&amp;"-"&amp;K17,売上入力!B:AB,9,0)="日払",0,M17))</f>
        <v>0</v>
      </c>
      <c r="O17" s="382">
        <f>IF(N17=0,M17,0)</f>
        <v>7000</v>
      </c>
    </row>
    <row r="18" spans="1:19" ht="13.5">
      <c r="A18" s="680"/>
      <c r="B18" s="269"/>
      <c r="C18" s="381">
        <v>11</v>
      </c>
      <c r="D18" s="373" t="str">
        <f>VLOOKUP($L$4&amp;"-"&amp;C18,売上入力!D:AB,6,0)</f>
        <v>山本</v>
      </c>
      <c r="E18" s="374">
        <f>IF(ISERROR(D18),"",VLOOKUP($L$4&amp;"-"&amp;C18,売上入力!D:AB,8,0))</f>
        <v>0</v>
      </c>
      <c r="F18" s="374">
        <f>IF(ISERROR(D18),"",VLOOKUP($L$4&amp;"-"&amp;C18,売上入力!D:AB,9,0))</f>
        <v>0</v>
      </c>
      <c r="G18" s="375">
        <f>IF(ISERROR(VLOOKUP($L$4&amp;"-"&amp;C18,売上入力!D:AB,10,0)),"",(VLOOKUP($L$4&amp;"-"&amp;C18,売上入力!D:AB,10,0)))</f>
        <v>0</v>
      </c>
      <c r="H18" s="382" t="e">
        <f>E18/F18</f>
        <v>#DIV/0!</v>
      </c>
      <c r="I18" s="382" t="e">
        <f t="shared" si="0"/>
        <v>#DIV/0!</v>
      </c>
      <c r="J18" s="269"/>
      <c r="K18" s="381">
        <v>3</v>
      </c>
      <c r="L18" s="383" t="str">
        <f>IF(ISERROR(VLOOKUP($L$4&amp;"-"&amp;K18,売上入力!B:AB,8,0)),"",VLOOKUP($L$4&amp;"-"&amp;K18,売上入力!B:AB,8,0))</f>
        <v>若濱</v>
      </c>
      <c r="M18" s="382">
        <f>IF(ISERROR(VLOOKUP($L$4&amp;"-"&amp;K18,売上入力!B:BB,34,0)),"",VLOOKUP($L$4&amp;"-"&amp;K18,売上入力!B:BB,34,0))</f>
        <v>7000</v>
      </c>
      <c r="N18" s="382">
        <f>IF(L18="",0,IF(VLOOKUP($L$4&amp;"-"&amp;K18,売上入力!B:AB,9,0)="日払",0,M18))</f>
        <v>0</v>
      </c>
      <c r="O18" s="382">
        <f>IF(N18=0,M18,0)</f>
        <v>7000</v>
      </c>
    </row>
    <row r="19" spans="1:19" ht="13.5">
      <c r="A19" s="680"/>
      <c r="B19" s="269"/>
      <c r="C19" s="381">
        <v>12</v>
      </c>
      <c r="D19" s="373" t="str">
        <f>VLOOKUP($L$4&amp;"-"&amp;C19,売上入力!D:AB,6,0)</f>
        <v>鈴木麻</v>
      </c>
      <c r="E19" s="374">
        <f>IF(ISERROR(D19),"",VLOOKUP($L$4&amp;"-"&amp;C19,売上入力!D:AB,8,0))</f>
        <v>0</v>
      </c>
      <c r="F19" s="374">
        <f>IF(ISERROR(D19),"",VLOOKUP($L$4&amp;"-"&amp;C19,売上入力!D:AB,9,0))</f>
        <v>0</v>
      </c>
      <c r="G19" s="375">
        <f>IF(ISERROR(VLOOKUP($L$4&amp;"-"&amp;C19,売上入力!D:AB,10,0)),"",(VLOOKUP($L$4&amp;"-"&amp;C19,売上入力!D:AB,10,0)))</f>
        <v>0</v>
      </c>
      <c r="H19" s="382" t="e">
        <f t="shared" si="1"/>
        <v>#DIV/0!</v>
      </c>
      <c r="I19" s="382" t="e">
        <f t="shared" si="0"/>
        <v>#DIV/0!</v>
      </c>
      <c r="J19" s="269"/>
      <c r="K19" s="381">
        <v>4</v>
      </c>
      <c r="L19" s="383" t="str">
        <f>IF(ISERROR(VLOOKUP($L$4&amp;"-"&amp;K19,売上入力!B:AB,8,0)),"",VLOOKUP($L$4&amp;"-"&amp;K19,売上入力!B:AB,8,0))</f>
        <v>井越</v>
      </c>
      <c r="M19" s="382">
        <f>IF(ISERROR(VLOOKUP($L$4&amp;"-"&amp;K19,売上入力!B:BB,34,0)),"",VLOOKUP($L$4&amp;"-"&amp;K19,売上入力!B:BB,34,0))</f>
        <v>6000</v>
      </c>
      <c r="N19" s="382">
        <f>IF(L19="",0,IF(VLOOKUP($L$4&amp;"-"&amp;K19,売上入力!B:AB,9,0)="日払",0,M19))</f>
        <v>0</v>
      </c>
      <c r="O19" s="382">
        <f t="shared" ref="O19:O45" si="2">IF(N19=0,M19,0)</f>
        <v>6000</v>
      </c>
      <c r="S19" s="319" t="s">
        <v>465</v>
      </c>
    </row>
    <row r="20" spans="1:19" ht="13.5">
      <c r="A20" s="680"/>
      <c r="B20" s="269"/>
      <c r="C20" s="381">
        <v>13</v>
      </c>
      <c r="D20" s="373" t="str">
        <f>VLOOKUP($L$4&amp;"-"&amp;C20,売上入力!D:AB,6,0)</f>
        <v>森</v>
      </c>
      <c r="E20" s="374">
        <f>IF(ISERROR(D20),"",VLOOKUP($L$4&amp;"-"&amp;C20,売上入力!D:AB,8,0))</f>
        <v>0</v>
      </c>
      <c r="F20" s="374">
        <f>IF(ISERROR(D20),"",VLOOKUP($L$4&amp;"-"&amp;C20,売上入力!D:AB,9,0))</f>
        <v>0</v>
      </c>
      <c r="G20" s="375">
        <f>IF(ISERROR(VLOOKUP($L$4&amp;"-"&amp;C20,売上入力!D:AB,10,0)),"",(VLOOKUP($L$4&amp;"-"&amp;C20,売上入力!D:AB,10,0)))</f>
        <v>0</v>
      </c>
      <c r="H20" s="382" t="e">
        <f t="shared" si="1"/>
        <v>#DIV/0!</v>
      </c>
      <c r="I20" s="382" t="e">
        <f t="shared" si="0"/>
        <v>#DIV/0!</v>
      </c>
      <c r="J20" s="269"/>
      <c r="K20" s="381">
        <v>5</v>
      </c>
      <c r="L20" s="383" t="str">
        <f>IF(ISERROR(VLOOKUP($L$4&amp;"-"&amp;K20,売上入力!B:AB,8,0)),"",VLOOKUP($L$4&amp;"-"&amp;K20,売上入力!B:AB,8,0))</f>
        <v>菊地</v>
      </c>
      <c r="M20" s="382">
        <f>IF(ISERROR(VLOOKUP($L$4&amp;"-"&amp;K20,売上入力!B:BB,34,0)),"",VLOOKUP($L$4&amp;"-"&amp;K20,売上入力!B:BB,34,0))</f>
        <v>6900</v>
      </c>
      <c r="N20" s="382">
        <f>IF(L20="",0,IF(VLOOKUP($L$4&amp;"-"&amp;K20,売上入力!B:AB,9,0)="日払",0,M20))</f>
        <v>0</v>
      </c>
      <c r="O20" s="382">
        <f t="shared" si="2"/>
        <v>6900</v>
      </c>
    </row>
    <row r="21" spans="1:19" ht="13.5">
      <c r="A21" s="680"/>
      <c r="B21" s="269"/>
      <c r="C21" s="381">
        <v>14</v>
      </c>
      <c r="D21" s="373" t="e">
        <f>VLOOKUP($L$4&amp;"-"&amp;C21,売上入力!D:AB,6,0)</f>
        <v>#N/A</v>
      </c>
      <c r="E21" s="374" t="str">
        <f>IF(ISERROR(D21),"",VLOOKUP($L$4&amp;"-"&amp;C21,売上入力!D:AB,8,0))</f>
        <v/>
      </c>
      <c r="F21" s="374" t="str">
        <f>IF(ISERROR(D21),"",VLOOKUP($L$4&amp;"-"&amp;C21,売上入力!D:AB,9,0))</f>
        <v/>
      </c>
      <c r="G21" s="375" t="str">
        <f>IF(ISERROR(VLOOKUP($L$4&amp;"-"&amp;C21,売上入力!D:AB,10,0)),"",(VLOOKUP($L$4&amp;"-"&amp;C21,売上入力!D:AB,10,0)))</f>
        <v/>
      </c>
      <c r="H21" s="382" t="e">
        <f t="shared" si="1"/>
        <v>#VALUE!</v>
      </c>
      <c r="I21" s="382" t="e">
        <f t="shared" si="0"/>
        <v>#VALUE!</v>
      </c>
      <c r="J21" s="269"/>
      <c r="K21" s="381">
        <v>6</v>
      </c>
      <c r="L21" s="383" t="str">
        <f>IF(ISERROR(VLOOKUP($L$4&amp;"-"&amp;K21,売上入力!B:AB,8,0)),"",VLOOKUP($L$4&amp;"-"&amp;K21,売上入力!B:AB,8,0))</f>
        <v>相田</v>
      </c>
      <c r="M21" s="382">
        <f>IF(ISERROR(VLOOKUP($L$4&amp;"-"&amp;K21,売上入力!B:BB,34,0)),"",VLOOKUP($L$4&amp;"-"&amp;K21,売上入力!B:BB,34,0))</f>
        <v>4000</v>
      </c>
      <c r="N21" s="382">
        <f>IF(L21="",0,IF(VLOOKUP($L$4&amp;"-"&amp;K21,売上入力!B:AB,9,0)="日払",0,M21))</f>
        <v>0</v>
      </c>
      <c r="O21" s="382">
        <f t="shared" si="2"/>
        <v>4000</v>
      </c>
    </row>
    <row r="22" spans="1:19" ht="13.5">
      <c r="A22" s="680"/>
      <c r="B22" s="269"/>
      <c r="C22" s="381">
        <v>15</v>
      </c>
      <c r="D22" s="373" t="e">
        <f>VLOOKUP($L$4&amp;"-"&amp;C22,売上入力!D:AB,6,0)</f>
        <v>#N/A</v>
      </c>
      <c r="E22" s="374" t="str">
        <f>IF(ISERROR(D22),"",VLOOKUP($L$4&amp;"-"&amp;C22,売上入力!D:AB,8,0))</f>
        <v/>
      </c>
      <c r="F22" s="374" t="str">
        <f>IF(ISERROR(D22),"",VLOOKUP($L$4&amp;"-"&amp;C22,売上入力!D:AB,9,0))</f>
        <v/>
      </c>
      <c r="G22" s="375" t="str">
        <f>IF(ISERROR(VLOOKUP($L$4&amp;"-"&amp;C22,売上入力!D:AB,10,0)),"",(VLOOKUP($L$4&amp;"-"&amp;C22,売上入力!D:AB,10,0)))</f>
        <v/>
      </c>
      <c r="H22" s="382" t="e">
        <f t="shared" si="1"/>
        <v>#VALUE!</v>
      </c>
      <c r="I22" s="382" t="e">
        <f t="shared" si="0"/>
        <v>#VALUE!</v>
      </c>
      <c r="J22" s="269"/>
      <c r="K22" s="381">
        <v>7</v>
      </c>
      <c r="L22" s="383" t="str">
        <f>IF(ISERROR(VLOOKUP($L$4&amp;"-"&amp;K22,売上入力!B:AB,8,0)),"",VLOOKUP($L$4&amp;"-"&amp;K22,売上入力!B:AB,8,0))</f>
        <v>鈴木</v>
      </c>
      <c r="M22" s="382">
        <f>IF(ISERROR(VLOOKUP($L$4&amp;"-"&amp;K22,売上入力!B:BB,34,0)),"",VLOOKUP($L$4&amp;"-"&amp;K22,売上入力!B:BB,34,0))</f>
        <v>7300</v>
      </c>
      <c r="N22" s="382">
        <f>IF(L22="",0,IF(VLOOKUP($L$4&amp;"-"&amp;K22,売上入力!B:AB,9,0)="日払",0,M22))</f>
        <v>0</v>
      </c>
      <c r="O22" s="382">
        <f t="shared" si="2"/>
        <v>7300</v>
      </c>
    </row>
    <row r="23" spans="1:19" ht="13.5">
      <c r="A23" s="680"/>
      <c r="B23" s="269"/>
      <c r="C23" s="381">
        <v>16</v>
      </c>
      <c r="D23" s="373" t="e">
        <f>VLOOKUP($L$4&amp;"-"&amp;C23,売上入力!D:AB,6,0)</f>
        <v>#N/A</v>
      </c>
      <c r="E23" s="374" t="str">
        <f>IF(ISERROR(D23),"",VLOOKUP($L$4&amp;"-"&amp;C23,売上入力!D:AB,8,0))</f>
        <v/>
      </c>
      <c r="F23" s="374" t="str">
        <f>IF(ISERROR(D23),"",VLOOKUP($L$4&amp;"-"&amp;C23,売上入力!D:AB,9,0))</f>
        <v/>
      </c>
      <c r="G23" s="375" t="str">
        <f>IF(ISERROR(VLOOKUP($L$4&amp;"-"&amp;C23,売上入力!D:AB,10,0)),"",(VLOOKUP($L$4&amp;"-"&amp;C23,売上入力!D:AB,10,0)))</f>
        <v/>
      </c>
      <c r="H23" s="382" t="e">
        <f t="shared" si="1"/>
        <v>#VALUE!</v>
      </c>
      <c r="I23" s="382" t="e">
        <f t="shared" si="0"/>
        <v>#VALUE!</v>
      </c>
      <c r="J23" s="269"/>
      <c r="K23" s="381">
        <v>8</v>
      </c>
      <c r="L23" s="383" t="str">
        <f>IF(ISERROR(VLOOKUP($L$4&amp;"-"&amp;K23,売上入力!B:AB,8,0)),"",VLOOKUP($L$4&amp;"-"&amp;K23,売上入力!B:AB,8,0))</f>
        <v>小沼</v>
      </c>
      <c r="M23" s="382">
        <f>IF(ISERROR(VLOOKUP($L$4&amp;"-"&amp;K23,売上入力!B:BB,34,0)),"",VLOOKUP($L$4&amp;"-"&amp;K23,売上入力!B:BB,34,0))</f>
        <v>7800</v>
      </c>
      <c r="N23" s="382">
        <f>IF(L23="",0,IF(VLOOKUP($L$4&amp;"-"&amp;K23,売上入力!B:AB,9,0)="日払",0,M23))</f>
        <v>0</v>
      </c>
      <c r="O23" s="382">
        <f t="shared" si="2"/>
        <v>7800</v>
      </c>
    </row>
    <row r="24" spans="1:19" ht="13.5">
      <c r="A24" s="680"/>
      <c r="B24" s="269"/>
      <c r="C24" s="381">
        <v>17</v>
      </c>
      <c r="D24" s="373" t="e">
        <f>VLOOKUP($L$4&amp;"-"&amp;C24,売上入力!D:AB,6,0)</f>
        <v>#N/A</v>
      </c>
      <c r="E24" s="374" t="str">
        <f>IF(ISERROR(D24),"",VLOOKUP($L$4&amp;"-"&amp;C24,売上入力!D:AB,8,0))</f>
        <v/>
      </c>
      <c r="F24" s="374" t="str">
        <f>IF(ISERROR(D24),"",VLOOKUP($L$4&amp;"-"&amp;C24,売上入力!D:AB,9,0))</f>
        <v/>
      </c>
      <c r="G24" s="375" t="str">
        <f>IF(ISERROR(VLOOKUP($L$4&amp;"-"&amp;C24,売上入力!D:AB,10,0)),"",(VLOOKUP($L$4&amp;"-"&amp;C24,売上入力!D:AB,10,0)))</f>
        <v/>
      </c>
      <c r="H24" s="382" t="e">
        <f t="shared" si="1"/>
        <v>#VALUE!</v>
      </c>
      <c r="I24" s="382" t="e">
        <f t="shared" si="0"/>
        <v>#VALUE!</v>
      </c>
      <c r="J24" s="269"/>
      <c r="K24" s="381">
        <v>9</v>
      </c>
      <c r="L24" s="383" t="str">
        <f>IF(ISERROR(VLOOKUP($L$4&amp;"-"&amp;K24,売上入力!B:AB,8,0)),"",VLOOKUP($L$4&amp;"-"&amp;K24,売上入力!B:AB,8,0))</f>
        <v>小野</v>
      </c>
      <c r="M24" s="382">
        <f>IF(ISERROR(VLOOKUP($L$4&amp;"-"&amp;K24,売上入力!B:BB,34,0)),"",VLOOKUP($L$4&amp;"-"&amp;K24,売上入力!B:BB,34,0))</f>
        <v>6400</v>
      </c>
      <c r="N24" s="382">
        <f>IF(L24="",0,IF(VLOOKUP($L$4&amp;"-"&amp;K24,売上入力!B:AB,9,0)="日払",0,M24))</f>
        <v>0</v>
      </c>
      <c r="O24" s="382">
        <f t="shared" si="2"/>
        <v>6400</v>
      </c>
    </row>
    <row r="25" spans="1:19" ht="13.5">
      <c r="A25" s="680"/>
      <c r="B25" s="269"/>
      <c r="C25" s="381">
        <v>18</v>
      </c>
      <c r="D25" s="373" t="e">
        <f>VLOOKUP($L$4&amp;"-"&amp;C25,売上入力!D:AB,6,0)</f>
        <v>#N/A</v>
      </c>
      <c r="E25" s="374" t="str">
        <f>IF(ISERROR(D25),"",VLOOKUP($L$4&amp;"-"&amp;C25,売上入力!D:AB,8,0))</f>
        <v/>
      </c>
      <c r="F25" s="374" t="str">
        <f>IF(ISERROR(D25),"",VLOOKUP($L$4&amp;"-"&amp;C25,売上入力!D:AB,9,0))</f>
        <v/>
      </c>
      <c r="G25" s="375" t="str">
        <f>IF(ISERROR(VLOOKUP($L$4&amp;"-"&amp;C25,売上入力!D:AB,10,0)),"",(VLOOKUP($L$4&amp;"-"&amp;C25,売上入力!D:AB,10,0)))</f>
        <v/>
      </c>
      <c r="H25" s="382" t="e">
        <f t="shared" si="1"/>
        <v>#VALUE!</v>
      </c>
      <c r="I25" s="382" t="e">
        <f t="shared" si="0"/>
        <v>#VALUE!</v>
      </c>
      <c r="J25" s="269"/>
      <c r="K25" s="381">
        <v>10</v>
      </c>
      <c r="L25" s="383" t="str">
        <f>IF(ISERROR(VLOOKUP($L$4&amp;"-"&amp;K25,売上入力!B:AB,8,0)),"",VLOOKUP($L$4&amp;"-"&amp;K25,売上入力!B:AB,8,0))</f>
        <v>及川</v>
      </c>
      <c r="M25" s="382">
        <f>IF(ISERROR(VLOOKUP($L$4&amp;"-"&amp;K25,売上入力!B:BB,34,0)),"",VLOOKUP($L$4&amp;"-"&amp;K25,売上入力!B:BB,34,0))</f>
        <v>6200</v>
      </c>
      <c r="N25" s="382">
        <f>IF(L25="",0,IF(VLOOKUP($L$4&amp;"-"&amp;K25,売上入力!B:AB,9,0)="日払",0,M25))</f>
        <v>0</v>
      </c>
      <c r="O25" s="382">
        <f t="shared" si="2"/>
        <v>6200</v>
      </c>
    </row>
    <row r="26" spans="1:19" ht="13.5">
      <c r="A26" s="680"/>
      <c r="B26" s="269"/>
      <c r="C26" s="381">
        <v>19</v>
      </c>
      <c r="D26" s="373" t="e">
        <f>VLOOKUP($L$4&amp;"-"&amp;C26,売上入力!D:AB,6,0)</f>
        <v>#N/A</v>
      </c>
      <c r="E26" s="374" t="str">
        <f>IF(ISERROR(D26),"",VLOOKUP($L$4&amp;"-"&amp;C26,売上入力!D:AB,8,0))</f>
        <v/>
      </c>
      <c r="F26" s="374" t="str">
        <f>IF(ISERROR(D26),"",VLOOKUP($L$4&amp;"-"&amp;C26,売上入力!D:AB,9,0))</f>
        <v/>
      </c>
      <c r="G26" s="375" t="str">
        <f>IF(ISERROR(VLOOKUP($L$4&amp;"-"&amp;C26,売上入力!D:AB,10,0)),"",(VLOOKUP($L$4&amp;"-"&amp;C26,売上入力!D:AB,10,0)))</f>
        <v/>
      </c>
      <c r="H26" s="382" t="e">
        <f t="shared" si="1"/>
        <v>#VALUE!</v>
      </c>
      <c r="I26" s="382" t="e">
        <f t="shared" si="0"/>
        <v>#VALUE!</v>
      </c>
      <c r="J26" s="269"/>
      <c r="K26" s="381">
        <v>11</v>
      </c>
      <c r="L26" s="383" t="str">
        <f>IF(ISERROR(VLOOKUP($L$4&amp;"-"&amp;K26,売上入力!B:AB,8,0)),"",VLOOKUP($L$4&amp;"-"&amp;K26,売上入力!B:AB,8,0))</f>
        <v>山本</v>
      </c>
      <c r="M26" s="382">
        <f>IF(ISERROR(VLOOKUP($L$4&amp;"-"&amp;K26,売上入力!B:BB,34,0)),"",VLOOKUP($L$4&amp;"-"&amp;K26,売上入力!B:BB,34,0))</f>
        <v>5900</v>
      </c>
      <c r="N26" s="382">
        <f>IF(L26="",0,IF(VLOOKUP($L$4&amp;"-"&amp;K26,売上入力!B:AB,9,0)="日払",0,M26))</f>
        <v>0</v>
      </c>
      <c r="O26" s="382">
        <f t="shared" si="2"/>
        <v>5900</v>
      </c>
    </row>
    <row r="27" spans="1:19" ht="14.25" thickBot="1">
      <c r="A27" s="680"/>
      <c r="B27" s="269"/>
      <c r="C27" s="391">
        <v>20</v>
      </c>
      <c r="D27" s="392" t="e">
        <f>VLOOKUP($L$4&amp;"-"&amp;C27,売上入力!D:AB,6,0)</f>
        <v>#N/A</v>
      </c>
      <c r="E27" s="393" t="str">
        <f>IF(ISERROR(D27),"",VLOOKUP($L$4&amp;"-"&amp;C27,売上入力!D:AB,8,0))</f>
        <v/>
      </c>
      <c r="F27" s="393" t="str">
        <f>IF(ISERROR(D27),"",VLOOKUP($L$4&amp;"-"&amp;C27,売上入力!D:AB,9,0))</f>
        <v/>
      </c>
      <c r="G27" s="394" t="str">
        <f>IF(ISERROR(VLOOKUP($L$4&amp;"-"&amp;C27,売上入力!D:AB,10,0)),"",(VLOOKUP($L$4&amp;"-"&amp;C27,売上入力!D:AB,10,0)))</f>
        <v/>
      </c>
      <c r="H27" s="395" t="e">
        <f t="shared" si="1"/>
        <v>#VALUE!</v>
      </c>
      <c r="I27" s="395" t="e">
        <f t="shared" si="0"/>
        <v>#VALUE!</v>
      </c>
      <c r="J27" s="269"/>
      <c r="K27" s="381">
        <v>12</v>
      </c>
      <c r="L27" s="383" t="str">
        <f>IF(ISERROR(VLOOKUP($L$4&amp;"-"&amp;K27,売上入力!B:AB,8,0)),"",VLOOKUP($L$4&amp;"-"&amp;K27,売上入力!B:AB,8,0))</f>
        <v>鈴木麻</v>
      </c>
      <c r="M27" s="382">
        <f>IF(ISERROR(VLOOKUP($L$4&amp;"-"&amp;K27,売上入力!B:BB,34,0)),"",VLOOKUP($L$4&amp;"-"&amp;K27,売上入力!B:BB,34,0))</f>
        <v>5700</v>
      </c>
      <c r="N27" s="382">
        <f>IF(L27="",0,IF(VLOOKUP($L$4&amp;"-"&amp;K27,売上入力!B:AB,9,0)="日払",0,M27))</f>
        <v>0</v>
      </c>
      <c r="O27" s="382">
        <f t="shared" si="2"/>
        <v>5700</v>
      </c>
    </row>
    <row r="28" spans="1:19" ht="14.25" thickTop="1">
      <c r="A28" s="680"/>
      <c r="B28" s="269"/>
      <c r="C28" s="396"/>
      <c r="D28" s="397" t="s">
        <v>333</v>
      </c>
      <c r="E28" s="398">
        <f>SUM(E8:E27)</f>
        <v>167600</v>
      </c>
      <c r="F28" s="398">
        <f>SUM(F8:F27)</f>
        <v>43</v>
      </c>
      <c r="G28" s="399">
        <f>SUM(G8:G27)</f>
        <v>344.9</v>
      </c>
      <c r="H28" s="400">
        <f>E28/F28</f>
        <v>3897.6744186046512</v>
      </c>
      <c r="I28" s="400">
        <f>E28/G28</f>
        <v>485.93795302986376</v>
      </c>
      <c r="J28" s="269"/>
      <c r="K28" s="381">
        <v>13</v>
      </c>
      <c r="L28" s="383" t="str">
        <f>IF(ISERROR(VLOOKUP($L$4&amp;"-"&amp;K28,売上入力!B:AB,8,0)),"",VLOOKUP($L$4&amp;"-"&amp;K28,売上入力!B:AB,8,0))</f>
        <v>森</v>
      </c>
      <c r="M28" s="382">
        <f>IF(ISERROR(VLOOKUP($L$4&amp;"-"&amp;K28,売上入力!B:BB,34,0)),"",VLOOKUP($L$4&amp;"-"&amp;K28,売上入力!B:BB,34,0))</f>
        <v>6000</v>
      </c>
      <c r="N28" s="382">
        <f>IF(L28="",0,IF(VLOOKUP($L$4&amp;"-"&amp;K28,売上入力!B:AB,9,0)="日払",0,M28))</f>
        <v>0</v>
      </c>
      <c r="O28" s="382">
        <f t="shared" si="2"/>
        <v>6000</v>
      </c>
    </row>
    <row r="29" spans="1:19" ht="13.5">
      <c r="A29" s="680"/>
      <c r="B29" s="269"/>
      <c r="C29" s="269"/>
      <c r="D29" s="269"/>
      <c r="E29" s="269"/>
      <c r="F29" s="269"/>
      <c r="G29" s="269"/>
      <c r="H29" s="269"/>
      <c r="I29" s="269"/>
      <c r="J29" s="269"/>
      <c r="K29" s="381">
        <v>14</v>
      </c>
      <c r="L29" s="383" t="str">
        <f>IF(ISERROR(VLOOKUP($L$4&amp;"-"&amp;K29,売上入力!B:AB,8,0)),"",VLOOKUP($L$4&amp;"-"&amp;K29,売上入力!B:AB,8,0))</f>
        <v/>
      </c>
      <c r="M29" s="382" t="str">
        <f>IF(ISERROR(VLOOKUP($L$4&amp;"-"&amp;K29,売上入力!B:BB,34,0)),"",VLOOKUP($L$4&amp;"-"&amp;K29,売上入力!B:BB,34,0))</f>
        <v/>
      </c>
      <c r="N29" s="382">
        <f>IF(L29="",0,IF(VLOOKUP($L$4&amp;"-"&amp;K29,売上入力!B:AB,9,0)="日払",0,M29))</f>
        <v>0</v>
      </c>
      <c r="O29" s="382" t="str">
        <f t="shared" si="2"/>
        <v/>
      </c>
    </row>
    <row r="30" spans="1:19" ht="13.5">
      <c r="A30" s="680"/>
      <c r="B30" s="269"/>
      <c r="C30" s="667" t="s">
        <v>337</v>
      </c>
      <c r="D30" s="667"/>
      <c r="E30" s="667"/>
      <c r="F30" s="667"/>
      <c r="G30" s="667"/>
      <c r="H30" s="667"/>
      <c r="I30" s="667"/>
      <c r="J30" s="269"/>
      <c r="K30" s="381">
        <v>15</v>
      </c>
      <c r="L30" s="383" t="str">
        <f>IF(ISERROR(VLOOKUP($L$4&amp;"-"&amp;K30,売上入力!B:AB,8,0)),"",VLOOKUP($L$4&amp;"-"&amp;K30,売上入力!B:AB,8,0))</f>
        <v/>
      </c>
      <c r="M30" s="382" t="str">
        <f>IF(ISERROR(VLOOKUP($L$4&amp;"-"&amp;K30,売上入力!B:BB,34,0)),"",VLOOKUP($L$4&amp;"-"&amp;K30,売上入力!B:BB,34,0))</f>
        <v/>
      </c>
      <c r="N30" s="382">
        <f>IF(L30="",0,IF(VLOOKUP($L$4&amp;"-"&amp;K30,売上入力!B:AB,9,0)="日払",0,M30))</f>
        <v>0</v>
      </c>
      <c r="O30" s="382" t="str">
        <f t="shared" si="2"/>
        <v/>
      </c>
    </row>
    <row r="31" spans="1:19" ht="13.5">
      <c r="A31" s="680"/>
      <c r="B31" s="269"/>
      <c r="C31" s="667" t="s">
        <v>280</v>
      </c>
      <c r="D31" s="667"/>
      <c r="E31" s="371" t="s">
        <v>283</v>
      </c>
      <c r="F31" s="371" t="s">
        <v>338</v>
      </c>
      <c r="G31" s="371" t="s">
        <v>296</v>
      </c>
      <c r="H31" s="401" t="s">
        <v>339</v>
      </c>
      <c r="I31" s="402" t="s">
        <v>333</v>
      </c>
      <c r="J31" s="269"/>
      <c r="K31" s="381">
        <v>16</v>
      </c>
      <c r="L31" s="383" t="str">
        <f>IF(ISERROR(VLOOKUP($L$4&amp;"-"&amp;K31,売上入力!B:AB,8,0)),"",VLOOKUP($L$4&amp;"-"&amp;K31,売上入力!B:AB,8,0))</f>
        <v/>
      </c>
      <c r="M31" s="382" t="str">
        <f>IF(ISERROR(VLOOKUP($L$4&amp;"-"&amp;K31,売上入力!B:BB,34,0)),"",VLOOKUP($L$4&amp;"-"&amp;K31,売上入力!B:BB,34,0))</f>
        <v/>
      </c>
      <c r="N31" s="382">
        <f>IF(L31="",0,IF(VLOOKUP($L$4&amp;"-"&amp;K31,売上入力!B:AB,9,0)="日払",0,M31))</f>
        <v>0</v>
      </c>
      <c r="O31" s="382" t="str">
        <f t="shared" si="2"/>
        <v/>
      </c>
    </row>
    <row r="32" spans="1:19" ht="13.5">
      <c r="A32" s="680"/>
      <c r="B32" s="269"/>
      <c r="C32" s="686">
        <f>SUMIF(売上入力!$H:$H,DAY(日報印刷!L4),売上入力!V:V)</f>
        <v>0</v>
      </c>
      <c r="D32" s="686"/>
      <c r="E32" s="403">
        <f>SUMIF(売上入力!$H:$H,DAY($L$4),売上入力!W:W)</f>
        <v>0</v>
      </c>
      <c r="F32" s="403">
        <f>SUMIF(売上入力!$H:$H,DAY($L$4),売上入力!X:X)</f>
        <v>0</v>
      </c>
      <c r="G32" s="403">
        <f>SUMIF(売上入力!$H:$H,DAY($L$4),売上入力!Y:Y)</f>
        <v>0</v>
      </c>
      <c r="H32" s="403">
        <f>SUMIF(売上入力!$H:$H,DAY($L$4),売上入力!Z:Z)</f>
        <v>0</v>
      </c>
      <c r="I32" s="404">
        <f>SUM(C32:H32)</f>
        <v>0</v>
      </c>
      <c r="J32" s="269"/>
      <c r="K32" s="381">
        <v>17</v>
      </c>
      <c r="L32" s="383" t="str">
        <f>IF(ISERROR(VLOOKUP($L$4&amp;"-"&amp;K32,売上入力!B:AB,8,0)),"",VLOOKUP($L$4&amp;"-"&amp;K32,売上入力!B:AB,8,0))</f>
        <v/>
      </c>
      <c r="M32" s="382" t="str">
        <f>IF(ISERROR(VLOOKUP($L$4&amp;"-"&amp;K32,売上入力!B:BB,34,0)),"",VLOOKUP($L$4&amp;"-"&amp;K32,売上入力!B:BB,34,0))</f>
        <v/>
      </c>
      <c r="N32" s="382">
        <f>IF(L32="",0,IF(VLOOKUP($L$4&amp;"-"&amp;K32,売上入力!B:AB,9,0)="日払",0,M32))</f>
        <v>0</v>
      </c>
      <c r="O32" s="382" t="str">
        <f t="shared" si="2"/>
        <v/>
      </c>
    </row>
    <row r="33" spans="1:15" ht="13.5">
      <c r="A33" s="680"/>
      <c r="B33" s="269"/>
      <c r="C33" s="269"/>
      <c r="D33" s="269"/>
      <c r="E33" s="269"/>
      <c r="F33" s="269"/>
      <c r="G33" s="269"/>
      <c r="H33" s="269"/>
      <c r="I33" s="269"/>
      <c r="J33" s="269"/>
      <c r="K33" s="381">
        <v>18</v>
      </c>
      <c r="L33" s="383" t="str">
        <f>IF(ISERROR(VLOOKUP($L$4&amp;"-"&amp;K33,売上入力!B:AB,8,0)),"",VLOOKUP($L$4&amp;"-"&amp;K33,売上入力!B:AB,8,0))</f>
        <v/>
      </c>
      <c r="M33" s="382" t="str">
        <f>IF(ISERROR(VLOOKUP($L$4&amp;"-"&amp;K33,売上入力!B:BB,34,0)),"",VLOOKUP($L$4&amp;"-"&amp;K33,売上入力!B:BB,34,0))</f>
        <v/>
      </c>
      <c r="N33" s="382">
        <f>IF(L33="",0,IF(VLOOKUP($L$4&amp;"-"&amp;K33,売上入力!B:AB,9,0)="日払",0,M33))</f>
        <v>0</v>
      </c>
      <c r="O33" s="382" t="str">
        <f t="shared" si="2"/>
        <v/>
      </c>
    </row>
    <row r="34" spans="1:15" ht="13.5">
      <c r="A34" s="680"/>
      <c r="B34" s="269"/>
      <c r="C34" s="664" t="s">
        <v>340</v>
      </c>
      <c r="D34" s="665"/>
      <c r="E34" s="665"/>
      <c r="F34" s="666"/>
      <c r="G34" s="664" t="s">
        <v>340</v>
      </c>
      <c r="H34" s="665"/>
      <c r="I34" s="665"/>
      <c r="J34" s="405"/>
      <c r="K34" s="406">
        <v>19</v>
      </c>
      <c r="L34" s="383" t="str">
        <f>IF(ISERROR(VLOOKUP($L$4&amp;"-"&amp;K34,売上入力!B:AB,8,0)),"",VLOOKUP($L$4&amp;"-"&amp;K34,売上入力!B:AB,8,0))</f>
        <v/>
      </c>
      <c r="M34" s="382" t="str">
        <f>IF(ISERROR(VLOOKUP($L$4&amp;"-"&amp;K34,売上入力!B:BB,34,0)),"",VLOOKUP($L$4&amp;"-"&amp;K34,売上入力!B:BB,34,0))</f>
        <v/>
      </c>
      <c r="N34" s="382">
        <f>IF(L34="",0,IF(VLOOKUP($L$4&amp;"-"&amp;K34,売上入力!B:AB,9,0)="日払",0,M34))</f>
        <v>0</v>
      </c>
      <c r="O34" s="382" t="str">
        <f>IF(N34=0,M34,0)</f>
        <v/>
      </c>
    </row>
    <row r="35" spans="1:15" ht="13.5">
      <c r="A35" s="680"/>
      <c r="B35" s="269"/>
      <c r="C35" s="371" t="s">
        <v>220</v>
      </c>
      <c r="D35" s="371" t="s">
        <v>341</v>
      </c>
      <c r="E35" s="667" t="s">
        <v>321</v>
      </c>
      <c r="F35" s="667"/>
      <c r="G35" s="371" t="s">
        <v>220</v>
      </c>
      <c r="H35" s="371" t="s">
        <v>341</v>
      </c>
      <c r="I35" s="407" t="s">
        <v>321</v>
      </c>
      <c r="J35" s="405"/>
      <c r="K35" s="406">
        <v>20</v>
      </c>
      <c r="L35" s="383" t="str">
        <f>IF(ISERROR(VLOOKUP($L$4&amp;"-"&amp;K35,売上入力!B:AB,8,0)),"",VLOOKUP($L$4&amp;"-"&amp;K35,売上入力!B:AB,8,0))</f>
        <v/>
      </c>
      <c r="M35" s="382" t="str">
        <f>IF(ISERROR(VLOOKUP($L$4&amp;"-"&amp;K35,売上入力!B:BB,34,0)),"",VLOOKUP($L$4&amp;"-"&amp;K35,売上入力!B:BB,34,0))</f>
        <v/>
      </c>
      <c r="N35" s="382">
        <f>IF(L35="",0,IF(VLOOKUP($L$4&amp;"-"&amp;K35,売上入力!B:AB,9,0)="日払",0,M35))</f>
        <v>0</v>
      </c>
      <c r="O35" s="382" t="str">
        <f t="shared" si="2"/>
        <v/>
      </c>
    </row>
    <row r="36" spans="1:15" ht="13.5">
      <c r="A36" s="680"/>
      <c r="B36" s="269"/>
      <c r="C36" s="377">
        <v>1</v>
      </c>
      <c r="D36" s="408" t="str">
        <f>売上入力!O1</f>
        <v>栄町つぼ八</v>
      </c>
      <c r="E36" s="687">
        <f>SUMIF(売上入力!$H:$H,DAY(日報印刷!$L$4),売上入力!AM:AM)</f>
        <v>0</v>
      </c>
      <c r="F36" s="687"/>
      <c r="G36" s="409">
        <v>11</v>
      </c>
      <c r="H36" s="409" t="str">
        <f>売上入力!O11</f>
        <v>建築舎</v>
      </c>
      <c r="I36" s="409">
        <f>SUMIF(売上入力!$H:$H,DAY(日報印刷!$L$4),売上入力!AW:AW)</f>
        <v>0</v>
      </c>
      <c r="K36" s="381">
        <v>21</v>
      </c>
      <c r="L36" s="383" t="str">
        <f>IF(ISERROR(VLOOKUP($L$4&amp;"-"&amp;K36,売上入力!B:AB,8,0)),"",VLOOKUP($L$4&amp;"-"&amp;K36,売上入力!B:AB,8,0))</f>
        <v/>
      </c>
      <c r="M36" s="382" t="str">
        <f>IF(ISERROR(VLOOKUP($L$4&amp;"-"&amp;K36,売上入力!B:BB,34,0)),"",VLOOKUP($L$4&amp;"-"&amp;K36,売上入力!B:BB,34,0))</f>
        <v/>
      </c>
      <c r="N36" s="382">
        <f>IF(L36="",0,IF(VLOOKUP($L$4&amp;"-"&amp;K36,売上入力!B:AB,9,0)="日払",0,M36))</f>
        <v>0</v>
      </c>
      <c r="O36" s="382" t="str">
        <f t="shared" si="2"/>
        <v/>
      </c>
    </row>
    <row r="37" spans="1:15" ht="13.5">
      <c r="A37" s="680"/>
      <c r="B37" s="269"/>
      <c r="C37" s="381">
        <v>2</v>
      </c>
      <c r="D37" s="410" t="str">
        <f>売上入力!O2</f>
        <v>元町GAJA</v>
      </c>
      <c r="E37" s="678">
        <f>SUMIF(売上入力!$H:$H,DAY(日報印刷!$L$4),売上入力!AN:AN)</f>
        <v>600</v>
      </c>
      <c r="F37" s="679"/>
      <c r="G37" s="411">
        <v>12</v>
      </c>
      <c r="H37" s="411" t="str">
        <f>売上入力!O12</f>
        <v>熊谷工業</v>
      </c>
      <c r="I37" s="411">
        <f>SUMIF(売上入力!$H:$H,DAY(日報印刷!$L$4),売上入力!AX:AX)</f>
        <v>0</v>
      </c>
      <c r="K37" s="381">
        <v>22</v>
      </c>
      <c r="L37" s="383" t="str">
        <f>IF(ISERROR(VLOOKUP($L$4&amp;"-"&amp;K37,売上入力!B:AB,8,0)),"",VLOOKUP($L$4&amp;"-"&amp;K37,売上入力!B:AB,8,0))</f>
        <v/>
      </c>
      <c r="M37" s="382" t="str">
        <f>IF(ISERROR(VLOOKUP($L$4&amp;"-"&amp;K37,売上入力!B:BB,34,0)),"",VLOOKUP($L$4&amp;"-"&amp;K37,売上入力!B:BB,34,0))</f>
        <v/>
      </c>
      <c r="N37" s="382">
        <f>IF(L37="",0,IF(VLOOKUP($L$4&amp;"-"&amp;K37,売上入力!B:AB,9,0)="日払",0,M37))</f>
        <v>0</v>
      </c>
      <c r="O37" s="382" t="str">
        <f t="shared" si="2"/>
        <v/>
      </c>
    </row>
    <row r="38" spans="1:15" ht="13.5">
      <c r="A38" s="680"/>
      <c r="B38" s="269"/>
      <c r="C38" s="381">
        <v>3</v>
      </c>
      <c r="D38" s="410" t="str">
        <f>売上入力!O3</f>
        <v>デマン</v>
      </c>
      <c r="E38" s="678">
        <f>SUMIF(売上入力!$H:$H,DAY(日報印刷!$L$4),売上入力!AO:AO)</f>
        <v>0</v>
      </c>
      <c r="F38" s="679"/>
      <c r="G38" s="411">
        <v>13</v>
      </c>
      <c r="H38" s="411" t="str">
        <f>売上入力!O13</f>
        <v>建匠</v>
      </c>
      <c r="I38" s="411">
        <f>SUMIF(売上入力!$H:$H,DAY(日報印刷!$L$4),売上入力!AY:AY)</f>
        <v>0</v>
      </c>
      <c r="K38" s="381">
        <v>23</v>
      </c>
      <c r="L38" s="383" t="str">
        <f>IF(ISERROR(VLOOKUP($L$4&amp;"-"&amp;K38,売上入力!B:AB,8,0)),"",VLOOKUP($L$4&amp;"-"&amp;K38,売上入力!B:AB,8,0))</f>
        <v/>
      </c>
      <c r="M38" s="382" t="str">
        <f>IF(ISERROR(VLOOKUP($L$4&amp;"-"&amp;K38,売上入力!B:BB,34,0)),"",VLOOKUP($L$4&amp;"-"&amp;K38,売上入力!B:BB,34,0))</f>
        <v/>
      </c>
      <c r="N38" s="382">
        <f>IF(L38="",0,IF(VLOOKUP($L$4&amp;"-"&amp;K38,売上入力!B:AB,9,0)="日払",0,M38))</f>
        <v>0</v>
      </c>
      <c r="O38" s="382" t="str">
        <f t="shared" si="2"/>
        <v/>
      </c>
    </row>
    <row r="39" spans="1:15" ht="13.5">
      <c r="A39" s="680"/>
      <c r="B39" s="269"/>
      <c r="C39" s="381">
        <v>4</v>
      </c>
      <c r="D39" s="410" t="str">
        <f>売上入力!O4</f>
        <v>リーベンホーム</v>
      </c>
      <c r="E39" s="678">
        <f>SUMIF(売上入力!$H:$H,DAY(日報印刷!$L$4),売上入力!AP:AP)</f>
        <v>0</v>
      </c>
      <c r="F39" s="679"/>
      <c r="G39" s="411">
        <v>14</v>
      </c>
      <c r="H39" s="411" t="str">
        <f>売上入力!O14</f>
        <v>イーエムテクノ</v>
      </c>
      <c r="I39" s="411">
        <f>SUMIF(売上入力!$H:$H,DAY(日報印刷!$L$4),売上入力!AZ:AZ)</f>
        <v>0</v>
      </c>
      <c r="K39" s="381">
        <v>24</v>
      </c>
      <c r="L39" s="383" t="str">
        <f>IF(ISERROR(VLOOKUP($L$4&amp;"-"&amp;K39,売上入力!B:AB,8,0)),"",VLOOKUP($L$4&amp;"-"&amp;K39,売上入力!B:AB,8,0))</f>
        <v/>
      </c>
      <c r="M39" s="382" t="str">
        <f>IF(ISERROR(VLOOKUP($L$4&amp;"-"&amp;K39,売上入力!B:BB,34,0)),"",VLOOKUP($L$4&amp;"-"&amp;K39,売上入力!B:BB,34,0))</f>
        <v/>
      </c>
      <c r="N39" s="382">
        <f>IF(L39="",0,IF(VLOOKUP($L$4&amp;"-"&amp;K39,売上入力!B:AB,9,0)="日払",0,M39))</f>
        <v>0</v>
      </c>
      <c r="O39" s="382" t="str">
        <f t="shared" si="2"/>
        <v/>
      </c>
    </row>
    <row r="40" spans="1:15" ht="13.5">
      <c r="A40" s="680"/>
      <c r="B40" s="269"/>
      <c r="C40" s="381">
        <v>5</v>
      </c>
      <c r="D40" s="410" t="str">
        <f>売上入力!O5</f>
        <v>山中</v>
      </c>
      <c r="E40" s="678">
        <f>SUMIF(売上入力!$H:$H,DAY(日報印刷!$L$4),売上入力!AQ:AQ)</f>
        <v>0</v>
      </c>
      <c r="F40" s="679"/>
      <c r="G40" s="411">
        <v>15</v>
      </c>
      <c r="H40" s="411" t="str">
        <f>売上入力!O15</f>
        <v>その他</v>
      </c>
      <c r="I40" s="411">
        <f>SUMIF(売上入力!$H:$H,DAY(日報印刷!$L$4),売上入力!BA:BA)</f>
        <v>0</v>
      </c>
      <c r="K40" s="381">
        <v>25</v>
      </c>
      <c r="L40" s="383" t="str">
        <f>IF(ISERROR(VLOOKUP($L$4&amp;"-"&amp;K40,売上入力!B:AB,8,0)),"",VLOOKUP($L$4&amp;"-"&amp;K40,売上入力!B:AB,8,0))</f>
        <v/>
      </c>
      <c r="M40" s="382" t="str">
        <f>IF(ISERROR(VLOOKUP($L$4&amp;"-"&amp;K40,売上入力!B:BB,34,0)),"",VLOOKUP($L$4&amp;"-"&amp;K40,売上入力!B:BB,34,0))</f>
        <v/>
      </c>
      <c r="N40" s="382">
        <f>IF(L40="",0,IF(VLOOKUP($L$4&amp;"-"&amp;K40,売上入力!B:AB,9,0)="日払",0,M40))</f>
        <v>0</v>
      </c>
      <c r="O40" s="382" t="str">
        <f t="shared" si="2"/>
        <v/>
      </c>
    </row>
    <row r="41" spans="1:15" ht="13.5">
      <c r="A41" s="680"/>
      <c r="B41" s="269"/>
      <c r="C41" s="381">
        <v>6</v>
      </c>
      <c r="D41" s="410" t="str">
        <f>売上入力!O6</f>
        <v>ＰａｙＰａｙ</v>
      </c>
      <c r="E41" s="678">
        <f>SUMIF(売上入力!$H:$H,DAY(日報印刷!$L$4),売上入力!AR:AR)</f>
        <v>6500</v>
      </c>
      <c r="F41" s="679"/>
      <c r="G41" s="411"/>
      <c r="H41" s="411"/>
      <c r="I41" s="411"/>
      <c r="K41" s="381">
        <v>26</v>
      </c>
      <c r="L41" s="383" t="str">
        <f>IF(ISERROR(VLOOKUP($L$4&amp;"-"&amp;K41,売上入力!B:AB,8,0)),"",VLOOKUP($L$4&amp;"-"&amp;K41,売上入力!B:AB,8,0))</f>
        <v/>
      </c>
      <c r="M41" s="382" t="str">
        <f>IF(ISERROR(VLOOKUP($L$4&amp;"-"&amp;K41,売上入力!B:BB,34,0)),"",VLOOKUP($L$4&amp;"-"&amp;K41,売上入力!B:BB,34,0))</f>
        <v/>
      </c>
      <c r="N41" s="382">
        <f>IF(L41="",0,IF(VLOOKUP($L$4&amp;"-"&amp;K41,売上入力!B:AB,9,0)="日払",0,M41))</f>
        <v>0</v>
      </c>
      <c r="O41" s="382" t="str">
        <f t="shared" si="2"/>
        <v/>
      </c>
    </row>
    <row r="42" spans="1:15" ht="13.5">
      <c r="A42" s="680"/>
      <c r="B42" s="269"/>
      <c r="C42" s="381">
        <v>7</v>
      </c>
      <c r="D42" s="410" t="str">
        <f>売上入力!O7</f>
        <v>シオンテクノス</v>
      </c>
      <c r="E42" s="678">
        <f>SUMIF(売上入力!$H:$H,DAY(日報印刷!$L$4),売上入力!AS:AS)</f>
        <v>4500</v>
      </c>
      <c r="F42" s="679"/>
      <c r="G42" s="411"/>
      <c r="H42" s="411"/>
      <c r="I42" s="411"/>
      <c r="K42" s="381">
        <v>27</v>
      </c>
      <c r="L42" s="383" t="str">
        <f>IF(ISERROR(VLOOKUP($L$4&amp;"-"&amp;K42,売上入力!B:AB,8,0)),"",VLOOKUP($L$4&amp;"-"&amp;K42,売上入力!B:AB,8,0))</f>
        <v/>
      </c>
      <c r="M42" s="382" t="str">
        <f>IF(ISERROR(VLOOKUP($L$4&amp;"-"&amp;K42,売上入力!B:BB,34,0)),"",VLOOKUP($L$4&amp;"-"&amp;K42,売上入力!B:BB,34,0))</f>
        <v/>
      </c>
      <c r="N42" s="382">
        <f>IF(L42="",0,IF(VLOOKUP($L$4&amp;"-"&amp;K42,売上入力!B:AB,9,0)="日払",0,M42))</f>
        <v>0</v>
      </c>
      <c r="O42" s="382" t="str">
        <f t="shared" si="2"/>
        <v/>
      </c>
    </row>
    <row r="43" spans="1:15" ht="13.5">
      <c r="A43" s="680"/>
      <c r="B43" s="269"/>
      <c r="C43" s="381">
        <v>8</v>
      </c>
      <c r="D43" s="410" t="str">
        <f>売上入力!O8</f>
        <v>道央テック</v>
      </c>
      <c r="E43" s="678">
        <f>SUMIF(売上入力!$H:$H,DAY(日報印刷!$L$4),売上入力!AT:AT)</f>
        <v>0</v>
      </c>
      <c r="F43" s="679"/>
      <c r="G43" s="411"/>
      <c r="H43" s="411"/>
      <c r="I43" s="411"/>
      <c r="K43" s="381">
        <v>28</v>
      </c>
      <c r="L43" s="383" t="str">
        <f>IF(ISERROR(VLOOKUP($L$4&amp;"-"&amp;K43,売上入力!B:AB,8,0)),"",VLOOKUP($L$4&amp;"-"&amp;K43,売上入力!B:AB,8,0))</f>
        <v/>
      </c>
      <c r="M43" s="382" t="str">
        <f>IF(ISERROR(VLOOKUP($L$4&amp;"-"&amp;K43,売上入力!B:BB,34,0)),"",VLOOKUP($L$4&amp;"-"&amp;K43,売上入力!B:BB,34,0))</f>
        <v/>
      </c>
      <c r="N43" s="382">
        <f>IF(L43="",0,IF(VLOOKUP($L$4&amp;"-"&amp;K43,売上入力!B:AB,9,0)="日払",0,M43))</f>
        <v>0</v>
      </c>
      <c r="O43" s="382" t="str">
        <f t="shared" si="2"/>
        <v/>
      </c>
    </row>
    <row r="44" spans="1:15" ht="13.5">
      <c r="A44" s="680"/>
      <c r="B44" s="269"/>
      <c r="C44" s="381">
        <v>9</v>
      </c>
      <c r="D44" s="410" t="str">
        <f>売上入力!O9</f>
        <v>斉藤工業</v>
      </c>
      <c r="E44" s="678">
        <f>SUMIF(売上入力!$H:$H,DAY(日報印刷!$L$4),売上入力!AU:AU)</f>
        <v>0</v>
      </c>
      <c r="F44" s="679"/>
      <c r="G44" s="411"/>
      <c r="H44" s="411"/>
      <c r="I44" s="411"/>
      <c r="K44" s="381">
        <v>29</v>
      </c>
      <c r="L44" s="383" t="str">
        <f>IF(ISERROR(VLOOKUP($L$4&amp;"-"&amp;K44,売上入力!B:AB,8,0)),"",VLOOKUP($L$4&amp;"-"&amp;K44,売上入力!B:AB,8,0))</f>
        <v/>
      </c>
      <c r="M44" s="382" t="str">
        <f>IF(ISERROR(VLOOKUP($L$4&amp;"-"&amp;K44,売上入力!B:BB,34,0)),"",VLOOKUP($L$4&amp;"-"&amp;K44,売上入力!B:BB,34,0))</f>
        <v/>
      </c>
      <c r="N44" s="382">
        <f>IF(L44="",0,IF(VLOOKUP($L$4&amp;"-"&amp;K44,売上入力!B:AB,9,0)="日払",0,M44))</f>
        <v>0</v>
      </c>
      <c r="O44" s="382" t="str">
        <f t="shared" si="2"/>
        <v/>
      </c>
    </row>
    <row r="45" spans="1:15" ht="14.25" thickBot="1">
      <c r="A45" s="680"/>
      <c r="B45" s="269"/>
      <c r="C45" s="391">
        <v>10</v>
      </c>
      <c r="D45" s="412" t="str">
        <f>売上入力!O10</f>
        <v>リューツー</v>
      </c>
      <c r="E45" s="676">
        <f>SUMIF(売上入力!$H:$H,DAY(日報印刷!$L$4),売上入力!AV:AV)</f>
        <v>0</v>
      </c>
      <c r="F45" s="677"/>
      <c r="G45" s="413"/>
      <c r="H45" s="413"/>
      <c r="I45" s="413"/>
      <c r="K45" s="384">
        <v>30</v>
      </c>
      <c r="L45" s="383" t="str">
        <f>IF(ISERROR(VLOOKUP($L$4&amp;"-"&amp;K45,売上入力!B:AB,8,0)),"",VLOOKUP($L$4&amp;"-"&amp;K45,売上入力!B:AB,8,0))</f>
        <v/>
      </c>
      <c r="M45" s="414" t="str">
        <f>IF(ISERROR(VLOOKUP($L$4&amp;"-"&amp;K45,売上入力!B:BB,34,0)),"",VLOOKUP($L$4&amp;"-"&amp;K45,売上入力!B:BB,34,0))</f>
        <v/>
      </c>
      <c r="N45" s="414">
        <f>IF(L45="",0,IF(VLOOKUP($L$4&amp;"-"&amp;K45,売上入力!B:AB,9,0)="日払",0,M45))</f>
        <v>0</v>
      </c>
      <c r="O45" s="414" t="str">
        <f t="shared" si="2"/>
        <v/>
      </c>
    </row>
    <row r="46" spans="1:15" ht="14.25" thickTop="1">
      <c r="A46" s="680"/>
      <c r="B46" s="269"/>
      <c r="C46" s="668" t="s">
        <v>342</v>
      </c>
      <c r="D46" s="669"/>
      <c r="E46" s="670">
        <f>SUM(E36:F45)</f>
        <v>11600</v>
      </c>
      <c r="F46" s="670"/>
      <c r="G46" s="671" t="s">
        <v>342</v>
      </c>
      <c r="H46" s="672"/>
      <c r="I46" s="415">
        <f>SUM(I36:I45)</f>
        <v>0</v>
      </c>
      <c r="K46" s="675">
        <f>COUNT(M16:M45)</f>
        <v>13</v>
      </c>
      <c r="L46" s="675"/>
      <c r="M46" s="387">
        <f>SUM(M16:M45)</f>
        <v>81700</v>
      </c>
      <c r="N46" s="387">
        <f>SUM(N16:N45)</f>
        <v>0</v>
      </c>
      <c r="O46" s="387">
        <f>SUM(O16:O45)</f>
        <v>81700</v>
      </c>
    </row>
    <row r="47" spans="1:15" ht="13.5">
      <c r="A47" s="680"/>
      <c r="B47" s="269"/>
      <c r="C47" s="269"/>
      <c r="D47" s="269"/>
      <c r="E47" s="269"/>
      <c r="F47" s="269"/>
      <c r="G47" s="673" t="s">
        <v>333</v>
      </c>
      <c r="H47" s="673"/>
      <c r="I47" s="416">
        <f>E46+I46</f>
        <v>11600</v>
      </c>
      <c r="K47" s="674">
        <f>K46+K13</f>
        <v>13</v>
      </c>
      <c r="L47" s="674"/>
      <c r="M47" s="417">
        <f>M46+M13</f>
        <v>81700</v>
      </c>
      <c r="N47" s="417">
        <f>N46+N13</f>
        <v>0</v>
      </c>
      <c r="O47" s="417">
        <f>O46+O13</f>
        <v>81700</v>
      </c>
    </row>
    <row r="48" spans="1:15" ht="13.5">
      <c r="A48" s="680"/>
      <c r="B48" s="269"/>
      <c r="C48" s="269"/>
      <c r="D48" s="269"/>
      <c r="E48" s="269"/>
      <c r="F48" s="269"/>
      <c r="G48" s="269"/>
      <c r="H48" s="269"/>
      <c r="I48" s="269"/>
      <c r="J48" s="269"/>
      <c r="K48" s="418"/>
      <c r="L48" s="418"/>
      <c r="M48" s="321"/>
      <c r="N48" s="321"/>
      <c r="O48" s="321"/>
    </row>
    <row r="49" spans="1:15" ht="17.25" customHeight="1">
      <c r="A49" s="680"/>
      <c r="B49" s="664" t="s">
        <v>343</v>
      </c>
      <c r="C49" s="665"/>
      <c r="D49" s="666"/>
      <c r="E49" s="371" t="s">
        <v>344</v>
      </c>
      <c r="F49" s="667" t="s">
        <v>345</v>
      </c>
      <c r="G49" s="667"/>
      <c r="H49" s="371" t="s">
        <v>346</v>
      </c>
      <c r="I49" s="664" t="s">
        <v>347</v>
      </c>
      <c r="J49" s="666"/>
      <c r="K49" s="664" t="s">
        <v>348</v>
      </c>
      <c r="L49" s="666"/>
      <c r="M49" s="388" t="s">
        <v>349</v>
      </c>
      <c r="N49" s="667" t="s">
        <v>350</v>
      </c>
      <c r="O49" s="667"/>
    </row>
    <row r="50" spans="1:15" ht="17.25" customHeight="1">
      <c r="A50" s="680"/>
      <c r="B50" s="660">
        <f>E28</f>
        <v>167600</v>
      </c>
      <c r="C50" s="661"/>
      <c r="D50" s="662"/>
      <c r="E50" s="419">
        <f>F28</f>
        <v>43</v>
      </c>
      <c r="F50" s="663">
        <f>B50/E50</f>
        <v>3897.6744186046512</v>
      </c>
      <c r="G50" s="663"/>
      <c r="H50" s="420">
        <f>M47</f>
        <v>81700</v>
      </c>
      <c r="I50" s="660">
        <f>N47</f>
        <v>0</v>
      </c>
      <c r="J50" s="662"/>
      <c r="K50" s="660">
        <f>O47</f>
        <v>81700</v>
      </c>
      <c r="L50" s="662"/>
      <c r="M50" s="420">
        <f>I32</f>
        <v>0</v>
      </c>
      <c r="N50" s="663">
        <f>I47</f>
        <v>11600</v>
      </c>
      <c r="O50" s="663"/>
    </row>
    <row r="51" spans="1:15" ht="13.5">
      <c r="A51" s="680"/>
      <c r="B51" s="269"/>
      <c r="C51" s="269"/>
      <c r="D51" s="269"/>
      <c r="E51" s="269"/>
      <c r="F51" s="269"/>
      <c r="G51" s="269"/>
      <c r="H51" s="269"/>
      <c r="I51" s="269"/>
      <c r="J51" s="269"/>
      <c r="K51" s="269"/>
      <c r="L51" s="269"/>
      <c r="M51" s="321"/>
      <c r="N51" s="269"/>
      <c r="O51" s="269"/>
    </row>
    <row r="52" spans="1:15" ht="20.25" customHeight="1">
      <c r="A52" s="680"/>
      <c r="B52" s="651" t="s">
        <v>351</v>
      </c>
      <c r="C52" s="652"/>
      <c r="D52" s="653"/>
      <c r="E52" s="654" t="s">
        <v>352</v>
      </c>
      <c r="F52" s="654"/>
      <c r="G52" s="654" t="s">
        <v>353</v>
      </c>
      <c r="H52" s="654"/>
      <c r="I52" s="651" t="s">
        <v>354</v>
      </c>
      <c r="J52" s="652"/>
      <c r="K52" s="652"/>
      <c r="L52" s="653"/>
      <c r="M52" s="655" t="s">
        <v>355</v>
      </c>
      <c r="N52" s="655"/>
      <c r="O52" s="655"/>
    </row>
    <row r="53" spans="1:15" ht="20.25" customHeight="1">
      <c r="A53" s="680"/>
      <c r="B53" s="656">
        <f>E28-I47</f>
        <v>156000</v>
      </c>
      <c r="C53" s="657"/>
      <c r="D53" s="658"/>
      <c r="E53" s="659">
        <f>I47</f>
        <v>11600</v>
      </c>
      <c r="F53" s="659"/>
      <c r="G53" s="659">
        <f>K50</f>
        <v>81700</v>
      </c>
      <c r="H53" s="659"/>
      <c r="I53" s="656">
        <f>M50</f>
        <v>0</v>
      </c>
      <c r="J53" s="657"/>
      <c r="K53" s="657"/>
      <c r="L53" s="658"/>
      <c r="M53" s="655">
        <f>B50-K50-M50-N50</f>
        <v>74300</v>
      </c>
      <c r="N53" s="655"/>
      <c r="O53" s="655"/>
    </row>
    <row r="157" spans="9:35" ht="12.95" customHeight="1">
      <c r="K157" s="319">
        <v>17000</v>
      </c>
      <c r="L157" s="319">
        <v>4</v>
      </c>
      <c r="M157" s="366">
        <v>49.1</v>
      </c>
      <c r="AB157" s="612">
        <v>0.83333333333333337</v>
      </c>
      <c r="AD157" s="610">
        <v>1.0833333333333333</v>
      </c>
      <c r="AI157" s="319">
        <v>6400</v>
      </c>
    </row>
    <row r="158" spans="9:35" ht="12.95" customHeight="1">
      <c r="I158" s="319" t="s">
        <v>541</v>
      </c>
      <c r="K158" s="319">
        <v>20500</v>
      </c>
      <c r="L158" s="319">
        <v>7</v>
      </c>
      <c r="M158" s="366">
        <v>42.5</v>
      </c>
      <c r="N158" s="319">
        <v>600</v>
      </c>
      <c r="AB158" s="612">
        <v>0.83333333333333337</v>
      </c>
      <c r="AD158" s="610">
        <v>1.03125</v>
      </c>
      <c r="AI158" s="319">
        <v>5000</v>
      </c>
    </row>
    <row r="159" spans="9:35" ht="12.95" customHeight="1">
      <c r="I159" s="319" t="s">
        <v>542</v>
      </c>
      <c r="K159" s="319">
        <v>14900</v>
      </c>
      <c r="L159" s="319">
        <v>4</v>
      </c>
      <c r="M159" s="366">
        <v>38.6</v>
      </c>
      <c r="AB159" s="612">
        <v>0.83333333333333337</v>
      </c>
      <c r="AD159" s="610">
        <v>1.0416666666666667</v>
      </c>
      <c r="AI159" s="319">
        <v>5300</v>
      </c>
    </row>
    <row r="160" spans="9:35" ht="12.95" customHeight="1">
      <c r="I160" s="319" t="s">
        <v>543</v>
      </c>
      <c r="K160" s="319">
        <v>16700</v>
      </c>
      <c r="L160" s="319">
        <v>4</v>
      </c>
      <c r="M160" s="366">
        <v>50.6</v>
      </c>
      <c r="N160" s="319">
        <v>3700</v>
      </c>
      <c r="P160" s="319">
        <v>600</v>
      </c>
      <c r="AB160" s="612">
        <v>0.83333333333333337</v>
      </c>
      <c r="AC160" s="614"/>
      <c r="AD160" s="610">
        <v>1.1041666666666667</v>
      </c>
      <c r="AI160" s="319">
        <v>7100</v>
      </c>
    </row>
    <row r="161" spans="9:37" ht="12.95" customHeight="1">
      <c r="I161" s="319" t="s">
        <v>544</v>
      </c>
      <c r="K161" s="319">
        <v>10900</v>
      </c>
      <c r="L161" s="319">
        <v>2</v>
      </c>
      <c r="M161" s="366">
        <v>34</v>
      </c>
      <c r="AB161" s="612">
        <v>0.91666666666666663</v>
      </c>
      <c r="AD161" s="610">
        <v>1.0833333333333333</v>
      </c>
      <c r="AI161" s="319">
        <v>4500</v>
      </c>
    </row>
    <row r="162" spans="9:37" ht="12.95" customHeight="1">
      <c r="I162" s="319" t="s">
        <v>545</v>
      </c>
      <c r="K162" s="319">
        <v>11600</v>
      </c>
      <c r="L162" s="319">
        <v>3</v>
      </c>
      <c r="M162" s="366">
        <v>33.5</v>
      </c>
      <c r="V162" s="319">
        <v>500</v>
      </c>
      <c r="AB162" s="612">
        <v>0.85416666666666663</v>
      </c>
      <c r="AD162" s="610">
        <v>1.09375</v>
      </c>
      <c r="AI162" s="319">
        <v>6200</v>
      </c>
    </row>
    <row r="163" spans="9:37" ht="12.95" customHeight="1">
      <c r="I163" s="319" t="s">
        <v>546</v>
      </c>
      <c r="K163" s="319">
        <v>19000</v>
      </c>
      <c r="L163" s="319">
        <v>5</v>
      </c>
      <c r="M163" s="366">
        <v>47.6</v>
      </c>
      <c r="AB163" s="612">
        <v>0.83333333333333337</v>
      </c>
      <c r="AD163" s="610">
        <v>1.0833333333333333</v>
      </c>
      <c r="AI163" s="319">
        <v>6400</v>
      </c>
    </row>
    <row r="164" spans="9:37" ht="12.95" customHeight="1">
      <c r="I164" s="319" t="s">
        <v>547</v>
      </c>
      <c r="K164" s="319">
        <v>16500</v>
      </c>
      <c r="L164" s="319">
        <v>5</v>
      </c>
      <c r="M164" s="366">
        <v>41.7</v>
      </c>
      <c r="N164" s="319">
        <v>3100</v>
      </c>
      <c r="AB164" s="612">
        <v>0.85416666666666663</v>
      </c>
      <c r="AD164" s="610">
        <v>1.1041666666666667</v>
      </c>
      <c r="AI164" s="319">
        <v>6600</v>
      </c>
    </row>
    <row r="165" spans="9:37" ht="12.95" customHeight="1">
      <c r="I165" s="319" t="s">
        <v>550</v>
      </c>
      <c r="K165" s="319">
        <v>8000</v>
      </c>
      <c r="L165" s="319">
        <v>2</v>
      </c>
      <c r="M165" s="366">
        <v>18.5</v>
      </c>
      <c r="AB165" s="612">
        <v>0.86458333333333337</v>
      </c>
      <c r="AD165" s="610">
        <v>1.0625</v>
      </c>
      <c r="AI165" s="319">
        <v>5100</v>
      </c>
      <c r="AJ165" s="319" t="s">
        <v>551</v>
      </c>
    </row>
    <row r="166" spans="9:37" ht="12.95" customHeight="1">
      <c r="I166" s="319" t="s">
        <v>548</v>
      </c>
      <c r="AB166" s="612">
        <v>0.83333333333333337</v>
      </c>
      <c r="AD166" s="610">
        <v>1.09375</v>
      </c>
      <c r="AI166" s="319">
        <v>5700</v>
      </c>
      <c r="AK166" s="319">
        <v>920</v>
      </c>
    </row>
    <row r="167" spans="9:37" ht="12.95" customHeight="1">
      <c r="I167" s="319" t="s">
        <v>549</v>
      </c>
      <c r="AB167" s="612">
        <v>0.875</v>
      </c>
      <c r="AD167" s="610">
        <v>1.0381944444444444</v>
      </c>
      <c r="AI167" s="319">
        <v>4200</v>
      </c>
    </row>
  </sheetData>
  <sheetProtection selectLockedCells="1"/>
  <mergeCells count="50">
    <mergeCell ref="G34:I34"/>
    <mergeCell ref="E35:F35"/>
    <mergeCell ref="E36:F36"/>
    <mergeCell ref="E43:F43"/>
    <mergeCell ref="E44:F44"/>
    <mergeCell ref="E40:F40"/>
    <mergeCell ref="E41:F41"/>
    <mergeCell ref="E42:F42"/>
    <mergeCell ref="E45:F45"/>
    <mergeCell ref="E37:F37"/>
    <mergeCell ref="A2:A53"/>
    <mergeCell ref="B3:O3"/>
    <mergeCell ref="L4:N5"/>
    <mergeCell ref="O4:O5"/>
    <mergeCell ref="C6:I6"/>
    <mergeCell ref="K6:O6"/>
    <mergeCell ref="K13:L13"/>
    <mergeCell ref="K14:O14"/>
    <mergeCell ref="C30:I30"/>
    <mergeCell ref="C31:D31"/>
    <mergeCell ref="C32:D32"/>
    <mergeCell ref="C34:F34"/>
    <mergeCell ref="E38:F38"/>
    <mergeCell ref="E39:F39"/>
    <mergeCell ref="C46:D46"/>
    <mergeCell ref="E46:F46"/>
    <mergeCell ref="G46:H46"/>
    <mergeCell ref="G47:H47"/>
    <mergeCell ref="K47:L47"/>
    <mergeCell ref="K46:L46"/>
    <mergeCell ref="B49:D49"/>
    <mergeCell ref="F49:G49"/>
    <mergeCell ref="I49:J49"/>
    <mergeCell ref="K49:L49"/>
    <mergeCell ref="N49:O49"/>
    <mergeCell ref="B50:D50"/>
    <mergeCell ref="F50:G50"/>
    <mergeCell ref="I50:J50"/>
    <mergeCell ref="K50:L50"/>
    <mergeCell ref="N50:O50"/>
    <mergeCell ref="B53:D53"/>
    <mergeCell ref="E53:F53"/>
    <mergeCell ref="G53:H53"/>
    <mergeCell ref="I53:L53"/>
    <mergeCell ref="M53:O53"/>
    <mergeCell ref="B52:D52"/>
    <mergeCell ref="E52:F52"/>
    <mergeCell ref="G52:H52"/>
    <mergeCell ref="I52:L52"/>
    <mergeCell ref="M52:O52"/>
  </mergeCells>
  <phoneticPr fontId="1"/>
  <pageMargins left="0.23622047244094491" right="0.23622047244094491" top="0.74803149606299213" bottom="0.74803149606299213" header="0.31496062992125984" footer="0.31496062992125984"/>
  <pageSetup paperSize="9" orientation="portrait" errors="blank"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pageSetUpPr fitToPage="1"/>
  </sheetPr>
  <dimension ref="B1:G52"/>
  <sheetViews>
    <sheetView workbookViewId="0">
      <pane ySplit="3" topLeftCell="A4" activePane="bottomLeft" state="frozen"/>
      <selection activeCell="L334" sqref="L334"/>
      <selection pane="bottomLeft" activeCell="G3" sqref="G3"/>
    </sheetView>
  </sheetViews>
  <sheetFormatPr defaultColWidth="18.625" defaultRowHeight="12.95" customHeight="1"/>
  <cols>
    <col min="1" max="1" width="8.5" style="421" customWidth="1"/>
    <col min="2" max="2" width="6.875" style="421" customWidth="1"/>
    <col min="3" max="3" width="9" style="422" customWidth="1"/>
    <col min="4" max="4" width="12.875" style="421" customWidth="1"/>
    <col min="5" max="5" width="12.5" style="423" customWidth="1"/>
    <col min="6" max="6" width="11" style="421" customWidth="1"/>
    <col min="7" max="7" width="13" style="421" customWidth="1"/>
    <col min="8" max="16384" width="18.625" style="421"/>
  </cols>
  <sheetData>
    <row r="1" spans="2:7" ht="13.5"/>
    <row r="2" spans="2:7" ht="26.25" customHeight="1">
      <c r="B2" s="688" t="s">
        <v>356</v>
      </c>
      <c r="C2" s="688"/>
      <c r="D2" s="688"/>
      <c r="E2" s="688"/>
      <c r="F2" s="688"/>
      <c r="G2" s="424" t="str">
        <f>基本登録!年&amp;"年"&amp;基本登録!月&amp;"月"</f>
        <v>2023年10月</v>
      </c>
    </row>
    <row r="3" spans="2:7" s="422" customFormat="1" ht="30.75" customHeight="1">
      <c r="B3" s="425" t="s">
        <v>220</v>
      </c>
      <c r="C3" s="425" t="s">
        <v>332</v>
      </c>
      <c r="D3" s="425" t="s">
        <v>357</v>
      </c>
      <c r="E3" s="426" t="s">
        <v>358</v>
      </c>
      <c r="F3" s="425" t="s">
        <v>348</v>
      </c>
      <c r="G3" s="425" t="s">
        <v>359</v>
      </c>
    </row>
    <row r="4" spans="2:7" ht="15" customHeight="1">
      <c r="B4" s="427">
        <v>1</v>
      </c>
      <c r="C4" s="428" t="str">
        <f>[2]基本登録!D4</f>
        <v>鈴木ま</v>
      </c>
      <c r="D4" s="429">
        <f>SUMIF(売上入力!I:I,外注費集計!C4,売上入力!K:K)</f>
        <v>0</v>
      </c>
      <c r="E4" s="430">
        <f>SUMIF(売上入力!I:I,外注費集計!C4,売上入力!AI:AI)</f>
        <v>0</v>
      </c>
      <c r="F4" s="429">
        <f>SUMPRODUCT((C4=売上入力!$I$19:$I$588)*("日払"=売上入力!$J$19:$J$588),売上入力!$AI$19:$AI$588)</f>
        <v>0</v>
      </c>
      <c r="G4" s="429">
        <f>SUMPRODUCT((C4=売上入力!$I$19:$I$588)*("月払"=売上入力!$J$19:$J$588),売上入力!$AI$19:$AI$588)</f>
        <v>0</v>
      </c>
    </row>
    <row r="5" spans="2:7" ht="15" customHeight="1">
      <c r="B5" s="431">
        <v>2</v>
      </c>
      <c r="C5" s="432" t="str">
        <f>[2]基本登録!D5</f>
        <v>稲毛田</v>
      </c>
      <c r="D5" s="433">
        <f>SUMIF(売上入力!I:I,外注費集計!C5,売上入力!K:K)</f>
        <v>0</v>
      </c>
      <c r="E5" s="434">
        <f>SUMIF(売上入力!I:I,外注費集計!C5,売上入力!AI:AI)</f>
        <v>0</v>
      </c>
      <c r="F5" s="429">
        <f>SUMPRODUCT((C5=売上入力!$I$19:$I$588)*("日払"=売上入力!$J$19:$J$588),売上入力!$AI$19:$AI$588)</f>
        <v>0</v>
      </c>
      <c r="G5" s="429">
        <f>SUMPRODUCT((C5=売上入力!$I$19:$I$588)*("月払"=売上入力!$J$19:$J$588),売上入力!$AI$19:$AI$588)</f>
        <v>0</v>
      </c>
    </row>
    <row r="6" spans="2:7" ht="15" customHeight="1">
      <c r="B6" s="427">
        <v>3</v>
      </c>
      <c r="C6" s="428" t="str">
        <f>[2]基本登録!D6</f>
        <v>及川</v>
      </c>
      <c r="D6" s="429">
        <f>SUMIF(売上入力!I:I,外注費集計!C6,売上入力!K:K)</f>
        <v>0</v>
      </c>
      <c r="E6" s="430">
        <f>SUMIF(売上入力!I:I,外注費集計!C6,売上入力!AI:AI)</f>
        <v>6200</v>
      </c>
      <c r="F6" s="429">
        <f>SUMPRODUCT((C6=売上入力!$I$19:$I$588)*("日払"=売上入力!$J$19:$J$588),売上入力!$AI$19:$AI$588)</f>
        <v>6200</v>
      </c>
      <c r="G6" s="429">
        <f>SUMPRODUCT((C6=売上入力!$I$19:$I$588)*("月払"=売上入力!$J$19:$J$588),売上入力!$AI$19:$AI$588)</f>
        <v>0</v>
      </c>
    </row>
    <row r="7" spans="2:7" ht="15" customHeight="1">
      <c r="B7" s="431">
        <v>4</v>
      </c>
      <c r="C7" s="432" t="str">
        <f>[2]基本登録!D7</f>
        <v>渡邉</v>
      </c>
      <c r="D7" s="433">
        <f>SUMIF(売上入力!I:I,外注費集計!C7,売上入力!K:K)</f>
        <v>0</v>
      </c>
      <c r="E7" s="434">
        <f>SUMIF(売上入力!I:I,外注費集計!C7,売上入力!AI:AI)</f>
        <v>0</v>
      </c>
      <c r="F7" s="429">
        <f>SUMPRODUCT((C7=売上入力!$I$19:$I$588)*("日払"=売上入力!$J$19:$J$588),売上入力!$AI$19:$AI$588)</f>
        <v>0</v>
      </c>
      <c r="G7" s="429">
        <f>SUMPRODUCT((C7=売上入力!$I$19:$I$588)*("月払"=売上入力!$J$19:$J$588),売上入力!$AI$19:$AI$588)</f>
        <v>0</v>
      </c>
    </row>
    <row r="8" spans="2:7" ht="15" customHeight="1">
      <c r="B8" s="427">
        <v>5</v>
      </c>
      <c r="C8" s="428" t="str">
        <f>[2]基本登録!D8</f>
        <v>八重樫</v>
      </c>
      <c r="D8" s="429">
        <f>SUMIF(売上入力!I:I,外注費集計!C8,売上入力!K:K)</f>
        <v>0</v>
      </c>
      <c r="E8" s="430">
        <f>SUMIF(売上入力!I:I,外注費集計!C8,売上入力!AI:AI)</f>
        <v>0</v>
      </c>
      <c r="F8" s="429">
        <f>SUMPRODUCT((C8=売上入力!$I$19:$I$588)*("日払"=売上入力!$J$19:$J$588),売上入力!$AI$19:$AI$588)</f>
        <v>0</v>
      </c>
      <c r="G8" s="429">
        <f>SUMPRODUCT((C8=売上入力!$I$19:$I$588)*("月払"=売上入力!$J$19:$J$588),売上入力!$AI$19:$AI$588)</f>
        <v>0</v>
      </c>
    </row>
    <row r="9" spans="2:7" ht="15" customHeight="1">
      <c r="B9" s="431">
        <v>6</v>
      </c>
      <c r="C9" s="432" t="str">
        <f>[2]基本登録!D9</f>
        <v>菊地</v>
      </c>
      <c r="D9" s="433">
        <f>SUMIF(売上入力!I:I,外注費集計!C9,売上入力!K:K)</f>
        <v>26400</v>
      </c>
      <c r="E9" s="434">
        <f>SUMIF(売上入力!I:I,外注費集計!C9,売上入力!AI:AI)</f>
        <v>6900</v>
      </c>
      <c r="F9" s="429">
        <f>SUMPRODUCT((C9=売上入力!$I$19:$I$588)*("日払"=売上入力!$J$19:$J$588),売上入力!$AI$19:$AI$588)</f>
        <v>6900</v>
      </c>
      <c r="G9" s="429">
        <f>SUMPRODUCT((C9=売上入力!$I$19:$I$588)*("月払"=売上入力!$J$19:$J$588),売上入力!$AI$19:$AI$588)</f>
        <v>0</v>
      </c>
    </row>
    <row r="10" spans="2:7" ht="15" customHeight="1">
      <c r="B10" s="427">
        <v>7</v>
      </c>
      <c r="C10" s="428" t="str">
        <f>[2]基本登録!D10</f>
        <v>若濱</v>
      </c>
      <c r="D10" s="429">
        <f>SUMIF(売上入力!I:I,外注費集計!C10,売上入力!K:K)</f>
        <v>37900</v>
      </c>
      <c r="E10" s="430">
        <f>SUMIF(売上入力!I:I,外注費集計!C10,売上入力!AI:AI)</f>
        <v>11900</v>
      </c>
      <c r="F10" s="429">
        <f>SUMPRODUCT((C10=売上入力!$I$19:$I$588)*("日払"=売上入力!$J$19:$J$588),売上入力!$AI$19:$AI$588)</f>
        <v>11900</v>
      </c>
      <c r="G10" s="429">
        <f>SUMPRODUCT((C10=売上入力!$I$19:$I$588)*("月払"=売上入力!$J$19:$J$588),売上入力!$AI$19:$AI$588)</f>
        <v>0</v>
      </c>
    </row>
    <row r="11" spans="2:7" ht="15" customHeight="1">
      <c r="B11" s="431">
        <v>8</v>
      </c>
      <c r="C11" s="432" t="str">
        <f>[2]基本登録!D11</f>
        <v>浦辻</v>
      </c>
      <c r="D11" s="433">
        <f>SUMIF(売上入力!I:I,外注費集計!C11,売上入力!K:K)</f>
        <v>0</v>
      </c>
      <c r="E11" s="434">
        <f>SUMIF(売上入力!I:I,外注費集計!C11,売上入力!AI:AI)</f>
        <v>0</v>
      </c>
      <c r="F11" s="429">
        <f>SUMPRODUCT((C11=売上入力!$I$19:$I$588)*("日払"=売上入力!$J$19:$J$588),売上入力!$AI$19:$AI$588)</f>
        <v>0</v>
      </c>
      <c r="G11" s="429">
        <f>SUMPRODUCT((C11=売上入力!$I$19:$I$588)*("月払"=売上入力!$J$19:$J$588),売上入力!$AI$19:$AI$588)</f>
        <v>0</v>
      </c>
    </row>
    <row r="12" spans="2:7" ht="15" customHeight="1">
      <c r="B12" s="427">
        <v>9</v>
      </c>
      <c r="C12" s="428" t="str">
        <f>[2]基本登録!D12</f>
        <v>相馬</v>
      </c>
      <c r="D12" s="429">
        <f>SUMIF(売上入力!I:I,外注費集計!C12,売上入力!K:K)</f>
        <v>0</v>
      </c>
      <c r="E12" s="430">
        <f>SUMIF(売上入力!I:I,外注費集計!C12,売上入力!AI:AI)</f>
        <v>0</v>
      </c>
      <c r="F12" s="429">
        <f>SUMPRODUCT((C12=売上入力!$I$19:$I$588)*("日払"=売上入力!$J$19:$J$588),売上入力!$AI$19:$AI$588)</f>
        <v>0</v>
      </c>
      <c r="G12" s="429">
        <f>SUMPRODUCT((C12=売上入力!$I$19:$I$588)*("月払"=売上入力!$J$19:$J$588),売上入力!$AI$19:$AI$588)</f>
        <v>0</v>
      </c>
    </row>
    <row r="13" spans="2:7" ht="15" customHeight="1">
      <c r="B13" s="431">
        <v>10</v>
      </c>
      <c r="C13" s="432" t="str">
        <f>[2]基本登録!D13</f>
        <v>武茂</v>
      </c>
      <c r="D13" s="433">
        <f>SUMIF(売上入力!I:I,外注費集計!C13,売上入力!K:K)</f>
        <v>0</v>
      </c>
      <c r="E13" s="434">
        <f>SUMIF(売上入力!I:I,外注費集計!C13,売上入力!AI:AI)</f>
        <v>0</v>
      </c>
      <c r="F13" s="429">
        <f>SUMPRODUCT((C13=売上入力!$I$19:$I$588)*("日払"=売上入力!$J$19:$J$588),売上入力!$AI$19:$AI$588)</f>
        <v>0</v>
      </c>
      <c r="G13" s="429">
        <f>SUMPRODUCT((C13=売上入力!$I$19:$I$588)*("月払"=売上入力!$J$19:$J$588),売上入力!$AI$19:$AI$588)</f>
        <v>0</v>
      </c>
    </row>
    <row r="14" spans="2:7" ht="15" customHeight="1">
      <c r="B14" s="427">
        <v>11</v>
      </c>
      <c r="C14" s="428" t="str">
        <f>[2]基本登録!D14</f>
        <v>深田</v>
      </c>
      <c r="D14" s="429">
        <f>SUMIF(売上入力!I:I,外注費集計!C14,売上入力!K:K)</f>
        <v>13600</v>
      </c>
      <c r="E14" s="430">
        <f>SUMIF(売上入力!I:I,外注費集計!C14,売上入力!AI:AI)</f>
        <v>5200</v>
      </c>
      <c r="F14" s="429">
        <f>SUMPRODUCT((C14=売上入力!$I$19:$I$588)*("日払"=売上入力!$J$19:$J$588),売上入力!$AI$19:$AI$588)</f>
        <v>5200</v>
      </c>
      <c r="G14" s="429">
        <f>SUMPRODUCT((C14=売上入力!$I$19:$I$588)*("月払"=売上入力!$J$19:$J$588),売上入力!$AI$19:$AI$588)</f>
        <v>0</v>
      </c>
    </row>
    <row r="15" spans="2:7" ht="15" customHeight="1">
      <c r="B15" s="431">
        <v>12</v>
      </c>
      <c r="C15" s="432" t="str">
        <f>[2]基本登録!D15</f>
        <v>小沼</v>
      </c>
      <c r="D15" s="433">
        <f>SUMIF(売上入力!I:I,外注費集計!C15,売上入力!K:K)</f>
        <v>23000</v>
      </c>
      <c r="E15" s="434">
        <f>SUMIF(売上入力!I:I,外注費集計!C15,売上入力!AI:AI)</f>
        <v>14300</v>
      </c>
      <c r="F15" s="429">
        <f>SUMPRODUCT((C15=売上入力!$I$19:$I$588)*("日払"=売上入力!$J$19:$J$588),売上入力!$AI$19:$AI$588)</f>
        <v>14300</v>
      </c>
      <c r="G15" s="429">
        <f>SUMPRODUCT((C15=売上入力!$I$19:$I$588)*("月払"=売上入力!$J$19:$J$588),売上入力!$AI$19:$AI$588)</f>
        <v>0</v>
      </c>
    </row>
    <row r="16" spans="2:7" ht="15" customHeight="1">
      <c r="B16" s="427">
        <v>13</v>
      </c>
      <c r="C16" s="428" t="str">
        <f>[2]基本登録!D16</f>
        <v>高橋</v>
      </c>
      <c r="D16" s="429">
        <f>SUMIF(売上入力!I:I,外注費集計!C16,売上入力!K:K)</f>
        <v>0</v>
      </c>
      <c r="E16" s="430">
        <f>SUMIF(売上入力!I:I,外注費集計!C16,売上入力!AI:AI)</f>
        <v>0</v>
      </c>
      <c r="F16" s="429">
        <f>SUMPRODUCT((C16=売上入力!$I$19:$I$588)*("日払"=売上入力!$J$19:$J$588),売上入力!$AI$19:$AI$588)</f>
        <v>0</v>
      </c>
      <c r="G16" s="429">
        <f>SUMPRODUCT((C16=売上入力!$I$19:$I$588)*("月払"=売上入力!$J$19:$J$588),売上入力!$AI$19:$AI$588)</f>
        <v>0</v>
      </c>
    </row>
    <row r="17" spans="2:7" ht="15" customHeight="1">
      <c r="B17" s="431">
        <v>14</v>
      </c>
      <c r="C17" s="432" t="str">
        <f>[2]基本登録!D17</f>
        <v>石巻</v>
      </c>
      <c r="D17" s="433">
        <f>SUMIF(売上入力!I:I,外注費集計!C17,売上入力!K:K)</f>
        <v>18200</v>
      </c>
      <c r="E17" s="434">
        <f>SUMIF(売上入力!I:I,外注費集計!C17,売上入力!AI:AI)</f>
        <v>7000</v>
      </c>
      <c r="F17" s="429">
        <f>SUMPRODUCT((C17=売上入力!$I$19:$I$588)*("日払"=売上入力!$J$19:$J$588),売上入力!$AI$19:$AI$588)</f>
        <v>7000</v>
      </c>
      <c r="G17" s="429">
        <f>SUMPRODUCT((C17=売上入力!$I$19:$I$588)*("月払"=売上入力!$J$19:$J$588),売上入力!$AI$19:$AI$588)</f>
        <v>0</v>
      </c>
    </row>
    <row r="18" spans="2:7" ht="15" customHeight="1">
      <c r="B18" s="427">
        <v>15</v>
      </c>
      <c r="C18" s="428" t="str">
        <f>[2]基本登録!D18</f>
        <v>清水英</v>
      </c>
      <c r="D18" s="429">
        <f>SUMIF(売上入力!I:I,外注費集計!C18,売上入力!K:K)</f>
        <v>28300</v>
      </c>
      <c r="E18" s="430">
        <f>SUMIF(売上入力!I:I,外注費集計!C18,売上入力!AI:AI)</f>
        <v>6600</v>
      </c>
      <c r="F18" s="429">
        <f>SUMPRODUCT((C18=売上入力!$I$19:$I$588)*("日払"=売上入力!$J$19:$J$588),売上入力!$AI$19:$AI$588)</f>
        <v>6600</v>
      </c>
      <c r="G18" s="429">
        <f>SUMPRODUCT((C18=売上入力!$I$19:$I$588)*("月払"=売上入力!$J$19:$J$588),売上入力!$AI$19:$AI$588)</f>
        <v>0</v>
      </c>
    </row>
    <row r="19" spans="2:7" ht="15" customHeight="1">
      <c r="B19" s="431">
        <v>16</v>
      </c>
      <c r="C19" s="432" t="str">
        <f>[2]基本登録!D19</f>
        <v>木村</v>
      </c>
      <c r="D19" s="433">
        <f>SUMIF(売上入力!I:I,外注費集計!C19,売上入力!K:K)</f>
        <v>12800</v>
      </c>
      <c r="E19" s="434">
        <f>SUMIF(売上入力!I:I,外注費集計!C19,売上入力!AI:AI)</f>
        <v>5500</v>
      </c>
      <c r="F19" s="429">
        <f>SUMPRODUCT((C19=売上入力!$I$19:$I$588)*("日払"=売上入力!$J$19:$J$588),売上入力!$AI$19:$AI$588)</f>
        <v>5500</v>
      </c>
      <c r="G19" s="429">
        <f>SUMPRODUCT((C19=売上入力!$I$19:$I$588)*("月払"=売上入力!$J$19:$J$588),売上入力!$AI$19:$AI$588)</f>
        <v>0</v>
      </c>
    </row>
    <row r="20" spans="2:7" ht="15" customHeight="1">
      <c r="B20" s="427">
        <v>17</v>
      </c>
      <c r="C20" s="428" t="str">
        <f>[2]基本登録!D20</f>
        <v>鈴木裕</v>
      </c>
      <c r="D20" s="429">
        <f>SUMIF(売上入力!I:I,外注費集計!C20,売上入力!K:K)</f>
        <v>0</v>
      </c>
      <c r="E20" s="430">
        <f>SUMIF(売上入力!I:I,外注費集計!C20,売上入力!AI:AI)</f>
        <v>0</v>
      </c>
      <c r="F20" s="429">
        <f>SUMPRODUCT((C20=売上入力!$I$19:$I$588)*("日払"=売上入力!$J$19:$J$588),売上入力!$AI$19:$AI$588)</f>
        <v>0</v>
      </c>
      <c r="G20" s="429">
        <f>SUMPRODUCT((C20=売上入力!$I$19:$I$588)*("月払"=売上入力!$J$19:$J$588),売上入力!$AI$19:$AI$588)</f>
        <v>0</v>
      </c>
    </row>
    <row r="21" spans="2:7" ht="15" customHeight="1">
      <c r="B21" s="431">
        <v>18</v>
      </c>
      <c r="C21" s="432" t="str">
        <f>[2]基本登録!D21</f>
        <v>上島</v>
      </c>
      <c r="D21" s="433">
        <f>SUMIF(売上入力!I:I,外注費集計!C21,売上入力!K:K)</f>
        <v>0</v>
      </c>
      <c r="E21" s="434">
        <f>SUMIF(売上入力!I:I,外注費集計!C21,売上入力!AI:AI)</f>
        <v>0</v>
      </c>
      <c r="F21" s="429">
        <f>SUMPRODUCT((C21=売上入力!$I$19:$I$588)*("日払"=売上入力!$J$19:$J$588),売上入力!$AI$19:$AI$588)</f>
        <v>0</v>
      </c>
      <c r="G21" s="429">
        <f>SUMPRODUCT((C21=売上入力!$I$19:$I$588)*("月払"=売上入力!$J$19:$J$588),売上入力!$AI$19:$AI$588)</f>
        <v>0</v>
      </c>
    </row>
    <row r="22" spans="2:7" ht="15" customHeight="1">
      <c r="B22" s="427">
        <v>19</v>
      </c>
      <c r="C22" s="428" t="str">
        <f>[2]基本登録!D22</f>
        <v>堤</v>
      </c>
      <c r="D22" s="429">
        <f>SUMIF(売上入力!I:I,外注費集計!C22,売上入力!K:K)</f>
        <v>0</v>
      </c>
      <c r="E22" s="430">
        <f>SUMIF(売上入力!I:I,外注費集計!C22,売上入力!AI:AI)</f>
        <v>0</v>
      </c>
      <c r="F22" s="429">
        <f>SUMPRODUCT((C22=売上入力!$I$19:$I$588)*("日払"=売上入力!$J$19:$J$588),売上入力!$AI$19:$AI$588)</f>
        <v>0</v>
      </c>
      <c r="G22" s="429">
        <f>SUMPRODUCT((C22=売上入力!$I$19:$I$588)*("月払"=売上入力!$J$19:$J$588),売上入力!$AI$19:$AI$588)</f>
        <v>0</v>
      </c>
    </row>
    <row r="23" spans="2:7" ht="15" customHeight="1">
      <c r="B23" s="431">
        <v>20</v>
      </c>
      <c r="C23" s="432" t="str">
        <f>[2]基本登録!D23</f>
        <v>佐藤政</v>
      </c>
      <c r="D23" s="433">
        <f>SUMIF(売上入力!I:I,外注費集計!C23,売上入力!K:K)</f>
        <v>0</v>
      </c>
      <c r="E23" s="434">
        <f>SUMIF(売上入力!I:I,外注費集計!C23,売上入力!AI:AI)</f>
        <v>0</v>
      </c>
      <c r="F23" s="429">
        <f>SUMPRODUCT((C23=売上入力!$I$19:$I$588)*("日払"=売上入力!$J$19:$J$588),売上入力!$AI$19:$AI$588)</f>
        <v>0</v>
      </c>
      <c r="G23" s="429">
        <f>SUMPRODUCT((C23=売上入力!$I$19:$I$588)*("月払"=売上入力!$J$19:$J$588),売上入力!$AI$19:$AI$588)</f>
        <v>0</v>
      </c>
    </row>
    <row r="24" spans="2:7" ht="15" customHeight="1">
      <c r="B24" s="427">
        <v>21</v>
      </c>
      <c r="C24" s="428" t="str">
        <f>[2]基本登録!D24</f>
        <v>清水</v>
      </c>
      <c r="D24" s="429">
        <f>SUMIF(売上入力!I:I,外注費集計!C24,売上入力!K:K)</f>
        <v>0</v>
      </c>
      <c r="E24" s="430">
        <f>SUMIF(売上入力!I:I,外注費集計!C24,売上入力!AI:AI)</f>
        <v>0</v>
      </c>
      <c r="F24" s="429">
        <f>SUMPRODUCT((C24=売上入力!$I$19:$I$588)*("日払"=売上入力!$J$19:$J$588),売上入力!$AI$19:$AI$588)</f>
        <v>0</v>
      </c>
      <c r="G24" s="429">
        <f>SUMPRODUCT((C24=売上入力!$I$19:$I$588)*("月払"=売上入力!$J$19:$J$588),売上入力!$AI$19:$AI$588)</f>
        <v>0</v>
      </c>
    </row>
    <row r="25" spans="2:7" ht="15" customHeight="1">
      <c r="B25" s="431">
        <v>22</v>
      </c>
      <c r="C25" s="432" t="str">
        <f>[2]基本登録!D25</f>
        <v>杉山</v>
      </c>
      <c r="D25" s="433">
        <f>SUMIF(売上入力!I:I,外注費集計!C25,売上入力!K:K)</f>
        <v>0</v>
      </c>
      <c r="E25" s="434">
        <f>SUMIF(売上入力!I:I,外注費集計!C25,売上入力!AI:AI)</f>
        <v>0</v>
      </c>
      <c r="F25" s="429">
        <f>SUMPRODUCT((C25=売上入力!$I$19:$I$588)*("日払"=売上入力!$J$19:$J$588),売上入力!$AI$19:$AI$588)</f>
        <v>0</v>
      </c>
      <c r="G25" s="429">
        <f>SUMPRODUCT((C25=売上入力!$I$19:$I$588)*("月払"=売上入力!$J$19:$J$588),売上入力!$AI$19:$AI$588)</f>
        <v>0</v>
      </c>
    </row>
    <row r="26" spans="2:7" ht="15" customHeight="1">
      <c r="B26" s="427">
        <v>23</v>
      </c>
      <c r="C26" s="428" t="str">
        <f>[2]基本登録!D26</f>
        <v>後藤</v>
      </c>
      <c r="D26" s="429">
        <f>SUMIF(売上入力!I:I,外注費集計!C26,売上入力!K:K)</f>
        <v>0</v>
      </c>
      <c r="E26" s="430">
        <f>SUMIF(売上入力!I:I,外注費集計!C26,売上入力!AI:AI)</f>
        <v>0</v>
      </c>
      <c r="F26" s="429">
        <f>SUMPRODUCT((C26=売上入力!$I$19:$I$588)*("日払"=売上入力!$J$19:$J$588),売上入力!$AI$19:$AI$588)</f>
        <v>0</v>
      </c>
      <c r="G26" s="429">
        <f>SUMPRODUCT((C26=売上入力!$I$19:$I$588)*("月払"=売上入力!$J$19:$J$588),売上入力!$AI$19:$AI$588)</f>
        <v>0</v>
      </c>
    </row>
    <row r="27" spans="2:7" ht="15" customHeight="1">
      <c r="B27" s="431">
        <v>24</v>
      </c>
      <c r="C27" s="432" t="str">
        <f>[2]基本登録!D27</f>
        <v>平田</v>
      </c>
      <c r="D27" s="433">
        <f>SUMIF(売上入力!I:I,外注費集計!C27,売上入力!K:K)</f>
        <v>0</v>
      </c>
      <c r="E27" s="434">
        <f>SUMIF(売上入力!I:I,外注費集計!C27,売上入力!AI:AI)</f>
        <v>0</v>
      </c>
      <c r="F27" s="429">
        <f>SUMPRODUCT((C27=売上入力!$I$19:$I$588)*("日払"=売上入力!$J$19:$J$588),売上入力!$AI$19:$AI$588)</f>
        <v>0</v>
      </c>
      <c r="G27" s="429">
        <f>SUMPRODUCT((C27=売上入力!$I$19:$I$588)*("月払"=売上入力!$J$19:$J$588),売上入力!$AI$19:$AI$588)</f>
        <v>0</v>
      </c>
    </row>
    <row r="28" spans="2:7" ht="15" customHeight="1">
      <c r="B28" s="427">
        <v>25</v>
      </c>
      <c r="C28" s="428" t="str">
        <f>[2]基本登録!D28</f>
        <v>相田</v>
      </c>
      <c r="D28" s="429">
        <f>SUMIF(売上入力!I:I,外注費集計!C28,売上入力!K:K)</f>
        <v>6500</v>
      </c>
      <c r="E28" s="430">
        <f>SUMIF(売上入力!I:I,外注費集計!C28,売上入力!AI:AI)</f>
        <v>4000</v>
      </c>
      <c r="F28" s="429">
        <f>SUMPRODUCT((C28=売上入力!$I$19:$I$588)*("日払"=売上入力!$J$19:$J$588),売上入力!$AI$19:$AI$588)</f>
        <v>4000</v>
      </c>
      <c r="G28" s="429">
        <f>SUMPRODUCT((C28=売上入力!$I$19:$I$588)*("月払"=売上入力!$J$19:$J$588),売上入力!$AI$19:$AI$588)</f>
        <v>0</v>
      </c>
    </row>
    <row r="29" spans="2:7" ht="15" customHeight="1">
      <c r="B29" s="431">
        <v>26</v>
      </c>
      <c r="C29" s="432" t="str">
        <f>[2]基本登録!D29</f>
        <v>板倉</v>
      </c>
      <c r="D29" s="433">
        <f>SUMIF(売上入力!I:I,外注費集計!C29,売上入力!K:K)</f>
        <v>0</v>
      </c>
      <c r="E29" s="434">
        <f>SUMIF(売上入力!I:I,外注費集計!C29,売上入力!AI:AI)</f>
        <v>0</v>
      </c>
      <c r="F29" s="429">
        <f>SUMPRODUCT((C29=売上入力!$I$19:$I$588)*("日払"=売上入力!$J$19:$J$588),売上入力!$AI$19:$AI$588)</f>
        <v>0</v>
      </c>
      <c r="G29" s="429">
        <f>SUMPRODUCT((C29=売上入力!$I$19:$I$588)*("月払"=売上入力!$J$19:$J$588),売上入力!$AI$19:$AI$588)</f>
        <v>0</v>
      </c>
    </row>
    <row r="30" spans="2:7" ht="15" customHeight="1">
      <c r="B30" s="427">
        <v>27</v>
      </c>
      <c r="C30" s="428" t="str">
        <f>[2]基本登録!D30</f>
        <v>片山</v>
      </c>
      <c r="D30" s="429">
        <f>SUMIF(売上入力!I:I,外注費集計!C30,売上入力!K:K)</f>
        <v>16200</v>
      </c>
      <c r="E30" s="430">
        <f>SUMIF(売上入力!I:I,外注費集計!C30,売上入力!AI:AI)</f>
        <v>5300</v>
      </c>
      <c r="F30" s="429">
        <f>SUMPRODUCT((C30=売上入力!$I$19:$I$588)*("日払"=売上入力!$J$19:$J$588),売上入力!$AI$19:$AI$588)</f>
        <v>5300</v>
      </c>
      <c r="G30" s="429">
        <f>SUMPRODUCT((C30=売上入力!$I$19:$I$588)*("月払"=売上入力!$J$19:$J$588),売上入力!$AI$19:$AI$588)</f>
        <v>0</v>
      </c>
    </row>
    <row r="31" spans="2:7" ht="15" customHeight="1">
      <c r="B31" s="431">
        <v>28</v>
      </c>
      <c r="C31" s="432" t="str">
        <f>[2]基本登録!D31</f>
        <v>長尾</v>
      </c>
      <c r="D31" s="433">
        <f>SUMIF(売上入力!I:I,外注費集計!C31,売上入力!K:K)</f>
        <v>0</v>
      </c>
      <c r="E31" s="434">
        <f>SUMIF(売上入力!I:I,外注費集計!C31,売上入力!AI:AI)</f>
        <v>0</v>
      </c>
      <c r="F31" s="429">
        <f>SUMPRODUCT((C31=売上入力!$I$19:$I$588)*("日払"=売上入力!$J$19:$J$588),売上入力!$AI$19:$AI$588)</f>
        <v>0</v>
      </c>
      <c r="G31" s="429">
        <f>SUMPRODUCT((C31=売上入力!$I$19:$I$588)*("月払"=売上入力!$J$19:$J$588),売上入力!$AI$19:$AI$588)</f>
        <v>0</v>
      </c>
    </row>
    <row r="32" spans="2:7" ht="15" customHeight="1">
      <c r="B32" s="427">
        <v>29</v>
      </c>
      <c r="C32" s="428" t="str">
        <f>[2]基本登録!D32</f>
        <v>廣田</v>
      </c>
      <c r="D32" s="429">
        <f>SUMIF(売上入力!I:I,外注費集計!C32,売上入力!K:K)</f>
        <v>0</v>
      </c>
      <c r="E32" s="430">
        <f>SUMIF(売上入力!I:I,外注費集計!C32,売上入力!AI:AI)</f>
        <v>0</v>
      </c>
      <c r="F32" s="429">
        <f>SUMPRODUCT((C32=売上入力!$I$19:$I$588)*("日払"=売上入力!$J$19:$J$588),売上入力!$AI$19:$AI$588)</f>
        <v>0</v>
      </c>
      <c r="G32" s="429">
        <f>SUMPRODUCT((C32=売上入力!$I$19:$I$588)*("月払"=売上入力!$J$19:$J$588),売上入力!$AI$19:$AI$588)</f>
        <v>0</v>
      </c>
    </row>
    <row r="33" spans="2:7" ht="15" customHeight="1">
      <c r="B33" s="431">
        <v>30</v>
      </c>
      <c r="C33" s="432" t="str">
        <f>[2]基本登録!D33</f>
        <v>庵</v>
      </c>
      <c r="D33" s="433">
        <f>SUMIF(売上入力!I:I,外注費集計!C33,売上入力!K:K)</f>
        <v>16200</v>
      </c>
      <c r="E33" s="434">
        <f>SUMIF(売上入力!I:I,外注費集計!C33,売上入力!AI:AI)</f>
        <v>7100</v>
      </c>
      <c r="F33" s="429">
        <f>SUMPRODUCT((C33=売上入力!$I$19:$I$588)*("日払"=売上入力!$J$19:$J$588),売上入力!$AI$19:$AI$588)</f>
        <v>7100</v>
      </c>
      <c r="G33" s="429">
        <f>SUMPRODUCT((C33=売上入力!$I$19:$I$588)*("月払"=売上入力!$J$19:$J$588),売上入力!$AI$19:$AI$588)</f>
        <v>0</v>
      </c>
    </row>
    <row r="34" spans="2:7" ht="15" customHeight="1">
      <c r="B34" s="427">
        <v>31</v>
      </c>
      <c r="C34" s="428" t="str">
        <f>[2]基本登録!D34</f>
        <v>鈴木</v>
      </c>
      <c r="D34" s="429">
        <f>SUMIF(売上入力!I:I,外注費集計!C34,売上入力!K:K)</f>
        <v>28700</v>
      </c>
      <c r="E34" s="430">
        <f>SUMIF(売上入力!I:I,外注費集計!C34,売上入力!AI:AI)</f>
        <v>7300</v>
      </c>
      <c r="F34" s="429">
        <f>SUMPRODUCT((C34=売上入力!$I$19:$I$588)*("日払"=売上入力!$J$19:$J$588),売上入力!$AI$19:$AI$588)</f>
        <v>7300</v>
      </c>
      <c r="G34" s="429">
        <f>SUMPRODUCT((C34=売上入力!$I$19:$I$588)*("月払"=売上入力!$J$19:$J$588),売上入力!$AI$19:$AI$588)</f>
        <v>0</v>
      </c>
    </row>
    <row r="35" spans="2:7" ht="15" customHeight="1">
      <c r="B35" s="431">
        <v>32</v>
      </c>
      <c r="C35" s="432" t="str">
        <f>[2]基本登録!D35</f>
        <v>中嶋</v>
      </c>
      <c r="D35" s="433">
        <f>SUMIF(売上入力!I:I,外注費集計!C35,売上入力!K:K)</f>
        <v>0</v>
      </c>
      <c r="E35" s="434">
        <f>SUMIF(売上入力!I:I,外注費集計!C35,売上入力!AI:AI)</f>
        <v>0</v>
      </c>
      <c r="F35" s="429">
        <f>SUMPRODUCT((C35=売上入力!$I$19:$I$588)*("日払"=売上入力!$J$19:$J$588),売上入力!$AI$19:$AI$588)</f>
        <v>0</v>
      </c>
      <c r="G35" s="429">
        <f>SUMPRODUCT((C35=売上入力!$I$19:$I$588)*("月払"=売上入力!$J$19:$J$588),売上入力!$AI$19:$AI$588)</f>
        <v>0</v>
      </c>
    </row>
    <row r="36" spans="2:7" ht="15" customHeight="1">
      <c r="B36" s="427">
        <v>33</v>
      </c>
      <c r="C36" s="428" t="str">
        <f>[2]基本登録!D36</f>
        <v>井越</v>
      </c>
      <c r="D36" s="429">
        <f>SUMIF(売上入力!I:I,外注費集計!C36,売上入力!K:K)</f>
        <v>12500</v>
      </c>
      <c r="E36" s="430">
        <f>SUMIF(売上入力!I:I,外注費集計!C36,売上入力!AI:AI)</f>
        <v>6000</v>
      </c>
      <c r="F36" s="429">
        <f>SUMPRODUCT((C36=売上入力!$I$19:$I$588)*("日払"=売上入力!$J$19:$J$588),売上入力!$AI$19:$AI$588)</f>
        <v>6000</v>
      </c>
      <c r="G36" s="429">
        <f>SUMPRODUCT((C36=売上入力!$I$19:$I$588)*("月払"=売上入力!$J$19:$J$588),売上入力!$AI$19:$AI$588)</f>
        <v>0</v>
      </c>
    </row>
    <row r="37" spans="2:7" ht="15" customHeight="1">
      <c r="B37" s="431">
        <v>34</v>
      </c>
      <c r="C37" s="432" t="str">
        <f>[2]基本登録!D37</f>
        <v>道上</v>
      </c>
      <c r="D37" s="433">
        <f>SUMIF(売上入力!I:I,外注費集計!C37,売上入力!K:K)</f>
        <v>0</v>
      </c>
      <c r="E37" s="434">
        <f>SUMIF(売上入力!I:I,外注費集計!C37,売上入力!AI:AI)</f>
        <v>0</v>
      </c>
      <c r="F37" s="429">
        <f>SUMPRODUCT((C37=売上入力!$I$19:$I$588)*("日払"=売上入力!$J$19:$J$588),売上入力!$AI$19:$AI$588)</f>
        <v>0</v>
      </c>
      <c r="G37" s="429">
        <f>SUMPRODUCT((C37=売上入力!$I$19:$I$588)*("月払"=売上入力!$J$19:$J$588),売上入力!$AI$19:$AI$588)</f>
        <v>0</v>
      </c>
    </row>
    <row r="38" spans="2:7" ht="15" customHeight="1">
      <c r="B38" s="427">
        <v>35</v>
      </c>
      <c r="C38" s="428" t="str">
        <f>[2]基本登録!D38</f>
        <v>片山紗</v>
      </c>
      <c r="D38" s="429">
        <f>SUMIF(売上入力!I:I,外注費集計!C38,売上入力!K:K)</f>
        <v>0</v>
      </c>
      <c r="E38" s="430">
        <f>SUMIF(売上入力!I:I,外注費集計!C38,売上入力!AI:AI)</f>
        <v>0</v>
      </c>
      <c r="F38" s="429">
        <f>SUMPRODUCT((C38=売上入力!$I$19:$I$588)*("日払"=売上入力!$J$19:$J$588),売上入力!$AI$19:$AI$588)</f>
        <v>0</v>
      </c>
      <c r="G38" s="429">
        <f>SUMPRODUCT((C38=売上入力!$I$19:$I$588)*("月払"=売上入力!$J$19:$J$588),売上入力!$AI$19:$AI$588)</f>
        <v>0</v>
      </c>
    </row>
    <row r="39" spans="2:7" ht="15" customHeight="1">
      <c r="B39" s="431">
        <v>36</v>
      </c>
      <c r="C39" s="432" t="str">
        <f>[2]基本登録!D39</f>
        <v>中條</v>
      </c>
      <c r="D39" s="433">
        <f>SUMIF(売上入力!I:I,外注費集計!C39,売上入力!K:K)</f>
        <v>0</v>
      </c>
      <c r="E39" s="434">
        <f>SUMIF(売上入力!I:I,外注費集計!C39,売上入力!AI:AI)</f>
        <v>0</v>
      </c>
      <c r="F39" s="429">
        <f>SUMPRODUCT((C39=売上入力!$I$19:$I$588)*("日払"=売上入力!$J$19:$J$588),売上入力!$AI$19:$AI$588)</f>
        <v>0</v>
      </c>
      <c r="G39" s="429">
        <f>SUMPRODUCT((C39=売上入力!$I$19:$I$588)*("月払"=売上入力!$J$19:$J$588),売上入力!$AI$19:$AI$588)</f>
        <v>0</v>
      </c>
    </row>
    <row r="40" spans="2:7" ht="15" customHeight="1">
      <c r="B40" s="427">
        <v>37</v>
      </c>
      <c r="C40" s="428" t="str">
        <f>[2]基本登録!D40</f>
        <v>山本</v>
      </c>
      <c r="D40" s="429">
        <f>SUMIF(売上入力!I:I,外注費集計!C40,売上入力!K:K)</f>
        <v>0</v>
      </c>
      <c r="E40" s="430">
        <f>SUMIF(売上入力!I:I,外注費集計!C40,売上入力!AI:AI)</f>
        <v>5900</v>
      </c>
      <c r="F40" s="429">
        <f>SUMPRODUCT((C40=売上入力!$I$19:$I$588)*("日払"=売上入力!$J$19:$J$588),売上入力!$AI$19:$AI$588)</f>
        <v>5900</v>
      </c>
      <c r="G40" s="429">
        <f>SUMPRODUCT((C40=売上入力!$I$19:$I$588)*("月払"=売上入力!$J$19:$J$588),売上入力!$AI$19:$AI$588)</f>
        <v>0</v>
      </c>
    </row>
    <row r="41" spans="2:7" ht="15" customHeight="1">
      <c r="B41" s="431">
        <v>38</v>
      </c>
      <c r="C41" s="432" t="str">
        <f>[2]基本登録!D41</f>
        <v/>
      </c>
      <c r="D41" s="433">
        <f>SUMIF(売上入力!I:I,外注費集計!C41,売上入力!K:K)</f>
        <v>0</v>
      </c>
      <c r="E41" s="434">
        <f>SUMIF(売上入力!I:I,外注費集計!C41,売上入力!AI:AI)</f>
        <v>0</v>
      </c>
      <c r="F41" s="429">
        <f>SUMPRODUCT((C41=売上入力!$I$19:$I$588)*("日払"=売上入力!$J$19:$J$588),売上入力!$AI$19:$AI$588)</f>
        <v>0</v>
      </c>
      <c r="G41" s="429">
        <f>SUMPRODUCT((C41=売上入力!$I$19:$I$588)*("月払"=売上入力!$J$19:$J$588),売上入力!$AI$19:$AI$588)</f>
        <v>0</v>
      </c>
    </row>
    <row r="42" spans="2:7" ht="15" customHeight="1">
      <c r="B42" s="427">
        <v>39</v>
      </c>
      <c r="C42" s="428" t="str">
        <f>[2]基本登録!D42</f>
        <v/>
      </c>
      <c r="D42" s="429">
        <f>SUMIF(売上入力!I:I,外注費集計!C42,売上入力!K:K)</f>
        <v>0</v>
      </c>
      <c r="E42" s="430">
        <f>SUMIF(売上入力!I:I,外注費集計!C42,売上入力!AI:AI)</f>
        <v>0</v>
      </c>
      <c r="F42" s="429">
        <f>SUMPRODUCT((C42=売上入力!$I$19:$I$588)*("日払"=売上入力!$J$19:$J$588),売上入力!$AI$19:$AI$588)</f>
        <v>0</v>
      </c>
      <c r="G42" s="429">
        <f>SUMPRODUCT((C42=売上入力!$I$19:$I$588)*("月払"=売上入力!$J$19:$J$588),売上入力!$AI$19:$AI$588)</f>
        <v>0</v>
      </c>
    </row>
    <row r="43" spans="2:7" ht="15" customHeight="1">
      <c r="B43" s="431">
        <v>40</v>
      </c>
      <c r="C43" s="432" t="str">
        <f>[2]基本登録!D43</f>
        <v/>
      </c>
      <c r="D43" s="433">
        <f>SUMIF(売上入力!I:I,外注費集計!C43,売上入力!K:K)</f>
        <v>0</v>
      </c>
      <c r="E43" s="434">
        <f>SUMIF(売上入力!I:I,外注費集計!C43,売上入力!AI:AI)</f>
        <v>0</v>
      </c>
      <c r="F43" s="429">
        <f>SUMPRODUCT((C43=売上入力!$I$19:$I$588)*("日払"=売上入力!$J$19:$J$588),売上入力!$AI$19:$AI$588)</f>
        <v>0</v>
      </c>
      <c r="G43" s="429">
        <f>SUMPRODUCT((C43=売上入力!$I$19:$I$588)*("月払"=売上入力!$J$19:$J$588),売上入力!$AI$19:$AI$588)</f>
        <v>0</v>
      </c>
    </row>
    <row r="44" spans="2:7" ht="15" customHeight="1">
      <c r="B44" s="427">
        <v>41</v>
      </c>
      <c r="C44" s="428" t="str">
        <f>[2]基本登録!D44</f>
        <v/>
      </c>
      <c r="D44" s="429">
        <f>SUMIF(売上入力!I:I,外注費集計!C44,売上入力!K:K)</f>
        <v>0</v>
      </c>
      <c r="E44" s="430">
        <f>SUMIF(売上入力!I:I,外注費集計!C44,売上入力!AI:AI)</f>
        <v>0</v>
      </c>
      <c r="F44" s="429">
        <f>SUMPRODUCT((C44=売上入力!$I$19:$I$588)*("日払"=売上入力!$J$19:$J$588),売上入力!$AI$19:$AI$588)</f>
        <v>0</v>
      </c>
      <c r="G44" s="429">
        <f>SUMPRODUCT((C44=売上入力!$I$19:$I$588)*("月払"=売上入力!$J$19:$J$588),売上入力!$AI$19:$AI$588)</f>
        <v>0</v>
      </c>
    </row>
    <row r="45" spans="2:7" ht="15" customHeight="1">
      <c r="B45" s="431">
        <v>42</v>
      </c>
      <c r="C45" s="432" t="str">
        <f>[2]基本登録!D45</f>
        <v/>
      </c>
      <c r="D45" s="433">
        <f>SUMIF(売上入力!I:I,外注費集計!C45,売上入力!K:K)</f>
        <v>0</v>
      </c>
      <c r="E45" s="434">
        <f>SUMIF(売上入力!I:I,外注費集計!C45,売上入力!AI:AI)</f>
        <v>0</v>
      </c>
      <c r="F45" s="429">
        <f>SUMPRODUCT((C45=売上入力!$I$19:$I$588)*("日払"=売上入力!$J$19:$J$588),売上入力!$AI$19:$AI$588)</f>
        <v>0</v>
      </c>
      <c r="G45" s="429">
        <f>SUMPRODUCT((C45=売上入力!$I$19:$I$588)*("月払"=売上入力!$J$19:$J$588),売上入力!$AI$19:$AI$588)</f>
        <v>0</v>
      </c>
    </row>
    <row r="46" spans="2:7" ht="15" customHeight="1">
      <c r="B46" s="427">
        <v>43</v>
      </c>
      <c r="C46" s="428" t="str">
        <f>[2]基本登録!D46</f>
        <v/>
      </c>
      <c r="D46" s="429">
        <f>SUMIF(売上入力!I:I,外注費集計!C46,売上入力!K:K)</f>
        <v>0</v>
      </c>
      <c r="E46" s="430">
        <f>SUMIF(売上入力!I:I,外注費集計!C46,売上入力!AI:AI)</f>
        <v>0</v>
      </c>
      <c r="F46" s="429">
        <f>SUMPRODUCT((C46=売上入力!$I$19:$I$588)*("日払"=売上入力!$J$19:$J$588),売上入力!$AI$19:$AI$588)</f>
        <v>0</v>
      </c>
      <c r="G46" s="429">
        <f>SUMPRODUCT((C46=売上入力!$I$19:$I$588)*("月払"=売上入力!$J$19:$J$588),売上入力!$AI$19:$AI$588)</f>
        <v>0</v>
      </c>
    </row>
    <row r="47" spans="2:7" ht="15" customHeight="1">
      <c r="B47" s="431">
        <v>44</v>
      </c>
      <c r="C47" s="432" t="str">
        <f>[2]基本登録!D47</f>
        <v/>
      </c>
      <c r="D47" s="433">
        <f>SUMIF(売上入力!I:I,外注費集計!C47,売上入力!K:K)</f>
        <v>0</v>
      </c>
      <c r="E47" s="434">
        <f>SUMIF(売上入力!I:I,外注費集計!C47,売上入力!AI:AI)</f>
        <v>0</v>
      </c>
      <c r="F47" s="429">
        <f>SUMPRODUCT((C47=売上入力!$I$19:$I$588)*("日払"=売上入力!$J$19:$J$588),売上入力!$AI$19:$AI$588)</f>
        <v>0</v>
      </c>
      <c r="G47" s="429">
        <f>SUMPRODUCT((C47=売上入力!$I$19:$I$588)*("月払"=売上入力!$J$19:$J$588),売上入力!$AI$19:$AI$588)</f>
        <v>0</v>
      </c>
    </row>
    <row r="48" spans="2:7" ht="15" customHeight="1">
      <c r="B48" s="427">
        <v>45</v>
      </c>
      <c r="C48" s="428" t="str">
        <f>[2]基本登録!D48</f>
        <v/>
      </c>
      <c r="D48" s="429">
        <f>SUMIF(売上入力!I:I,外注費集計!C48,売上入力!K:K)</f>
        <v>0</v>
      </c>
      <c r="E48" s="430">
        <f>SUMIF(売上入力!I:I,外注費集計!C48,売上入力!AI:AI)</f>
        <v>0</v>
      </c>
      <c r="F48" s="429">
        <f>SUMPRODUCT((C48=売上入力!$I$19:$I$588)*("日払"=売上入力!$J$19:$J$588),売上入力!$AI$19:$AI$588)</f>
        <v>0</v>
      </c>
      <c r="G48" s="429">
        <f>SUMPRODUCT((C48=売上入力!$I$19:$I$588)*("月払"=売上入力!$J$19:$J$588),売上入力!$AI$19:$AI$588)</f>
        <v>0</v>
      </c>
    </row>
    <row r="49" spans="2:7" ht="15" customHeight="1">
      <c r="B49" s="431">
        <v>46</v>
      </c>
      <c r="C49" s="432" t="str">
        <f>[2]基本登録!D49</f>
        <v/>
      </c>
      <c r="D49" s="433">
        <f>SUMIF(売上入力!I:I,外注費集計!C49,売上入力!K:K)</f>
        <v>0</v>
      </c>
      <c r="E49" s="434">
        <f>SUMIF(売上入力!I:I,外注費集計!C49,売上入力!AI:AI)</f>
        <v>0</v>
      </c>
      <c r="F49" s="429">
        <f>SUMPRODUCT((C49=売上入力!$I$19:$I$588)*("日払"=売上入力!$J$19:$J$588),売上入力!$AI$19:$AI$588)</f>
        <v>0</v>
      </c>
      <c r="G49" s="429">
        <f>SUMPRODUCT((C49=売上入力!$I$19:$I$588)*("月払"=売上入力!$J$19:$J$588),売上入力!$AI$19:$AI$588)</f>
        <v>0</v>
      </c>
    </row>
    <row r="50" spans="2:7" ht="15" customHeight="1" thickBot="1">
      <c r="B50" s="435">
        <v>47</v>
      </c>
      <c r="C50" s="436" t="str">
        <f>[2]基本登録!D50</f>
        <v/>
      </c>
      <c r="D50" s="437">
        <f>SUMIF(売上入力!I:I,外注費集計!C50,売上入力!K:K)</f>
        <v>0</v>
      </c>
      <c r="E50" s="438">
        <f>SUMIF(売上入力!I:I,外注費集計!C50,売上入力!AI:AI)</f>
        <v>0</v>
      </c>
      <c r="F50" s="429">
        <f>SUMPRODUCT((C50=売上入力!$I$19:$I$588)*("日払"=売上入力!$J$19:$J$588),売上入力!$AI$19:$AI$588)</f>
        <v>0</v>
      </c>
      <c r="G50" s="429">
        <f>SUMPRODUCT((C50=売上入力!$I$19:$I$588)*("月払"=売上入力!$J$19:$J$588),売上入力!$AI$19:$AI$588)</f>
        <v>0</v>
      </c>
    </row>
    <row r="51" spans="2:7" ht="24" customHeight="1" thickTop="1">
      <c r="B51" s="689" t="s">
        <v>333</v>
      </c>
      <c r="C51" s="689"/>
      <c r="D51" s="439">
        <f>SUM(D4:D50)</f>
        <v>240300</v>
      </c>
      <c r="E51" s="439">
        <f>SUM(E4:E50)</f>
        <v>99200</v>
      </c>
      <c r="F51" s="439">
        <f>SUM(F4:F50)</f>
        <v>99200</v>
      </c>
      <c r="G51" s="439">
        <f>SUM(G4:G50)</f>
        <v>0</v>
      </c>
    </row>
    <row r="52" spans="2:7" ht="24" customHeight="1">
      <c r="B52" s="690" t="s">
        <v>360</v>
      </c>
      <c r="C52" s="691"/>
      <c r="D52" s="428" t="s">
        <v>361</v>
      </c>
      <c r="E52" s="440">
        <f>E51/D51</f>
        <v>0.41281731169371622</v>
      </c>
      <c r="F52" s="440">
        <f>F51/D51</f>
        <v>0.41281731169371622</v>
      </c>
      <c r="G52" s="440">
        <f>G51/D51</f>
        <v>0</v>
      </c>
    </row>
  </sheetData>
  <mergeCells count="3">
    <mergeCell ref="B2:F2"/>
    <mergeCell ref="B51:C51"/>
    <mergeCell ref="B52:C52"/>
  </mergeCells>
  <phoneticPr fontId="1"/>
  <pageMargins left="0.70866141732283472" right="0.70866141732283472" top="0.74803149606299213" bottom="0.74803149606299213" header="0.31496062992125984" footer="0.31496062992125984"/>
  <pageSetup paperSize="9" scale="9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FFFF00"/>
    <pageSetUpPr fitToPage="1"/>
  </sheetPr>
  <dimension ref="A1:V37"/>
  <sheetViews>
    <sheetView showZeros="0" topLeftCell="B1" zoomScale="115" zoomScaleNormal="115" workbookViewId="0">
      <pane xSplit="2" ySplit="4" topLeftCell="D5" activePane="bottomRight" state="frozen"/>
      <selection activeCell="L334" sqref="L334"/>
      <selection pane="topRight" activeCell="L334" sqref="L334"/>
      <selection pane="bottomLeft" activeCell="L334" sqref="L334"/>
      <selection pane="bottomRight" activeCell="J32" sqref="J32"/>
    </sheetView>
  </sheetViews>
  <sheetFormatPr defaultColWidth="18.625" defaultRowHeight="12.95" customHeight="1"/>
  <cols>
    <col min="1" max="1" width="7.875" style="319" customWidth="1"/>
    <col min="2" max="2" width="9.5" style="319" bestFit="1" customWidth="1"/>
    <col min="3" max="3" width="3.375" style="319" bestFit="1" customWidth="1"/>
    <col min="4" max="4" width="9.75" style="319" bestFit="1" customWidth="1"/>
    <col min="5" max="5" width="8.75" style="319" customWidth="1"/>
    <col min="6" max="6" width="11.375" style="319" customWidth="1"/>
    <col min="7" max="7" width="7.75" style="319" customWidth="1"/>
    <col min="8" max="8" width="8.875" style="319" bestFit="1" customWidth="1"/>
    <col min="9" max="13" width="8.875" style="319" customWidth="1"/>
    <col min="14" max="14" width="9.875" style="319" bestFit="1" customWidth="1"/>
    <col min="15" max="17" width="11" style="319" customWidth="1"/>
    <col min="18" max="18" width="11.5" style="319" customWidth="1"/>
    <col min="19" max="19" width="9.875" style="319" bestFit="1" customWidth="1"/>
    <col min="20" max="20" width="9.25" style="319" bestFit="1" customWidth="1"/>
    <col min="21" max="21" width="8.375" style="319" customWidth="1"/>
    <col min="22" max="22" width="10.375" style="319" customWidth="1"/>
    <col min="23" max="16384" width="18.625" style="319"/>
  </cols>
  <sheetData>
    <row r="1" spans="1:22" ht="13.5" customHeight="1">
      <c r="F1" s="441"/>
      <c r="G1" s="441"/>
      <c r="H1" s="441"/>
      <c r="I1" s="441"/>
      <c r="J1" s="441"/>
      <c r="K1" s="441"/>
      <c r="L1" s="441"/>
      <c r="M1" s="441"/>
      <c r="N1" s="441"/>
      <c r="O1" s="441"/>
      <c r="P1" s="441"/>
      <c r="Q1" s="441"/>
      <c r="R1" s="441"/>
    </row>
    <row r="2" spans="1:22" ht="29.25" customHeight="1">
      <c r="D2" s="442"/>
      <c r="E2" s="441"/>
      <c r="F2" s="441"/>
      <c r="G2" s="692" t="s">
        <v>362</v>
      </c>
      <c r="H2" s="692"/>
      <c r="I2" s="692"/>
      <c r="J2" s="692"/>
      <c r="K2" s="692"/>
      <c r="L2" s="692"/>
      <c r="M2" s="692"/>
      <c r="N2" s="692"/>
      <c r="O2" s="692"/>
      <c r="P2" s="692"/>
      <c r="Q2" s="441"/>
      <c r="S2" s="693" t="str">
        <f>基本登録!$K$20&amp;"年"&amp;基本登録!$K$22&amp;"月"</f>
        <v>2023年10月</v>
      </c>
      <c r="T2" s="693"/>
      <c r="U2" s="693"/>
      <c r="V2" s="693"/>
    </row>
    <row r="3" spans="1:22" ht="10.5" customHeight="1" thickBot="1">
      <c r="I3" s="443"/>
      <c r="J3" s="443"/>
      <c r="K3" s="443"/>
      <c r="L3" s="443"/>
      <c r="M3" s="443"/>
      <c r="S3" s="694"/>
      <c r="T3" s="694"/>
      <c r="U3" s="694"/>
      <c r="V3" s="694"/>
    </row>
    <row r="4" spans="1:22" ht="24" customHeight="1">
      <c r="B4" s="444" t="s">
        <v>298</v>
      </c>
      <c r="C4" s="445" t="s">
        <v>363</v>
      </c>
      <c r="D4" s="445" t="s">
        <v>319</v>
      </c>
      <c r="E4" s="446" t="s">
        <v>364</v>
      </c>
      <c r="F4" s="447" t="s">
        <v>365</v>
      </c>
      <c r="G4" s="448" t="s">
        <v>366</v>
      </c>
      <c r="H4" s="446" t="s">
        <v>367</v>
      </c>
      <c r="I4" s="449" t="s">
        <v>307</v>
      </c>
      <c r="J4" s="449" t="s">
        <v>308</v>
      </c>
      <c r="K4" s="449" t="s">
        <v>309</v>
      </c>
      <c r="L4" s="449" t="s">
        <v>310</v>
      </c>
      <c r="M4" s="450" t="s">
        <v>311</v>
      </c>
      <c r="N4" s="447" t="s">
        <v>368</v>
      </c>
      <c r="O4" s="451" t="s">
        <v>369</v>
      </c>
      <c r="P4" s="452" t="s">
        <v>370</v>
      </c>
      <c r="Q4" s="453" t="s">
        <v>371</v>
      </c>
      <c r="R4" s="447" t="s">
        <v>372</v>
      </c>
      <c r="S4" s="448" t="s">
        <v>373</v>
      </c>
      <c r="T4" s="445" t="s">
        <v>374</v>
      </c>
      <c r="U4" s="446" t="s">
        <v>375</v>
      </c>
      <c r="V4" s="454" t="s">
        <v>376</v>
      </c>
    </row>
    <row r="5" spans="1:22" ht="21.75" customHeight="1">
      <c r="A5" s="319">
        <v>1</v>
      </c>
      <c r="B5" s="455">
        <f>DATE(基本登録!年,基本登録!月,A5)</f>
        <v>45200</v>
      </c>
      <c r="C5" s="383" t="str">
        <f>TEXT(B5,"aaa")</f>
        <v>日</v>
      </c>
      <c r="D5" s="382">
        <f>SUMIF(売上入力!$H:$H,売上一覧表!A5,売上入力!AJ:AJ)</f>
        <v>53580</v>
      </c>
      <c r="E5" s="456">
        <f>SUMIF(売上入力!H:H,売上一覧表!A5,売上入力!BB:BB)</f>
        <v>0</v>
      </c>
      <c r="F5" s="457">
        <f t="shared" ref="F5:F19" si="0">D5+E5+O5+N5</f>
        <v>95400</v>
      </c>
      <c r="G5" s="458">
        <f>SUMIF(売上入力!H:H,売上一覧表!A5,売上入力!L:L)</f>
        <v>23</v>
      </c>
      <c r="H5" s="456">
        <f t="shared" ref="H5:H36" si="1">F5/G5</f>
        <v>4147.826086956522</v>
      </c>
      <c r="I5" s="372">
        <f>SUMIF(売上入力!$H:$H,DAY(B5),売上入力!V:V)</f>
        <v>520</v>
      </c>
      <c r="J5" s="372">
        <f>SUMIF(売上入力!$H:$H,DAY(B5),売上入力!W:W)</f>
        <v>0</v>
      </c>
      <c r="K5" s="372">
        <f>SUMIF(売上入力!$H:$H,DAY(B5),売上入力!X:X)</f>
        <v>0</v>
      </c>
      <c r="L5" s="372">
        <f>SUMIF(売上入力!$H:$H,DAY(B5),売上入力!Y:Y)</f>
        <v>0</v>
      </c>
      <c r="M5" s="459">
        <f>SUMIF(売上入力!$H:$H,DAY(B5),売上入力!Z:Z)</f>
        <v>0</v>
      </c>
      <c r="N5" s="457">
        <f>SUM(I5:M5)</f>
        <v>520</v>
      </c>
      <c r="O5" s="460">
        <f>SUMPRODUCT((DAY(B5)=売上入力!$H$19:$H$1143)*("日払"=売上入力!$J$19:$J$1143),売上入力!$AI$19:$AI$1143)</f>
        <v>41300</v>
      </c>
      <c r="P5" s="461">
        <f>SUMPRODUCT((DAY(B5)=売上入力!$H$19:$H$1143)*("月払"=売上入力!$J$19:$J$1143),売上入力!$AI$19:$AI$1143)</f>
        <v>0</v>
      </c>
      <c r="Q5" s="462">
        <f>IF(D5=0,0,HLOOKUP(DAY(B5),基本登録!$AU$2:$BY$3,2,0))</f>
        <v>0</v>
      </c>
      <c r="R5" s="463">
        <f>O5+P5+Q5</f>
        <v>41300</v>
      </c>
      <c r="S5" s="464">
        <f t="shared" ref="S5:S36" si="2">R5/F5</f>
        <v>0.43291404612159329</v>
      </c>
      <c r="T5" s="465">
        <f t="shared" ref="T5:T35" si="3">IF(D5=0,0,F5-N5-R5)</f>
        <v>53580</v>
      </c>
      <c r="U5" s="466">
        <f>T5/F5</f>
        <v>0.56163522012578615</v>
      </c>
      <c r="V5" s="467">
        <f>T5*0.08</f>
        <v>4286.3999999999996</v>
      </c>
    </row>
    <row r="6" spans="1:22" ht="21.75" customHeight="1">
      <c r="A6" s="319">
        <v>2</v>
      </c>
      <c r="B6" s="468">
        <f>DATE(基本登録!年,基本登録!月,A6)</f>
        <v>45201</v>
      </c>
      <c r="C6" s="469" t="str">
        <f t="shared" ref="C6:C34" si="4">TEXT(B6,"aaa")</f>
        <v>月</v>
      </c>
      <c r="D6" s="470">
        <f>SUMIF(売上入力!$H:$H,売上一覧表!A6,売上入力!AJ:AJ)</f>
        <v>74300</v>
      </c>
      <c r="E6" s="471">
        <f>SUMIF(売上入力!H:H,売上一覧表!A6,売上入力!BB:BB)</f>
        <v>11600</v>
      </c>
      <c r="F6" s="472">
        <f t="shared" si="0"/>
        <v>167600</v>
      </c>
      <c r="G6" s="473">
        <f>SUMIF(売上入力!H:H,売上一覧表!A6,売上入力!L:L)</f>
        <v>43</v>
      </c>
      <c r="H6" s="471">
        <f t="shared" si="1"/>
        <v>3897.6744186046512</v>
      </c>
      <c r="I6" s="474">
        <f>SUMIF(売上入力!$H:$H,DAY(B6),売上入力!V:V)</f>
        <v>0</v>
      </c>
      <c r="J6" s="474">
        <f>SUMIF(売上入力!$H:$H,DAY(B6),売上入力!W:W)</f>
        <v>0</v>
      </c>
      <c r="K6" s="474">
        <f>SUMIF(売上入力!$H:$H,DAY(B6),売上入力!X:X)</f>
        <v>0</v>
      </c>
      <c r="L6" s="474">
        <f>SUMIF(売上入力!$H:$H,DAY(B6),売上入力!Y:Y)</f>
        <v>0</v>
      </c>
      <c r="M6" s="475">
        <f>SUMIF(売上入力!$H:$H,DAY(B6),売上入力!Z:Z)</f>
        <v>0</v>
      </c>
      <c r="N6" s="472">
        <f t="shared" ref="N6:N35" si="5">SUM(I6:M6)</f>
        <v>0</v>
      </c>
      <c r="O6" s="476">
        <f>SUMPRODUCT((DAY(B6)=売上入力!$H$19:$H$1143)*("日払"=売上入力!$J$19:$J$1143),売上入力!$AI$19:$AI$1143)</f>
        <v>81700</v>
      </c>
      <c r="P6" s="477">
        <f>SUMPRODUCT((DAY(B6)=売上入力!$H$19:$H$1143)*("月払"=売上入力!$J$19:$J$1143),売上入力!$AI$19:$AI$1143)</f>
        <v>0</v>
      </c>
      <c r="Q6" s="478">
        <f>IF(D6=0,0,HLOOKUP(DAY(B6),基本登録!$AU$2:$BY$3,2,0))</f>
        <v>0</v>
      </c>
      <c r="R6" s="479">
        <f>O6+P6+Q6</f>
        <v>81700</v>
      </c>
      <c r="S6" s="480">
        <f t="shared" si="2"/>
        <v>0.48747016706443913</v>
      </c>
      <c r="T6" s="481">
        <f t="shared" si="3"/>
        <v>85900</v>
      </c>
      <c r="U6" s="482">
        <f t="shared" ref="U6:U36" si="6">T6/F6</f>
        <v>0.51252983293556087</v>
      </c>
      <c r="V6" s="483">
        <f>T6*0.08</f>
        <v>6872</v>
      </c>
    </row>
    <row r="7" spans="1:22" ht="21.75" customHeight="1">
      <c r="A7" s="319">
        <v>3</v>
      </c>
      <c r="B7" s="455">
        <f>DATE(基本登録!年,基本登録!月,A7)</f>
        <v>45202</v>
      </c>
      <c r="C7" s="383" t="str">
        <f t="shared" si="4"/>
        <v>火</v>
      </c>
      <c r="D7" s="382">
        <f>SUMIF(売上入力!$H:$H,売上一覧表!A7,売上入力!AJ:AJ)</f>
        <v>0</v>
      </c>
      <c r="E7" s="456">
        <f>SUMIF(売上入力!H:H,売上一覧表!A7,売上入力!BB:BB)</f>
        <v>0</v>
      </c>
      <c r="F7" s="457">
        <f t="shared" si="0"/>
        <v>0</v>
      </c>
      <c r="G7" s="458">
        <f>SUMIF(売上入力!H:H,売上一覧表!A7,売上入力!L:L)</f>
        <v>0</v>
      </c>
      <c r="H7" s="456" t="e">
        <f t="shared" si="1"/>
        <v>#DIV/0!</v>
      </c>
      <c r="I7" s="381">
        <f>SUMIF(売上入力!$H:$H,DAY(B7),売上入力!V:V)</f>
        <v>0</v>
      </c>
      <c r="J7" s="381">
        <f>SUMIF(売上入力!$H:$H,DAY(B7),売上入力!W:W)</f>
        <v>0</v>
      </c>
      <c r="K7" s="381">
        <f>SUMIF(売上入力!$H:$H,DAY(B7),売上入力!X:X)</f>
        <v>0</v>
      </c>
      <c r="L7" s="381">
        <f>SUMIF(売上入力!$H:$H,DAY(B7),売上入力!Y:Y)</f>
        <v>0</v>
      </c>
      <c r="M7" s="484">
        <f>SUMIF(売上入力!$H:$H,DAY(B7),売上入力!Z:Z)</f>
        <v>0</v>
      </c>
      <c r="N7" s="457">
        <f t="shared" si="5"/>
        <v>0</v>
      </c>
      <c r="O7" s="460">
        <f>SUMPRODUCT((DAY(B7)=売上入力!$H$19:$H$1143)*("日払"=売上入力!$J$19:$J$1143),売上入力!$AI$19:$AI$1143)</f>
        <v>0</v>
      </c>
      <c r="P7" s="461">
        <f>SUMPRODUCT((DAY(B7)=売上入力!$H$19:$H$1143)*("月払"=売上入力!$J$19:$J$1143),売上入力!$AI$19:$AI$1143)</f>
        <v>0</v>
      </c>
      <c r="Q7" s="462">
        <f>IF(D7=0,0,HLOOKUP(DAY(B7),基本登録!$AU$2:$BY$3,2,0))</f>
        <v>0</v>
      </c>
      <c r="R7" s="463">
        <f t="shared" ref="R7:R35" si="7">O7+P7+Q7</f>
        <v>0</v>
      </c>
      <c r="S7" s="464" t="e">
        <f t="shared" si="2"/>
        <v>#DIV/0!</v>
      </c>
      <c r="T7" s="465">
        <f t="shared" si="3"/>
        <v>0</v>
      </c>
      <c r="U7" s="466" t="e">
        <f>T7/F7</f>
        <v>#DIV/0!</v>
      </c>
      <c r="V7" s="467">
        <f t="shared" ref="V7:V35" si="8">T7*0.08</f>
        <v>0</v>
      </c>
    </row>
    <row r="8" spans="1:22" ht="21.75" customHeight="1">
      <c r="A8" s="319">
        <v>4</v>
      </c>
      <c r="B8" s="468">
        <f>DATE(基本登録!年,基本登録!月,A8)</f>
        <v>45203</v>
      </c>
      <c r="C8" s="469" t="str">
        <f t="shared" si="4"/>
        <v>水</v>
      </c>
      <c r="D8" s="470">
        <f>SUMIF(売上入力!$H:$H,売上一覧表!A8,売上入力!AJ:AJ)</f>
        <v>0</v>
      </c>
      <c r="E8" s="471">
        <f>SUMIF(売上入力!H:H,売上一覧表!A8,売上入力!BB:BB)</f>
        <v>0</v>
      </c>
      <c r="F8" s="472">
        <f t="shared" si="0"/>
        <v>0</v>
      </c>
      <c r="G8" s="473">
        <f>SUMIF(売上入力!H:H,売上一覧表!A8,売上入力!L:L)</f>
        <v>0</v>
      </c>
      <c r="H8" s="471" t="e">
        <f>F8/G8</f>
        <v>#DIV/0!</v>
      </c>
      <c r="I8" s="474">
        <f>SUMIF(売上入力!$H:$H,DAY(B8),売上入力!V:V)</f>
        <v>0</v>
      </c>
      <c r="J8" s="474">
        <f>SUMIF(売上入力!$H:$H,DAY(B8),売上入力!W:W)</f>
        <v>0</v>
      </c>
      <c r="K8" s="474">
        <f>SUMIF(売上入力!$H:$H,DAY(B8),売上入力!X:X)</f>
        <v>0</v>
      </c>
      <c r="L8" s="474">
        <f>SUMIF(売上入力!$H:$H,DAY(B8),売上入力!Y:Y)</f>
        <v>0</v>
      </c>
      <c r="M8" s="475">
        <f>SUMIF(売上入力!$H:$H,DAY(B8),売上入力!Z:Z)</f>
        <v>0</v>
      </c>
      <c r="N8" s="472">
        <f t="shared" si="5"/>
        <v>0</v>
      </c>
      <c r="O8" s="476">
        <f>SUMPRODUCT((DAY(B8)=売上入力!$H$19:$H$1143)*("日払"=売上入力!$J$19:$J$1143),売上入力!$AI$19:$AI$1143)</f>
        <v>0</v>
      </c>
      <c r="P8" s="477">
        <f>SUMPRODUCT((DAY(B8)=売上入力!$H$19:$H$1143)*("月払"=売上入力!$J$19:$J$1143),売上入力!$AI$19:$AI$1143)</f>
        <v>0</v>
      </c>
      <c r="Q8" s="478">
        <f>IF(D8=0,0,HLOOKUP(DAY(B8),基本登録!$AU$2:$BY$3,2,0))</f>
        <v>0</v>
      </c>
      <c r="R8" s="479">
        <f t="shared" si="7"/>
        <v>0</v>
      </c>
      <c r="S8" s="480" t="e">
        <f t="shared" si="2"/>
        <v>#DIV/0!</v>
      </c>
      <c r="T8" s="481">
        <f t="shared" si="3"/>
        <v>0</v>
      </c>
      <c r="U8" s="482" t="e">
        <f t="shared" si="6"/>
        <v>#DIV/0!</v>
      </c>
      <c r="V8" s="483">
        <f t="shared" si="8"/>
        <v>0</v>
      </c>
    </row>
    <row r="9" spans="1:22" ht="21.75" customHeight="1">
      <c r="A9" s="319">
        <v>5</v>
      </c>
      <c r="B9" s="455">
        <f>DATE(基本登録!年,基本登録!月,A9)</f>
        <v>45204</v>
      </c>
      <c r="C9" s="383" t="str">
        <f t="shared" si="4"/>
        <v>木</v>
      </c>
      <c r="D9" s="382">
        <f>SUMIF(売上入力!$H:$H,売上一覧表!A9,売上入力!AJ:AJ)</f>
        <v>0</v>
      </c>
      <c r="E9" s="456">
        <f>SUMIF(売上入力!H:H,売上一覧表!A9,売上入力!BB:BB)</f>
        <v>0</v>
      </c>
      <c r="F9" s="457">
        <f t="shared" si="0"/>
        <v>0</v>
      </c>
      <c r="G9" s="458">
        <f>SUMIF(売上入力!H:H,売上一覧表!A9,売上入力!L:L)</f>
        <v>0</v>
      </c>
      <c r="H9" s="456" t="e">
        <f t="shared" si="1"/>
        <v>#DIV/0!</v>
      </c>
      <c r="I9" s="411">
        <f>SUMIF(売上入力!$H:$H,DAY(B9),売上入力!V:V)</f>
        <v>0</v>
      </c>
      <c r="J9" s="381">
        <f>SUMIF(売上入力!$H:$H,DAY(B9),売上入力!W:W)</f>
        <v>0</v>
      </c>
      <c r="K9" s="381">
        <f>SUMIF(売上入力!$H:$H,DAY(B9),売上入力!X:X)</f>
        <v>0</v>
      </c>
      <c r="L9" s="381">
        <f>SUMIF(売上入力!$H:$H,DAY(B9),売上入力!Y:Y)</f>
        <v>0</v>
      </c>
      <c r="M9" s="484">
        <f>SUMIF(売上入力!$H:$H,DAY(B9),売上入力!Z:Z)</f>
        <v>0</v>
      </c>
      <c r="N9" s="457">
        <f t="shared" si="5"/>
        <v>0</v>
      </c>
      <c r="O9" s="460">
        <f>SUMPRODUCT((DAY(B9)=売上入力!$H$19:$H$1143)*("日払"=売上入力!$J$19:$J$1143),売上入力!$AI$19:$AI$1143)</f>
        <v>0</v>
      </c>
      <c r="P9" s="461">
        <f>SUMPRODUCT((DAY(B9)=売上入力!$H$19:$H$1143)*("月払"=売上入力!$J$19:$J$1143),売上入力!$AI$19:$AI$1143)</f>
        <v>0</v>
      </c>
      <c r="Q9" s="462">
        <f>IF(D9=0,0,HLOOKUP(DAY(B9),基本登録!$AU$2:$BY$3,2,0))</f>
        <v>0</v>
      </c>
      <c r="R9" s="463">
        <f t="shared" si="7"/>
        <v>0</v>
      </c>
      <c r="S9" s="464" t="e">
        <f t="shared" si="2"/>
        <v>#DIV/0!</v>
      </c>
      <c r="T9" s="465">
        <f t="shared" si="3"/>
        <v>0</v>
      </c>
      <c r="U9" s="466" t="e">
        <f t="shared" si="6"/>
        <v>#DIV/0!</v>
      </c>
      <c r="V9" s="467">
        <f t="shared" si="8"/>
        <v>0</v>
      </c>
    </row>
    <row r="10" spans="1:22" ht="21.75" customHeight="1">
      <c r="A10" s="319">
        <v>6</v>
      </c>
      <c r="B10" s="468">
        <f>DATE(基本登録!年,基本登録!月,A10)</f>
        <v>45205</v>
      </c>
      <c r="C10" s="469" t="str">
        <f t="shared" si="4"/>
        <v>金</v>
      </c>
      <c r="D10" s="470">
        <f>SUMIF(売上入力!$H:$H,売上一覧表!A10,売上入力!AJ:AJ)</f>
        <v>0</v>
      </c>
      <c r="E10" s="471">
        <f>SUMIF(売上入力!H:H,売上一覧表!A10,売上入力!BB:BB)</f>
        <v>0</v>
      </c>
      <c r="F10" s="472">
        <f t="shared" si="0"/>
        <v>0</v>
      </c>
      <c r="G10" s="473">
        <f>SUMIF(売上入力!H:H,売上一覧表!A10,売上入力!L:L)</f>
        <v>0</v>
      </c>
      <c r="H10" s="471" t="e">
        <f t="shared" si="1"/>
        <v>#DIV/0!</v>
      </c>
      <c r="I10" s="474">
        <f>SUMIF(売上入力!$H:$H,DAY(B10),売上入力!V:V)</f>
        <v>0</v>
      </c>
      <c r="J10" s="474">
        <f>SUMIF(売上入力!$H:$H,DAY(B10),売上入力!W:W)</f>
        <v>0</v>
      </c>
      <c r="K10" s="474">
        <f>SUMIF(売上入力!$H:$H,DAY(B10),売上入力!X:X)</f>
        <v>0</v>
      </c>
      <c r="L10" s="474">
        <f>SUMIF(売上入力!$H:$H,DAY(B10),売上入力!Y:Y)</f>
        <v>0</v>
      </c>
      <c r="M10" s="475">
        <f>SUMIF(売上入力!$H:$H,DAY(B10),売上入力!Z:Z)</f>
        <v>0</v>
      </c>
      <c r="N10" s="472">
        <f t="shared" si="5"/>
        <v>0</v>
      </c>
      <c r="O10" s="476">
        <f>SUMPRODUCT((DAY(B10)=売上入力!$H$19:$H$1143)*("日払"=売上入力!$J$19:$J$1143),売上入力!$AI$19:$AI$1143)</f>
        <v>0</v>
      </c>
      <c r="P10" s="477">
        <f>SUMPRODUCT((DAY(B10)=売上入力!$H$19:$H$1143)*("月払"=売上入力!$J$19:$J$1143),売上入力!$AI$19:$AI$1143)</f>
        <v>0</v>
      </c>
      <c r="Q10" s="478">
        <f>IF(D10=0,0,HLOOKUP(DAY(B10),基本登録!$AU$2:$BY$3,2,0))</f>
        <v>0</v>
      </c>
      <c r="R10" s="479">
        <f t="shared" si="7"/>
        <v>0</v>
      </c>
      <c r="S10" s="480" t="e">
        <f t="shared" si="2"/>
        <v>#DIV/0!</v>
      </c>
      <c r="T10" s="481">
        <f t="shared" si="3"/>
        <v>0</v>
      </c>
      <c r="U10" s="482" t="e">
        <f t="shared" si="6"/>
        <v>#DIV/0!</v>
      </c>
      <c r="V10" s="483">
        <f t="shared" si="8"/>
        <v>0</v>
      </c>
    </row>
    <row r="11" spans="1:22" ht="21.75" customHeight="1">
      <c r="A11" s="319">
        <v>7</v>
      </c>
      <c r="B11" s="455">
        <f>DATE(基本登録!年,基本登録!月,A11)</f>
        <v>45206</v>
      </c>
      <c r="C11" s="383" t="str">
        <f t="shared" si="4"/>
        <v>土</v>
      </c>
      <c r="D11" s="382">
        <f>SUMIF(売上入力!$H:$H,売上一覧表!A11,売上入力!AJ:AJ)</f>
        <v>0</v>
      </c>
      <c r="E11" s="456">
        <f>SUMIF(売上入力!H:H,売上一覧表!A11,売上入力!BB:BB)</f>
        <v>0</v>
      </c>
      <c r="F11" s="457">
        <f t="shared" si="0"/>
        <v>0</v>
      </c>
      <c r="G11" s="458">
        <f>SUMIF(売上入力!H:H,売上一覧表!A11,売上入力!L:L)</f>
        <v>0</v>
      </c>
      <c r="H11" s="456" t="e">
        <f t="shared" si="1"/>
        <v>#DIV/0!</v>
      </c>
      <c r="I11" s="381">
        <f>SUMIF(売上入力!$H:$H,DAY(B11),売上入力!V:V)</f>
        <v>0</v>
      </c>
      <c r="J11" s="381">
        <f>SUMIF(売上入力!$H:$H,DAY(B11),売上入力!W:W)</f>
        <v>0</v>
      </c>
      <c r="K11" s="381">
        <f>SUMIF(売上入力!$H:$H,DAY(B11),売上入力!X:X)</f>
        <v>0</v>
      </c>
      <c r="L11" s="381">
        <f>SUMIF(売上入力!$H:$H,DAY(B11),売上入力!Y:Y)</f>
        <v>0</v>
      </c>
      <c r="M11" s="484">
        <f>SUMIF(売上入力!$H:$H,DAY(B11),売上入力!Z:Z)</f>
        <v>0</v>
      </c>
      <c r="N11" s="457">
        <f t="shared" si="5"/>
        <v>0</v>
      </c>
      <c r="O11" s="460">
        <f>SUMPRODUCT((DAY(B11)=売上入力!$H$19:$H$1143)*("日払"=売上入力!$J$19:$J$1143),売上入力!$AI$19:$AI$1143)</f>
        <v>0</v>
      </c>
      <c r="P11" s="461">
        <f>SUMPRODUCT((DAY(B11)=売上入力!$H$19:$H$1143)*("月払"=売上入力!$J$19:$J$1143),売上入力!$AI$19:$AI$1143)</f>
        <v>0</v>
      </c>
      <c r="Q11" s="462">
        <f>IF(D11=0,0,HLOOKUP(DAY(B11),基本登録!$AU$2:$BY$3,2,0))</f>
        <v>0</v>
      </c>
      <c r="R11" s="463">
        <f t="shared" si="7"/>
        <v>0</v>
      </c>
      <c r="S11" s="464" t="e">
        <f t="shared" si="2"/>
        <v>#DIV/0!</v>
      </c>
      <c r="T11" s="465">
        <f t="shared" si="3"/>
        <v>0</v>
      </c>
      <c r="U11" s="466" t="e">
        <f t="shared" si="6"/>
        <v>#DIV/0!</v>
      </c>
      <c r="V11" s="467">
        <f t="shared" si="8"/>
        <v>0</v>
      </c>
    </row>
    <row r="12" spans="1:22" ht="21.75" customHeight="1">
      <c r="A12" s="319">
        <v>8</v>
      </c>
      <c r="B12" s="468">
        <f>DATE(基本登録!年,基本登録!月,A12)</f>
        <v>45207</v>
      </c>
      <c r="C12" s="469" t="str">
        <f t="shared" si="4"/>
        <v>日</v>
      </c>
      <c r="D12" s="470">
        <f>SUMIF(売上入力!$H:$H,売上一覧表!A12,売上入力!AJ:AJ)</f>
        <v>0</v>
      </c>
      <c r="E12" s="471">
        <f>SUMIF(売上入力!H:H,売上一覧表!A12,売上入力!BB:BB)</f>
        <v>0</v>
      </c>
      <c r="F12" s="472">
        <f t="shared" si="0"/>
        <v>0</v>
      </c>
      <c r="G12" s="473">
        <f>SUMIF(売上入力!H:H,売上一覧表!A12,売上入力!L:L)</f>
        <v>0</v>
      </c>
      <c r="H12" s="471" t="e">
        <f t="shared" si="1"/>
        <v>#DIV/0!</v>
      </c>
      <c r="I12" s="474">
        <f>SUMIF(売上入力!$H:$H,DAY(B12),売上入力!V:V)</f>
        <v>0</v>
      </c>
      <c r="J12" s="474">
        <f>SUMIF(売上入力!$H:$H,DAY(B12),売上入力!W:W)</f>
        <v>0</v>
      </c>
      <c r="K12" s="474">
        <f>SUMIF(売上入力!$H:$H,DAY(B12),売上入力!X:X)</f>
        <v>0</v>
      </c>
      <c r="L12" s="474">
        <f>SUMIF(売上入力!$H:$H,DAY(B12),売上入力!Y:Y)</f>
        <v>0</v>
      </c>
      <c r="M12" s="475">
        <f>SUMIF(売上入力!$H:$H,DAY(B12),売上入力!Z:Z)</f>
        <v>0</v>
      </c>
      <c r="N12" s="472">
        <f t="shared" si="5"/>
        <v>0</v>
      </c>
      <c r="O12" s="476">
        <f>SUMPRODUCT((DAY(B12)=売上入力!$H$19:$H$1143)*("日払"=売上入力!$J$19:$J$1143),売上入力!$AI$19:$AI$1143)</f>
        <v>0</v>
      </c>
      <c r="P12" s="477">
        <f>SUMPRODUCT((DAY(B12)=売上入力!$H$19:$H$1143)*("月払"=売上入力!$J$19:$J$1143),売上入力!$AI$19:$AI$1143)</f>
        <v>0</v>
      </c>
      <c r="Q12" s="478">
        <f>IF(D12=0,0,HLOOKUP(DAY(B12),基本登録!$AU$2:$BY$3,2,0))</f>
        <v>0</v>
      </c>
      <c r="R12" s="479">
        <f t="shared" si="7"/>
        <v>0</v>
      </c>
      <c r="S12" s="480" t="e">
        <f t="shared" si="2"/>
        <v>#DIV/0!</v>
      </c>
      <c r="T12" s="481">
        <f t="shared" si="3"/>
        <v>0</v>
      </c>
      <c r="U12" s="482" t="e">
        <f t="shared" si="6"/>
        <v>#DIV/0!</v>
      </c>
      <c r="V12" s="483">
        <f t="shared" si="8"/>
        <v>0</v>
      </c>
    </row>
    <row r="13" spans="1:22" ht="21.75" customHeight="1">
      <c r="A13" s="319">
        <v>9</v>
      </c>
      <c r="B13" s="455">
        <f>DATE(基本登録!年,基本登録!月,A13)</f>
        <v>45208</v>
      </c>
      <c r="C13" s="383" t="str">
        <f t="shared" si="4"/>
        <v>月</v>
      </c>
      <c r="D13" s="382">
        <f>SUMIF(売上入力!$H:$H,売上一覧表!A13,売上入力!AJ:AJ)</f>
        <v>0</v>
      </c>
      <c r="E13" s="456">
        <f>SUMIF(売上入力!H:H,売上一覧表!A13,売上入力!BB:BB)</f>
        <v>0</v>
      </c>
      <c r="F13" s="457">
        <f t="shared" si="0"/>
        <v>0</v>
      </c>
      <c r="G13" s="458">
        <f>SUMIF(売上入力!H:H,売上一覧表!A13,売上入力!L:L)</f>
        <v>0</v>
      </c>
      <c r="H13" s="456" t="e">
        <f t="shared" si="1"/>
        <v>#DIV/0!</v>
      </c>
      <c r="I13" s="381">
        <f>SUMIF(売上入力!$H:$H,DAY(B13),売上入力!V:V)</f>
        <v>0</v>
      </c>
      <c r="J13" s="381">
        <f>SUMIF(売上入力!$H:$H,DAY(B13),売上入力!W:W)</f>
        <v>0</v>
      </c>
      <c r="K13" s="381">
        <f>SUMIF(売上入力!$H:$H,DAY(B13),売上入力!X:X)</f>
        <v>0</v>
      </c>
      <c r="L13" s="381">
        <f>SUMIF(売上入力!$H:$H,DAY(B13),売上入力!Y:Y)</f>
        <v>0</v>
      </c>
      <c r="M13" s="484">
        <f>SUMIF(売上入力!$H:$H,DAY(B13),売上入力!Z:Z)</f>
        <v>0</v>
      </c>
      <c r="N13" s="457">
        <f t="shared" si="5"/>
        <v>0</v>
      </c>
      <c r="O13" s="460">
        <f>SUMPRODUCT((DAY(B13)=売上入力!$H$19:$H$1143)*("日払"=売上入力!$J$19:$J$1143),売上入力!$AI$19:$AI$1143)</f>
        <v>0</v>
      </c>
      <c r="P13" s="461">
        <f>SUMPRODUCT((DAY(B13)=売上入力!$H$19:$H$1143)*("月払"=売上入力!$J$19:$J$1143),売上入力!$AI$19:$AI$1143)</f>
        <v>0</v>
      </c>
      <c r="Q13" s="462">
        <f>IF(D13=0,0,HLOOKUP(DAY(B13),基本登録!$AU$2:$BY$3,2,0))</f>
        <v>0</v>
      </c>
      <c r="R13" s="463">
        <f t="shared" si="7"/>
        <v>0</v>
      </c>
      <c r="S13" s="464" t="e">
        <f t="shared" si="2"/>
        <v>#DIV/0!</v>
      </c>
      <c r="T13" s="465">
        <f t="shared" si="3"/>
        <v>0</v>
      </c>
      <c r="U13" s="466" t="e">
        <f t="shared" si="6"/>
        <v>#DIV/0!</v>
      </c>
      <c r="V13" s="467">
        <f t="shared" si="8"/>
        <v>0</v>
      </c>
    </row>
    <row r="14" spans="1:22" ht="21.75" customHeight="1">
      <c r="A14" s="319">
        <v>10</v>
      </c>
      <c r="B14" s="468">
        <f>DATE(基本登録!年,基本登録!月,A14)</f>
        <v>45209</v>
      </c>
      <c r="C14" s="469" t="str">
        <f t="shared" si="4"/>
        <v>火</v>
      </c>
      <c r="D14" s="470">
        <f>SUMIF(売上入力!$H:$H,売上一覧表!A14,売上入力!AJ:AJ)</f>
        <v>0</v>
      </c>
      <c r="E14" s="471">
        <f>SUMIF(売上入力!H:H,売上一覧表!A14,売上入力!BB:BB)</f>
        <v>0</v>
      </c>
      <c r="F14" s="472">
        <f t="shared" si="0"/>
        <v>0</v>
      </c>
      <c r="G14" s="473">
        <f>SUMIF(売上入力!H:H,売上一覧表!A14,売上入力!L:L)</f>
        <v>0</v>
      </c>
      <c r="H14" s="471" t="e">
        <f t="shared" si="1"/>
        <v>#DIV/0!</v>
      </c>
      <c r="I14" s="474">
        <f>SUMIF(売上入力!$H:$H,DAY(B14),売上入力!V:V)</f>
        <v>0</v>
      </c>
      <c r="J14" s="474">
        <f>SUMIF(売上入力!$H:$H,DAY(B14),売上入力!W:W)</f>
        <v>0</v>
      </c>
      <c r="K14" s="474">
        <f>SUMIF(売上入力!$H:$H,DAY(B14),売上入力!X:X)</f>
        <v>0</v>
      </c>
      <c r="L14" s="474">
        <f>SUMIF(売上入力!$H:$H,DAY(B14),売上入力!Y:Y)</f>
        <v>0</v>
      </c>
      <c r="M14" s="475">
        <f>SUMIF(売上入力!$H:$H,DAY(B14),売上入力!Z:Z)</f>
        <v>0</v>
      </c>
      <c r="N14" s="472">
        <f t="shared" si="5"/>
        <v>0</v>
      </c>
      <c r="O14" s="476">
        <f>SUMPRODUCT((DAY(B14)=売上入力!$H$19:$H$1143)*("日払"=売上入力!$J$19:$J$1143),売上入力!$AI$19:$AI$1143)</f>
        <v>0</v>
      </c>
      <c r="P14" s="477">
        <f>SUMPRODUCT((DAY(B14)=売上入力!$H$19:$H$1143)*("月払"=売上入力!$J$19:$J$1143),売上入力!$AI$19:$AI$1143)</f>
        <v>0</v>
      </c>
      <c r="Q14" s="478">
        <f>IF(D14=0,0,HLOOKUP(DAY(B14),基本登録!$AU$2:$BY$3,2,0))</f>
        <v>0</v>
      </c>
      <c r="R14" s="479">
        <f t="shared" si="7"/>
        <v>0</v>
      </c>
      <c r="S14" s="480" t="e">
        <f t="shared" si="2"/>
        <v>#DIV/0!</v>
      </c>
      <c r="T14" s="481">
        <f t="shared" si="3"/>
        <v>0</v>
      </c>
      <c r="U14" s="482" t="e">
        <f t="shared" si="6"/>
        <v>#DIV/0!</v>
      </c>
      <c r="V14" s="483">
        <f t="shared" si="8"/>
        <v>0</v>
      </c>
    </row>
    <row r="15" spans="1:22" ht="21.75" customHeight="1">
      <c r="A15" s="319">
        <v>11</v>
      </c>
      <c r="B15" s="455">
        <f>DATE(基本登録!年,基本登録!月,A15)</f>
        <v>45210</v>
      </c>
      <c r="C15" s="383" t="str">
        <f t="shared" si="4"/>
        <v>水</v>
      </c>
      <c r="D15" s="485">
        <f>SUMIF(売上入力!$H:$H,売上一覧表!A15,売上入力!AJ:AJ)</f>
        <v>0</v>
      </c>
      <c r="E15" s="486">
        <f>SUMIF(売上入力!H:H,売上一覧表!A15,売上入力!BB:BB)</f>
        <v>0</v>
      </c>
      <c r="F15" s="487">
        <f t="shared" si="0"/>
        <v>0</v>
      </c>
      <c r="G15" s="488">
        <f>SUMIF(売上入力!H:H,売上一覧表!A15,売上入力!L:L)</f>
        <v>0</v>
      </c>
      <c r="H15" s="486" t="e">
        <f t="shared" si="1"/>
        <v>#DIV/0!</v>
      </c>
      <c r="I15" s="381">
        <f>SUMIF(売上入力!$H:$H,DAY(B15),売上入力!V:V)</f>
        <v>0</v>
      </c>
      <c r="J15" s="381">
        <f>SUMIF(売上入力!$H:$H,DAY(B15),売上入力!W:W)</f>
        <v>0</v>
      </c>
      <c r="K15" s="381">
        <f>SUMIF(売上入力!$H:$H,DAY(B15),売上入力!X:X)</f>
        <v>0</v>
      </c>
      <c r="L15" s="381">
        <f>SUMIF(売上入力!$H:$H,DAY(B15),売上入力!Y:Y)</f>
        <v>0</v>
      </c>
      <c r="M15" s="484">
        <f>SUMIF(売上入力!$H:$H,DAY(B15),売上入力!Z:Z)</f>
        <v>0</v>
      </c>
      <c r="N15" s="487">
        <f t="shared" si="5"/>
        <v>0</v>
      </c>
      <c r="O15" s="489">
        <f>SUMPRODUCT((DAY(B15)=売上入力!$H$19:$H$1143)*("日払"=売上入力!$J$19:$J$1143),売上入力!$AI$19:$AI$1143)</f>
        <v>0</v>
      </c>
      <c r="P15" s="490">
        <f>SUMPRODUCT((DAY(B15)=売上入力!$H$19:$H$1143)*("月払"=売上入力!$J$19:$J$1143),売上入力!$AI$19:$AI$1143)</f>
        <v>0</v>
      </c>
      <c r="Q15" s="491">
        <f>IF(D15=0,0,HLOOKUP(DAY(B15),基本登録!$AU$2:$BY$3,2,0))</f>
        <v>0</v>
      </c>
      <c r="R15" s="492">
        <f t="shared" si="7"/>
        <v>0</v>
      </c>
      <c r="S15" s="493" t="e">
        <f t="shared" si="2"/>
        <v>#DIV/0!</v>
      </c>
      <c r="T15" s="465">
        <f t="shared" si="3"/>
        <v>0</v>
      </c>
      <c r="U15" s="494" t="e">
        <f t="shared" si="6"/>
        <v>#DIV/0!</v>
      </c>
      <c r="V15" s="467">
        <f t="shared" si="8"/>
        <v>0</v>
      </c>
    </row>
    <row r="16" spans="1:22" ht="21.75" customHeight="1">
      <c r="A16" s="319">
        <v>12</v>
      </c>
      <c r="B16" s="468">
        <f>DATE(基本登録!年,基本登録!月,A16)</f>
        <v>45211</v>
      </c>
      <c r="C16" s="469" t="str">
        <f t="shared" si="4"/>
        <v>木</v>
      </c>
      <c r="D16" s="470">
        <f>SUMIF(売上入力!$H:$H,売上一覧表!A16,売上入力!AJ:AJ)</f>
        <v>0</v>
      </c>
      <c r="E16" s="471">
        <f>SUMIF(売上入力!H:H,売上一覧表!A16,売上入力!BB:BB)</f>
        <v>0</v>
      </c>
      <c r="F16" s="472">
        <f t="shared" si="0"/>
        <v>0</v>
      </c>
      <c r="G16" s="473">
        <f>SUMIF(売上入力!H:H,売上一覧表!A16,売上入力!L:L)</f>
        <v>0</v>
      </c>
      <c r="H16" s="471" t="e">
        <f t="shared" si="1"/>
        <v>#DIV/0!</v>
      </c>
      <c r="I16" s="474">
        <f>SUMIF(売上入力!$H:$H,DAY(B16),売上入力!V:V)</f>
        <v>0</v>
      </c>
      <c r="J16" s="474">
        <f>SUMIF(売上入力!$H:$H,DAY(B16),売上入力!W:W)</f>
        <v>0</v>
      </c>
      <c r="K16" s="474">
        <f>SUMIF(売上入力!$H:$H,DAY(B16),売上入力!X:X)</f>
        <v>0</v>
      </c>
      <c r="L16" s="474">
        <f>SUMIF(売上入力!$H:$H,DAY(B16),売上入力!Y:Y)</f>
        <v>0</v>
      </c>
      <c r="M16" s="475">
        <f>SUMIF(売上入力!$H:$H,DAY(B16),売上入力!Z:Z)</f>
        <v>0</v>
      </c>
      <c r="N16" s="472">
        <f t="shared" si="5"/>
        <v>0</v>
      </c>
      <c r="O16" s="476">
        <f>SUMPRODUCT((DAY(B16)=売上入力!$H$19:$H$1143)*("日払"=売上入力!$J$19:$J$1143),売上入力!$AI$19:$AI$1143)</f>
        <v>0</v>
      </c>
      <c r="P16" s="477">
        <f>SUMPRODUCT((DAY(B16)=売上入力!$H$19:$H$1143)*("月払"=売上入力!$J$19:$J$1143),売上入力!$AI$19:$AI$1143)</f>
        <v>0</v>
      </c>
      <c r="Q16" s="478">
        <f>IF(D16=0,0,HLOOKUP(DAY(B16),基本登録!$AU$2:$BY$3,2,0))</f>
        <v>0</v>
      </c>
      <c r="R16" s="479">
        <f t="shared" si="7"/>
        <v>0</v>
      </c>
      <c r="S16" s="480" t="e">
        <f t="shared" si="2"/>
        <v>#DIV/0!</v>
      </c>
      <c r="T16" s="481">
        <f t="shared" si="3"/>
        <v>0</v>
      </c>
      <c r="U16" s="482" t="e">
        <f t="shared" si="6"/>
        <v>#DIV/0!</v>
      </c>
      <c r="V16" s="483">
        <f t="shared" si="8"/>
        <v>0</v>
      </c>
    </row>
    <row r="17" spans="1:22" ht="21.75" customHeight="1">
      <c r="A17" s="319">
        <v>13</v>
      </c>
      <c r="B17" s="455">
        <f>DATE(基本登録!年,基本登録!月,A17)</f>
        <v>45212</v>
      </c>
      <c r="C17" s="383" t="str">
        <f t="shared" si="4"/>
        <v>金</v>
      </c>
      <c r="D17" s="382">
        <f>SUMIF(売上入力!$H:$H,売上一覧表!A17,売上入力!AJ:AJ)</f>
        <v>0</v>
      </c>
      <c r="E17" s="456">
        <f>SUMIF(売上入力!H:H,売上一覧表!A17,売上入力!BB:BB)</f>
        <v>0</v>
      </c>
      <c r="F17" s="457">
        <f t="shared" si="0"/>
        <v>0</v>
      </c>
      <c r="G17" s="458">
        <f>SUMIF(売上入力!H:H,売上一覧表!A17,売上入力!L:L)</f>
        <v>0</v>
      </c>
      <c r="H17" s="456" t="e">
        <f t="shared" si="1"/>
        <v>#DIV/0!</v>
      </c>
      <c r="I17" s="381">
        <f>SUMIF(売上入力!$H:$H,DAY(B17),売上入力!V:V)</f>
        <v>0</v>
      </c>
      <c r="J17" s="381">
        <f>SUMIF(売上入力!$H:$H,DAY(B17),売上入力!W:W)</f>
        <v>0</v>
      </c>
      <c r="K17" s="381">
        <f>SUMIF(売上入力!$H:$H,DAY(B17),売上入力!X:X)</f>
        <v>0</v>
      </c>
      <c r="L17" s="381">
        <f>SUMIF(売上入力!$H:$H,DAY(B17),売上入力!Y:Y)</f>
        <v>0</v>
      </c>
      <c r="M17" s="484" t="s">
        <v>325</v>
      </c>
      <c r="N17" s="457">
        <f t="shared" si="5"/>
        <v>0</v>
      </c>
      <c r="O17" s="460">
        <f>SUMPRODUCT((DAY(B17)=売上入力!$H$19:$H$1143)*("日払"=売上入力!$J$19:$J$1143),売上入力!$AI$19:$AI$1143)</f>
        <v>0</v>
      </c>
      <c r="P17" s="461">
        <f>SUMPRODUCT((DAY(B17)=売上入力!$H$19:$H$1143)*("月払"=売上入力!$J$19:$J$1143),売上入力!$AI$19:$AI$1143)</f>
        <v>0</v>
      </c>
      <c r="Q17" s="462">
        <f>IF(D17=0,0,HLOOKUP(DAY(B17),基本登録!$AU$2:$BY$3,2,0))</f>
        <v>0</v>
      </c>
      <c r="R17" s="463">
        <f t="shared" si="7"/>
        <v>0</v>
      </c>
      <c r="S17" s="464" t="e">
        <f t="shared" si="2"/>
        <v>#DIV/0!</v>
      </c>
      <c r="T17" s="465">
        <f t="shared" si="3"/>
        <v>0</v>
      </c>
      <c r="U17" s="466" t="e">
        <f t="shared" si="6"/>
        <v>#DIV/0!</v>
      </c>
      <c r="V17" s="467">
        <f t="shared" si="8"/>
        <v>0</v>
      </c>
    </row>
    <row r="18" spans="1:22" ht="21.75" customHeight="1">
      <c r="A18" s="319">
        <v>14</v>
      </c>
      <c r="B18" s="468">
        <f>DATE(基本登録!年,基本登録!月,A18)</f>
        <v>45213</v>
      </c>
      <c r="C18" s="469" t="str">
        <f t="shared" si="4"/>
        <v>土</v>
      </c>
      <c r="D18" s="470">
        <f>SUMIF(売上入力!$H:$H,売上一覧表!A18,売上入力!AJ:AJ)</f>
        <v>0</v>
      </c>
      <c r="E18" s="471">
        <f>SUMIF(売上入力!H:H,売上一覧表!A18,売上入力!BB:BB)</f>
        <v>0</v>
      </c>
      <c r="F18" s="472">
        <f t="shared" si="0"/>
        <v>0</v>
      </c>
      <c r="G18" s="473">
        <f>SUMIF(売上入力!H:H,売上一覧表!A18,売上入力!L:L)</f>
        <v>0</v>
      </c>
      <c r="H18" s="471" t="e">
        <f t="shared" si="1"/>
        <v>#DIV/0!</v>
      </c>
      <c r="I18" s="474">
        <f>SUMIF(売上入力!$H:$H,DAY(B18),売上入力!V:V)</f>
        <v>0</v>
      </c>
      <c r="J18" s="474">
        <f>SUMIF(売上入力!$H:$H,DAY(B18),売上入力!W:W)</f>
        <v>0</v>
      </c>
      <c r="K18" s="474">
        <f>SUMIF(売上入力!$H:$H,DAY(B18),売上入力!X:X)</f>
        <v>0</v>
      </c>
      <c r="L18" s="474">
        <f>SUMIF(売上入力!$H:$H,DAY(B18),売上入力!Y:Y)</f>
        <v>0</v>
      </c>
      <c r="M18" s="475">
        <f>SUMIF(売上入力!$H:$H,DAY(B18),売上入力!Z:Z)</f>
        <v>0</v>
      </c>
      <c r="N18" s="472">
        <f t="shared" si="5"/>
        <v>0</v>
      </c>
      <c r="O18" s="476">
        <f>SUMPRODUCT((DAY(B18)=売上入力!$H$19:$H$1143)*("日払"=売上入力!$J$19:$J$1143),売上入力!$AI$19:$AI$1143)</f>
        <v>0</v>
      </c>
      <c r="P18" s="477">
        <f>SUMPRODUCT((DAY(B18)=売上入力!$H$19:$H$1143)*("月払"=売上入力!$J$19:$J$1143),売上入力!$AI$19:$AI$1143)</f>
        <v>0</v>
      </c>
      <c r="Q18" s="478">
        <f>IF(D18=0,0,HLOOKUP(DAY(B18),基本登録!$AU$2:$BY$3,2,0))</f>
        <v>0</v>
      </c>
      <c r="R18" s="479">
        <f t="shared" si="7"/>
        <v>0</v>
      </c>
      <c r="S18" s="480" t="e">
        <f t="shared" si="2"/>
        <v>#DIV/0!</v>
      </c>
      <c r="T18" s="481">
        <f t="shared" si="3"/>
        <v>0</v>
      </c>
      <c r="U18" s="482" t="e">
        <f t="shared" si="6"/>
        <v>#DIV/0!</v>
      </c>
      <c r="V18" s="483">
        <f t="shared" si="8"/>
        <v>0</v>
      </c>
    </row>
    <row r="19" spans="1:22" ht="21.75" customHeight="1">
      <c r="A19" s="319">
        <v>15</v>
      </c>
      <c r="B19" s="455">
        <f>DATE(基本登録!年,基本登録!月,A19)</f>
        <v>45214</v>
      </c>
      <c r="C19" s="383" t="str">
        <f t="shared" si="4"/>
        <v>日</v>
      </c>
      <c r="D19" s="382">
        <f>SUMIF(売上入力!$H:$H,売上一覧表!A19,売上入力!AJ:AJ)</f>
        <v>0</v>
      </c>
      <c r="E19" s="456">
        <f>SUMIF(売上入力!H:H,売上一覧表!A19,売上入力!BB:BB)</f>
        <v>0</v>
      </c>
      <c r="F19" s="457">
        <f t="shared" si="0"/>
        <v>0</v>
      </c>
      <c r="G19" s="458">
        <f>SUMIF(売上入力!H:H,売上一覧表!A19,売上入力!L:L)</f>
        <v>0</v>
      </c>
      <c r="H19" s="456" t="e">
        <f t="shared" si="1"/>
        <v>#DIV/0!</v>
      </c>
      <c r="I19" s="381">
        <f>SUMIF(売上入力!$H:$H,DAY(B19),売上入力!V:V)</f>
        <v>0</v>
      </c>
      <c r="J19" s="381">
        <f>SUMIF(売上入力!$H:$H,DAY(B19),売上入力!W:W)</f>
        <v>0</v>
      </c>
      <c r="K19" s="381">
        <f>SUMIF(売上入力!$H:$H,DAY(B19),売上入力!X:X)</f>
        <v>0</v>
      </c>
      <c r="L19" s="381">
        <f>SUMIF(売上入力!$H:$H,DAY(B19),売上入力!Y:Y)</f>
        <v>0</v>
      </c>
      <c r="M19" s="484">
        <f>SUMIF(売上入力!$H:$H,DAY(B19),売上入力!Z:Z)</f>
        <v>0</v>
      </c>
      <c r="N19" s="457">
        <f t="shared" si="5"/>
        <v>0</v>
      </c>
      <c r="O19" s="460">
        <f>SUMPRODUCT((DAY(B19)=売上入力!$H$19:$H$1143)*("日払"=売上入力!$J$19:$J$1143),売上入力!$AI$19:$AI$1143)</f>
        <v>0</v>
      </c>
      <c r="P19" s="461">
        <f>SUMPRODUCT((DAY(B19)=売上入力!$H$19:$H$1143)*("月払"=売上入力!$J$19:$J$1143),売上入力!$AI$19:$AI$1143)</f>
        <v>0</v>
      </c>
      <c r="Q19" s="462">
        <f>IF(D19=0,0,HLOOKUP(DAY(B19),基本登録!$AU$2:$BY$3,2,0))</f>
        <v>0</v>
      </c>
      <c r="R19" s="463">
        <f t="shared" si="7"/>
        <v>0</v>
      </c>
      <c r="S19" s="464" t="e">
        <f t="shared" si="2"/>
        <v>#DIV/0!</v>
      </c>
      <c r="T19" s="465">
        <f t="shared" si="3"/>
        <v>0</v>
      </c>
      <c r="U19" s="466" t="e">
        <f t="shared" si="6"/>
        <v>#DIV/0!</v>
      </c>
      <c r="V19" s="467">
        <f t="shared" si="8"/>
        <v>0</v>
      </c>
    </row>
    <row r="20" spans="1:22" ht="21.75" customHeight="1">
      <c r="A20" s="319">
        <v>16</v>
      </c>
      <c r="B20" s="468">
        <f>DATE(基本登録!年,基本登録!月,A20)</f>
        <v>45215</v>
      </c>
      <c r="C20" s="469" t="str">
        <f t="shared" si="4"/>
        <v>月</v>
      </c>
      <c r="D20" s="470">
        <f>SUMIF(売上入力!$H:$H,売上一覧表!A20,売上入力!AJ:AJ)</f>
        <v>0</v>
      </c>
      <c r="E20" s="471">
        <f>SUMIF(売上入力!H:H,売上一覧表!A20,売上入力!BB:BB)</f>
        <v>0</v>
      </c>
      <c r="F20" s="472">
        <f>D20+E20+O20+N20</f>
        <v>0</v>
      </c>
      <c r="G20" s="473">
        <f>SUMIF(売上入力!H:H,売上一覧表!A20,売上入力!L:L)</f>
        <v>0</v>
      </c>
      <c r="H20" s="471" t="e">
        <f>F20/G20</f>
        <v>#DIV/0!</v>
      </c>
      <c r="I20" s="474">
        <f>SUMIF(売上入力!$H:$H,DAY(B20),売上入力!V:V)</f>
        <v>0</v>
      </c>
      <c r="J20" s="474">
        <f>SUMIF(売上入力!$H:$H,DAY(B20),売上入力!W:W)</f>
        <v>0</v>
      </c>
      <c r="K20" s="474">
        <f>SUMIF(売上入力!$H:$H,DAY(B20),売上入力!X:X)</f>
        <v>0</v>
      </c>
      <c r="L20" s="474">
        <f>SUMIF(売上入力!$H:$H,DAY(B20),売上入力!Y:Y)</f>
        <v>0</v>
      </c>
      <c r="M20" s="475">
        <f>SUMIF(売上入力!$H:$H,DAY(B20),売上入力!Z:Z)</f>
        <v>0</v>
      </c>
      <c r="N20" s="472">
        <f t="shared" si="5"/>
        <v>0</v>
      </c>
      <c r="O20" s="476">
        <f>SUMPRODUCT((DAY(B20)=売上入力!$H$19:$H$1143)*("日払"=売上入力!$J$19:$J$1143),売上入力!$AI$19:$AI$1143)</f>
        <v>0</v>
      </c>
      <c r="P20" s="477">
        <f>SUMPRODUCT((DAY(B20)=売上入力!$H$19:$H$1143)*("月払"=売上入力!$J$19:$J$1143),売上入力!$AI$19:$AI$1143)</f>
        <v>0</v>
      </c>
      <c r="Q20" s="478">
        <f>IF(D20=0,0,HLOOKUP(DAY(B20),基本登録!$AU$2:$BY$3,2,0))</f>
        <v>0</v>
      </c>
      <c r="R20" s="479">
        <f>O20+P20+Q20</f>
        <v>0</v>
      </c>
      <c r="S20" s="480" t="e">
        <f>R20/F20</f>
        <v>#DIV/0!</v>
      </c>
      <c r="T20" s="481">
        <f t="shared" si="3"/>
        <v>0</v>
      </c>
      <c r="U20" s="482" t="e">
        <f t="shared" si="6"/>
        <v>#DIV/0!</v>
      </c>
      <c r="V20" s="483">
        <f t="shared" si="8"/>
        <v>0</v>
      </c>
    </row>
    <row r="21" spans="1:22" ht="21.75" customHeight="1">
      <c r="A21" s="319">
        <v>17</v>
      </c>
      <c r="B21" s="455">
        <f>DATE(基本登録!年,基本登録!月,A21)</f>
        <v>45216</v>
      </c>
      <c r="C21" s="383" t="str">
        <f t="shared" si="4"/>
        <v>火</v>
      </c>
      <c r="D21" s="382">
        <f>SUMIF(売上入力!$H:$H,売上一覧表!A21,売上入力!AJ:AJ)</f>
        <v>0</v>
      </c>
      <c r="E21" s="456">
        <f>SUMIF(売上入力!H:H,売上一覧表!A21,売上入力!BB:BB)</f>
        <v>0</v>
      </c>
      <c r="F21" s="457">
        <f t="shared" ref="F21:F35" si="9">D21+E21+O21+N21</f>
        <v>0</v>
      </c>
      <c r="G21" s="458">
        <f>SUMIF(売上入力!H:H,売上一覧表!A21,売上入力!L:L)</f>
        <v>0</v>
      </c>
      <c r="H21" s="456" t="e">
        <f t="shared" si="1"/>
        <v>#DIV/0!</v>
      </c>
      <c r="I21" s="381">
        <f>SUMIF(売上入力!$H:$H,DAY(B21),売上入力!V:V)</f>
        <v>0</v>
      </c>
      <c r="J21" s="381">
        <f>SUMIF(売上入力!$H:$H,DAY(B21),売上入力!W:W)</f>
        <v>0</v>
      </c>
      <c r="K21" s="381">
        <f>SUMIF(売上入力!$H:$H,DAY(B21),売上入力!X:X)</f>
        <v>0</v>
      </c>
      <c r="L21" s="381">
        <f>SUMIF(売上入力!$H:$H,DAY(B21),売上入力!Y:Y)</f>
        <v>0</v>
      </c>
      <c r="M21" s="484">
        <f>SUMIF(売上入力!$H:$H,DAY(B21),売上入力!Z:Z)</f>
        <v>0</v>
      </c>
      <c r="N21" s="457">
        <f t="shared" si="5"/>
        <v>0</v>
      </c>
      <c r="O21" s="460">
        <f>SUMPRODUCT((DAY(B21)=売上入力!$H$19:$H$1143)*("日払"=売上入力!$J$19:$J$1143),売上入力!$AI$19:$AI$1143)</f>
        <v>0</v>
      </c>
      <c r="P21" s="461">
        <f>SUMPRODUCT((DAY(B21)=売上入力!$H$19:$H$1143)*("月払"=売上入力!$J$19:$J$1143),売上入力!$AI$19:$AI$1143)</f>
        <v>0</v>
      </c>
      <c r="Q21" s="462">
        <f>IF(D21=0,0,HLOOKUP(DAY(B21),基本登録!$AU$2:$BY$3,2,0))</f>
        <v>0</v>
      </c>
      <c r="R21" s="463">
        <f t="shared" si="7"/>
        <v>0</v>
      </c>
      <c r="S21" s="464" t="e">
        <f t="shared" si="2"/>
        <v>#DIV/0!</v>
      </c>
      <c r="T21" s="465">
        <f t="shared" si="3"/>
        <v>0</v>
      </c>
      <c r="U21" s="466" t="e">
        <f t="shared" si="6"/>
        <v>#DIV/0!</v>
      </c>
      <c r="V21" s="467">
        <f t="shared" si="8"/>
        <v>0</v>
      </c>
    </row>
    <row r="22" spans="1:22" ht="21.75" customHeight="1">
      <c r="A22" s="319">
        <v>18</v>
      </c>
      <c r="B22" s="468">
        <f>DATE(基本登録!年,基本登録!月,A22)</f>
        <v>45217</v>
      </c>
      <c r="C22" s="469" t="str">
        <f t="shared" si="4"/>
        <v>水</v>
      </c>
      <c r="D22" s="470">
        <f>SUMIF(売上入力!$H:$H,売上一覧表!A22,売上入力!AJ:AJ)</f>
        <v>0</v>
      </c>
      <c r="E22" s="471">
        <f>SUMIF(売上入力!H:H,売上一覧表!A22,売上入力!BB:BB)</f>
        <v>0</v>
      </c>
      <c r="F22" s="472">
        <f t="shared" si="9"/>
        <v>0</v>
      </c>
      <c r="G22" s="473">
        <f>SUMIF(売上入力!H:H,売上一覧表!A22,売上入力!L:L)</f>
        <v>0</v>
      </c>
      <c r="H22" s="471" t="e">
        <f t="shared" si="1"/>
        <v>#DIV/0!</v>
      </c>
      <c r="I22" s="474">
        <f>SUMIF(売上入力!$H:$H,DAY(B22),売上入力!V:V)</f>
        <v>0</v>
      </c>
      <c r="J22" s="474">
        <f>SUMIF(売上入力!$H:$H,DAY(B22),売上入力!W:W)</f>
        <v>0</v>
      </c>
      <c r="K22" s="474">
        <f>SUMIF(売上入力!$H:$H,DAY(B22),売上入力!X:X)</f>
        <v>0</v>
      </c>
      <c r="L22" s="474">
        <f>SUMIF(売上入力!$H:$H,DAY(B22),売上入力!Y:Y)</f>
        <v>0</v>
      </c>
      <c r="M22" s="475">
        <f>SUMIF(売上入力!$H:$H,DAY(B22),売上入力!Z:Z)</f>
        <v>0</v>
      </c>
      <c r="N22" s="472">
        <f t="shared" si="5"/>
        <v>0</v>
      </c>
      <c r="O22" s="476">
        <f>SUMPRODUCT((DAY(B22)=売上入力!$H$19:$H$1143)*("日払"=売上入力!$J$19:$J$1143),売上入力!$AI$19:$AI$1143)</f>
        <v>0</v>
      </c>
      <c r="P22" s="477">
        <f>SUMPRODUCT((DAY(B22)=売上入力!$H$19:$H$1143)*("月払"=売上入力!$J$19:$J$1143),売上入力!$AI$19:$AI$1143)</f>
        <v>0</v>
      </c>
      <c r="Q22" s="478">
        <f>IF(D22=0,0,HLOOKUP(DAY(B22),基本登録!$AU$2:$BY$3,2,0))</f>
        <v>0</v>
      </c>
      <c r="R22" s="479">
        <f t="shared" si="7"/>
        <v>0</v>
      </c>
      <c r="S22" s="480" t="e">
        <f t="shared" si="2"/>
        <v>#DIV/0!</v>
      </c>
      <c r="T22" s="481">
        <f t="shared" si="3"/>
        <v>0</v>
      </c>
      <c r="U22" s="482" t="e">
        <f t="shared" si="6"/>
        <v>#DIV/0!</v>
      </c>
      <c r="V22" s="483">
        <f t="shared" si="8"/>
        <v>0</v>
      </c>
    </row>
    <row r="23" spans="1:22" ht="21.75" customHeight="1">
      <c r="A23" s="319">
        <v>19</v>
      </c>
      <c r="B23" s="455">
        <f>DATE(基本登録!年,基本登録!月,A23)</f>
        <v>45218</v>
      </c>
      <c r="C23" s="383" t="str">
        <f t="shared" si="4"/>
        <v>木</v>
      </c>
      <c r="D23" s="382">
        <f>SUMIF(売上入力!$H:$H,売上一覧表!A23,売上入力!AJ:AJ)</f>
        <v>0</v>
      </c>
      <c r="E23" s="456">
        <f>SUMIF(売上入力!H:H,売上一覧表!A23,売上入力!BB:BB)</f>
        <v>0</v>
      </c>
      <c r="F23" s="457">
        <f t="shared" si="9"/>
        <v>0</v>
      </c>
      <c r="G23" s="458">
        <f>SUMIF(売上入力!H:H,売上一覧表!A23,売上入力!L:L)</f>
        <v>0</v>
      </c>
      <c r="H23" s="456" t="e">
        <f t="shared" si="1"/>
        <v>#DIV/0!</v>
      </c>
      <c r="I23" s="381">
        <f>SUMIF(売上入力!$H:$H,DAY(B23),売上入力!V:V)</f>
        <v>0</v>
      </c>
      <c r="J23" s="381">
        <f>SUMIF(売上入力!$H:$H,DAY(B23),売上入力!W:W)</f>
        <v>0</v>
      </c>
      <c r="K23" s="381">
        <f>SUMIF(売上入力!$H:$H,DAY(B23),売上入力!X:X)</f>
        <v>0</v>
      </c>
      <c r="L23" s="381">
        <f>SUMIF(売上入力!$H:$H,DAY(B23),売上入力!Y:Y)</f>
        <v>0</v>
      </c>
      <c r="M23" s="484">
        <f>SUMIF(売上入力!$H:$H,DAY(B23),売上入力!Z:Z)</f>
        <v>0</v>
      </c>
      <c r="N23" s="457">
        <f t="shared" si="5"/>
        <v>0</v>
      </c>
      <c r="O23" s="460">
        <f>SUMPRODUCT((DAY(B23)=売上入力!$H$19:$H$1143)*("日払"=売上入力!$J$19:$J$1143),売上入力!$AI$19:$AI$1143)</f>
        <v>0</v>
      </c>
      <c r="P23" s="461">
        <f>SUMPRODUCT((DAY(B23)=売上入力!$H$19:$H$1143)*("月払"=売上入力!$J$19:$J$1143),売上入力!$AI$19:$AI$1143)</f>
        <v>0</v>
      </c>
      <c r="Q23" s="462">
        <f>IF(D23=0,0,HLOOKUP(DAY(B23),基本登録!$AU$2:$BY$3,2,0))</f>
        <v>0</v>
      </c>
      <c r="R23" s="463">
        <f t="shared" si="7"/>
        <v>0</v>
      </c>
      <c r="S23" s="464" t="e">
        <f t="shared" si="2"/>
        <v>#DIV/0!</v>
      </c>
      <c r="T23" s="465">
        <f t="shared" si="3"/>
        <v>0</v>
      </c>
      <c r="U23" s="466" t="e">
        <f t="shared" si="6"/>
        <v>#DIV/0!</v>
      </c>
      <c r="V23" s="467">
        <f t="shared" si="8"/>
        <v>0</v>
      </c>
    </row>
    <row r="24" spans="1:22" ht="21.75" customHeight="1">
      <c r="A24" s="319">
        <v>20</v>
      </c>
      <c r="B24" s="468">
        <f>DATE(基本登録!年,基本登録!月,A24)</f>
        <v>45219</v>
      </c>
      <c r="C24" s="469" t="str">
        <f t="shared" si="4"/>
        <v>金</v>
      </c>
      <c r="D24" s="470">
        <f>SUMIF(売上入力!$H:$H,売上一覧表!A24,売上入力!AJ:AJ)</f>
        <v>0</v>
      </c>
      <c r="E24" s="471">
        <f>SUMIF(売上入力!H:H,売上一覧表!A24,売上入力!BB:BB)</f>
        <v>0</v>
      </c>
      <c r="F24" s="472">
        <f t="shared" si="9"/>
        <v>0</v>
      </c>
      <c r="G24" s="473">
        <f>SUMIF(売上入力!H:H,売上一覧表!A24,売上入力!L:L)</f>
        <v>0</v>
      </c>
      <c r="H24" s="471" t="e">
        <f t="shared" si="1"/>
        <v>#DIV/0!</v>
      </c>
      <c r="I24" s="474">
        <f>SUMIF(売上入力!$H:$H,DAY(B24),売上入力!V:V)</f>
        <v>0</v>
      </c>
      <c r="J24" s="474">
        <f>SUMIF(売上入力!$H:$H,DAY(B24),売上入力!W:W)</f>
        <v>0</v>
      </c>
      <c r="K24" s="474">
        <f>SUMIF(売上入力!$H:$H,DAY(B24),売上入力!X:X)</f>
        <v>0</v>
      </c>
      <c r="L24" s="474">
        <f>SUMIF(売上入力!$H:$H,DAY(B24),売上入力!Y:Y)</f>
        <v>0</v>
      </c>
      <c r="M24" s="475">
        <f>SUMIF(売上入力!$H:$H,DAY(B24),売上入力!Z:Z)</f>
        <v>0</v>
      </c>
      <c r="N24" s="472">
        <f t="shared" si="5"/>
        <v>0</v>
      </c>
      <c r="O24" s="476">
        <f>SUMPRODUCT((DAY(B24)=売上入力!$H$19:$H$1143)*("日払"=売上入力!$J$19:$J$1143),売上入力!$AI$19:$AI$1143)</f>
        <v>0</v>
      </c>
      <c r="P24" s="477">
        <f>SUMPRODUCT((DAY(B24)=売上入力!$H$19:$H$1143)*("月払"=売上入力!$J$19:$J$1143),売上入力!$AI$19:$AI$1143)</f>
        <v>0</v>
      </c>
      <c r="Q24" s="478">
        <f>IF(D24=0,0,HLOOKUP(DAY(B24),基本登録!$AU$2:$BY$3,2,0))</f>
        <v>0</v>
      </c>
      <c r="R24" s="479">
        <f t="shared" si="7"/>
        <v>0</v>
      </c>
      <c r="S24" s="480" t="e">
        <f t="shared" si="2"/>
        <v>#DIV/0!</v>
      </c>
      <c r="T24" s="481">
        <f t="shared" si="3"/>
        <v>0</v>
      </c>
      <c r="U24" s="482" t="e">
        <f t="shared" si="6"/>
        <v>#DIV/0!</v>
      </c>
      <c r="V24" s="483">
        <f t="shared" si="8"/>
        <v>0</v>
      </c>
    </row>
    <row r="25" spans="1:22" ht="21.75" customHeight="1">
      <c r="A25" s="319">
        <v>21</v>
      </c>
      <c r="B25" s="455">
        <f>DATE(基本登録!年,基本登録!月,A25)</f>
        <v>45220</v>
      </c>
      <c r="C25" s="383" t="str">
        <f t="shared" si="4"/>
        <v>土</v>
      </c>
      <c r="D25" s="382">
        <f>SUMIF(売上入力!$H:$H,売上一覧表!A25,売上入力!AJ:AJ)</f>
        <v>0</v>
      </c>
      <c r="E25" s="456">
        <f>SUMIF(売上入力!H:H,売上一覧表!A25,売上入力!BB:BB)</f>
        <v>0</v>
      </c>
      <c r="F25" s="457">
        <f t="shared" si="9"/>
        <v>0</v>
      </c>
      <c r="G25" s="458">
        <f>SUMIF(売上入力!H:H,売上一覧表!A25,売上入力!L:L)</f>
        <v>0</v>
      </c>
      <c r="H25" s="456" t="e">
        <f t="shared" si="1"/>
        <v>#DIV/0!</v>
      </c>
      <c r="I25" s="381">
        <f>SUMIF(売上入力!$H:$H,DAY(B25),売上入力!V:V)</f>
        <v>0</v>
      </c>
      <c r="J25" s="381">
        <f>SUMIF(売上入力!$H:$H,DAY(B25),売上入力!W:W)</f>
        <v>0</v>
      </c>
      <c r="K25" s="381">
        <f>SUMIF(売上入力!$H:$H,DAY(B25),売上入力!X:X)</f>
        <v>0</v>
      </c>
      <c r="L25" s="381">
        <f>SUMIF(売上入力!$H:$H,DAY(B25),売上入力!Y:Y)</f>
        <v>0</v>
      </c>
      <c r="M25" s="484">
        <f>SUMIF(売上入力!$H:$H,DAY(B25),売上入力!Z:Z)</f>
        <v>0</v>
      </c>
      <c r="N25" s="457">
        <f t="shared" si="5"/>
        <v>0</v>
      </c>
      <c r="O25" s="460">
        <f>SUMPRODUCT((DAY(B25)=売上入力!$H$19:$H$1143)*("日払"=売上入力!$J$19:$J$1143),売上入力!$AI$19:$AI$1143)</f>
        <v>0</v>
      </c>
      <c r="P25" s="461">
        <f>SUMPRODUCT((DAY(B25)=売上入力!$H$19:$H$1143)*("月払"=売上入力!$J$19:$J$1143),売上入力!$AI$19:$AI$1143)</f>
        <v>0</v>
      </c>
      <c r="Q25" s="462">
        <f>IF(D25=0,0,HLOOKUP(DAY(B25),基本登録!$AU$2:$BY$3,2,0))</f>
        <v>0</v>
      </c>
      <c r="R25" s="463">
        <f t="shared" si="7"/>
        <v>0</v>
      </c>
      <c r="S25" s="464" t="e">
        <f t="shared" si="2"/>
        <v>#DIV/0!</v>
      </c>
      <c r="T25" s="465">
        <f t="shared" si="3"/>
        <v>0</v>
      </c>
      <c r="U25" s="466" t="e">
        <f t="shared" si="6"/>
        <v>#DIV/0!</v>
      </c>
      <c r="V25" s="467">
        <f t="shared" si="8"/>
        <v>0</v>
      </c>
    </row>
    <row r="26" spans="1:22" ht="21.75" customHeight="1">
      <c r="A26" s="319">
        <v>22</v>
      </c>
      <c r="B26" s="468">
        <f>DATE(基本登録!年,基本登録!月,A26)</f>
        <v>45221</v>
      </c>
      <c r="C26" s="469" t="str">
        <f t="shared" si="4"/>
        <v>日</v>
      </c>
      <c r="D26" s="470">
        <f>SUMIF(売上入力!$H:$H,売上一覧表!A26,売上入力!AJ:AJ)</f>
        <v>0</v>
      </c>
      <c r="E26" s="471">
        <f>SUMIF(売上入力!H:H,売上一覧表!A26,売上入力!BB:BB)</f>
        <v>0</v>
      </c>
      <c r="F26" s="472">
        <f t="shared" si="9"/>
        <v>0</v>
      </c>
      <c r="G26" s="473">
        <f>SUMIF(売上入力!H:H,売上一覧表!A26,売上入力!L:L)</f>
        <v>0</v>
      </c>
      <c r="H26" s="471" t="e">
        <f t="shared" si="1"/>
        <v>#DIV/0!</v>
      </c>
      <c r="I26" s="474">
        <f>SUMIF(売上入力!$H:$H,DAY(B26),売上入力!V:V)</f>
        <v>0</v>
      </c>
      <c r="J26" s="474">
        <f>SUMIF(売上入力!$H:$H,DAY(B26),売上入力!W:W)</f>
        <v>0</v>
      </c>
      <c r="K26" s="474">
        <f>SUMIF(売上入力!$H:$H,DAY(B26),売上入力!X:X)</f>
        <v>0</v>
      </c>
      <c r="L26" s="474">
        <f>SUMIF(売上入力!$H:$H,DAY(B26),売上入力!Y:Y)</f>
        <v>0</v>
      </c>
      <c r="M26" s="475">
        <f>SUMIF(売上入力!$H:$H,DAY(B26),売上入力!Z:Z)</f>
        <v>0</v>
      </c>
      <c r="N26" s="472">
        <f t="shared" si="5"/>
        <v>0</v>
      </c>
      <c r="O26" s="476">
        <f>SUMPRODUCT((DAY(B26)=売上入力!$H$19:$H$1143)*("日払"=売上入力!$J$19:$J$1143),売上入力!$AI$19:$AI$1143)</f>
        <v>0</v>
      </c>
      <c r="P26" s="477">
        <f>SUMPRODUCT((DAY(B26)=売上入力!$H$19:$H$1143)*("月払"=売上入力!$J$19:$J$1143),売上入力!$AI$19:$AI$1143)</f>
        <v>0</v>
      </c>
      <c r="Q26" s="478">
        <f>IF(D26=0,0,HLOOKUP(DAY(B26),基本登録!$AU$2:$BY$3,2,0))</f>
        <v>0</v>
      </c>
      <c r="R26" s="479">
        <f t="shared" si="7"/>
        <v>0</v>
      </c>
      <c r="S26" s="480" t="e">
        <f t="shared" si="2"/>
        <v>#DIV/0!</v>
      </c>
      <c r="T26" s="481">
        <f t="shared" si="3"/>
        <v>0</v>
      </c>
      <c r="U26" s="482" t="e">
        <f t="shared" si="6"/>
        <v>#DIV/0!</v>
      </c>
      <c r="V26" s="483">
        <f t="shared" si="8"/>
        <v>0</v>
      </c>
    </row>
    <row r="27" spans="1:22" ht="21.75" customHeight="1">
      <c r="A27" s="319">
        <v>23</v>
      </c>
      <c r="B27" s="455">
        <f>DATE(基本登録!年,基本登録!月,A27)</f>
        <v>45222</v>
      </c>
      <c r="C27" s="383" t="str">
        <f t="shared" si="4"/>
        <v>月</v>
      </c>
      <c r="D27" s="485">
        <f>SUMIF(売上入力!$H:$H,売上一覧表!A27,売上入力!AJ:AJ)</f>
        <v>0</v>
      </c>
      <c r="E27" s="486">
        <f>SUMIF(売上入力!H:H,売上一覧表!A27,売上入力!BB:BB)</f>
        <v>0</v>
      </c>
      <c r="F27" s="487">
        <f t="shared" si="9"/>
        <v>0</v>
      </c>
      <c r="G27" s="488">
        <f>SUMIF(売上入力!H:H,売上一覧表!A27,売上入力!L:L)</f>
        <v>0</v>
      </c>
      <c r="H27" s="486" t="e">
        <f t="shared" si="1"/>
        <v>#DIV/0!</v>
      </c>
      <c r="I27" s="381">
        <f>SUMIF(売上入力!$H:$H,DAY(B27),売上入力!V:V)</f>
        <v>0</v>
      </c>
      <c r="J27" s="381">
        <f>SUMIF(売上入力!$H:$H,DAY(B27),売上入力!W:W)</f>
        <v>0</v>
      </c>
      <c r="K27" s="381">
        <f>SUMIF(売上入力!$H:$H,DAY(B27),売上入力!X:X)</f>
        <v>0</v>
      </c>
      <c r="L27" s="381">
        <f>SUMIF(売上入力!$H:$H,DAY(B27),売上入力!Y:Y)</f>
        <v>0</v>
      </c>
      <c r="M27" s="484">
        <f>SUMIF(売上入力!$H:$H,DAY(B27),売上入力!Z:Z)</f>
        <v>0</v>
      </c>
      <c r="N27" s="487">
        <f t="shared" si="5"/>
        <v>0</v>
      </c>
      <c r="O27" s="489">
        <f>SUMPRODUCT((DAY(B27)=売上入力!$H$19:$H$1143)*("日払"=売上入力!$J$19:$J$1143),売上入力!$AI$19:$AI$1143)</f>
        <v>0</v>
      </c>
      <c r="P27" s="490">
        <f>SUMPRODUCT((DAY(B27)=売上入力!$H$19:$H$1143)*("月払"=売上入力!$J$19:$J$1143),売上入力!$AI$19:$AI$1143)</f>
        <v>0</v>
      </c>
      <c r="Q27" s="491">
        <f>IF(D27=0,0,HLOOKUP(DAY(B27),基本登録!$AU$2:$BY$3,2,0))</f>
        <v>0</v>
      </c>
      <c r="R27" s="492">
        <f t="shared" si="7"/>
        <v>0</v>
      </c>
      <c r="S27" s="493" t="e">
        <f t="shared" si="2"/>
        <v>#DIV/0!</v>
      </c>
      <c r="T27" s="465">
        <f t="shared" si="3"/>
        <v>0</v>
      </c>
      <c r="U27" s="494" t="e">
        <f t="shared" si="6"/>
        <v>#DIV/0!</v>
      </c>
      <c r="V27" s="467">
        <f t="shared" si="8"/>
        <v>0</v>
      </c>
    </row>
    <row r="28" spans="1:22" ht="21.75" customHeight="1">
      <c r="A28" s="319">
        <v>24</v>
      </c>
      <c r="B28" s="468">
        <f>DATE(基本登録!年,基本登録!月,A28)</f>
        <v>45223</v>
      </c>
      <c r="C28" s="469" t="str">
        <f t="shared" si="4"/>
        <v>火</v>
      </c>
      <c r="D28" s="470">
        <f>SUMIF(売上入力!$H:$H,売上一覧表!A28,売上入力!AJ:AJ)</f>
        <v>0</v>
      </c>
      <c r="E28" s="471">
        <f>SUMIF(売上入力!H:H,売上一覧表!A28,売上入力!BB:BB)</f>
        <v>0</v>
      </c>
      <c r="F28" s="472">
        <f t="shared" si="9"/>
        <v>0</v>
      </c>
      <c r="G28" s="473">
        <f>SUMIF(売上入力!H:H,売上一覧表!A28,売上入力!L:L)</f>
        <v>0</v>
      </c>
      <c r="H28" s="471" t="e">
        <f t="shared" si="1"/>
        <v>#DIV/0!</v>
      </c>
      <c r="I28" s="474">
        <f>SUMIF(売上入力!$H:$H,DAY(B28),売上入力!V:V)</f>
        <v>0</v>
      </c>
      <c r="J28" s="474">
        <f>SUMIF(売上入力!$H:$H,DAY(B28),売上入力!W:W)</f>
        <v>0</v>
      </c>
      <c r="K28" s="474">
        <f>SUMIF(売上入力!$H:$H,DAY(B28),売上入力!X:X)</f>
        <v>0</v>
      </c>
      <c r="L28" s="474">
        <f>SUMIF(売上入力!$H:$H,DAY(B28),売上入力!Y:Y)</f>
        <v>0</v>
      </c>
      <c r="M28" s="475">
        <f>SUMIF(売上入力!$H:$H,DAY(B28),売上入力!Z:Z)</f>
        <v>0</v>
      </c>
      <c r="N28" s="472">
        <f t="shared" si="5"/>
        <v>0</v>
      </c>
      <c r="O28" s="476">
        <f>SUMPRODUCT((DAY(B28)=売上入力!$H$19:$H$1143)*("日払"=売上入力!$J$19:$J$1143),売上入力!$AI$19:$AI$1143)</f>
        <v>0</v>
      </c>
      <c r="P28" s="477">
        <f>SUMPRODUCT((DAY(B28)=売上入力!$H$19:$H$1143)*("月払"=売上入力!$J$19:$J$1143),売上入力!$AI$19:$AI$1143)</f>
        <v>0</v>
      </c>
      <c r="Q28" s="478">
        <f>IF(D28=0,0,HLOOKUP(DAY(B28),基本登録!$AU$2:$BY$3,2,0))</f>
        <v>0</v>
      </c>
      <c r="R28" s="479">
        <f t="shared" si="7"/>
        <v>0</v>
      </c>
      <c r="S28" s="480" t="e">
        <f t="shared" si="2"/>
        <v>#DIV/0!</v>
      </c>
      <c r="T28" s="481">
        <f t="shared" si="3"/>
        <v>0</v>
      </c>
      <c r="U28" s="482" t="e">
        <f t="shared" si="6"/>
        <v>#DIV/0!</v>
      </c>
      <c r="V28" s="483">
        <f t="shared" si="8"/>
        <v>0</v>
      </c>
    </row>
    <row r="29" spans="1:22" ht="21.75" customHeight="1">
      <c r="A29" s="319">
        <v>25</v>
      </c>
      <c r="B29" s="455">
        <f>DATE(基本登録!年,基本登録!月,A29)</f>
        <v>45224</v>
      </c>
      <c r="C29" s="383" t="str">
        <f t="shared" si="4"/>
        <v>水</v>
      </c>
      <c r="D29" s="382">
        <f>SUMIF(売上入力!$H:$H,売上一覧表!A29,売上入力!AJ:AJ)</f>
        <v>0</v>
      </c>
      <c r="E29" s="456">
        <f>SUMIF(売上入力!H:H,売上一覧表!A29,売上入力!BB:BB)</f>
        <v>0</v>
      </c>
      <c r="F29" s="457">
        <f t="shared" si="9"/>
        <v>0</v>
      </c>
      <c r="G29" s="458">
        <f>SUMIF(売上入力!H:H,売上一覧表!A29,売上入力!L:L)</f>
        <v>0</v>
      </c>
      <c r="H29" s="456" t="e">
        <f t="shared" si="1"/>
        <v>#DIV/0!</v>
      </c>
      <c r="I29" s="381">
        <f>SUMIF(売上入力!$H:$H,DAY(B29),売上入力!V:V)</f>
        <v>0</v>
      </c>
      <c r="J29" s="381">
        <f>SUMIF(売上入力!$H:$H,DAY(B29),売上入力!W:W)</f>
        <v>0</v>
      </c>
      <c r="K29" s="381">
        <f>SUMIF(売上入力!$H:$H,DAY(B29),売上入力!X:X)</f>
        <v>0</v>
      </c>
      <c r="L29" s="381">
        <f>SUMIF(売上入力!$H:$H,DAY(B29),売上入力!Y:Y)</f>
        <v>0</v>
      </c>
      <c r="M29" s="484">
        <f>SUMIF(売上入力!$H:$H,DAY(B29),売上入力!Z:Z)</f>
        <v>0</v>
      </c>
      <c r="N29" s="457">
        <f t="shared" si="5"/>
        <v>0</v>
      </c>
      <c r="O29" s="460">
        <f>SUMPRODUCT((DAY(B29)=売上入力!$H$19:$H$1143)*("日払"=売上入力!$J$19:$J$1143),売上入力!$AI$19:$AI$1143)</f>
        <v>0</v>
      </c>
      <c r="P29" s="461">
        <f>SUMPRODUCT((DAY(B29)=売上入力!$H$19:$H$1143)*("月払"=売上入力!$J$19:$J$1143),売上入力!$AI$19:$AI$1143)</f>
        <v>0</v>
      </c>
      <c r="Q29" s="462">
        <f>IF(D29=0,0,HLOOKUP(DAY(B29),基本登録!$AU$2:$BY$3,2,0))</f>
        <v>0</v>
      </c>
      <c r="R29" s="463">
        <f t="shared" si="7"/>
        <v>0</v>
      </c>
      <c r="S29" s="464" t="e">
        <f>売上一覧表!R29/F29</f>
        <v>#DIV/0!</v>
      </c>
      <c r="T29" s="465">
        <f t="shared" si="3"/>
        <v>0</v>
      </c>
      <c r="U29" s="466" t="e">
        <f t="shared" si="6"/>
        <v>#DIV/0!</v>
      </c>
      <c r="V29" s="467">
        <f t="shared" si="8"/>
        <v>0</v>
      </c>
    </row>
    <row r="30" spans="1:22" ht="21.75" customHeight="1">
      <c r="A30" s="319">
        <v>26</v>
      </c>
      <c r="B30" s="468">
        <f>DATE(基本登録!年,基本登録!月,A30)</f>
        <v>45225</v>
      </c>
      <c r="C30" s="469" t="str">
        <f t="shared" si="4"/>
        <v>木</v>
      </c>
      <c r="D30" s="470">
        <f>SUMIF(売上入力!$H:$H,売上一覧表!A30,売上入力!AJ:AJ)</f>
        <v>0</v>
      </c>
      <c r="E30" s="471">
        <f>SUMIF(売上入力!H:H,売上一覧表!A30,売上入力!BB:BB)</f>
        <v>0</v>
      </c>
      <c r="F30" s="472">
        <f t="shared" si="9"/>
        <v>0</v>
      </c>
      <c r="G30" s="473">
        <f>SUMIF(売上入力!H:H,売上一覧表!A30,売上入力!L:L)</f>
        <v>0</v>
      </c>
      <c r="H30" s="471" t="e">
        <f t="shared" si="1"/>
        <v>#DIV/0!</v>
      </c>
      <c r="I30" s="474">
        <f>SUMIF(売上入力!$H:$H,DAY(B30),売上入力!V:V)</f>
        <v>0</v>
      </c>
      <c r="J30" s="474">
        <f>SUMIF(売上入力!$H:$H,DAY(B30),売上入力!W:W)</f>
        <v>0</v>
      </c>
      <c r="K30" s="474">
        <f>SUMIF(売上入力!$H:$H,DAY(B30),売上入力!X:X)</f>
        <v>0</v>
      </c>
      <c r="L30" s="474">
        <f>SUMIF(売上入力!$H:$H,DAY(B30),売上入力!Y:Y)</f>
        <v>0</v>
      </c>
      <c r="M30" s="475">
        <f>SUMIF(売上入力!$H:$H,DAY(B30),売上入力!Z:Z)</f>
        <v>0</v>
      </c>
      <c r="N30" s="472">
        <f t="shared" si="5"/>
        <v>0</v>
      </c>
      <c r="O30" s="476">
        <f>SUMPRODUCT((DAY(B30)=売上入力!$H$19:$H$1143)*("日払"=売上入力!$J$19:$J$1143),売上入力!$AI$19:$AI$1143)</f>
        <v>0</v>
      </c>
      <c r="P30" s="477">
        <f>SUMPRODUCT((DAY(B30)=売上入力!$H$19:$H$1143)*("月払"=売上入力!$J$19:$J$1143),売上入力!$AI$19:$AI$1143)</f>
        <v>0</v>
      </c>
      <c r="Q30" s="478">
        <f>IF(D30=0,0,HLOOKUP(DAY(B30),基本登録!$AU$2:$BY$3,2,0))</f>
        <v>0</v>
      </c>
      <c r="R30" s="479">
        <f t="shared" si="7"/>
        <v>0</v>
      </c>
      <c r="S30" s="480" t="e">
        <f t="shared" si="2"/>
        <v>#DIV/0!</v>
      </c>
      <c r="T30" s="481">
        <f t="shared" si="3"/>
        <v>0</v>
      </c>
      <c r="U30" s="482" t="e">
        <f t="shared" si="6"/>
        <v>#DIV/0!</v>
      </c>
      <c r="V30" s="483">
        <f t="shared" si="8"/>
        <v>0</v>
      </c>
    </row>
    <row r="31" spans="1:22" ht="21.75" customHeight="1">
      <c r="A31" s="319">
        <v>27</v>
      </c>
      <c r="B31" s="455">
        <f>DATE(基本登録!年,基本登録!月,A31)</f>
        <v>45226</v>
      </c>
      <c r="C31" s="383" t="str">
        <f t="shared" si="4"/>
        <v>金</v>
      </c>
      <c r="D31" s="495">
        <f>SUMIF(売上入力!$H:$H,売上一覧表!A31,売上入力!AJ:AJ)</f>
        <v>0</v>
      </c>
      <c r="E31" s="456">
        <f>SUMIF(売上入力!H:H,売上一覧表!A31,売上入力!BB:BB)</f>
        <v>0</v>
      </c>
      <c r="F31" s="457">
        <f t="shared" si="9"/>
        <v>0</v>
      </c>
      <c r="G31" s="458">
        <f>SUMIF(売上入力!H:H,売上一覧表!A31,売上入力!L:L)</f>
        <v>0</v>
      </c>
      <c r="H31" s="456" t="e">
        <f t="shared" si="1"/>
        <v>#DIV/0!</v>
      </c>
      <c r="I31" s="381">
        <f>SUMIF(売上入力!$H:$H,DAY(B31),売上入力!V:V)</f>
        <v>0</v>
      </c>
      <c r="J31" s="381">
        <f>SUMIF(売上入力!$H:$H,DAY(B31),売上入力!W:W)</f>
        <v>0</v>
      </c>
      <c r="K31" s="381">
        <f>SUMIF(売上入力!$H:$H,DAY(B31),売上入力!X:X)</f>
        <v>0</v>
      </c>
      <c r="L31" s="381">
        <f>SUMIF(売上入力!$H:$H,DAY(B31),売上入力!Y:Y)</f>
        <v>0</v>
      </c>
      <c r="M31" s="484">
        <f>SUMIF(売上入力!$H:$H,DAY(B31),売上入力!Z:Z)</f>
        <v>0</v>
      </c>
      <c r="N31" s="457">
        <f t="shared" si="5"/>
        <v>0</v>
      </c>
      <c r="O31" s="460">
        <f>SUMPRODUCT((DAY(B31)=売上入力!$H$19:$H$1143)*("日払"=売上入力!$J$19:$J$1143),売上入力!$AI$19:$AI$1143)</f>
        <v>0</v>
      </c>
      <c r="P31" s="461">
        <f>SUMPRODUCT((DAY(B31)=売上入力!$H$19:$H$1143)*("月払"=売上入力!$J$19:$J$1143),売上入力!$AI$19:$AI$1143)</f>
        <v>0</v>
      </c>
      <c r="Q31" s="462">
        <f>IF(D31=0,0,HLOOKUP(DAY(B31),基本登録!$AU$2:$BY$3,2,0))</f>
        <v>0</v>
      </c>
      <c r="R31" s="463">
        <f t="shared" si="7"/>
        <v>0</v>
      </c>
      <c r="S31" s="464" t="e">
        <f t="shared" si="2"/>
        <v>#DIV/0!</v>
      </c>
      <c r="T31" s="465">
        <f t="shared" si="3"/>
        <v>0</v>
      </c>
      <c r="U31" s="466" t="e">
        <f t="shared" si="6"/>
        <v>#DIV/0!</v>
      </c>
      <c r="V31" s="467">
        <f t="shared" si="8"/>
        <v>0</v>
      </c>
    </row>
    <row r="32" spans="1:22" ht="21.75" customHeight="1">
      <c r="A32" s="319">
        <v>28</v>
      </c>
      <c r="B32" s="468">
        <f>DATE(基本登録!年,基本登録!月,A32)</f>
        <v>45227</v>
      </c>
      <c r="C32" s="469" t="str">
        <f t="shared" si="4"/>
        <v>土</v>
      </c>
      <c r="D32" s="470">
        <f>SUMIF(売上入力!$H:$H,売上一覧表!A32,売上入力!AJ:AJ)</f>
        <v>0</v>
      </c>
      <c r="E32" s="471">
        <f>SUMIF(売上入力!H:H,売上一覧表!A32,売上入力!BB:BB)</f>
        <v>0</v>
      </c>
      <c r="F32" s="472">
        <f t="shared" si="9"/>
        <v>0</v>
      </c>
      <c r="G32" s="473">
        <f>SUMIF(売上入力!H:H,売上一覧表!A32,売上入力!L:L)</f>
        <v>0</v>
      </c>
      <c r="H32" s="471" t="e">
        <f t="shared" si="1"/>
        <v>#DIV/0!</v>
      </c>
      <c r="I32" s="474">
        <f>SUMIF(売上入力!$H:$H,DAY(B32),売上入力!V:V)</f>
        <v>0</v>
      </c>
      <c r="J32" s="474">
        <f>SUMIF(売上入力!$H:$H,DAY(B32),売上入力!W:W)</f>
        <v>0</v>
      </c>
      <c r="K32" s="474">
        <f>SUMIF(売上入力!$H:$H,DAY(B32),売上入力!X:X)</f>
        <v>0</v>
      </c>
      <c r="L32" s="474">
        <f>SUMIF(売上入力!$H:$H,DAY(B32),売上入力!Y:Y)</f>
        <v>0</v>
      </c>
      <c r="M32" s="475">
        <f>SUMIF(売上入力!$H:$H,DAY(B32),売上入力!Z:Z)</f>
        <v>0</v>
      </c>
      <c r="N32" s="472">
        <f t="shared" si="5"/>
        <v>0</v>
      </c>
      <c r="O32" s="476">
        <f>SUMPRODUCT((DAY(B32)=売上入力!$H$19:$H$1143)*("日払"=売上入力!$J$19:$J$1143),売上入力!$AI$19:$AI$1143)</f>
        <v>0</v>
      </c>
      <c r="P32" s="477">
        <f>SUMPRODUCT((DAY(B32)=売上入力!$H$19:$H$1143)*("月払"=売上入力!$J$19:$J$1143),売上入力!$AI$19:$AI$1143)</f>
        <v>0</v>
      </c>
      <c r="Q32" s="478">
        <f>IF(D32=0,0,HLOOKUP(DAY(B32),基本登録!$AU$2:$BY$3,2,0))</f>
        <v>0</v>
      </c>
      <c r="R32" s="479">
        <f t="shared" si="7"/>
        <v>0</v>
      </c>
      <c r="S32" s="480" t="e">
        <f t="shared" si="2"/>
        <v>#DIV/0!</v>
      </c>
      <c r="T32" s="481">
        <f t="shared" si="3"/>
        <v>0</v>
      </c>
      <c r="U32" s="482" t="e">
        <f t="shared" si="6"/>
        <v>#DIV/0!</v>
      </c>
      <c r="V32" s="483">
        <f t="shared" si="8"/>
        <v>0</v>
      </c>
    </row>
    <row r="33" spans="1:22" ht="21.75" customHeight="1">
      <c r="A33" s="319">
        <v>29</v>
      </c>
      <c r="B33" s="455">
        <f>DATE(基本登録!年,基本登録!月,A33)</f>
        <v>45228</v>
      </c>
      <c r="C33" s="383" t="str">
        <f t="shared" si="4"/>
        <v>日</v>
      </c>
      <c r="D33" s="382">
        <f>SUMIF(売上入力!$H:$H,売上一覧表!A33,売上入力!AJ:AJ)</f>
        <v>0</v>
      </c>
      <c r="E33" s="456">
        <f>SUMIF(売上入力!H:H,売上一覧表!A33,売上入力!BB:BB)</f>
        <v>0</v>
      </c>
      <c r="F33" s="457">
        <f t="shared" si="9"/>
        <v>0</v>
      </c>
      <c r="G33" s="458">
        <f>SUMIF(売上入力!H:H,売上一覧表!A33,売上入力!L:L)</f>
        <v>0</v>
      </c>
      <c r="H33" s="456" t="e">
        <f t="shared" si="1"/>
        <v>#DIV/0!</v>
      </c>
      <c r="I33" s="381">
        <f>SUMIF(売上入力!$H:$H,DAY(B33),売上入力!V:V)</f>
        <v>0</v>
      </c>
      <c r="J33" s="381">
        <f>SUMIF(売上入力!$H:$H,DAY(B33),売上入力!W:W)</f>
        <v>0</v>
      </c>
      <c r="K33" s="381">
        <f>SUMIF(売上入力!$H:$H,DAY(B33),売上入力!X:X)</f>
        <v>0</v>
      </c>
      <c r="L33" s="381">
        <f>SUMIF(売上入力!$H:$H,DAY(B33),売上入力!Y:Y)</f>
        <v>0</v>
      </c>
      <c r="M33" s="484">
        <f>SUMIF(売上入力!$H:$H,DAY(B33),売上入力!Z:Z)</f>
        <v>0</v>
      </c>
      <c r="N33" s="457">
        <f t="shared" si="5"/>
        <v>0</v>
      </c>
      <c r="O33" s="460">
        <f>SUMPRODUCT((DAY(B33)=売上入力!$H$19:$H$1143)*("日払"=売上入力!$J$19:$J$1143),売上入力!$AI$19:$AI$1143)</f>
        <v>0</v>
      </c>
      <c r="P33" s="461">
        <f>SUMPRODUCT((DAY(B33)=売上入力!$H$19:$H$1143)*("月払"=売上入力!$J$19:$J$1143),売上入力!$AI$19:$AI$1143)</f>
        <v>0</v>
      </c>
      <c r="Q33" s="462">
        <f>IF(D33=0,0,HLOOKUP(DAY(B33),基本登録!$AU$2:$BY$3,2,0))</f>
        <v>0</v>
      </c>
      <c r="R33" s="463">
        <f t="shared" si="7"/>
        <v>0</v>
      </c>
      <c r="S33" s="464" t="e">
        <f t="shared" si="2"/>
        <v>#DIV/0!</v>
      </c>
      <c r="T33" s="465">
        <f t="shared" si="3"/>
        <v>0</v>
      </c>
      <c r="U33" s="466" t="e">
        <f t="shared" si="6"/>
        <v>#DIV/0!</v>
      </c>
      <c r="V33" s="467">
        <f t="shared" si="8"/>
        <v>0</v>
      </c>
    </row>
    <row r="34" spans="1:22" ht="21.75" customHeight="1">
      <c r="A34" s="319">
        <v>30</v>
      </c>
      <c r="B34" s="468">
        <f>DATE(基本登録!年,基本登録!月,A34)</f>
        <v>45229</v>
      </c>
      <c r="C34" s="469" t="str">
        <f t="shared" si="4"/>
        <v>月</v>
      </c>
      <c r="D34" s="470">
        <f>SUMIF(売上入力!$H:$H,売上一覧表!A34,売上入力!AJ:AJ)</f>
        <v>0</v>
      </c>
      <c r="E34" s="471">
        <f>SUMIF(売上入力!H:H,売上一覧表!A34,売上入力!BB:BB)</f>
        <v>0</v>
      </c>
      <c r="F34" s="472">
        <f t="shared" si="9"/>
        <v>0</v>
      </c>
      <c r="G34" s="473">
        <f>SUMIF(売上入力!H:H,売上一覧表!A34,売上入力!L:L)</f>
        <v>0</v>
      </c>
      <c r="H34" s="471" t="e">
        <f t="shared" si="1"/>
        <v>#DIV/0!</v>
      </c>
      <c r="I34" s="474">
        <f>SUMIF(売上入力!$H:$H,DAY(B34),売上入力!V:V)</f>
        <v>0</v>
      </c>
      <c r="J34" s="474">
        <f>SUMIF(売上入力!$H:$H,DAY(B34),売上入力!W:W)</f>
        <v>0</v>
      </c>
      <c r="K34" s="474">
        <f>SUMIF(売上入力!$H:$H,DAY(B34),売上入力!X:X)</f>
        <v>0</v>
      </c>
      <c r="L34" s="474">
        <f>SUMIF(売上入力!$H:$H,DAY(B34),売上入力!Y:Y)</f>
        <v>0</v>
      </c>
      <c r="M34" s="475">
        <f>SUMIF(売上入力!$H:$H,DAY(B34),売上入力!Z:Z)</f>
        <v>0</v>
      </c>
      <c r="N34" s="472">
        <f t="shared" si="5"/>
        <v>0</v>
      </c>
      <c r="O34" s="476">
        <f>SUMPRODUCT((DAY(B34)=売上入力!$H$19:$H$1143)*("日払"=売上入力!$J$19:$J$1143),売上入力!$AI$19:$AI$1143)</f>
        <v>0</v>
      </c>
      <c r="P34" s="477">
        <f>SUMPRODUCT((DAY(B34)=売上入力!$H$19:$H$1143)*("月払"=売上入力!$J$19:$J$1143),売上入力!$AI$19:$AI$1143)</f>
        <v>0</v>
      </c>
      <c r="Q34" s="478">
        <f>IF(D34=0,0,HLOOKUP(DAY(B34),基本登録!$AU$2:$BY$3,2,0))</f>
        <v>0</v>
      </c>
      <c r="R34" s="479">
        <f t="shared" si="7"/>
        <v>0</v>
      </c>
      <c r="S34" s="480" t="e">
        <f t="shared" si="2"/>
        <v>#DIV/0!</v>
      </c>
      <c r="T34" s="481">
        <f t="shared" si="3"/>
        <v>0</v>
      </c>
      <c r="U34" s="482" t="e">
        <f t="shared" si="6"/>
        <v>#DIV/0!</v>
      </c>
      <c r="V34" s="483">
        <f t="shared" si="8"/>
        <v>0</v>
      </c>
    </row>
    <row r="35" spans="1:22" ht="21.75" customHeight="1" thickBot="1">
      <c r="A35" s="319">
        <v>31</v>
      </c>
      <c r="B35" s="496">
        <f>IF(DAY(DATE(基本登録!年,基本登録!月,A35))=1,0,DATE(基本登録!年,基本登録!月,A35))</f>
        <v>45230</v>
      </c>
      <c r="C35" s="392" t="str">
        <f>IF(B35=0,"",TEXT(B35,"aaa"))</f>
        <v>火</v>
      </c>
      <c r="D35" s="395">
        <f>SUMIF(売上入力!$H:$H,売上一覧表!A35,売上入力!AJ:AJ)</f>
        <v>0</v>
      </c>
      <c r="E35" s="497">
        <f>SUMIF(売上入力!H:H,売上一覧表!A35,売上入力!BB:BB)</f>
        <v>0</v>
      </c>
      <c r="F35" s="498">
        <f t="shared" si="9"/>
        <v>0</v>
      </c>
      <c r="G35" s="499">
        <f>SUMIF(売上入力!H:H,売上一覧表!A35,売上入力!L:L)</f>
        <v>0</v>
      </c>
      <c r="H35" s="497" t="e">
        <f t="shared" si="1"/>
        <v>#DIV/0!</v>
      </c>
      <c r="I35" s="391">
        <f>SUMIF(売上入力!$H:$H,DAY(B35),売上入力!V:V)</f>
        <v>0</v>
      </c>
      <c r="J35" s="391">
        <f>SUMIF(売上入力!$H:$H,DAY(B35),売上入力!W:W)</f>
        <v>0</v>
      </c>
      <c r="K35" s="391">
        <f>SUMIF(売上入力!$H:$H,DAY(B35),売上入力!X:X)</f>
        <v>0</v>
      </c>
      <c r="L35" s="391">
        <f>SUMIF(売上入力!$H:$H,DAY(B35),売上入力!Y:Y)</f>
        <v>0</v>
      </c>
      <c r="M35" s="500">
        <f>SUMIF(売上入力!$H:$H,DAY(B35),売上入力!Z:Z)</f>
        <v>0</v>
      </c>
      <c r="N35" s="498">
        <f t="shared" si="5"/>
        <v>0</v>
      </c>
      <c r="O35" s="501">
        <f t="array" ref="O35">SUMPRODUCT((DAY(B35)=売上入力!$H$19:$H$1143)*("日払"=売上入力!$J$19:$J$1143),売上入力!$AI$19:$AI$1143)</f>
        <v>0</v>
      </c>
      <c r="P35" s="502">
        <f>SUMPRODUCT((DAY(B35)=売上入力!$H$19:$H$1143)*("月払"=売上入力!$J$19:$J$1143),売上入力!$AI$19:$AI$1143)</f>
        <v>0</v>
      </c>
      <c r="Q35" s="503">
        <f>IF(D35=0,0,HLOOKUP(DAY(B35),基本登録!$AU$2:$BY$3,2,0))</f>
        <v>0</v>
      </c>
      <c r="R35" s="504">
        <f t="shared" si="7"/>
        <v>0</v>
      </c>
      <c r="S35" s="505" t="e">
        <f t="shared" si="2"/>
        <v>#DIV/0!</v>
      </c>
      <c r="T35" s="506">
        <f t="shared" si="3"/>
        <v>0</v>
      </c>
      <c r="U35" s="507" t="e">
        <f t="shared" si="6"/>
        <v>#DIV/0!</v>
      </c>
      <c r="V35" s="508">
        <f t="shared" si="8"/>
        <v>0</v>
      </c>
    </row>
    <row r="36" spans="1:22" ht="21" customHeight="1" thickTop="1" thickBot="1">
      <c r="B36" s="695" t="s">
        <v>333</v>
      </c>
      <c r="C36" s="696"/>
      <c r="D36" s="509">
        <f>SUM(D5:D35)</f>
        <v>127880</v>
      </c>
      <c r="E36" s="510">
        <f>SUM(E5:E35)</f>
        <v>11600</v>
      </c>
      <c r="F36" s="511">
        <f>SUM(F5:F35)</f>
        <v>263000</v>
      </c>
      <c r="G36" s="512">
        <f>SUM(G5:G35)</f>
        <v>66</v>
      </c>
      <c r="H36" s="510">
        <f t="shared" si="1"/>
        <v>3984.848484848485</v>
      </c>
      <c r="I36" s="513">
        <f t="shared" ref="I36:R36" si="10">SUM(I5:I35)</f>
        <v>520</v>
      </c>
      <c r="J36" s="513">
        <f t="shared" si="10"/>
        <v>0</v>
      </c>
      <c r="K36" s="513">
        <f t="shared" si="10"/>
        <v>0</v>
      </c>
      <c r="L36" s="513">
        <f t="shared" si="10"/>
        <v>0</v>
      </c>
      <c r="M36" s="514">
        <f t="shared" si="10"/>
        <v>0</v>
      </c>
      <c r="N36" s="511">
        <f t="shared" si="10"/>
        <v>520</v>
      </c>
      <c r="O36" s="515">
        <f t="shared" si="10"/>
        <v>123000</v>
      </c>
      <c r="P36" s="509">
        <f t="shared" si="10"/>
        <v>0</v>
      </c>
      <c r="Q36" s="510">
        <f t="shared" si="10"/>
        <v>0</v>
      </c>
      <c r="R36" s="511">
        <f t="shared" si="10"/>
        <v>123000</v>
      </c>
      <c r="S36" s="516">
        <f t="shared" si="2"/>
        <v>0.46768060836501901</v>
      </c>
      <c r="T36" s="509">
        <f>SUM(T5:T35)</f>
        <v>139480</v>
      </c>
      <c r="U36" s="517">
        <f t="shared" si="6"/>
        <v>0.53034220532319387</v>
      </c>
      <c r="V36" s="518">
        <f>SUM(V5:V35)</f>
        <v>11158.4</v>
      </c>
    </row>
    <row r="37" spans="1:22" ht="21" customHeight="1" thickBot="1">
      <c r="B37" s="697" t="s">
        <v>377</v>
      </c>
      <c r="C37" s="698"/>
      <c r="D37" s="519">
        <f>AVERAGE(D5:D35)</f>
        <v>4125.1612903225805</v>
      </c>
      <c r="E37" s="520">
        <f t="shared" ref="E37:V37" si="11">AVERAGE(E5:E35)</f>
        <v>374.19354838709677</v>
      </c>
      <c r="F37" s="521">
        <f t="shared" si="11"/>
        <v>8483.8709677419356</v>
      </c>
      <c r="G37" s="522">
        <f>AVERAGE(G5:G35)</f>
        <v>2.129032258064516</v>
      </c>
      <c r="H37" s="523"/>
      <c r="I37" s="519">
        <f t="shared" si="11"/>
        <v>16.774193548387096</v>
      </c>
      <c r="J37" s="519">
        <f t="shared" si="11"/>
        <v>0</v>
      </c>
      <c r="K37" s="519">
        <f t="shared" si="11"/>
        <v>0</v>
      </c>
      <c r="L37" s="519">
        <f t="shared" si="11"/>
        <v>0</v>
      </c>
      <c r="M37" s="520">
        <f>AVERAGE(M5:M35)</f>
        <v>0</v>
      </c>
      <c r="N37" s="524">
        <f>AVERAGE(N5:N35)</f>
        <v>16.774193548387096</v>
      </c>
      <c r="O37" s="525">
        <f t="shared" si="11"/>
        <v>3967.7419354838707</v>
      </c>
      <c r="P37" s="519">
        <f t="shared" si="11"/>
        <v>0</v>
      </c>
      <c r="Q37" s="526">
        <f t="shared" si="11"/>
        <v>0</v>
      </c>
      <c r="R37" s="521">
        <f t="shared" si="11"/>
        <v>3967.7419354838707</v>
      </c>
      <c r="S37" s="527">
        <f>R37/F37</f>
        <v>0.46768060836501896</v>
      </c>
      <c r="T37" s="519">
        <f>AVERAGE(T5:T35)</f>
        <v>4499.3548387096771</v>
      </c>
      <c r="U37" s="528">
        <f>T37/F37</f>
        <v>0.53034220532319387</v>
      </c>
      <c r="V37" s="526">
        <f t="shared" si="11"/>
        <v>359.94838709677418</v>
      </c>
    </row>
  </sheetData>
  <mergeCells count="4">
    <mergeCell ref="G2:P2"/>
    <mergeCell ref="S2:V3"/>
    <mergeCell ref="B36:C36"/>
    <mergeCell ref="B37:C37"/>
  </mergeCells>
  <phoneticPr fontId="1"/>
  <conditionalFormatting sqref="C5:C35">
    <cfRule type="cellIs" dxfId="242" priority="1" stopIfTrue="1" operator="equal">
      <formula>"日"</formula>
    </cfRule>
  </conditionalFormatting>
  <pageMargins left="0.23622047244094491" right="0.23622047244094491" top="0.39370078740157483" bottom="0.27559055118110237" header="0.15748031496062992" footer="0.15748031496062992"/>
  <pageSetup paperSize="9" scale="74" orientation="landscape" errors="blank"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8">
    <tabColor theme="4" tint="-0.249977111117893"/>
  </sheetPr>
  <dimension ref="A1:P39"/>
  <sheetViews>
    <sheetView showZeros="0" zoomScale="80" zoomScaleNormal="80" zoomScaleSheetLayoutView="100" workbookViewId="0">
      <pane xSplit="3" ySplit="8" topLeftCell="D10" activePane="bottomRight" state="frozen"/>
      <selection pane="topRight" activeCell="D1" sqref="D1"/>
      <selection pane="bottomLeft" activeCell="A9" sqref="A9"/>
      <selection pane="bottomRight" activeCell="B39" sqref="B39"/>
    </sheetView>
  </sheetViews>
  <sheetFormatPr defaultRowHeight="13.5"/>
  <cols>
    <col min="1" max="1" width="10" style="5" customWidth="1"/>
    <col min="2" max="2" width="22.5" style="5" customWidth="1"/>
    <col min="3" max="3" width="3" style="5" customWidth="1"/>
    <col min="4" max="4" width="22.5" style="5" customWidth="1"/>
    <col min="5" max="5" width="7" style="5" customWidth="1"/>
    <col min="6" max="6" width="5" style="5" customWidth="1"/>
    <col min="7" max="7" width="4.75" style="5" customWidth="1"/>
    <col min="8" max="8" width="5" style="5" customWidth="1"/>
    <col min="9" max="9" width="4.75" style="5" customWidth="1"/>
    <col min="10" max="10" width="3" style="5" customWidth="1"/>
    <col min="11" max="11" width="3.5" style="5" customWidth="1"/>
    <col min="12" max="12" width="9.625" style="5" bestFit="1" customWidth="1"/>
    <col min="13" max="14" width="5.625" style="5" bestFit="1" customWidth="1"/>
    <col min="15" max="15" width="10.25" style="5" customWidth="1"/>
    <col min="16" max="16" width="15" style="5" bestFit="1" customWidth="1"/>
    <col min="17" max="256" width="9" style="5"/>
    <col min="257" max="257" width="10" style="5" customWidth="1"/>
    <col min="258" max="258" width="22.5" style="5" customWidth="1"/>
    <col min="259" max="259" width="3" style="5" customWidth="1"/>
    <col min="260" max="260" width="22.5" style="5" customWidth="1"/>
    <col min="261" max="261" width="7" style="5" customWidth="1"/>
    <col min="262" max="262" width="5" style="5" customWidth="1"/>
    <col min="263" max="263" width="4.75" style="5" customWidth="1"/>
    <col min="264" max="264" width="5" style="5" customWidth="1"/>
    <col min="265" max="265" width="4.75" style="5" customWidth="1"/>
    <col min="266" max="266" width="3" style="5" customWidth="1"/>
    <col min="267" max="267" width="3.5" style="5" customWidth="1"/>
    <col min="268" max="512" width="9" style="5"/>
    <col min="513" max="513" width="10" style="5" customWidth="1"/>
    <col min="514" max="514" width="22.5" style="5" customWidth="1"/>
    <col min="515" max="515" width="3" style="5" customWidth="1"/>
    <col min="516" max="516" width="22.5" style="5" customWidth="1"/>
    <col min="517" max="517" width="7" style="5" customWidth="1"/>
    <col min="518" max="518" width="5" style="5" customWidth="1"/>
    <col min="519" max="519" width="4.75" style="5" customWidth="1"/>
    <col min="520" max="520" width="5" style="5" customWidth="1"/>
    <col min="521" max="521" width="4.75" style="5" customWidth="1"/>
    <col min="522" max="522" width="3" style="5" customWidth="1"/>
    <col min="523" max="523" width="3.5" style="5" customWidth="1"/>
    <col min="524" max="768" width="9" style="5"/>
    <col min="769" max="769" width="10" style="5" customWidth="1"/>
    <col min="770" max="770" width="22.5" style="5" customWidth="1"/>
    <col min="771" max="771" width="3" style="5" customWidth="1"/>
    <col min="772" max="772" width="22.5" style="5" customWidth="1"/>
    <col min="773" max="773" width="7" style="5" customWidth="1"/>
    <col min="774" max="774" width="5" style="5" customWidth="1"/>
    <col min="775" max="775" width="4.75" style="5" customWidth="1"/>
    <col min="776" max="776" width="5" style="5" customWidth="1"/>
    <col min="777" max="777" width="4.75" style="5" customWidth="1"/>
    <col min="778" max="778" width="3" style="5" customWidth="1"/>
    <col min="779" max="779" width="3.5" style="5" customWidth="1"/>
    <col min="780" max="1024" width="9" style="5"/>
    <col min="1025" max="1025" width="10" style="5" customWidth="1"/>
    <col min="1026" max="1026" width="22.5" style="5" customWidth="1"/>
    <col min="1027" max="1027" width="3" style="5" customWidth="1"/>
    <col min="1028" max="1028" width="22.5" style="5" customWidth="1"/>
    <col min="1029" max="1029" width="7" style="5" customWidth="1"/>
    <col min="1030" max="1030" width="5" style="5" customWidth="1"/>
    <col min="1031" max="1031" width="4.75" style="5" customWidth="1"/>
    <col min="1032" max="1032" width="5" style="5" customWidth="1"/>
    <col min="1033" max="1033" width="4.75" style="5" customWidth="1"/>
    <col min="1034" max="1034" width="3" style="5" customWidth="1"/>
    <col min="1035" max="1035" width="3.5" style="5" customWidth="1"/>
    <col min="1036" max="1280" width="9" style="5"/>
    <col min="1281" max="1281" width="10" style="5" customWidth="1"/>
    <col min="1282" max="1282" width="22.5" style="5" customWidth="1"/>
    <col min="1283" max="1283" width="3" style="5" customWidth="1"/>
    <col min="1284" max="1284" width="22.5" style="5" customWidth="1"/>
    <col min="1285" max="1285" width="7" style="5" customWidth="1"/>
    <col min="1286" max="1286" width="5" style="5" customWidth="1"/>
    <col min="1287" max="1287" width="4.75" style="5" customWidth="1"/>
    <col min="1288" max="1288" width="5" style="5" customWidth="1"/>
    <col min="1289" max="1289" width="4.75" style="5" customWidth="1"/>
    <col min="1290" max="1290" width="3" style="5" customWidth="1"/>
    <col min="1291" max="1291" width="3.5" style="5" customWidth="1"/>
    <col min="1292" max="1536" width="9" style="5"/>
    <col min="1537" max="1537" width="10" style="5" customWidth="1"/>
    <col min="1538" max="1538" width="22.5" style="5" customWidth="1"/>
    <col min="1539" max="1539" width="3" style="5" customWidth="1"/>
    <col min="1540" max="1540" width="22.5" style="5" customWidth="1"/>
    <col min="1541" max="1541" width="7" style="5" customWidth="1"/>
    <col min="1542" max="1542" width="5" style="5" customWidth="1"/>
    <col min="1543" max="1543" width="4.75" style="5" customWidth="1"/>
    <col min="1544" max="1544" width="5" style="5" customWidth="1"/>
    <col min="1545" max="1545" width="4.75" style="5" customWidth="1"/>
    <col min="1546" max="1546" width="3" style="5" customWidth="1"/>
    <col min="1547" max="1547" width="3.5" style="5" customWidth="1"/>
    <col min="1548" max="1792" width="9" style="5"/>
    <col min="1793" max="1793" width="10" style="5" customWidth="1"/>
    <col min="1794" max="1794" width="22.5" style="5" customWidth="1"/>
    <col min="1795" max="1795" width="3" style="5" customWidth="1"/>
    <col min="1796" max="1796" width="22.5" style="5" customWidth="1"/>
    <col min="1797" max="1797" width="7" style="5" customWidth="1"/>
    <col min="1798" max="1798" width="5" style="5" customWidth="1"/>
    <col min="1799" max="1799" width="4.75" style="5" customWidth="1"/>
    <col min="1800" max="1800" width="5" style="5" customWidth="1"/>
    <col min="1801" max="1801" width="4.75" style="5" customWidth="1"/>
    <col min="1802" max="1802" width="3" style="5" customWidth="1"/>
    <col min="1803" max="1803" width="3.5" style="5" customWidth="1"/>
    <col min="1804" max="2048" width="9" style="5"/>
    <col min="2049" max="2049" width="10" style="5" customWidth="1"/>
    <col min="2050" max="2050" width="22.5" style="5" customWidth="1"/>
    <col min="2051" max="2051" width="3" style="5" customWidth="1"/>
    <col min="2052" max="2052" width="22.5" style="5" customWidth="1"/>
    <col min="2053" max="2053" width="7" style="5" customWidth="1"/>
    <col min="2054" max="2054" width="5" style="5" customWidth="1"/>
    <col min="2055" max="2055" width="4.75" style="5" customWidth="1"/>
    <col min="2056" max="2056" width="5" style="5" customWidth="1"/>
    <col min="2057" max="2057" width="4.75" style="5" customWidth="1"/>
    <col min="2058" max="2058" width="3" style="5" customWidth="1"/>
    <col min="2059" max="2059" width="3.5" style="5" customWidth="1"/>
    <col min="2060" max="2304" width="9" style="5"/>
    <col min="2305" max="2305" width="10" style="5" customWidth="1"/>
    <col min="2306" max="2306" width="22.5" style="5" customWidth="1"/>
    <col min="2307" max="2307" width="3" style="5" customWidth="1"/>
    <col min="2308" max="2308" width="22.5" style="5" customWidth="1"/>
    <col min="2309" max="2309" width="7" style="5" customWidth="1"/>
    <col min="2310" max="2310" width="5" style="5" customWidth="1"/>
    <col min="2311" max="2311" width="4.75" style="5" customWidth="1"/>
    <col min="2312" max="2312" width="5" style="5" customWidth="1"/>
    <col min="2313" max="2313" width="4.75" style="5" customWidth="1"/>
    <col min="2314" max="2314" width="3" style="5" customWidth="1"/>
    <col min="2315" max="2315" width="3.5" style="5" customWidth="1"/>
    <col min="2316" max="2560" width="9" style="5"/>
    <col min="2561" max="2561" width="10" style="5" customWidth="1"/>
    <col min="2562" max="2562" width="22.5" style="5" customWidth="1"/>
    <col min="2563" max="2563" width="3" style="5" customWidth="1"/>
    <col min="2564" max="2564" width="22.5" style="5" customWidth="1"/>
    <col min="2565" max="2565" width="7" style="5" customWidth="1"/>
    <col min="2566" max="2566" width="5" style="5" customWidth="1"/>
    <col min="2567" max="2567" width="4.75" style="5" customWidth="1"/>
    <col min="2568" max="2568" width="5" style="5" customWidth="1"/>
    <col min="2569" max="2569" width="4.75" style="5" customWidth="1"/>
    <col min="2570" max="2570" width="3" style="5" customWidth="1"/>
    <col min="2571" max="2571" width="3.5" style="5" customWidth="1"/>
    <col min="2572" max="2816" width="9" style="5"/>
    <col min="2817" max="2817" width="10" style="5" customWidth="1"/>
    <col min="2818" max="2818" width="22.5" style="5" customWidth="1"/>
    <col min="2819" max="2819" width="3" style="5" customWidth="1"/>
    <col min="2820" max="2820" width="22.5" style="5" customWidth="1"/>
    <col min="2821" max="2821" width="7" style="5" customWidth="1"/>
    <col min="2822" max="2822" width="5" style="5" customWidth="1"/>
    <col min="2823" max="2823" width="4.75" style="5" customWidth="1"/>
    <col min="2824" max="2824" width="5" style="5" customWidth="1"/>
    <col min="2825" max="2825" width="4.75" style="5" customWidth="1"/>
    <col min="2826" max="2826" width="3" style="5" customWidth="1"/>
    <col min="2827" max="2827" width="3.5" style="5" customWidth="1"/>
    <col min="2828" max="3072" width="9" style="5"/>
    <col min="3073" max="3073" width="10" style="5" customWidth="1"/>
    <col min="3074" max="3074" width="22.5" style="5" customWidth="1"/>
    <col min="3075" max="3075" width="3" style="5" customWidth="1"/>
    <col min="3076" max="3076" width="22.5" style="5" customWidth="1"/>
    <col min="3077" max="3077" width="7" style="5" customWidth="1"/>
    <col min="3078" max="3078" width="5" style="5" customWidth="1"/>
    <col min="3079" max="3079" width="4.75" style="5" customWidth="1"/>
    <col min="3080" max="3080" width="5" style="5" customWidth="1"/>
    <col min="3081" max="3081" width="4.75" style="5" customWidth="1"/>
    <col min="3082" max="3082" width="3" style="5" customWidth="1"/>
    <col min="3083" max="3083" width="3.5" style="5" customWidth="1"/>
    <col min="3084" max="3328" width="9" style="5"/>
    <col min="3329" max="3329" width="10" style="5" customWidth="1"/>
    <col min="3330" max="3330" width="22.5" style="5" customWidth="1"/>
    <col min="3331" max="3331" width="3" style="5" customWidth="1"/>
    <col min="3332" max="3332" width="22.5" style="5" customWidth="1"/>
    <col min="3333" max="3333" width="7" style="5" customWidth="1"/>
    <col min="3334" max="3334" width="5" style="5" customWidth="1"/>
    <col min="3335" max="3335" width="4.75" style="5" customWidth="1"/>
    <col min="3336" max="3336" width="5" style="5" customWidth="1"/>
    <col min="3337" max="3337" width="4.75" style="5" customWidth="1"/>
    <col min="3338" max="3338" width="3" style="5" customWidth="1"/>
    <col min="3339" max="3339" width="3.5" style="5" customWidth="1"/>
    <col min="3340" max="3584" width="9" style="5"/>
    <col min="3585" max="3585" width="10" style="5" customWidth="1"/>
    <col min="3586" max="3586" width="22.5" style="5" customWidth="1"/>
    <col min="3587" max="3587" width="3" style="5" customWidth="1"/>
    <col min="3588" max="3588" width="22.5" style="5" customWidth="1"/>
    <col min="3589" max="3589" width="7" style="5" customWidth="1"/>
    <col min="3590" max="3590" width="5" style="5" customWidth="1"/>
    <col min="3591" max="3591" width="4.75" style="5" customWidth="1"/>
    <col min="3592" max="3592" width="5" style="5" customWidth="1"/>
    <col min="3593" max="3593" width="4.75" style="5" customWidth="1"/>
    <col min="3594" max="3594" width="3" style="5" customWidth="1"/>
    <col min="3595" max="3595" width="3.5" style="5" customWidth="1"/>
    <col min="3596" max="3840" width="9" style="5"/>
    <col min="3841" max="3841" width="10" style="5" customWidth="1"/>
    <col min="3842" max="3842" width="22.5" style="5" customWidth="1"/>
    <col min="3843" max="3843" width="3" style="5" customWidth="1"/>
    <col min="3844" max="3844" width="22.5" style="5" customWidth="1"/>
    <col min="3845" max="3845" width="7" style="5" customWidth="1"/>
    <col min="3846" max="3846" width="5" style="5" customWidth="1"/>
    <col min="3847" max="3847" width="4.75" style="5" customWidth="1"/>
    <col min="3848" max="3848" width="5" style="5" customWidth="1"/>
    <col min="3849" max="3849" width="4.75" style="5" customWidth="1"/>
    <col min="3850" max="3850" width="3" style="5" customWidth="1"/>
    <col min="3851" max="3851" width="3.5" style="5" customWidth="1"/>
    <col min="3852" max="4096" width="9" style="5"/>
    <col min="4097" max="4097" width="10" style="5" customWidth="1"/>
    <col min="4098" max="4098" width="22.5" style="5" customWidth="1"/>
    <col min="4099" max="4099" width="3" style="5" customWidth="1"/>
    <col min="4100" max="4100" width="22.5" style="5" customWidth="1"/>
    <col min="4101" max="4101" width="7" style="5" customWidth="1"/>
    <col min="4102" max="4102" width="5" style="5" customWidth="1"/>
    <col min="4103" max="4103" width="4.75" style="5" customWidth="1"/>
    <col min="4104" max="4104" width="5" style="5" customWidth="1"/>
    <col min="4105" max="4105" width="4.75" style="5" customWidth="1"/>
    <col min="4106" max="4106" width="3" style="5" customWidth="1"/>
    <col min="4107" max="4107" width="3.5" style="5" customWidth="1"/>
    <col min="4108" max="4352" width="9" style="5"/>
    <col min="4353" max="4353" width="10" style="5" customWidth="1"/>
    <col min="4354" max="4354" width="22.5" style="5" customWidth="1"/>
    <col min="4355" max="4355" width="3" style="5" customWidth="1"/>
    <col min="4356" max="4356" width="22.5" style="5" customWidth="1"/>
    <col min="4357" max="4357" width="7" style="5" customWidth="1"/>
    <col min="4358" max="4358" width="5" style="5" customWidth="1"/>
    <col min="4359" max="4359" width="4.75" style="5" customWidth="1"/>
    <col min="4360" max="4360" width="5" style="5" customWidth="1"/>
    <col min="4361" max="4361" width="4.75" style="5" customWidth="1"/>
    <col min="4362" max="4362" width="3" style="5" customWidth="1"/>
    <col min="4363" max="4363" width="3.5" style="5" customWidth="1"/>
    <col min="4364" max="4608" width="9" style="5"/>
    <col min="4609" max="4609" width="10" style="5" customWidth="1"/>
    <col min="4610" max="4610" width="22.5" style="5" customWidth="1"/>
    <col min="4611" max="4611" width="3" style="5" customWidth="1"/>
    <col min="4612" max="4612" width="22.5" style="5" customWidth="1"/>
    <col min="4613" max="4613" width="7" style="5" customWidth="1"/>
    <col min="4614" max="4614" width="5" style="5" customWidth="1"/>
    <col min="4615" max="4615" width="4.75" style="5" customWidth="1"/>
    <col min="4616" max="4616" width="5" style="5" customWidth="1"/>
    <col min="4617" max="4617" width="4.75" style="5" customWidth="1"/>
    <col min="4618" max="4618" width="3" style="5" customWidth="1"/>
    <col min="4619" max="4619" width="3.5" style="5" customWidth="1"/>
    <col min="4620" max="4864" width="9" style="5"/>
    <col min="4865" max="4865" width="10" style="5" customWidth="1"/>
    <col min="4866" max="4866" width="22.5" style="5" customWidth="1"/>
    <col min="4867" max="4867" width="3" style="5" customWidth="1"/>
    <col min="4868" max="4868" width="22.5" style="5" customWidth="1"/>
    <col min="4869" max="4869" width="7" style="5" customWidth="1"/>
    <col min="4870" max="4870" width="5" style="5" customWidth="1"/>
    <col min="4871" max="4871" width="4.75" style="5" customWidth="1"/>
    <col min="4872" max="4872" width="5" style="5" customWidth="1"/>
    <col min="4873" max="4873" width="4.75" style="5" customWidth="1"/>
    <col min="4874" max="4874" width="3" style="5" customWidth="1"/>
    <col min="4875" max="4875" width="3.5" style="5" customWidth="1"/>
    <col min="4876" max="5120" width="9" style="5"/>
    <col min="5121" max="5121" width="10" style="5" customWidth="1"/>
    <col min="5122" max="5122" width="22.5" style="5" customWidth="1"/>
    <col min="5123" max="5123" width="3" style="5" customWidth="1"/>
    <col min="5124" max="5124" width="22.5" style="5" customWidth="1"/>
    <col min="5125" max="5125" width="7" style="5" customWidth="1"/>
    <col min="5126" max="5126" width="5" style="5" customWidth="1"/>
    <col min="5127" max="5127" width="4.75" style="5" customWidth="1"/>
    <col min="5128" max="5128" width="5" style="5" customWidth="1"/>
    <col min="5129" max="5129" width="4.75" style="5" customWidth="1"/>
    <col min="5130" max="5130" width="3" style="5" customWidth="1"/>
    <col min="5131" max="5131" width="3.5" style="5" customWidth="1"/>
    <col min="5132" max="5376" width="9" style="5"/>
    <col min="5377" max="5377" width="10" style="5" customWidth="1"/>
    <col min="5378" max="5378" width="22.5" style="5" customWidth="1"/>
    <col min="5379" max="5379" width="3" style="5" customWidth="1"/>
    <col min="5380" max="5380" width="22.5" style="5" customWidth="1"/>
    <col min="5381" max="5381" width="7" style="5" customWidth="1"/>
    <col min="5382" max="5382" width="5" style="5" customWidth="1"/>
    <col min="5383" max="5383" width="4.75" style="5" customWidth="1"/>
    <col min="5384" max="5384" width="5" style="5" customWidth="1"/>
    <col min="5385" max="5385" width="4.75" style="5" customWidth="1"/>
    <col min="5386" max="5386" width="3" style="5" customWidth="1"/>
    <col min="5387" max="5387" width="3.5" style="5" customWidth="1"/>
    <col min="5388" max="5632" width="9" style="5"/>
    <col min="5633" max="5633" width="10" style="5" customWidth="1"/>
    <col min="5634" max="5634" width="22.5" style="5" customWidth="1"/>
    <col min="5635" max="5635" width="3" style="5" customWidth="1"/>
    <col min="5636" max="5636" width="22.5" style="5" customWidth="1"/>
    <col min="5637" max="5637" width="7" style="5" customWidth="1"/>
    <col min="5638" max="5638" width="5" style="5" customWidth="1"/>
    <col min="5639" max="5639" width="4.75" style="5" customWidth="1"/>
    <col min="5640" max="5640" width="5" style="5" customWidth="1"/>
    <col min="5641" max="5641" width="4.75" style="5" customWidth="1"/>
    <col min="5642" max="5642" width="3" style="5" customWidth="1"/>
    <col min="5643" max="5643" width="3.5" style="5" customWidth="1"/>
    <col min="5644" max="5888" width="9" style="5"/>
    <col min="5889" max="5889" width="10" style="5" customWidth="1"/>
    <col min="5890" max="5890" width="22.5" style="5" customWidth="1"/>
    <col min="5891" max="5891" width="3" style="5" customWidth="1"/>
    <col min="5892" max="5892" width="22.5" style="5" customWidth="1"/>
    <col min="5893" max="5893" width="7" style="5" customWidth="1"/>
    <col min="5894" max="5894" width="5" style="5" customWidth="1"/>
    <col min="5895" max="5895" width="4.75" style="5" customWidth="1"/>
    <col min="5896" max="5896" width="5" style="5" customWidth="1"/>
    <col min="5897" max="5897" width="4.75" style="5" customWidth="1"/>
    <col min="5898" max="5898" width="3" style="5" customWidth="1"/>
    <col min="5899" max="5899" width="3.5" style="5" customWidth="1"/>
    <col min="5900" max="6144" width="9" style="5"/>
    <col min="6145" max="6145" width="10" style="5" customWidth="1"/>
    <col min="6146" max="6146" width="22.5" style="5" customWidth="1"/>
    <col min="6147" max="6147" width="3" style="5" customWidth="1"/>
    <col min="6148" max="6148" width="22.5" style="5" customWidth="1"/>
    <col min="6149" max="6149" width="7" style="5" customWidth="1"/>
    <col min="6150" max="6150" width="5" style="5" customWidth="1"/>
    <col min="6151" max="6151" width="4.75" style="5" customWidth="1"/>
    <col min="6152" max="6152" width="5" style="5" customWidth="1"/>
    <col min="6153" max="6153" width="4.75" style="5" customWidth="1"/>
    <col min="6154" max="6154" width="3" style="5" customWidth="1"/>
    <col min="6155" max="6155" width="3.5" style="5" customWidth="1"/>
    <col min="6156" max="6400" width="9" style="5"/>
    <col min="6401" max="6401" width="10" style="5" customWidth="1"/>
    <col min="6402" max="6402" width="22.5" style="5" customWidth="1"/>
    <col min="6403" max="6403" width="3" style="5" customWidth="1"/>
    <col min="6404" max="6404" width="22.5" style="5" customWidth="1"/>
    <col min="6405" max="6405" width="7" style="5" customWidth="1"/>
    <col min="6406" max="6406" width="5" style="5" customWidth="1"/>
    <col min="6407" max="6407" width="4.75" style="5" customWidth="1"/>
    <col min="6408" max="6408" width="5" style="5" customWidth="1"/>
    <col min="6409" max="6409" width="4.75" style="5" customWidth="1"/>
    <col min="6410" max="6410" width="3" style="5" customWidth="1"/>
    <col min="6411" max="6411" width="3.5" style="5" customWidth="1"/>
    <col min="6412" max="6656" width="9" style="5"/>
    <col min="6657" max="6657" width="10" style="5" customWidth="1"/>
    <col min="6658" max="6658" width="22.5" style="5" customWidth="1"/>
    <col min="6659" max="6659" width="3" style="5" customWidth="1"/>
    <col min="6660" max="6660" width="22.5" style="5" customWidth="1"/>
    <col min="6661" max="6661" width="7" style="5" customWidth="1"/>
    <col min="6662" max="6662" width="5" style="5" customWidth="1"/>
    <col min="6663" max="6663" width="4.75" style="5" customWidth="1"/>
    <col min="6664" max="6664" width="5" style="5" customWidth="1"/>
    <col min="6665" max="6665" width="4.75" style="5" customWidth="1"/>
    <col min="6666" max="6666" width="3" style="5" customWidth="1"/>
    <col min="6667" max="6667" width="3.5" style="5" customWidth="1"/>
    <col min="6668" max="6912" width="9" style="5"/>
    <col min="6913" max="6913" width="10" style="5" customWidth="1"/>
    <col min="6914" max="6914" width="22.5" style="5" customWidth="1"/>
    <col min="6915" max="6915" width="3" style="5" customWidth="1"/>
    <col min="6916" max="6916" width="22.5" style="5" customWidth="1"/>
    <col min="6917" max="6917" width="7" style="5" customWidth="1"/>
    <col min="6918" max="6918" width="5" style="5" customWidth="1"/>
    <col min="6919" max="6919" width="4.75" style="5" customWidth="1"/>
    <col min="6920" max="6920" width="5" style="5" customWidth="1"/>
    <col min="6921" max="6921" width="4.75" style="5" customWidth="1"/>
    <col min="6922" max="6922" width="3" style="5" customWidth="1"/>
    <col min="6923" max="6923" width="3.5" style="5" customWidth="1"/>
    <col min="6924" max="7168" width="9" style="5"/>
    <col min="7169" max="7169" width="10" style="5" customWidth="1"/>
    <col min="7170" max="7170" width="22.5" style="5" customWidth="1"/>
    <col min="7171" max="7171" width="3" style="5" customWidth="1"/>
    <col min="7172" max="7172" width="22.5" style="5" customWidth="1"/>
    <col min="7173" max="7173" width="7" style="5" customWidth="1"/>
    <col min="7174" max="7174" width="5" style="5" customWidth="1"/>
    <col min="7175" max="7175" width="4.75" style="5" customWidth="1"/>
    <col min="7176" max="7176" width="5" style="5" customWidth="1"/>
    <col min="7177" max="7177" width="4.75" style="5" customWidth="1"/>
    <col min="7178" max="7178" width="3" style="5" customWidth="1"/>
    <col min="7179" max="7179" width="3.5" style="5" customWidth="1"/>
    <col min="7180" max="7424" width="9" style="5"/>
    <col min="7425" max="7425" width="10" style="5" customWidth="1"/>
    <col min="7426" max="7426" width="22.5" style="5" customWidth="1"/>
    <col min="7427" max="7427" width="3" style="5" customWidth="1"/>
    <col min="7428" max="7428" width="22.5" style="5" customWidth="1"/>
    <col min="7429" max="7429" width="7" style="5" customWidth="1"/>
    <col min="7430" max="7430" width="5" style="5" customWidth="1"/>
    <col min="7431" max="7431" width="4.75" style="5" customWidth="1"/>
    <col min="7432" max="7432" width="5" style="5" customWidth="1"/>
    <col min="7433" max="7433" width="4.75" style="5" customWidth="1"/>
    <col min="7434" max="7434" width="3" style="5" customWidth="1"/>
    <col min="7435" max="7435" width="3.5" style="5" customWidth="1"/>
    <col min="7436" max="7680" width="9" style="5"/>
    <col min="7681" max="7681" width="10" style="5" customWidth="1"/>
    <col min="7682" max="7682" width="22.5" style="5" customWidth="1"/>
    <col min="7683" max="7683" width="3" style="5" customWidth="1"/>
    <col min="7684" max="7684" width="22.5" style="5" customWidth="1"/>
    <col min="7685" max="7685" width="7" style="5" customWidth="1"/>
    <col min="7686" max="7686" width="5" style="5" customWidth="1"/>
    <col min="7687" max="7687" width="4.75" style="5" customWidth="1"/>
    <col min="7688" max="7688" width="5" style="5" customWidth="1"/>
    <col min="7689" max="7689" width="4.75" style="5" customWidth="1"/>
    <col min="7690" max="7690" width="3" style="5" customWidth="1"/>
    <col min="7691" max="7691" width="3.5" style="5" customWidth="1"/>
    <col min="7692" max="7936" width="9" style="5"/>
    <col min="7937" max="7937" width="10" style="5" customWidth="1"/>
    <col min="7938" max="7938" width="22.5" style="5" customWidth="1"/>
    <col min="7939" max="7939" width="3" style="5" customWidth="1"/>
    <col min="7940" max="7940" width="22.5" style="5" customWidth="1"/>
    <col min="7941" max="7941" width="7" style="5" customWidth="1"/>
    <col min="7942" max="7942" width="5" style="5" customWidth="1"/>
    <col min="7943" max="7943" width="4.75" style="5" customWidth="1"/>
    <col min="7944" max="7944" width="5" style="5" customWidth="1"/>
    <col min="7945" max="7945" width="4.75" style="5" customWidth="1"/>
    <col min="7946" max="7946" width="3" style="5" customWidth="1"/>
    <col min="7947" max="7947" width="3.5" style="5" customWidth="1"/>
    <col min="7948" max="8192" width="9" style="5"/>
    <col min="8193" max="8193" width="10" style="5" customWidth="1"/>
    <col min="8194" max="8194" width="22.5" style="5" customWidth="1"/>
    <col min="8195" max="8195" width="3" style="5" customWidth="1"/>
    <col min="8196" max="8196" width="22.5" style="5" customWidth="1"/>
    <col min="8197" max="8197" width="7" style="5" customWidth="1"/>
    <col min="8198" max="8198" width="5" style="5" customWidth="1"/>
    <col min="8199" max="8199" width="4.75" style="5" customWidth="1"/>
    <col min="8200" max="8200" width="5" style="5" customWidth="1"/>
    <col min="8201" max="8201" width="4.75" style="5" customWidth="1"/>
    <col min="8202" max="8202" width="3" style="5" customWidth="1"/>
    <col min="8203" max="8203" width="3.5" style="5" customWidth="1"/>
    <col min="8204" max="8448" width="9" style="5"/>
    <col min="8449" max="8449" width="10" style="5" customWidth="1"/>
    <col min="8450" max="8450" width="22.5" style="5" customWidth="1"/>
    <col min="8451" max="8451" width="3" style="5" customWidth="1"/>
    <col min="8452" max="8452" width="22.5" style="5" customWidth="1"/>
    <col min="8453" max="8453" width="7" style="5" customWidth="1"/>
    <col min="8454" max="8454" width="5" style="5" customWidth="1"/>
    <col min="8455" max="8455" width="4.75" style="5" customWidth="1"/>
    <col min="8456" max="8456" width="5" style="5" customWidth="1"/>
    <col min="8457" max="8457" width="4.75" style="5" customWidth="1"/>
    <col min="8458" max="8458" width="3" style="5" customWidth="1"/>
    <col min="8459" max="8459" width="3.5" style="5" customWidth="1"/>
    <col min="8460" max="8704" width="9" style="5"/>
    <col min="8705" max="8705" width="10" style="5" customWidth="1"/>
    <col min="8706" max="8706" width="22.5" style="5" customWidth="1"/>
    <col min="8707" max="8707" width="3" style="5" customWidth="1"/>
    <col min="8708" max="8708" width="22.5" style="5" customWidth="1"/>
    <col min="8709" max="8709" width="7" style="5" customWidth="1"/>
    <col min="8710" max="8710" width="5" style="5" customWidth="1"/>
    <col min="8711" max="8711" width="4.75" style="5" customWidth="1"/>
    <col min="8712" max="8712" width="5" style="5" customWidth="1"/>
    <col min="8713" max="8713" width="4.75" style="5" customWidth="1"/>
    <col min="8714" max="8714" width="3" style="5" customWidth="1"/>
    <col min="8715" max="8715" width="3.5" style="5" customWidth="1"/>
    <col min="8716" max="8960" width="9" style="5"/>
    <col min="8961" max="8961" width="10" style="5" customWidth="1"/>
    <col min="8962" max="8962" width="22.5" style="5" customWidth="1"/>
    <col min="8963" max="8963" width="3" style="5" customWidth="1"/>
    <col min="8964" max="8964" width="22.5" style="5" customWidth="1"/>
    <col min="8965" max="8965" width="7" style="5" customWidth="1"/>
    <col min="8966" max="8966" width="5" style="5" customWidth="1"/>
    <col min="8967" max="8967" width="4.75" style="5" customWidth="1"/>
    <col min="8968" max="8968" width="5" style="5" customWidth="1"/>
    <col min="8969" max="8969" width="4.75" style="5" customWidth="1"/>
    <col min="8970" max="8970" width="3" style="5" customWidth="1"/>
    <col min="8971" max="8971" width="3.5" style="5" customWidth="1"/>
    <col min="8972" max="9216" width="9" style="5"/>
    <col min="9217" max="9217" width="10" style="5" customWidth="1"/>
    <col min="9218" max="9218" width="22.5" style="5" customWidth="1"/>
    <col min="9219" max="9219" width="3" style="5" customWidth="1"/>
    <col min="9220" max="9220" width="22.5" style="5" customWidth="1"/>
    <col min="9221" max="9221" width="7" style="5" customWidth="1"/>
    <col min="9222" max="9222" width="5" style="5" customWidth="1"/>
    <col min="9223" max="9223" width="4.75" style="5" customWidth="1"/>
    <col min="9224" max="9224" width="5" style="5" customWidth="1"/>
    <col min="9225" max="9225" width="4.75" style="5" customWidth="1"/>
    <col min="9226" max="9226" width="3" style="5" customWidth="1"/>
    <col min="9227" max="9227" width="3.5" style="5" customWidth="1"/>
    <col min="9228" max="9472" width="9" style="5"/>
    <col min="9473" max="9473" width="10" style="5" customWidth="1"/>
    <col min="9474" max="9474" width="22.5" style="5" customWidth="1"/>
    <col min="9475" max="9475" width="3" style="5" customWidth="1"/>
    <col min="9476" max="9476" width="22.5" style="5" customWidth="1"/>
    <col min="9477" max="9477" width="7" style="5" customWidth="1"/>
    <col min="9478" max="9478" width="5" style="5" customWidth="1"/>
    <col min="9479" max="9479" width="4.75" style="5" customWidth="1"/>
    <col min="9480" max="9480" width="5" style="5" customWidth="1"/>
    <col min="9481" max="9481" width="4.75" style="5" customWidth="1"/>
    <col min="9482" max="9482" width="3" style="5" customWidth="1"/>
    <col min="9483" max="9483" width="3.5" style="5" customWidth="1"/>
    <col min="9484" max="9728" width="9" style="5"/>
    <col min="9729" max="9729" width="10" style="5" customWidth="1"/>
    <col min="9730" max="9730" width="22.5" style="5" customWidth="1"/>
    <col min="9731" max="9731" width="3" style="5" customWidth="1"/>
    <col min="9732" max="9732" width="22.5" style="5" customWidth="1"/>
    <col min="9733" max="9733" width="7" style="5" customWidth="1"/>
    <col min="9734" max="9734" width="5" style="5" customWidth="1"/>
    <col min="9735" max="9735" width="4.75" style="5" customWidth="1"/>
    <col min="9736" max="9736" width="5" style="5" customWidth="1"/>
    <col min="9737" max="9737" width="4.75" style="5" customWidth="1"/>
    <col min="9738" max="9738" width="3" style="5" customWidth="1"/>
    <col min="9739" max="9739" width="3.5" style="5" customWidth="1"/>
    <col min="9740" max="9984" width="9" style="5"/>
    <col min="9985" max="9985" width="10" style="5" customWidth="1"/>
    <col min="9986" max="9986" width="22.5" style="5" customWidth="1"/>
    <col min="9987" max="9987" width="3" style="5" customWidth="1"/>
    <col min="9988" max="9988" width="22.5" style="5" customWidth="1"/>
    <col min="9989" max="9989" width="7" style="5" customWidth="1"/>
    <col min="9990" max="9990" width="5" style="5" customWidth="1"/>
    <col min="9991" max="9991" width="4.75" style="5" customWidth="1"/>
    <col min="9992" max="9992" width="5" style="5" customWidth="1"/>
    <col min="9993" max="9993" width="4.75" style="5" customWidth="1"/>
    <col min="9994" max="9994" width="3" style="5" customWidth="1"/>
    <col min="9995" max="9995" width="3.5" style="5" customWidth="1"/>
    <col min="9996" max="10240" width="9" style="5"/>
    <col min="10241" max="10241" width="10" style="5" customWidth="1"/>
    <col min="10242" max="10242" width="22.5" style="5" customWidth="1"/>
    <col min="10243" max="10243" width="3" style="5" customWidth="1"/>
    <col min="10244" max="10244" width="22.5" style="5" customWidth="1"/>
    <col min="10245" max="10245" width="7" style="5" customWidth="1"/>
    <col min="10246" max="10246" width="5" style="5" customWidth="1"/>
    <col min="10247" max="10247" width="4.75" style="5" customWidth="1"/>
    <col min="10248" max="10248" width="5" style="5" customWidth="1"/>
    <col min="10249" max="10249" width="4.75" style="5" customWidth="1"/>
    <col min="10250" max="10250" width="3" style="5" customWidth="1"/>
    <col min="10251" max="10251" width="3.5" style="5" customWidth="1"/>
    <col min="10252" max="10496" width="9" style="5"/>
    <col min="10497" max="10497" width="10" style="5" customWidth="1"/>
    <col min="10498" max="10498" width="22.5" style="5" customWidth="1"/>
    <col min="10499" max="10499" width="3" style="5" customWidth="1"/>
    <col min="10500" max="10500" width="22.5" style="5" customWidth="1"/>
    <col min="10501" max="10501" width="7" style="5" customWidth="1"/>
    <col min="10502" max="10502" width="5" style="5" customWidth="1"/>
    <col min="10503" max="10503" width="4.75" style="5" customWidth="1"/>
    <col min="10504" max="10504" width="5" style="5" customWidth="1"/>
    <col min="10505" max="10505" width="4.75" style="5" customWidth="1"/>
    <col min="10506" max="10506" width="3" style="5" customWidth="1"/>
    <col min="10507" max="10507" width="3.5" style="5" customWidth="1"/>
    <col min="10508" max="10752" width="9" style="5"/>
    <col min="10753" max="10753" width="10" style="5" customWidth="1"/>
    <col min="10754" max="10754" width="22.5" style="5" customWidth="1"/>
    <col min="10755" max="10755" width="3" style="5" customWidth="1"/>
    <col min="10756" max="10756" width="22.5" style="5" customWidth="1"/>
    <col min="10757" max="10757" width="7" style="5" customWidth="1"/>
    <col min="10758" max="10758" width="5" style="5" customWidth="1"/>
    <col min="10759" max="10759" width="4.75" style="5" customWidth="1"/>
    <col min="10760" max="10760" width="5" style="5" customWidth="1"/>
    <col min="10761" max="10761" width="4.75" style="5" customWidth="1"/>
    <col min="10762" max="10762" width="3" style="5" customWidth="1"/>
    <col min="10763" max="10763" width="3.5" style="5" customWidth="1"/>
    <col min="10764" max="11008" width="9" style="5"/>
    <col min="11009" max="11009" width="10" style="5" customWidth="1"/>
    <col min="11010" max="11010" width="22.5" style="5" customWidth="1"/>
    <col min="11011" max="11011" width="3" style="5" customWidth="1"/>
    <col min="11012" max="11012" width="22.5" style="5" customWidth="1"/>
    <col min="11013" max="11013" width="7" style="5" customWidth="1"/>
    <col min="11014" max="11014" width="5" style="5" customWidth="1"/>
    <col min="11015" max="11015" width="4.75" style="5" customWidth="1"/>
    <col min="11016" max="11016" width="5" style="5" customWidth="1"/>
    <col min="11017" max="11017" width="4.75" style="5" customWidth="1"/>
    <col min="11018" max="11018" width="3" style="5" customWidth="1"/>
    <col min="11019" max="11019" width="3.5" style="5" customWidth="1"/>
    <col min="11020" max="11264" width="9" style="5"/>
    <col min="11265" max="11265" width="10" style="5" customWidth="1"/>
    <col min="11266" max="11266" width="22.5" style="5" customWidth="1"/>
    <col min="11267" max="11267" width="3" style="5" customWidth="1"/>
    <col min="11268" max="11268" width="22.5" style="5" customWidth="1"/>
    <col min="11269" max="11269" width="7" style="5" customWidth="1"/>
    <col min="11270" max="11270" width="5" style="5" customWidth="1"/>
    <col min="11271" max="11271" width="4.75" style="5" customWidth="1"/>
    <col min="11272" max="11272" width="5" style="5" customWidth="1"/>
    <col min="11273" max="11273" width="4.75" style="5" customWidth="1"/>
    <col min="11274" max="11274" width="3" style="5" customWidth="1"/>
    <col min="11275" max="11275" width="3.5" style="5" customWidth="1"/>
    <col min="11276" max="11520" width="9" style="5"/>
    <col min="11521" max="11521" width="10" style="5" customWidth="1"/>
    <col min="11522" max="11522" width="22.5" style="5" customWidth="1"/>
    <col min="11523" max="11523" width="3" style="5" customWidth="1"/>
    <col min="11524" max="11524" width="22.5" style="5" customWidth="1"/>
    <col min="11525" max="11525" width="7" style="5" customWidth="1"/>
    <col min="11526" max="11526" width="5" style="5" customWidth="1"/>
    <col min="11527" max="11527" width="4.75" style="5" customWidth="1"/>
    <col min="11528" max="11528" width="5" style="5" customWidth="1"/>
    <col min="11529" max="11529" width="4.75" style="5" customWidth="1"/>
    <col min="11530" max="11530" width="3" style="5" customWidth="1"/>
    <col min="11531" max="11531" width="3.5" style="5" customWidth="1"/>
    <col min="11532" max="11776" width="9" style="5"/>
    <col min="11777" max="11777" width="10" style="5" customWidth="1"/>
    <col min="11778" max="11778" width="22.5" style="5" customWidth="1"/>
    <col min="11779" max="11779" width="3" style="5" customWidth="1"/>
    <col min="11780" max="11780" width="22.5" style="5" customWidth="1"/>
    <col min="11781" max="11781" width="7" style="5" customWidth="1"/>
    <col min="11782" max="11782" width="5" style="5" customWidth="1"/>
    <col min="11783" max="11783" width="4.75" style="5" customWidth="1"/>
    <col min="11784" max="11784" width="5" style="5" customWidth="1"/>
    <col min="11785" max="11785" width="4.75" style="5" customWidth="1"/>
    <col min="11786" max="11786" width="3" style="5" customWidth="1"/>
    <col min="11787" max="11787" width="3.5" style="5" customWidth="1"/>
    <col min="11788" max="12032" width="9" style="5"/>
    <col min="12033" max="12033" width="10" style="5" customWidth="1"/>
    <col min="12034" max="12034" width="22.5" style="5" customWidth="1"/>
    <col min="12035" max="12035" width="3" style="5" customWidth="1"/>
    <col min="12036" max="12036" width="22.5" style="5" customWidth="1"/>
    <col min="12037" max="12037" width="7" style="5" customWidth="1"/>
    <col min="12038" max="12038" width="5" style="5" customWidth="1"/>
    <col min="12039" max="12039" width="4.75" style="5" customWidth="1"/>
    <col min="12040" max="12040" width="5" style="5" customWidth="1"/>
    <col min="12041" max="12041" width="4.75" style="5" customWidth="1"/>
    <col min="12042" max="12042" width="3" style="5" customWidth="1"/>
    <col min="12043" max="12043" width="3.5" style="5" customWidth="1"/>
    <col min="12044" max="12288" width="9" style="5"/>
    <col min="12289" max="12289" width="10" style="5" customWidth="1"/>
    <col min="12290" max="12290" width="22.5" style="5" customWidth="1"/>
    <col min="12291" max="12291" width="3" style="5" customWidth="1"/>
    <col min="12292" max="12292" width="22.5" style="5" customWidth="1"/>
    <col min="12293" max="12293" width="7" style="5" customWidth="1"/>
    <col min="12294" max="12294" width="5" style="5" customWidth="1"/>
    <col min="12295" max="12295" width="4.75" style="5" customWidth="1"/>
    <col min="12296" max="12296" width="5" style="5" customWidth="1"/>
    <col min="12297" max="12297" width="4.75" style="5" customWidth="1"/>
    <col min="12298" max="12298" width="3" style="5" customWidth="1"/>
    <col min="12299" max="12299" width="3.5" style="5" customWidth="1"/>
    <col min="12300" max="12544" width="9" style="5"/>
    <col min="12545" max="12545" width="10" style="5" customWidth="1"/>
    <col min="12546" max="12546" width="22.5" style="5" customWidth="1"/>
    <col min="12547" max="12547" width="3" style="5" customWidth="1"/>
    <col min="12548" max="12548" width="22.5" style="5" customWidth="1"/>
    <col min="12549" max="12549" width="7" style="5" customWidth="1"/>
    <col min="12550" max="12550" width="5" style="5" customWidth="1"/>
    <col min="12551" max="12551" width="4.75" style="5" customWidth="1"/>
    <col min="12552" max="12552" width="5" style="5" customWidth="1"/>
    <col min="12553" max="12553" width="4.75" style="5" customWidth="1"/>
    <col min="12554" max="12554" width="3" style="5" customWidth="1"/>
    <col min="12555" max="12555" width="3.5" style="5" customWidth="1"/>
    <col min="12556" max="12800" width="9" style="5"/>
    <col min="12801" max="12801" width="10" style="5" customWidth="1"/>
    <col min="12802" max="12802" width="22.5" style="5" customWidth="1"/>
    <col min="12803" max="12803" width="3" style="5" customWidth="1"/>
    <col min="12804" max="12804" width="22.5" style="5" customWidth="1"/>
    <col min="12805" max="12805" width="7" style="5" customWidth="1"/>
    <col min="12806" max="12806" width="5" style="5" customWidth="1"/>
    <col min="12807" max="12807" width="4.75" style="5" customWidth="1"/>
    <col min="12808" max="12808" width="5" style="5" customWidth="1"/>
    <col min="12809" max="12809" width="4.75" style="5" customWidth="1"/>
    <col min="12810" max="12810" width="3" style="5" customWidth="1"/>
    <col min="12811" max="12811" width="3.5" style="5" customWidth="1"/>
    <col min="12812" max="13056" width="9" style="5"/>
    <col min="13057" max="13057" width="10" style="5" customWidth="1"/>
    <col min="13058" max="13058" width="22.5" style="5" customWidth="1"/>
    <col min="13059" max="13059" width="3" style="5" customWidth="1"/>
    <col min="13060" max="13060" width="22.5" style="5" customWidth="1"/>
    <col min="13061" max="13061" width="7" style="5" customWidth="1"/>
    <col min="13062" max="13062" width="5" style="5" customWidth="1"/>
    <col min="13063" max="13063" width="4.75" style="5" customWidth="1"/>
    <col min="13064" max="13064" width="5" style="5" customWidth="1"/>
    <col min="13065" max="13065" width="4.75" style="5" customWidth="1"/>
    <col min="13066" max="13066" width="3" style="5" customWidth="1"/>
    <col min="13067" max="13067" width="3.5" style="5" customWidth="1"/>
    <col min="13068" max="13312" width="9" style="5"/>
    <col min="13313" max="13313" width="10" style="5" customWidth="1"/>
    <col min="13314" max="13314" width="22.5" style="5" customWidth="1"/>
    <col min="13315" max="13315" width="3" style="5" customWidth="1"/>
    <col min="13316" max="13316" width="22.5" style="5" customWidth="1"/>
    <col min="13317" max="13317" width="7" style="5" customWidth="1"/>
    <col min="13318" max="13318" width="5" style="5" customWidth="1"/>
    <col min="13319" max="13319" width="4.75" style="5" customWidth="1"/>
    <col min="13320" max="13320" width="5" style="5" customWidth="1"/>
    <col min="13321" max="13321" width="4.75" style="5" customWidth="1"/>
    <col min="13322" max="13322" width="3" style="5" customWidth="1"/>
    <col min="13323" max="13323" width="3.5" style="5" customWidth="1"/>
    <col min="13324" max="13568" width="9" style="5"/>
    <col min="13569" max="13569" width="10" style="5" customWidth="1"/>
    <col min="13570" max="13570" width="22.5" style="5" customWidth="1"/>
    <col min="13571" max="13571" width="3" style="5" customWidth="1"/>
    <col min="13572" max="13572" width="22.5" style="5" customWidth="1"/>
    <col min="13573" max="13573" width="7" style="5" customWidth="1"/>
    <col min="13574" max="13574" width="5" style="5" customWidth="1"/>
    <col min="13575" max="13575" width="4.75" style="5" customWidth="1"/>
    <col min="13576" max="13576" width="5" style="5" customWidth="1"/>
    <col min="13577" max="13577" width="4.75" style="5" customWidth="1"/>
    <col min="13578" max="13578" width="3" style="5" customWidth="1"/>
    <col min="13579" max="13579" width="3.5" style="5" customWidth="1"/>
    <col min="13580" max="13824" width="9" style="5"/>
    <col min="13825" max="13825" width="10" style="5" customWidth="1"/>
    <col min="13826" max="13826" width="22.5" style="5" customWidth="1"/>
    <col min="13827" max="13827" width="3" style="5" customWidth="1"/>
    <col min="13828" max="13828" width="22.5" style="5" customWidth="1"/>
    <col min="13829" max="13829" width="7" style="5" customWidth="1"/>
    <col min="13830" max="13830" width="5" style="5" customWidth="1"/>
    <col min="13831" max="13831" width="4.75" style="5" customWidth="1"/>
    <col min="13832" max="13832" width="5" style="5" customWidth="1"/>
    <col min="13833" max="13833" width="4.75" style="5" customWidth="1"/>
    <col min="13834" max="13834" width="3" style="5" customWidth="1"/>
    <col min="13835" max="13835" width="3.5" style="5" customWidth="1"/>
    <col min="13836" max="14080" width="9" style="5"/>
    <col min="14081" max="14081" width="10" style="5" customWidth="1"/>
    <col min="14082" max="14082" width="22.5" style="5" customWidth="1"/>
    <col min="14083" max="14083" width="3" style="5" customWidth="1"/>
    <col min="14084" max="14084" width="22.5" style="5" customWidth="1"/>
    <col min="14085" max="14085" width="7" style="5" customWidth="1"/>
    <col min="14086" max="14086" width="5" style="5" customWidth="1"/>
    <col min="14087" max="14087" width="4.75" style="5" customWidth="1"/>
    <col min="14088" max="14088" width="5" style="5" customWidth="1"/>
    <col min="14089" max="14089" width="4.75" style="5" customWidth="1"/>
    <col min="14090" max="14090" width="3" style="5" customWidth="1"/>
    <col min="14091" max="14091" width="3.5" style="5" customWidth="1"/>
    <col min="14092" max="14336" width="9" style="5"/>
    <col min="14337" max="14337" width="10" style="5" customWidth="1"/>
    <col min="14338" max="14338" width="22.5" style="5" customWidth="1"/>
    <col min="14339" max="14339" width="3" style="5" customWidth="1"/>
    <col min="14340" max="14340" width="22.5" style="5" customWidth="1"/>
    <col min="14341" max="14341" width="7" style="5" customWidth="1"/>
    <col min="14342" max="14342" width="5" style="5" customWidth="1"/>
    <col min="14343" max="14343" width="4.75" style="5" customWidth="1"/>
    <col min="14344" max="14344" width="5" style="5" customWidth="1"/>
    <col min="14345" max="14345" width="4.75" style="5" customWidth="1"/>
    <col min="14346" max="14346" width="3" style="5" customWidth="1"/>
    <col min="14347" max="14347" width="3.5" style="5" customWidth="1"/>
    <col min="14348" max="14592" width="9" style="5"/>
    <col min="14593" max="14593" width="10" style="5" customWidth="1"/>
    <col min="14594" max="14594" width="22.5" style="5" customWidth="1"/>
    <col min="14595" max="14595" width="3" style="5" customWidth="1"/>
    <col min="14596" max="14596" width="22.5" style="5" customWidth="1"/>
    <col min="14597" max="14597" width="7" style="5" customWidth="1"/>
    <col min="14598" max="14598" width="5" style="5" customWidth="1"/>
    <col min="14599" max="14599" width="4.75" style="5" customWidth="1"/>
    <col min="14600" max="14600" width="5" style="5" customWidth="1"/>
    <col min="14601" max="14601" width="4.75" style="5" customWidth="1"/>
    <col min="14602" max="14602" width="3" style="5" customWidth="1"/>
    <col min="14603" max="14603" width="3.5" style="5" customWidth="1"/>
    <col min="14604" max="14848" width="9" style="5"/>
    <col min="14849" max="14849" width="10" style="5" customWidth="1"/>
    <col min="14850" max="14850" width="22.5" style="5" customWidth="1"/>
    <col min="14851" max="14851" width="3" style="5" customWidth="1"/>
    <col min="14852" max="14852" width="22.5" style="5" customWidth="1"/>
    <col min="14853" max="14853" width="7" style="5" customWidth="1"/>
    <col min="14854" max="14854" width="5" style="5" customWidth="1"/>
    <col min="14855" max="14855" width="4.75" style="5" customWidth="1"/>
    <col min="14856" max="14856" width="5" style="5" customWidth="1"/>
    <col min="14857" max="14857" width="4.75" style="5" customWidth="1"/>
    <col min="14858" max="14858" width="3" style="5" customWidth="1"/>
    <col min="14859" max="14859" width="3.5" style="5" customWidth="1"/>
    <col min="14860" max="15104" width="9" style="5"/>
    <col min="15105" max="15105" width="10" style="5" customWidth="1"/>
    <col min="15106" max="15106" width="22.5" style="5" customWidth="1"/>
    <col min="15107" max="15107" width="3" style="5" customWidth="1"/>
    <col min="15108" max="15108" width="22.5" style="5" customWidth="1"/>
    <col min="15109" max="15109" width="7" style="5" customWidth="1"/>
    <col min="15110" max="15110" width="5" style="5" customWidth="1"/>
    <col min="15111" max="15111" width="4.75" style="5" customWidth="1"/>
    <col min="15112" max="15112" width="5" style="5" customWidth="1"/>
    <col min="15113" max="15113" width="4.75" style="5" customWidth="1"/>
    <col min="15114" max="15114" width="3" style="5" customWidth="1"/>
    <col min="15115" max="15115" width="3.5" style="5" customWidth="1"/>
    <col min="15116" max="15360" width="9" style="5"/>
    <col min="15361" max="15361" width="10" style="5" customWidth="1"/>
    <col min="15362" max="15362" width="22.5" style="5" customWidth="1"/>
    <col min="15363" max="15363" width="3" style="5" customWidth="1"/>
    <col min="15364" max="15364" width="22.5" style="5" customWidth="1"/>
    <col min="15365" max="15365" width="7" style="5" customWidth="1"/>
    <col min="15366" max="15366" width="5" style="5" customWidth="1"/>
    <col min="15367" max="15367" width="4.75" style="5" customWidth="1"/>
    <col min="15368" max="15368" width="5" style="5" customWidth="1"/>
    <col min="15369" max="15369" width="4.75" style="5" customWidth="1"/>
    <col min="15370" max="15370" width="3" style="5" customWidth="1"/>
    <col min="15371" max="15371" width="3.5" style="5" customWidth="1"/>
    <col min="15372" max="15616" width="9" style="5"/>
    <col min="15617" max="15617" width="10" style="5" customWidth="1"/>
    <col min="15618" max="15618" width="22.5" style="5" customWidth="1"/>
    <col min="15619" max="15619" width="3" style="5" customWidth="1"/>
    <col min="15620" max="15620" width="22.5" style="5" customWidth="1"/>
    <col min="15621" max="15621" width="7" style="5" customWidth="1"/>
    <col min="15622" max="15622" width="5" style="5" customWidth="1"/>
    <col min="15623" max="15623" width="4.75" style="5" customWidth="1"/>
    <col min="15624" max="15624" width="5" style="5" customWidth="1"/>
    <col min="15625" max="15625" width="4.75" style="5" customWidth="1"/>
    <col min="15626" max="15626" width="3" style="5" customWidth="1"/>
    <col min="15627" max="15627" width="3.5" style="5" customWidth="1"/>
    <col min="15628" max="15872" width="9" style="5"/>
    <col min="15873" max="15873" width="10" style="5" customWidth="1"/>
    <col min="15874" max="15874" width="22.5" style="5" customWidth="1"/>
    <col min="15875" max="15875" width="3" style="5" customWidth="1"/>
    <col min="15876" max="15876" width="22.5" style="5" customWidth="1"/>
    <col min="15877" max="15877" width="7" style="5" customWidth="1"/>
    <col min="15878" max="15878" width="5" style="5" customWidth="1"/>
    <col min="15879" max="15879" width="4.75" style="5" customWidth="1"/>
    <col min="15880" max="15880" width="5" style="5" customWidth="1"/>
    <col min="15881" max="15881" width="4.75" style="5" customWidth="1"/>
    <col min="15882" max="15882" width="3" style="5" customWidth="1"/>
    <col min="15883" max="15883" width="3.5" style="5" customWidth="1"/>
    <col min="15884" max="16128" width="9" style="5"/>
    <col min="16129" max="16129" width="10" style="5" customWidth="1"/>
    <col min="16130" max="16130" width="22.5" style="5" customWidth="1"/>
    <col min="16131" max="16131" width="3" style="5" customWidth="1"/>
    <col min="16132" max="16132" width="22.5" style="5" customWidth="1"/>
    <col min="16133" max="16133" width="7" style="5" customWidth="1"/>
    <col min="16134" max="16134" width="5" style="5" customWidth="1"/>
    <col min="16135" max="16135" width="4.75" style="5" customWidth="1"/>
    <col min="16136" max="16136" width="5" style="5" customWidth="1"/>
    <col min="16137" max="16137" width="4.75" style="5" customWidth="1"/>
    <col min="16138" max="16138" width="3" style="5" customWidth="1"/>
    <col min="16139" max="16139" width="3.5" style="5" customWidth="1"/>
    <col min="16140" max="16384" width="9" style="5"/>
  </cols>
  <sheetData>
    <row r="1" spans="1:16">
      <c r="E1" s="572">
        <v>2022</v>
      </c>
      <c r="F1" s="5" t="s">
        <v>248</v>
      </c>
      <c r="G1" s="572">
        <v>10</v>
      </c>
      <c r="H1" s="5" t="s">
        <v>252</v>
      </c>
      <c r="I1" s="572">
        <v>3</v>
      </c>
      <c r="J1" s="5" t="s">
        <v>48</v>
      </c>
    </row>
    <row r="2" spans="1:16" ht="14.25">
      <c r="A2" s="573" t="s">
        <v>438</v>
      </c>
    </row>
    <row r="3" spans="1:16" ht="21.75" customHeight="1">
      <c r="E3" s="700" t="s">
        <v>439</v>
      </c>
      <c r="F3" s="700"/>
      <c r="G3" s="700"/>
      <c r="H3" s="700"/>
      <c r="I3" s="700"/>
      <c r="J3" s="700"/>
      <c r="L3" s="30"/>
      <c r="M3" s="115" t="s">
        <v>79</v>
      </c>
      <c r="N3" s="115" t="s">
        <v>80</v>
      </c>
    </row>
    <row r="4" spans="1:16" ht="21.75" customHeight="1">
      <c r="E4" s="574"/>
      <c r="F4" s="574"/>
      <c r="G4" s="574"/>
      <c r="H4" s="574"/>
      <c r="I4" s="574"/>
      <c r="J4" s="574"/>
      <c r="L4" s="745" t="s">
        <v>89</v>
      </c>
      <c r="M4" s="116">
        <v>1</v>
      </c>
      <c r="N4" s="116">
        <v>14</v>
      </c>
    </row>
    <row r="5" spans="1:16" ht="13.5" customHeight="1">
      <c r="A5" s="701" t="str">
        <f>VLOOKUP($L$6,$O$14:$P$28,2,FALSE)</f>
        <v>シオンテクノス</v>
      </c>
      <c r="B5" s="701"/>
      <c r="C5" s="575"/>
      <c r="D5" s="699" t="s">
        <v>440</v>
      </c>
      <c r="E5" s="699"/>
      <c r="F5" s="699"/>
      <c r="L5" s="745"/>
    </row>
    <row r="6" spans="1:16" ht="16.5" customHeight="1">
      <c r="A6" s="702"/>
      <c r="B6" s="702"/>
      <c r="C6" s="576" t="s">
        <v>441</v>
      </c>
      <c r="D6" s="699" t="s">
        <v>442</v>
      </c>
      <c r="E6" s="699"/>
      <c r="F6" s="699"/>
      <c r="G6" s="699"/>
      <c r="H6" s="699"/>
      <c r="I6" s="699"/>
      <c r="J6" s="699"/>
      <c r="L6" s="128">
        <v>7</v>
      </c>
      <c r="M6" s="30"/>
      <c r="N6" s="30"/>
    </row>
    <row r="7" spans="1:16" ht="16.5" customHeight="1">
      <c r="D7" s="699" t="s">
        <v>443</v>
      </c>
      <c r="E7" s="699"/>
      <c r="F7" s="699"/>
      <c r="G7" s="699"/>
      <c r="H7" s="699"/>
      <c r="I7" s="699"/>
      <c r="J7" s="699"/>
    </row>
    <row r="8" spans="1:16" ht="18.75" customHeight="1">
      <c r="D8" s="699" t="s">
        <v>444</v>
      </c>
      <c r="E8" s="699"/>
      <c r="F8" s="699"/>
      <c r="G8" s="699"/>
      <c r="H8" s="699"/>
      <c r="I8" s="699"/>
      <c r="J8" s="699"/>
    </row>
    <row r="9" spans="1:16" ht="18.75" customHeight="1">
      <c r="D9" s="699" t="s">
        <v>445</v>
      </c>
      <c r="E9" s="699"/>
      <c r="F9" s="699"/>
      <c r="G9" s="699"/>
      <c r="H9" s="699"/>
      <c r="I9" s="699"/>
      <c r="J9" s="699"/>
    </row>
    <row r="10" spans="1:16">
      <c r="A10" s="547" t="s">
        <v>446</v>
      </c>
      <c r="D10" s="703" t="s">
        <v>447</v>
      </c>
      <c r="E10" s="704">
        <f>G34</f>
        <v>20200</v>
      </c>
      <c r="F10" s="705"/>
      <c r="G10" s="705"/>
      <c r="H10" s="705"/>
      <c r="I10" s="705"/>
      <c r="J10" s="706"/>
    </row>
    <row r="11" spans="1:16">
      <c r="A11" s="547" t="s">
        <v>448</v>
      </c>
      <c r="D11" s="703"/>
      <c r="E11" s="707"/>
      <c r="F11" s="708"/>
      <c r="G11" s="708"/>
      <c r="H11" s="708"/>
      <c r="I11" s="708"/>
      <c r="J11" s="709"/>
    </row>
    <row r="12" spans="1:16" ht="13.5" customHeight="1">
      <c r="A12" s="577"/>
      <c r="B12" s="577"/>
      <c r="C12" s="577"/>
      <c r="D12" s="577"/>
      <c r="E12" s="577"/>
      <c r="F12" s="577"/>
      <c r="G12" s="577"/>
    </row>
    <row r="13" spans="1:16" ht="18" customHeight="1">
      <c r="A13" s="578" t="s">
        <v>449</v>
      </c>
      <c r="B13" s="710" t="s">
        <v>450</v>
      </c>
      <c r="C13" s="711"/>
      <c r="D13" s="579" t="s">
        <v>451</v>
      </c>
      <c r="E13" s="579" t="s">
        <v>452</v>
      </c>
      <c r="F13" s="710" t="s">
        <v>453</v>
      </c>
      <c r="G13" s="711"/>
      <c r="H13" s="710" t="s">
        <v>454</v>
      </c>
      <c r="I13" s="712"/>
      <c r="J13" s="713"/>
      <c r="L13" s="30"/>
      <c r="M13" s="30"/>
      <c r="N13" s="30"/>
      <c r="O13" s="30" t="s">
        <v>89</v>
      </c>
      <c r="P13" s="30" t="s">
        <v>161</v>
      </c>
    </row>
    <row r="14" spans="1:16" ht="22.5" customHeight="1">
      <c r="A14" s="580">
        <v>45175</v>
      </c>
      <c r="B14" s="714" t="s">
        <v>552</v>
      </c>
      <c r="C14" s="715"/>
      <c r="D14" s="581" t="s">
        <v>553</v>
      </c>
      <c r="E14" s="582">
        <v>1</v>
      </c>
      <c r="F14" s="716">
        <v>4200</v>
      </c>
      <c r="G14" s="717"/>
      <c r="H14" s="718">
        <v>4200</v>
      </c>
      <c r="I14" s="719"/>
      <c r="J14" s="720"/>
      <c r="L14" s="595"/>
      <c r="M14" s="30"/>
      <c r="N14" s="30"/>
      <c r="O14" s="129">
        <v>1</v>
      </c>
      <c r="P14" s="129" t="str">
        <f>売上入力!O1</f>
        <v>栄町つぼ八</v>
      </c>
    </row>
    <row r="15" spans="1:16" ht="22.5" customHeight="1">
      <c r="A15" s="583"/>
      <c r="B15" s="721"/>
      <c r="C15" s="722"/>
      <c r="D15" s="584"/>
      <c r="E15" s="585"/>
      <c r="F15" s="723"/>
      <c r="G15" s="724"/>
      <c r="H15" s="725"/>
      <c r="I15" s="726"/>
      <c r="J15" s="727"/>
      <c r="L15" s="30"/>
      <c r="M15" s="30"/>
      <c r="N15" s="30"/>
      <c r="O15" s="129">
        <v>2</v>
      </c>
      <c r="P15" s="129" t="str">
        <f>売上入力!O2</f>
        <v>元町GAJA</v>
      </c>
    </row>
    <row r="16" spans="1:16" ht="22.5" customHeight="1">
      <c r="A16" s="586">
        <v>45177</v>
      </c>
      <c r="B16" s="714" t="s">
        <v>554</v>
      </c>
      <c r="C16" s="715"/>
      <c r="D16" s="587" t="s">
        <v>555</v>
      </c>
      <c r="E16" s="588">
        <v>1</v>
      </c>
      <c r="F16" s="728">
        <v>4000</v>
      </c>
      <c r="G16" s="729"/>
      <c r="H16" s="730">
        <v>4000</v>
      </c>
      <c r="I16" s="731"/>
      <c r="J16" s="732"/>
      <c r="L16" s="30"/>
      <c r="M16" s="30"/>
      <c r="N16" s="30"/>
      <c r="O16" s="129">
        <v>3</v>
      </c>
      <c r="P16" s="129" t="str">
        <f>売上入力!O3</f>
        <v>デマン</v>
      </c>
    </row>
    <row r="17" spans="1:16" ht="22.5" customHeight="1">
      <c r="A17" s="583"/>
      <c r="B17" s="721"/>
      <c r="C17" s="722"/>
      <c r="D17" s="584"/>
      <c r="E17" s="585"/>
      <c r="F17" s="723"/>
      <c r="G17" s="724"/>
      <c r="H17" s="725"/>
      <c r="I17" s="726"/>
      <c r="J17" s="727"/>
      <c r="L17" s="30"/>
      <c r="M17" s="30"/>
      <c r="N17" s="30"/>
      <c r="O17" s="129">
        <v>4</v>
      </c>
      <c r="P17" s="129" t="str">
        <f>売上入力!O4</f>
        <v>リーベンホーム</v>
      </c>
    </row>
    <row r="18" spans="1:16" ht="22.5" customHeight="1">
      <c r="A18" s="586">
        <v>45178</v>
      </c>
      <c r="B18" s="714" t="s">
        <v>554</v>
      </c>
      <c r="C18" s="715"/>
      <c r="D18" s="587" t="s">
        <v>553</v>
      </c>
      <c r="E18" s="588">
        <v>1</v>
      </c>
      <c r="F18" s="728">
        <v>4000</v>
      </c>
      <c r="G18" s="729"/>
      <c r="H18" s="733">
        <v>4000</v>
      </c>
      <c r="I18" s="734"/>
      <c r="J18" s="735"/>
      <c r="L18" s="30"/>
      <c r="M18" s="30"/>
      <c r="N18" s="30"/>
      <c r="O18" s="129">
        <v>5</v>
      </c>
      <c r="P18" s="129" t="str">
        <f>売上入力!O5</f>
        <v>山中</v>
      </c>
    </row>
    <row r="19" spans="1:16" ht="22.5" customHeight="1">
      <c r="A19" s="583"/>
      <c r="B19" s="721"/>
      <c r="C19" s="722"/>
      <c r="D19" s="584"/>
      <c r="E19" s="585"/>
      <c r="F19" s="723"/>
      <c r="G19" s="724"/>
      <c r="H19" s="736"/>
      <c r="I19" s="737"/>
      <c r="J19" s="738"/>
      <c r="L19" s="30"/>
      <c r="M19" s="30"/>
      <c r="N19" s="30"/>
      <c r="O19" s="129">
        <v>6</v>
      </c>
      <c r="P19" s="129" t="str">
        <f>売上入力!O6</f>
        <v>ＰａｙＰａｙ</v>
      </c>
    </row>
    <row r="20" spans="1:16" ht="22.5" customHeight="1">
      <c r="A20" s="586">
        <v>45182</v>
      </c>
      <c r="B20" s="714" t="s">
        <v>554</v>
      </c>
      <c r="C20" s="715"/>
      <c r="D20" s="587" t="s">
        <v>553</v>
      </c>
      <c r="E20" s="588">
        <v>1</v>
      </c>
      <c r="F20" s="728">
        <v>4000</v>
      </c>
      <c r="G20" s="729"/>
      <c r="H20" s="739">
        <v>4000</v>
      </c>
      <c r="I20" s="740"/>
      <c r="J20" s="741"/>
      <c r="L20" s="30"/>
      <c r="M20" s="30"/>
      <c r="N20" s="30"/>
      <c r="O20" s="129">
        <v>7</v>
      </c>
      <c r="P20" s="129" t="str">
        <f>売上入力!O7</f>
        <v>シオンテクノス</v>
      </c>
    </row>
    <row r="21" spans="1:16" ht="22.5" customHeight="1">
      <c r="A21" s="583">
        <v>45182</v>
      </c>
      <c r="B21" s="721" t="s">
        <v>554</v>
      </c>
      <c r="C21" s="722"/>
      <c r="D21" s="584" t="s">
        <v>555</v>
      </c>
      <c r="E21" s="589">
        <v>1</v>
      </c>
      <c r="F21" s="723">
        <v>4000</v>
      </c>
      <c r="G21" s="724"/>
      <c r="H21" s="736">
        <v>4000</v>
      </c>
      <c r="I21" s="737"/>
      <c r="J21" s="738"/>
      <c r="L21" s="30"/>
      <c r="M21" s="30"/>
      <c r="N21" s="30"/>
      <c r="O21" s="129">
        <v>8</v>
      </c>
      <c r="P21" s="129" t="str">
        <f>売上入力!O8</f>
        <v>道央テック</v>
      </c>
    </row>
    <row r="22" spans="1:16" ht="22.5" customHeight="1">
      <c r="A22" s="586"/>
      <c r="B22" s="714"/>
      <c r="C22" s="715"/>
      <c r="D22" s="587"/>
      <c r="E22" s="588"/>
      <c r="F22" s="728"/>
      <c r="G22" s="729"/>
      <c r="H22" s="739"/>
      <c r="I22" s="740"/>
      <c r="J22" s="741"/>
      <c r="L22" s="30"/>
      <c r="M22" s="30"/>
      <c r="N22" s="30"/>
      <c r="O22" s="129">
        <v>9</v>
      </c>
      <c r="P22" s="129" t="str">
        <f>売上入力!O9</f>
        <v>斉藤工業</v>
      </c>
    </row>
    <row r="23" spans="1:16" ht="22.5" customHeight="1">
      <c r="A23" s="583"/>
      <c r="B23" s="721"/>
      <c r="C23" s="722"/>
      <c r="D23" s="584"/>
      <c r="E23" s="589"/>
      <c r="F23" s="723"/>
      <c r="G23" s="724"/>
      <c r="H23" s="736"/>
      <c r="I23" s="737"/>
      <c r="J23" s="738"/>
      <c r="L23" s="30"/>
      <c r="M23" s="30"/>
      <c r="N23" s="30"/>
      <c r="O23" s="129">
        <v>10</v>
      </c>
      <c r="P23" s="129" t="str">
        <f>売上入力!O10</f>
        <v>リューツー</v>
      </c>
    </row>
    <row r="24" spans="1:16" ht="22.5" customHeight="1">
      <c r="A24" s="586"/>
      <c r="B24" s="714"/>
      <c r="C24" s="715"/>
      <c r="D24" s="587"/>
      <c r="E24" s="590"/>
      <c r="F24" s="728"/>
      <c r="G24" s="729"/>
      <c r="H24" s="739"/>
      <c r="I24" s="740"/>
      <c r="J24" s="741"/>
      <c r="L24" s="30"/>
      <c r="M24" s="30"/>
      <c r="N24" s="30"/>
      <c r="O24" s="129">
        <v>11</v>
      </c>
      <c r="P24" s="129" t="str">
        <f>売上入力!O11</f>
        <v>建築舎</v>
      </c>
    </row>
    <row r="25" spans="1:16" ht="22.5" customHeight="1">
      <c r="A25" s="583"/>
      <c r="B25" s="721"/>
      <c r="C25" s="722"/>
      <c r="D25" s="584"/>
      <c r="E25" s="589"/>
      <c r="F25" s="723"/>
      <c r="G25" s="724"/>
      <c r="H25" s="736"/>
      <c r="I25" s="737"/>
      <c r="J25" s="738"/>
      <c r="L25" s="30"/>
      <c r="M25" s="30"/>
      <c r="N25" s="30"/>
      <c r="O25" s="129">
        <v>12</v>
      </c>
      <c r="P25" s="129" t="str">
        <f>売上入力!O12</f>
        <v>熊谷工業</v>
      </c>
    </row>
    <row r="26" spans="1:16" ht="22.5" customHeight="1">
      <c r="A26" s="586"/>
      <c r="B26" s="714"/>
      <c r="C26" s="715"/>
      <c r="D26" s="587"/>
      <c r="E26" s="590"/>
      <c r="F26" s="728"/>
      <c r="G26" s="729"/>
      <c r="H26" s="739"/>
      <c r="I26" s="740"/>
      <c r="J26" s="741"/>
      <c r="L26" s="30"/>
      <c r="M26" s="30"/>
      <c r="N26" s="30"/>
      <c r="O26" s="129">
        <v>13</v>
      </c>
      <c r="P26" s="129" t="str">
        <f>売上入力!O13</f>
        <v>建匠</v>
      </c>
    </row>
    <row r="27" spans="1:16" ht="22.5" customHeight="1">
      <c r="A27" s="583"/>
      <c r="B27" s="721"/>
      <c r="C27" s="722"/>
      <c r="D27" s="584"/>
      <c r="E27" s="589"/>
      <c r="F27" s="723"/>
      <c r="G27" s="724"/>
      <c r="H27" s="736"/>
      <c r="I27" s="737"/>
      <c r="J27" s="738"/>
      <c r="L27" s="30"/>
      <c r="M27" s="30"/>
      <c r="N27" s="30"/>
      <c r="O27" s="129">
        <v>14</v>
      </c>
      <c r="P27" s="129" t="str">
        <f>売上入力!O14</f>
        <v>イーエムテクノ</v>
      </c>
    </row>
    <row r="28" spans="1:16" ht="22.5" customHeight="1">
      <c r="A28" s="586"/>
      <c r="B28" s="714"/>
      <c r="C28" s="715"/>
      <c r="D28" s="587"/>
      <c r="E28" s="590"/>
      <c r="F28" s="728"/>
      <c r="G28" s="729"/>
      <c r="H28" s="739">
        <f>E28*F28</f>
        <v>0</v>
      </c>
      <c r="I28" s="740"/>
      <c r="J28" s="741"/>
      <c r="L28" s="30"/>
      <c r="M28" s="30"/>
      <c r="N28" s="30"/>
      <c r="O28" s="129">
        <v>15</v>
      </c>
      <c r="P28" s="129" t="str">
        <f>売上入力!O15</f>
        <v>その他</v>
      </c>
    </row>
    <row r="29" spans="1:16" ht="22.5" customHeight="1">
      <c r="A29" s="583"/>
      <c r="B29" s="721"/>
      <c r="C29" s="722"/>
      <c r="D29" s="584"/>
      <c r="E29" s="589"/>
      <c r="F29" s="723"/>
      <c r="G29" s="724"/>
      <c r="H29" s="736"/>
      <c r="I29" s="737"/>
      <c r="J29" s="738"/>
    </row>
    <row r="30" spans="1:16" ht="22.5" customHeight="1">
      <c r="A30" s="586"/>
      <c r="B30" s="714"/>
      <c r="C30" s="715"/>
      <c r="D30" s="587"/>
      <c r="E30" s="590"/>
      <c r="F30" s="728"/>
      <c r="G30" s="729"/>
      <c r="H30" s="739"/>
      <c r="I30" s="740"/>
      <c r="J30" s="741"/>
    </row>
    <row r="31" spans="1:16" ht="22.5" customHeight="1">
      <c r="A31" s="583"/>
      <c r="B31" s="721"/>
      <c r="C31" s="722"/>
      <c r="D31" s="584"/>
      <c r="E31" s="589"/>
      <c r="F31" s="723"/>
      <c r="G31" s="724"/>
      <c r="H31" s="736"/>
      <c r="I31" s="737"/>
      <c r="J31" s="738"/>
    </row>
    <row r="32" spans="1:16" ht="22.5" customHeight="1">
      <c r="A32" s="586"/>
      <c r="B32" s="714"/>
      <c r="C32" s="715"/>
      <c r="D32" s="587"/>
      <c r="E32" s="590"/>
      <c r="F32" s="728"/>
      <c r="G32" s="729"/>
      <c r="H32" s="739"/>
      <c r="I32" s="740"/>
      <c r="J32" s="741"/>
    </row>
    <row r="33" spans="1:10" ht="22.5" customHeight="1">
      <c r="A33" s="591"/>
      <c r="B33" s="721"/>
      <c r="C33" s="722"/>
      <c r="D33" s="584"/>
      <c r="E33" s="592"/>
      <c r="F33" s="746"/>
      <c r="G33" s="747"/>
      <c r="H33" s="748"/>
      <c r="I33" s="749"/>
      <c r="J33" s="750"/>
    </row>
    <row r="34" spans="1:10" ht="30" customHeight="1">
      <c r="E34" s="742" t="s">
        <v>455</v>
      </c>
      <c r="F34" s="712"/>
      <c r="G34" s="743">
        <f>SUM(H14:J33)</f>
        <v>20200</v>
      </c>
      <c r="H34" s="743"/>
      <c r="I34" s="743"/>
      <c r="J34" s="744"/>
    </row>
    <row r="35" spans="1:10">
      <c r="A35" s="5" t="s">
        <v>456</v>
      </c>
    </row>
    <row r="36" spans="1:10" ht="17.25">
      <c r="A36" s="593" t="s">
        <v>457</v>
      </c>
      <c r="B36" s="547"/>
      <c r="C36" s="547"/>
    </row>
    <row r="37" spans="1:10" ht="17.25">
      <c r="A37" s="593" t="s">
        <v>458</v>
      </c>
      <c r="B37" s="547"/>
      <c r="C37" s="547"/>
    </row>
    <row r="38" spans="1:10" ht="17.25">
      <c r="A38" s="593" t="s">
        <v>459</v>
      </c>
      <c r="B38" s="547"/>
      <c r="C38" s="547"/>
    </row>
    <row r="39" spans="1:10">
      <c r="A39" s="594" t="s">
        <v>460</v>
      </c>
    </row>
  </sheetData>
  <mergeCells count="75">
    <mergeCell ref="E34:F34"/>
    <mergeCell ref="G34:J34"/>
    <mergeCell ref="L4:L5"/>
    <mergeCell ref="B32:C32"/>
    <mergeCell ref="F32:G32"/>
    <mergeCell ref="H32:J32"/>
    <mergeCell ref="B33:C33"/>
    <mergeCell ref="F33:G33"/>
    <mergeCell ref="H33:J33"/>
    <mergeCell ref="B30:C30"/>
    <mergeCell ref="F30:G30"/>
    <mergeCell ref="H30:J30"/>
    <mergeCell ref="B31:C31"/>
    <mergeCell ref="F31:G31"/>
    <mergeCell ref="H31:J31"/>
    <mergeCell ref="B28:C28"/>
    <mergeCell ref="F28:G28"/>
    <mergeCell ref="H28:J28"/>
    <mergeCell ref="B29:C29"/>
    <mergeCell ref="F29:G29"/>
    <mergeCell ref="H29:J29"/>
    <mergeCell ref="B26:C26"/>
    <mergeCell ref="F26:G26"/>
    <mergeCell ref="H26:J26"/>
    <mergeCell ref="B27:C27"/>
    <mergeCell ref="F27:G27"/>
    <mergeCell ref="H27:J27"/>
    <mergeCell ref="B24:C24"/>
    <mergeCell ref="F24:G24"/>
    <mergeCell ref="H24:J24"/>
    <mergeCell ref="B25:C25"/>
    <mergeCell ref="F25:G25"/>
    <mergeCell ref="H25:J25"/>
    <mergeCell ref="B22:C22"/>
    <mergeCell ref="F22:G22"/>
    <mergeCell ref="H22:J22"/>
    <mergeCell ref="B23:C23"/>
    <mergeCell ref="F23:G23"/>
    <mergeCell ref="H23:J23"/>
    <mergeCell ref="B20:C20"/>
    <mergeCell ref="F20:G20"/>
    <mergeCell ref="H20:J20"/>
    <mergeCell ref="B21:C21"/>
    <mergeCell ref="F21:G21"/>
    <mergeCell ref="H21:J21"/>
    <mergeCell ref="B18:C18"/>
    <mergeCell ref="F18:G18"/>
    <mergeCell ref="H18:J18"/>
    <mergeCell ref="B19:C19"/>
    <mergeCell ref="F19:G19"/>
    <mergeCell ref="H19:J19"/>
    <mergeCell ref="B16:C16"/>
    <mergeCell ref="F16:G16"/>
    <mergeCell ref="H16:J16"/>
    <mergeCell ref="B17:C17"/>
    <mergeCell ref="F17:G17"/>
    <mergeCell ref="H17:J17"/>
    <mergeCell ref="B14:C14"/>
    <mergeCell ref="F14:G14"/>
    <mergeCell ref="H14:J14"/>
    <mergeCell ref="B15:C15"/>
    <mergeCell ref="F15:G15"/>
    <mergeCell ref="H15:J15"/>
    <mergeCell ref="D9:J9"/>
    <mergeCell ref="D10:D11"/>
    <mergeCell ref="E10:J11"/>
    <mergeCell ref="B13:C13"/>
    <mergeCell ref="F13:G13"/>
    <mergeCell ref="H13:J13"/>
    <mergeCell ref="D8:J8"/>
    <mergeCell ref="E3:J3"/>
    <mergeCell ref="A5:B6"/>
    <mergeCell ref="D5:F5"/>
    <mergeCell ref="D6:J6"/>
    <mergeCell ref="D7:J7"/>
  </mergeCells>
  <phoneticPr fontId="1"/>
  <dataValidations count="5">
    <dataValidation type="list" imeMode="off" allowBlank="1" showInputMessage="1" showErrorMessage="1" errorTitle="入力エラー" error="半角数字のみ入力できます" sqref="E1 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E65537 JA65537 SW65537 ACS65537 AMO65537 AWK65537 BGG65537 BQC65537 BZY65537 CJU65537 CTQ65537 DDM65537 DNI65537 DXE65537 EHA65537 EQW65537 FAS65537 FKO65537 FUK65537 GEG65537 GOC65537 GXY65537 HHU65537 HRQ65537 IBM65537 ILI65537 IVE65537 JFA65537 JOW65537 JYS65537 KIO65537 KSK65537 LCG65537 LMC65537 LVY65537 MFU65537 MPQ65537 MZM65537 NJI65537 NTE65537 ODA65537 OMW65537 OWS65537 PGO65537 PQK65537 QAG65537 QKC65537 QTY65537 RDU65537 RNQ65537 RXM65537 SHI65537 SRE65537 TBA65537 TKW65537 TUS65537 UEO65537 UOK65537 UYG65537 VIC65537 VRY65537 WBU65537 WLQ65537 WVM65537 E131073 JA131073 SW131073 ACS131073 AMO131073 AWK131073 BGG131073 BQC131073 BZY131073 CJU131073 CTQ131073 DDM131073 DNI131073 DXE131073 EHA131073 EQW131073 FAS131073 FKO131073 FUK131073 GEG131073 GOC131073 GXY131073 HHU131073 HRQ131073 IBM131073 ILI131073 IVE131073 JFA131073 JOW131073 JYS131073 KIO131073 KSK131073 LCG131073 LMC131073 LVY131073 MFU131073 MPQ131073 MZM131073 NJI131073 NTE131073 ODA131073 OMW131073 OWS131073 PGO131073 PQK131073 QAG131073 QKC131073 QTY131073 RDU131073 RNQ131073 RXM131073 SHI131073 SRE131073 TBA131073 TKW131073 TUS131073 UEO131073 UOK131073 UYG131073 VIC131073 VRY131073 WBU131073 WLQ131073 WVM131073 E196609 JA196609 SW196609 ACS196609 AMO196609 AWK196609 BGG196609 BQC196609 BZY196609 CJU196609 CTQ196609 DDM196609 DNI196609 DXE196609 EHA196609 EQW196609 FAS196609 FKO196609 FUK196609 GEG196609 GOC196609 GXY196609 HHU196609 HRQ196609 IBM196609 ILI196609 IVE196609 JFA196609 JOW196609 JYS196609 KIO196609 KSK196609 LCG196609 LMC196609 LVY196609 MFU196609 MPQ196609 MZM196609 NJI196609 NTE196609 ODA196609 OMW196609 OWS196609 PGO196609 PQK196609 QAG196609 QKC196609 QTY196609 RDU196609 RNQ196609 RXM196609 SHI196609 SRE196609 TBA196609 TKW196609 TUS196609 UEO196609 UOK196609 UYG196609 VIC196609 VRY196609 WBU196609 WLQ196609 WVM196609 E262145 JA262145 SW262145 ACS262145 AMO262145 AWK262145 BGG262145 BQC262145 BZY262145 CJU262145 CTQ262145 DDM262145 DNI262145 DXE262145 EHA262145 EQW262145 FAS262145 FKO262145 FUK262145 GEG262145 GOC262145 GXY262145 HHU262145 HRQ262145 IBM262145 ILI262145 IVE262145 JFA262145 JOW262145 JYS262145 KIO262145 KSK262145 LCG262145 LMC262145 LVY262145 MFU262145 MPQ262145 MZM262145 NJI262145 NTE262145 ODA262145 OMW262145 OWS262145 PGO262145 PQK262145 QAG262145 QKC262145 QTY262145 RDU262145 RNQ262145 RXM262145 SHI262145 SRE262145 TBA262145 TKW262145 TUS262145 UEO262145 UOK262145 UYG262145 VIC262145 VRY262145 WBU262145 WLQ262145 WVM262145 E327681 JA327681 SW327681 ACS327681 AMO327681 AWK327681 BGG327681 BQC327681 BZY327681 CJU327681 CTQ327681 DDM327681 DNI327681 DXE327681 EHA327681 EQW327681 FAS327681 FKO327681 FUK327681 GEG327681 GOC327681 GXY327681 HHU327681 HRQ327681 IBM327681 ILI327681 IVE327681 JFA327681 JOW327681 JYS327681 KIO327681 KSK327681 LCG327681 LMC327681 LVY327681 MFU327681 MPQ327681 MZM327681 NJI327681 NTE327681 ODA327681 OMW327681 OWS327681 PGO327681 PQK327681 QAG327681 QKC327681 QTY327681 RDU327681 RNQ327681 RXM327681 SHI327681 SRE327681 TBA327681 TKW327681 TUS327681 UEO327681 UOK327681 UYG327681 VIC327681 VRY327681 WBU327681 WLQ327681 WVM327681 E393217 JA393217 SW393217 ACS393217 AMO393217 AWK393217 BGG393217 BQC393217 BZY393217 CJU393217 CTQ393217 DDM393217 DNI393217 DXE393217 EHA393217 EQW393217 FAS393217 FKO393217 FUK393217 GEG393217 GOC393217 GXY393217 HHU393217 HRQ393217 IBM393217 ILI393217 IVE393217 JFA393217 JOW393217 JYS393217 KIO393217 KSK393217 LCG393217 LMC393217 LVY393217 MFU393217 MPQ393217 MZM393217 NJI393217 NTE393217 ODA393217 OMW393217 OWS393217 PGO393217 PQK393217 QAG393217 QKC393217 QTY393217 RDU393217 RNQ393217 RXM393217 SHI393217 SRE393217 TBA393217 TKW393217 TUS393217 UEO393217 UOK393217 UYG393217 VIC393217 VRY393217 WBU393217 WLQ393217 WVM393217 E458753 JA458753 SW458753 ACS458753 AMO458753 AWK458753 BGG458753 BQC458753 BZY458753 CJU458753 CTQ458753 DDM458753 DNI458753 DXE458753 EHA458753 EQW458753 FAS458753 FKO458753 FUK458753 GEG458753 GOC458753 GXY458753 HHU458753 HRQ458753 IBM458753 ILI458753 IVE458753 JFA458753 JOW458753 JYS458753 KIO458753 KSK458753 LCG458753 LMC458753 LVY458753 MFU458753 MPQ458753 MZM458753 NJI458753 NTE458753 ODA458753 OMW458753 OWS458753 PGO458753 PQK458753 QAG458753 QKC458753 QTY458753 RDU458753 RNQ458753 RXM458753 SHI458753 SRE458753 TBA458753 TKW458753 TUS458753 UEO458753 UOK458753 UYG458753 VIC458753 VRY458753 WBU458753 WLQ458753 WVM458753 E524289 JA524289 SW524289 ACS524289 AMO524289 AWK524289 BGG524289 BQC524289 BZY524289 CJU524289 CTQ524289 DDM524289 DNI524289 DXE524289 EHA524289 EQW524289 FAS524289 FKO524289 FUK524289 GEG524289 GOC524289 GXY524289 HHU524289 HRQ524289 IBM524289 ILI524289 IVE524289 JFA524289 JOW524289 JYS524289 KIO524289 KSK524289 LCG524289 LMC524289 LVY524289 MFU524289 MPQ524289 MZM524289 NJI524289 NTE524289 ODA524289 OMW524289 OWS524289 PGO524289 PQK524289 QAG524289 QKC524289 QTY524289 RDU524289 RNQ524289 RXM524289 SHI524289 SRE524289 TBA524289 TKW524289 TUS524289 UEO524289 UOK524289 UYG524289 VIC524289 VRY524289 WBU524289 WLQ524289 WVM524289 E589825 JA589825 SW589825 ACS589825 AMO589825 AWK589825 BGG589825 BQC589825 BZY589825 CJU589825 CTQ589825 DDM589825 DNI589825 DXE589825 EHA589825 EQW589825 FAS589825 FKO589825 FUK589825 GEG589825 GOC589825 GXY589825 HHU589825 HRQ589825 IBM589825 ILI589825 IVE589825 JFA589825 JOW589825 JYS589825 KIO589825 KSK589825 LCG589825 LMC589825 LVY589825 MFU589825 MPQ589825 MZM589825 NJI589825 NTE589825 ODA589825 OMW589825 OWS589825 PGO589825 PQK589825 QAG589825 QKC589825 QTY589825 RDU589825 RNQ589825 RXM589825 SHI589825 SRE589825 TBA589825 TKW589825 TUS589825 UEO589825 UOK589825 UYG589825 VIC589825 VRY589825 WBU589825 WLQ589825 WVM589825 E655361 JA655361 SW655361 ACS655361 AMO655361 AWK655361 BGG655361 BQC655361 BZY655361 CJU655361 CTQ655361 DDM655361 DNI655361 DXE655361 EHA655361 EQW655361 FAS655361 FKO655361 FUK655361 GEG655361 GOC655361 GXY655361 HHU655361 HRQ655361 IBM655361 ILI655361 IVE655361 JFA655361 JOW655361 JYS655361 KIO655361 KSK655361 LCG655361 LMC655361 LVY655361 MFU655361 MPQ655361 MZM655361 NJI655361 NTE655361 ODA655361 OMW655361 OWS655361 PGO655361 PQK655361 QAG655361 QKC655361 QTY655361 RDU655361 RNQ655361 RXM655361 SHI655361 SRE655361 TBA655361 TKW655361 TUS655361 UEO655361 UOK655361 UYG655361 VIC655361 VRY655361 WBU655361 WLQ655361 WVM655361 E720897 JA720897 SW720897 ACS720897 AMO720897 AWK720897 BGG720897 BQC720897 BZY720897 CJU720897 CTQ720897 DDM720897 DNI720897 DXE720897 EHA720897 EQW720897 FAS720897 FKO720897 FUK720897 GEG720897 GOC720897 GXY720897 HHU720897 HRQ720897 IBM720897 ILI720897 IVE720897 JFA720897 JOW720897 JYS720897 KIO720897 KSK720897 LCG720897 LMC720897 LVY720897 MFU720897 MPQ720897 MZM720897 NJI720897 NTE720897 ODA720897 OMW720897 OWS720897 PGO720897 PQK720897 QAG720897 QKC720897 QTY720897 RDU720897 RNQ720897 RXM720897 SHI720897 SRE720897 TBA720897 TKW720897 TUS720897 UEO720897 UOK720897 UYG720897 VIC720897 VRY720897 WBU720897 WLQ720897 WVM720897 E786433 JA786433 SW786433 ACS786433 AMO786433 AWK786433 BGG786433 BQC786433 BZY786433 CJU786433 CTQ786433 DDM786433 DNI786433 DXE786433 EHA786433 EQW786433 FAS786433 FKO786433 FUK786433 GEG786433 GOC786433 GXY786433 HHU786433 HRQ786433 IBM786433 ILI786433 IVE786433 JFA786433 JOW786433 JYS786433 KIO786433 KSK786433 LCG786433 LMC786433 LVY786433 MFU786433 MPQ786433 MZM786433 NJI786433 NTE786433 ODA786433 OMW786433 OWS786433 PGO786433 PQK786433 QAG786433 QKC786433 QTY786433 RDU786433 RNQ786433 RXM786433 SHI786433 SRE786433 TBA786433 TKW786433 TUS786433 UEO786433 UOK786433 UYG786433 VIC786433 VRY786433 WBU786433 WLQ786433 WVM786433 E851969 JA851969 SW851969 ACS851969 AMO851969 AWK851969 BGG851969 BQC851969 BZY851969 CJU851969 CTQ851969 DDM851969 DNI851969 DXE851969 EHA851969 EQW851969 FAS851969 FKO851969 FUK851969 GEG851969 GOC851969 GXY851969 HHU851969 HRQ851969 IBM851969 ILI851969 IVE851969 JFA851969 JOW851969 JYS851969 KIO851969 KSK851969 LCG851969 LMC851969 LVY851969 MFU851969 MPQ851969 MZM851969 NJI851969 NTE851969 ODA851969 OMW851969 OWS851969 PGO851969 PQK851969 QAG851969 QKC851969 QTY851969 RDU851969 RNQ851969 RXM851969 SHI851969 SRE851969 TBA851969 TKW851969 TUS851969 UEO851969 UOK851969 UYG851969 VIC851969 VRY851969 WBU851969 WLQ851969 WVM851969 E917505 JA917505 SW917505 ACS917505 AMO917505 AWK917505 BGG917505 BQC917505 BZY917505 CJU917505 CTQ917505 DDM917505 DNI917505 DXE917505 EHA917505 EQW917505 FAS917505 FKO917505 FUK917505 GEG917505 GOC917505 GXY917505 HHU917505 HRQ917505 IBM917505 ILI917505 IVE917505 JFA917505 JOW917505 JYS917505 KIO917505 KSK917505 LCG917505 LMC917505 LVY917505 MFU917505 MPQ917505 MZM917505 NJI917505 NTE917505 ODA917505 OMW917505 OWS917505 PGO917505 PQK917505 QAG917505 QKC917505 QTY917505 RDU917505 RNQ917505 RXM917505 SHI917505 SRE917505 TBA917505 TKW917505 TUS917505 UEO917505 UOK917505 UYG917505 VIC917505 VRY917505 WBU917505 WLQ917505 WVM917505 E983041 JA983041 SW983041 ACS983041 AMO983041 AWK983041 BGG983041 BQC983041 BZY983041 CJU983041 CTQ983041 DDM983041 DNI983041 DXE983041 EHA983041 EQW983041 FAS983041 FKO983041 FUK983041 GEG983041 GOC983041 GXY983041 HHU983041 HRQ983041 IBM983041 ILI983041 IVE983041 JFA983041 JOW983041 JYS983041 KIO983041 KSK983041 LCG983041 LMC983041 LVY983041 MFU983041 MPQ983041 MZM983041 NJI983041 NTE983041 ODA983041 OMW983041 OWS983041 PGO983041 PQK983041 QAG983041 QKC983041 QTY983041 RDU983041 RNQ983041 RXM983041 SHI983041 SRE983041 TBA983041 TKW983041 TUS983041 UEO983041 UOK983041 UYG983041 VIC983041 VRY983041 WBU983041 WLQ983041 WVM983041">
      <formula1>"2013,2014,2015,2016,2017,2018,2019,2020,2021,2022,2023,2024,2025,2026,2027,2028,2029,2030"</formula1>
    </dataValidation>
    <dataValidation type="list" imeMode="halfAlpha" allowBlank="1" showInputMessage="1" showErrorMessage="1" errorTitle="入力エラー" error="半角数字のみ入力できます" sqref="I1 JE1 TA1 ACW1 AMS1 AWO1 BGK1 BQG1 CAC1 CJY1 CTU1 DDQ1 DNM1 DXI1 EHE1 ERA1 FAW1 FKS1 FUO1 GEK1 GOG1 GYC1 HHY1 HRU1 IBQ1 ILM1 IVI1 JFE1 JPA1 JYW1 KIS1 KSO1 LCK1 LMG1 LWC1 MFY1 MPU1 MZQ1 NJM1 NTI1 ODE1 ONA1 OWW1 PGS1 PQO1 QAK1 QKG1 QUC1 RDY1 RNU1 RXQ1 SHM1 SRI1 TBE1 TLA1 TUW1 UES1 UOO1 UYK1 VIG1 VSC1 WBY1 WLU1 WVQ1 I65537 JE65537 TA65537 ACW65537 AMS65537 AWO65537 BGK65537 BQG65537 CAC65537 CJY65537 CTU65537 DDQ65537 DNM65537 DXI65537 EHE65537 ERA65537 FAW65537 FKS65537 FUO65537 GEK65537 GOG65537 GYC65537 HHY65537 HRU65537 IBQ65537 ILM65537 IVI65537 JFE65537 JPA65537 JYW65537 KIS65537 KSO65537 LCK65537 LMG65537 LWC65537 MFY65537 MPU65537 MZQ65537 NJM65537 NTI65537 ODE65537 ONA65537 OWW65537 PGS65537 PQO65537 QAK65537 QKG65537 QUC65537 RDY65537 RNU65537 RXQ65537 SHM65537 SRI65537 TBE65537 TLA65537 TUW65537 UES65537 UOO65537 UYK65537 VIG65537 VSC65537 WBY65537 WLU65537 WVQ65537 I131073 JE131073 TA131073 ACW131073 AMS131073 AWO131073 BGK131073 BQG131073 CAC131073 CJY131073 CTU131073 DDQ131073 DNM131073 DXI131073 EHE131073 ERA131073 FAW131073 FKS131073 FUO131073 GEK131073 GOG131073 GYC131073 HHY131073 HRU131073 IBQ131073 ILM131073 IVI131073 JFE131073 JPA131073 JYW131073 KIS131073 KSO131073 LCK131073 LMG131073 LWC131073 MFY131073 MPU131073 MZQ131073 NJM131073 NTI131073 ODE131073 ONA131073 OWW131073 PGS131073 PQO131073 QAK131073 QKG131073 QUC131073 RDY131073 RNU131073 RXQ131073 SHM131073 SRI131073 TBE131073 TLA131073 TUW131073 UES131073 UOO131073 UYK131073 VIG131073 VSC131073 WBY131073 WLU131073 WVQ131073 I196609 JE196609 TA196609 ACW196609 AMS196609 AWO196609 BGK196609 BQG196609 CAC196609 CJY196609 CTU196609 DDQ196609 DNM196609 DXI196609 EHE196609 ERA196609 FAW196609 FKS196609 FUO196609 GEK196609 GOG196609 GYC196609 HHY196609 HRU196609 IBQ196609 ILM196609 IVI196609 JFE196609 JPA196609 JYW196609 KIS196609 KSO196609 LCK196609 LMG196609 LWC196609 MFY196609 MPU196609 MZQ196609 NJM196609 NTI196609 ODE196609 ONA196609 OWW196609 PGS196609 PQO196609 QAK196609 QKG196609 QUC196609 RDY196609 RNU196609 RXQ196609 SHM196609 SRI196609 TBE196609 TLA196609 TUW196609 UES196609 UOO196609 UYK196609 VIG196609 VSC196609 WBY196609 WLU196609 WVQ196609 I262145 JE262145 TA262145 ACW262145 AMS262145 AWO262145 BGK262145 BQG262145 CAC262145 CJY262145 CTU262145 DDQ262145 DNM262145 DXI262145 EHE262145 ERA262145 FAW262145 FKS262145 FUO262145 GEK262145 GOG262145 GYC262145 HHY262145 HRU262145 IBQ262145 ILM262145 IVI262145 JFE262145 JPA262145 JYW262145 KIS262145 KSO262145 LCK262145 LMG262145 LWC262145 MFY262145 MPU262145 MZQ262145 NJM262145 NTI262145 ODE262145 ONA262145 OWW262145 PGS262145 PQO262145 QAK262145 QKG262145 QUC262145 RDY262145 RNU262145 RXQ262145 SHM262145 SRI262145 TBE262145 TLA262145 TUW262145 UES262145 UOO262145 UYK262145 VIG262145 VSC262145 WBY262145 WLU262145 WVQ262145 I327681 JE327681 TA327681 ACW327681 AMS327681 AWO327681 BGK327681 BQG327681 CAC327681 CJY327681 CTU327681 DDQ327681 DNM327681 DXI327681 EHE327681 ERA327681 FAW327681 FKS327681 FUO327681 GEK327681 GOG327681 GYC327681 HHY327681 HRU327681 IBQ327681 ILM327681 IVI327681 JFE327681 JPA327681 JYW327681 KIS327681 KSO327681 LCK327681 LMG327681 LWC327681 MFY327681 MPU327681 MZQ327681 NJM327681 NTI327681 ODE327681 ONA327681 OWW327681 PGS327681 PQO327681 QAK327681 QKG327681 QUC327681 RDY327681 RNU327681 RXQ327681 SHM327681 SRI327681 TBE327681 TLA327681 TUW327681 UES327681 UOO327681 UYK327681 VIG327681 VSC327681 WBY327681 WLU327681 WVQ327681 I393217 JE393217 TA393217 ACW393217 AMS393217 AWO393217 BGK393217 BQG393217 CAC393217 CJY393217 CTU393217 DDQ393217 DNM393217 DXI393217 EHE393217 ERA393217 FAW393217 FKS393217 FUO393217 GEK393217 GOG393217 GYC393217 HHY393217 HRU393217 IBQ393217 ILM393217 IVI393217 JFE393217 JPA393217 JYW393217 KIS393217 KSO393217 LCK393217 LMG393217 LWC393217 MFY393217 MPU393217 MZQ393217 NJM393217 NTI393217 ODE393217 ONA393217 OWW393217 PGS393217 PQO393217 QAK393217 QKG393217 QUC393217 RDY393217 RNU393217 RXQ393217 SHM393217 SRI393217 TBE393217 TLA393217 TUW393217 UES393217 UOO393217 UYK393217 VIG393217 VSC393217 WBY393217 WLU393217 WVQ393217 I458753 JE458753 TA458753 ACW458753 AMS458753 AWO458753 BGK458753 BQG458753 CAC458753 CJY458753 CTU458753 DDQ458753 DNM458753 DXI458753 EHE458753 ERA458753 FAW458753 FKS458753 FUO458753 GEK458753 GOG458753 GYC458753 HHY458753 HRU458753 IBQ458753 ILM458753 IVI458753 JFE458753 JPA458753 JYW458753 KIS458753 KSO458753 LCK458753 LMG458753 LWC458753 MFY458753 MPU458753 MZQ458753 NJM458753 NTI458753 ODE458753 ONA458753 OWW458753 PGS458753 PQO458753 QAK458753 QKG458753 QUC458753 RDY458753 RNU458753 RXQ458753 SHM458753 SRI458753 TBE458753 TLA458753 TUW458753 UES458753 UOO458753 UYK458753 VIG458753 VSC458753 WBY458753 WLU458753 WVQ458753 I524289 JE524289 TA524289 ACW524289 AMS524289 AWO524289 BGK524289 BQG524289 CAC524289 CJY524289 CTU524289 DDQ524289 DNM524289 DXI524289 EHE524289 ERA524289 FAW524289 FKS524289 FUO524289 GEK524289 GOG524289 GYC524289 HHY524289 HRU524289 IBQ524289 ILM524289 IVI524289 JFE524289 JPA524289 JYW524289 KIS524289 KSO524289 LCK524289 LMG524289 LWC524289 MFY524289 MPU524289 MZQ524289 NJM524289 NTI524289 ODE524289 ONA524289 OWW524289 PGS524289 PQO524289 QAK524289 QKG524289 QUC524289 RDY524289 RNU524289 RXQ524289 SHM524289 SRI524289 TBE524289 TLA524289 TUW524289 UES524289 UOO524289 UYK524289 VIG524289 VSC524289 WBY524289 WLU524289 WVQ524289 I589825 JE589825 TA589825 ACW589825 AMS589825 AWO589825 BGK589825 BQG589825 CAC589825 CJY589825 CTU589825 DDQ589825 DNM589825 DXI589825 EHE589825 ERA589825 FAW589825 FKS589825 FUO589825 GEK589825 GOG589825 GYC589825 HHY589825 HRU589825 IBQ589825 ILM589825 IVI589825 JFE589825 JPA589825 JYW589825 KIS589825 KSO589825 LCK589825 LMG589825 LWC589825 MFY589825 MPU589825 MZQ589825 NJM589825 NTI589825 ODE589825 ONA589825 OWW589825 PGS589825 PQO589825 QAK589825 QKG589825 QUC589825 RDY589825 RNU589825 RXQ589825 SHM589825 SRI589825 TBE589825 TLA589825 TUW589825 UES589825 UOO589825 UYK589825 VIG589825 VSC589825 WBY589825 WLU589825 WVQ589825 I655361 JE655361 TA655361 ACW655361 AMS655361 AWO655361 BGK655361 BQG655361 CAC655361 CJY655361 CTU655361 DDQ655361 DNM655361 DXI655361 EHE655361 ERA655361 FAW655361 FKS655361 FUO655361 GEK655361 GOG655361 GYC655361 HHY655361 HRU655361 IBQ655361 ILM655361 IVI655361 JFE655361 JPA655361 JYW655361 KIS655361 KSO655361 LCK655361 LMG655361 LWC655361 MFY655361 MPU655361 MZQ655361 NJM655361 NTI655361 ODE655361 ONA655361 OWW655361 PGS655361 PQO655361 QAK655361 QKG655361 QUC655361 RDY655361 RNU655361 RXQ655361 SHM655361 SRI655361 TBE655361 TLA655361 TUW655361 UES655361 UOO655361 UYK655361 VIG655361 VSC655361 WBY655361 WLU655361 WVQ655361 I720897 JE720897 TA720897 ACW720897 AMS720897 AWO720897 BGK720897 BQG720897 CAC720897 CJY720897 CTU720897 DDQ720897 DNM720897 DXI720897 EHE720897 ERA720897 FAW720897 FKS720897 FUO720897 GEK720897 GOG720897 GYC720897 HHY720897 HRU720897 IBQ720897 ILM720897 IVI720897 JFE720897 JPA720897 JYW720897 KIS720897 KSO720897 LCK720897 LMG720897 LWC720897 MFY720897 MPU720897 MZQ720897 NJM720897 NTI720897 ODE720897 ONA720897 OWW720897 PGS720897 PQO720897 QAK720897 QKG720897 QUC720897 RDY720897 RNU720897 RXQ720897 SHM720897 SRI720897 TBE720897 TLA720897 TUW720897 UES720897 UOO720897 UYK720897 VIG720897 VSC720897 WBY720897 WLU720897 WVQ720897 I786433 JE786433 TA786433 ACW786433 AMS786433 AWO786433 BGK786433 BQG786433 CAC786433 CJY786433 CTU786433 DDQ786433 DNM786433 DXI786433 EHE786433 ERA786433 FAW786433 FKS786433 FUO786433 GEK786433 GOG786433 GYC786433 HHY786433 HRU786433 IBQ786433 ILM786433 IVI786433 JFE786433 JPA786433 JYW786433 KIS786433 KSO786433 LCK786433 LMG786433 LWC786433 MFY786433 MPU786433 MZQ786433 NJM786433 NTI786433 ODE786433 ONA786433 OWW786433 PGS786433 PQO786433 QAK786433 QKG786433 QUC786433 RDY786433 RNU786433 RXQ786433 SHM786433 SRI786433 TBE786433 TLA786433 TUW786433 UES786433 UOO786433 UYK786433 VIG786433 VSC786433 WBY786433 WLU786433 WVQ786433 I851969 JE851969 TA851969 ACW851969 AMS851969 AWO851969 BGK851969 BQG851969 CAC851969 CJY851969 CTU851969 DDQ851969 DNM851969 DXI851969 EHE851969 ERA851969 FAW851969 FKS851969 FUO851969 GEK851969 GOG851969 GYC851969 HHY851969 HRU851969 IBQ851969 ILM851969 IVI851969 JFE851969 JPA851969 JYW851969 KIS851969 KSO851969 LCK851969 LMG851969 LWC851969 MFY851969 MPU851969 MZQ851969 NJM851969 NTI851969 ODE851969 ONA851969 OWW851969 PGS851969 PQO851969 QAK851969 QKG851969 QUC851969 RDY851969 RNU851969 RXQ851969 SHM851969 SRI851969 TBE851969 TLA851969 TUW851969 UES851969 UOO851969 UYK851969 VIG851969 VSC851969 WBY851969 WLU851969 WVQ851969 I917505 JE917505 TA917505 ACW917505 AMS917505 AWO917505 BGK917505 BQG917505 CAC917505 CJY917505 CTU917505 DDQ917505 DNM917505 DXI917505 EHE917505 ERA917505 FAW917505 FKS917505 FUO917505 GEK917505 GOG917505 GYC917505 HHY917505 HRU917505 IBQ917505 ILM917505 IVI917505 JFE917505 JPA917505 JYW917505 KIS917505 KSO917505 LCK917505 LMG917505 LWC917505 MFY917505 MPU917505 MZQ917505 NJM917505 NTI917505 ODE917505 ONA917505 OWW917505 PGS917505 PQO917505 QAK917505 QKG917505 QUC917505 RDY917505 RNU917505 RXQ917505 SHM917505 SRI917505 TBE917505 TLA917505 TUW917505 UES917505 UOO917505 UYK917505 VIG917505 VSC917505 WBY917505 WLU917505 WVQ917505 I983041 JE983041 TA983041 ACW983041 AMS983041 AWO983041 BGK983041 BQG983041 CAC983041 CJY983041 CTU983041 DDQ983041 DNM983041 DXI983041 EHE983041 ERA983041 FAW983041 FKS983041 FUO983041 GEK983041 GOG983041 GYC983041 HHY983041 HRU983041 IBQ983041 ILM983041 IVI983041 JFE983041 JPA983041 JYW983041 KIS983041 KSO983041 LCK983041 LMG983041 LWC983041 MFY983041 MPU983041 MZQ983041 NJM983041 NTI983041 ODE983041 ONA983041 OWW983041 PGS983041 PQO983041 QAK983041 QKG983041 QUC983041 RDY983041 RNU983041 RXQ983041 SHM983041 SRI983041 TBE983041 TLA983041 TUW983041 UES983041 UOO983041 UYK983041 VIG983041 VSC983041 WBY983041 WLU983041 WVQ983041">
      <formula1>"1,2,3,4,5,6,7,8,9,10,11,12,13,14,15,16,17,18,19,20,21,22,23,24,25,26,27,28,29,30,31"</formula1>
    </dataValidation>
    <dataValidation type="list" imeMode="halfAlpha" allowBlank="1" showInputMessage="1" showErrorMessage="1" errorTitle="入力エラー" error="半角数字のみ入力できます" sqref="G1 JC1 SY1 ACU1 AMQ1 AWM1 BGI1 BQE1 CAA1 CJW1 CTS1 DDO1 DNK1 DXG1 EHC1 EQY1 FAU1 FKQ1 FUM1 GEI1 GOE1 GYA1 HHW1 HRS1 IBO1 ILK1 IVG1 JFC1 JOY1 JYU1 KIQ1 KSM1 LCI1 LME1 LWA1 MFW1 MPS1 MZO1 NJK1 NTG1 ODC1 OMY1 OWU1 PGQ1 PQM1 QAI1 QKE1 QUA1 RDW1 RNS1 RXO1 SHK1 SRG1 TBC1 TKY1 TUU1 UEQ1 UOM1 UYI1 VIE1 VSA1 WBW1 WLS1 WVO1 G65537 JC65537 SY65537 ACU65537 AMQ65537 AWM65537 BGI65537 BQE65537 CAA65537 CJW65537 CTS65537 DDO65537 DNK65537 DXG65537 EHC65537 EQY65537 FAU65537 FKQ65537 FUM65537 GEI65537 GOE65537 GYA65537 HHW65537 HRS65537 IBO65537 ILK65537 IVG65537 JFC65537 JOY65537 JYU65537 KIQ65537 KSM65537 LCI65537 LME65537 LWA65537 MFW65537 MPS65537 MZO65537 NJK65537 NTG65537 ODC65537 OMY65537 OWU65537 PGQ65537 PQM65537 QAI65537 QKE65537 QUA65537 RDW65537 RNS65537 RXO65537 SHK65537 SRG65537 TBC65537 TKY65537 TUU65537 UEQ65537 UOM65537 UYI65537 VIE65537 VSA65537 WBW65537 WLS65537 WVO65537 G131073 JC131073 SY131073 ACU131073 AMQ131073 AWM131073 BGI131073 BQE131073 CAA131073 CJW131073 CTS131073 DDO131073 DNK131073 DXG131073 EHC131073 EQY131073 FAU131073 FKQ131073 FUM131073 GEI131073 GOE131073 GYA131073 HHW131073 HRS131073 IBO131073 ILK131073 IVG131073 JFC131073 JOY131073 JYU131073 KIQ131073 KSM131073 LCI131073 LME131073 LWA131073 MFW131073 MPS131073 MZO131073 NJK131073 NTG131073 ODC131073 OMY131073 OWU131073 PGQ131073 PQM131073 QAI131073 QKE131073 QUA131073 RDW131073 RNS131073 RXO131073 SHK131073 SRG131073 TBC131073 TKY131073 TUU131073 UEQ131073 UOM131073 UYI131073 VIE131073 VSA131073 WBW131073 WLS131073 WVO131073 G196609 JC196609 SY196609 ACU196609 AMQ196609 AWM196609 BGI196609 BQE196609 CAA196609 CJW196609 CTS196609 DDO196609 DNK196609 DXG196609 EHC196609 EQY196609 FAU196609 FKQ196609 FUM196609 GEI196609 GOE196609 GYA196609 HHW196609 HRS196609 IBO196609 ILK196609 IVG196609 JFC196609 JOY196609 JYU196609 KIQ196609 KSM196609 LCI196609 LME196609 LWA196609 MFW196609 MPS196609 MZO196609 NJK196609 NTG196609 ODC196609 OMY196609 OWU196609 PGQ196609 PQM196609 QAI196609 QKE196609 QUA196609 RDW196609 RNS196609 RXO196609 SHK196609 SRG196609 TBC196609 TKY196609 TUU196609 UEQ196609 UOM196609 UYI196609 VIE196609 VSA196609 WBW196609 WLS196609 WVO196609 G262145 JC262145 SY262145 ACU262145 AMQ262145 AWM262145 BGI262145 BQE262145 CAA262145 CJW262145 CTS262145 DDO262145 DNK262145 DXG262145 EHC262145 EQY262145 FAU262145 FKQ262145 FUM262145 GEI262145 GOE262145 GYA262145 HHW262145 HRS262145 IBO262145 ILK262145 IVG262145 JFC262145 JOY262145 JYU262145 KIQ262145 KSM262145 LCI262145 LME262145 LWA262145 MFW262145 MPS262145 MZO262145 NJK262145 NTG262145 ODC262145 OMY262145 OWU262145 PGQ262145 PQM262145 QAI262145 QKE262145 QUA262145 RDW262145 RNS262145 RXO262145 SHK262145 SRG262145 TBC262145 TKY262145 TUU262145 UEQ262145 UOM262145 UYI262145 VIE262145 VSA262145 WBW262145 WLS262145 WVO262145 G327681 JC327681 SY327681 ACU327681 AMQ327681 AWM327681 BGI327681 BQE327681 CAA327681 CJW327681 CTS327681 DDO327681 DNK327681 DXG327681 EHC327681 EQY327681 FAU327681 FKQ327681 FUM327681 GEI327681 GOE327681 GYA327681 HHW327681 HRS327681 IBO327681 ILK327681 IVG327681 JFC327681 JOY327681 JYU327681 KIQ327681 KSM327681 LCI327681 LME327681 LWA327681 MFW327681 MPS327681 MZO327681 NJK327681 NTG327681 ODC327681 OMY327681 OWU327681 PGQ327681 PQM327681 QAI327681 QKE327681 QUA327681 RDW327681 RNS327681 RXO327681 SHK327681 SRG327681 TBC327681 TKY327681 TUU327681 UEQ327681 UOM327681 UYI327681 VIE327681 VSA327681 WBW327681 WLS327681 WVO327681 G393217 JC393217 SY393217 ACU393217 AMQ393217 AWM393217 BGI393217 BQE393217 CAA393217 CJW393217 CTS393217 DDO393217 DNK393217 DXG393217 EHC393217 EQY393217 FAU393217 FKQ393217 FUM393217 GEI393217 GOE393217 GYA393217 HHW393217 HRS393217 IBO393217 ILK393217 IVG393217 JFC393217 JOY393217 JYU393217 KIQ393217 KSM393217 LCI393217 LME393217 LWA393217 MFW393217 MPS393217 MZO393217 NJK393217 NTG393217 ODC393217 OMY393217 OWU393217 PGQ393217 PQM393217 QAI393217 QKE393217 QUA393217 RDW393217 RNS393217 RXO393217 SHK393217 SRG393217 TBC393217 TKY393217 TUU393217 UEQ393217 UOM393217 UYI393217 VIE393217 VSA393217 WBW393217 WLS393217 WVO393217 G458753 JC458753 SY458753 ACU458753 AMQ458753 AWM458753 BGI458753 BQE458753 CAA458753 CJW458753 CTS458753 DDO458753 DNK458753 DXG458753 EHC458753 EQY458753 FAU458753 FKQ458753 FUM458753 GEI458753 GOE458753 GYA458753 HHW458753 HRS458753 IBO458753 ILK458753 IVG458753 JFC458753 JOY458753 JYU458753 KIQ458753 KSM458753 LCI458753 LME458753 LWA458753 MFW458753 MPS458753 MZO458753 NJK458753 NTG458753 ODC458753 OMY458753 OWU458753 PGQ458753 PQM458753 QAI458753 QKE458753 QUA458753 RDW458753 RNS458753 RXO458753 SHK458753 SRG458753 TBC458753 TKY458753 TUU458753 UEQ458753 UOM458753 UYI458753 VIE458753 VSA458753 WBW458753 WLS458753 WVO458753 G524289 JC524289 SY524289 ACU524289 AMQ524289 AWM524289 BGI524289 BQE524289 CAA524289 CJW524289 CTS524289 DDO524289 DNK524289 DXG524289 EHC524289 EQY524289 FAU524289 FKQ524289 FUM524289 GEI524289 GOE524289 GYA524289 HHW524289 HRS524289 IBO524289 ILK524289 IVG524289 JFC524289 JOY524289 JYU524289 KIQ524289 KSM524289 LCI524289 LME524289 LWA524289 MFW524289 MPS524289 MZO524289 NJK524289 NTG524289 ODC524289 OMY524289 OWU524289 PGQ524289 PQM524289 QAI524289 QKE524289 QUA524289 RDW524289 RNS524289 RXO524289 SHK524289 SRG524289 TBC524289 TKY524289 TUU524289 UEQ524289 UOM524289 UYI524289 VIE524289 VSA524289 WBW524289 WLS524289 WVO524289 G589825 JC589825 SY589825 ACU589825 AMQ589825 AWM589825 BGI589825 BQE589825 CAA589825 CJW589825 CTS589825 DDO589825 DNK589825 DXG589825 EHC589825 EQY589825 FAU589825 FKQ589825 FUM589825 GEI589825 GOE589825 GYA589825 HHW589825 HRS589825 IBO589825 ILK589825 IVG589825 JFC589825 JOY589825 JYU589825 KIQ589825 KSM589825 LCI589825 LME589825 LWA589825 MFW589825 MPS589825 MZO589825 NJK589825 NTG589825 ODC589825 OMY589825 OWU589825 PGQ589825 PQM589825 QAI589825 QKE589825 QUA589825 RDW589825 RNS589825 RXO589825 SHK589825 SRG589825 TBC589825 TKY589825 TUU589825 UEQ589825 UOM589825 UYI589825 VIE589825 VSA589825 WBW589825 WLS589825 WVO589825 G655361 JC655361 SY655361 ACU655361 AMQ655361 AWM655361 BGI655361 BQE655361 CAA655361 CJW655361 CTS655361 DDO655361 DNK655361 DXG655361 EHC655361 EQY655361 FAU655361 FKQ655361 FUM655361 GEI655361 GOE655361 GYA655361 HHW655361 HRS655361 IBO655361 ILK655361 IVG655361 JFC655361 JOY655361 JYU655361 KIQ655361 KSM655361 LCI655361 LME655361 LWA655361 MFW655361 MPS655361 MZO655361 NJK655361 NTG655361 ODC655361 OMY655361 OWU655361 PGQ655361 PQM655361 QAI655361 QKE655361 QUA655361 RDW655361 RNS655361 RXO655361 SHK655361 SRG655361 TBC655361 TKY655361 TUU655361 UEQ655361 UOM655361 UYI655361 VIE655361 VSA655361 WBW655361 WLS655361 WVO655361 G720897 JC720897 SY720897 ACU720897 AMQ720897 AWM720897 BGI720897 BQE720897 CAA720897 CJW720897 CTS720897 DDO720897 DNK720897 DXG720897 EHC720897 EQY720897 FAU720897 FKQ720897 FUM720897 GEI720897 GOE720897 GYA720897 HHW720897 HRS720897 IBO720897 ILK720897 IVG720897 JFC720897 JOY720897 JYU720897 KIQ720897 KSM720897 LCI720897 LME720897 LWA720897 MFW720897 MPS720897 MZO720897 NJK720897 NTG720897 ODC720897 OMY720897 OWU720897 PGQ720897 PQM720897 QAI720897 QKE720897 QUA720897 RDW720897 RNS720897 RXO720897 SHK720897 SRG720897 TBC720897 TKY720897 TUU720897 UEQ720897 UOM720897 UYI720897 VIE720897 VSA720897 WBW720897 WLS720897 WVO720897 G786433 JC786433 SY786433 ACU786433 AMQ786433 AWM786433 BGI786433 BQE786433 CAA786433 CJW786433 CTS786433 DDO786433 DNK786433 DXG786433 EHC786433 EQY786433 FAU786433 FKQ786433 FUM786433 GEI786433 GOE786433 GYA786433 HHW786433 HRS786433 IBO786433 ILK786433 IVG786433 JFC786433 JOY786433 JYU786433 KIQ786433 KSM786433 LCI786433 LME786433 LWA786433 MFW786433 MPS786433 MZO786433 NJK786433 NTG786433 ODC786433 OMY786433 OWU786433 PGQ786433 PQM786433 QAI786433 QKE786433 QUA786433 RDW786433 RNS786433 RXO786433 SHK786433 SRG786433 TBC786433 TKY786433 TUU786433 UEQ786433 UOM786433 UYI786433 VIE786433 VSA786433 WBW786433 WLS786433 WVO786433 G851969 JC851969 SY851969 ACU851969 AMQ851969 AWM851969 BGI851969 BQE851969 CAA851969 CJW851969 CTS851969 DDO851969 DNK851969 DXG851969 EHC851969 EQY851969 FAU851969 FKQ851969 FUM851969 GEI851969 GOE851969 GYA851969 HHW851969 HRS851969 IBO851969 ILK851969 IVG851969 JFC851969 JOY851969 JYU851969 KIQ851969 KSM851969 LCI851969 LME851969 LWA851969 MFW851969 MPS851969 MZO851969 NJK851969 NTG851969 ODC851969 OMY851969 OWU851969 PGQ851969 PQM851969 QAI851969 QKE851969 QUA851969 RDW851969 RNS851969 RXO851969 SHK851969 SRG851969 TBC851969 TKY851969 TUU851969 UEQ851969 UOM851969 UYI851969 VIE851969 VSA851969 WBW851969 WLS851969 WVO851969 G917505 JC917505 SY917505 ACU917505 AMQ917505 AWM917505 BGI917505 BQE917505 CAA917505 CJW917505 CTS917505 DDO917505 DNK917505 DXG917505 EHC917505 EQY917505 FAU917505 FKQ917505 FUM917505 GEI917505 GOE917505 GYA917505 HHW917505 HRS917505 IBO917505 ILK917505 IVG917505 JFC917505 JOY917505 JYU917505 KIQ917505 KSM917505 LCI917505 LME917505 LWA917505 MFW917505 MPS917505 MZO917505 NJK917505 NTG917505 ODC917505 OMY917505 OWU917505 PGQ917505 PQM917505 QAI917505 QKE917505 QUA917505 RDW917505 RNS917505 RXO917505 SHK917505 SRG917505 TBC917505 TKY917505 TUU917505 UEQ917505 UOM917505 UYI917505 VIE917505 VSA917505 WBW917505 WLS917505 WVO917505 G983041 JC983041 SY983041 ACU983041 AMQ983041 AWM983041 BGI983041 BQE983041 CAA983041 CJW983041 CTS983041 DDO983041 DNK983041 DXG983041 EHC983041 EQY983041 FAU983041 FKQ983041 FUM983041 GEI983041 GOE983041 GYA983041 HHW983041 HRS983041 IBO983041 ILK983041 IVG983041 JFC983041 JOY983041 JYU983041 KIQ983041 KSM983041 LCI983041 LME983041 LWA983041 MFW983041 MPS983041 MZO983041 NJK983041 NTG983041 ODC983041 OMY983041 OWU983041 PGQ983041 PQM983041 QAI983041 QKE983041 QUA983041 RDW983041 RNS983041 RXO983041 SHK983041 SRG983041 TBC983041 TKY983041 TUU983041 UEQ983041 UOM983041 UYI983041 VIE983041 VSA983041 WBW983041 WLS983041 WVO983041">
      <formula1>"1,2,3,4,5,6,7,8,9,10,11,12"</formula1>
    </dataValidation>
    <dataValidation imeMode="hiragana" operator="lessThan" allowBlank="1" showInputMessage="1" showErrorMessage="1" sqref="A5:C6 IW5:IY6 SS5:SU6 ACO5:ACQ6 AMK5:AMM6 AWG5:AWI6 BGC5:BGE6 BPY5:BQA6 BZU5:BZW6 CJQ5:CJS6 CTM5:CTO6 DDI5:DDK6 DNE5:DNG6 DXA5:DXC6 EGW5:EGY6 EQS5:EQU6 FAO5:FAQ6 FKK5:FKM6 FUG5:FUI6 GEC5:GEE6 GNY5:GOA6 GXU5:GXW6 HHQ5:HHS6 HRM5:HRO6 IBI5:IBK6 ILE5:ILG6 IVA5:IVC6 JEW5:JEY6 JOS5:JOU6 JYO5:JYQ6 KIK5:KIM6 KSG5:KSI6 LCC5:LCE6 LLY5:LMA6 LVU5:LVW6 MFQ5:MFS6 MPM5:MPO6 MZI5:MZK6 NJE5:NJG6 NTA5:NTC6 OCW5:OCY6 OMS5:OMU6 OWO5:OWQ6 PGK5:PGM6 PQG5:PQI6 QAC5:QAE6 QJY5:QKA6 QTU5:QTW6 RDQ5:RDS6 RNM5:RNO6 RXI5:RXK6 SHE5:SHG6 SRA5:SRC6 TAW5:TAY6 TKS5:TKU6 TUO5:TUQ6 UEK5:UEM6 UOG5:UOI6 UYC5:UYE6 VHY5:VIA6 VRU5:VRW6 WBQ5:WBS6 WLM5:WLO6 WVI5:WVK6 A65541:C65542 IW65541:IY65542 SS65541:SU65542 ACO65541:ACQ65542 AMK65541:AMM65542 AWG65541:AWI65542 BGC65541:BGE65542 BPY65541:BQA65542 BZU65541:BZW65542 CJQ65541:CJS65542 CTM65541:CTO65542 DDI65541:DDK65542 DNE65541:DNG65542 DXA65541:DXC65542 EGW65541:EGY65542 EQS65541:EQU65542 FAO65541:FAQ65542 FKK65541:FKM65542 FUG65541:FUI65542 GEC65541:GEE65542 GNY65541:GOA65542 GXU65541:GXW65542 HHQ65541:HHS65542 HRM65541:HRO65542 IBI65541:IBK65542 ILE65541:ILG65542 IVA65541:IVC65542 JEW65541:JEY65542 JOS65541:JOU65542 JYO65541:JYQ65542 KIK65541:KIM65542 KSG65541:KSI65542 LCC65541:LCE65542 LLY65541:LMA65542 LVU65541:LVW65542 MFQ65541:MFS65542 MPM65541:MPO65542 MZI65541:MZK65542 NJE65541:NJG65542 NTA65541:NTC65542 OCW65541:OCY65542 OMS65541:OMU65542 OWO65541:OWQ65542 PGK65541:PGM65542 PQG65541:PQI65542 QAC65541:QAE65542 QJY65541:QKA65542 QTU65541:QTW65542 RDQ65541:RDS65542 RNM65541:RNO65542 RXI65541:RXK65542 SHE65541:SHG65542 SRA65541:SRC65542 TAW65541:TAY65542 TKS65541:TKU65542 TUO65541:TUQ65542 UEK65541:UEM65542 UOG65541:UOI65542 UYC65541:UYE65542 VHY65541:VIA65542 VRU65541:VRW65542 WBQ65541:WBS65542 WLM65541:WLO65542 WVI65541:WVK65542 A131077:C131078 IW131077:IY131078 SS131077:SU131078 ACO131077:ACQ131078 AMK131077:AMM131078 AWG131077:AWI131078 BGC131077:BGE131078 BPY131077:BQA131078 BZU131077:BZW131078 CJQ131077:CJS131078 CTM131077:CTO131078 DDI131077:DDK131078 DNE131077:DNG131078 DXA131077:DXC131078 EGW131077:EGY131078 EQS131077:EQU131078 FAO131077:FAQ131078 FKK131077:FKM131078 FUG131077:FUI131078 GEC131077:GEE131078 GNY131077:GOA131078 GXU131077:GXW131078 HHQ131077:HHS131078 HRM131077:HRO131078 IBI131077:IBK131078 ILE131077:ILG131078 IVA131077:IVC131078 JEW131077:JEY131078 JOS131077:JOU131078 JYO131077:JYQ131078 KIK131077:KIM131078 KSG131077:KSI131078 LCC131077:LCE131078 LLY131077:LMA131078 LVU131077:LVW131078 MFQ131077:MFS131078 MPM131077:MPO131078 MZI131077:MZK131078 NJE131077:NJG131078 NTA131077:NTC131078 OCW131077:OCY131078 OMS131077:OMU131078 OWO131077:OWQ131078 PGK131077:PGM131078 PQG131077:PQI131078 QAC131077:QAE131078 QJY131077:QKA131078 QTU131077:QTW131078 RDQ131077:RDS131078 RNM131077:RNO131078 RXI131077:RXK131078 SHE131077:SHG131078 SRA131077:SRC131078 TAW131077:TAY131078 TKS131077:TKU131078 TUO131077:TUQ131078 UEK131077:UEM131078 UOG131077:UOI131078 UYC131077:UYE131078 VHY131077:VIA131078 VRU131077:VRW131078 WBQ131077:WBS131078 WLM131077:WLO131078 WVI131077:WVK131078 A196613:C196614 IW196613:IY196614 SS196613:SU196614 ACO196613:ACQ196614 AMK196613:AMM196614 AWG196613:AWI196614 BGC196613:BGE196614 BPY196613:BQA196614 BZU196613:BZW196614 CJQ196613:CJS196614 CTM196613:CTO196614 DDI196613:DDK196614 DNE196613:DNG196614 DXA196613:DXC196614 EGW196613:EGY196614 EQS196613:EQU196614 FAO196613:FAQ196614 FKK196613:FKM196614 FUG196613:FUI196614 GEC196613:GEE196614 GNY196613:GOA196614 GXU196613:GXW196614 HHQ196613:HHS196614 HRM196613:HRO196614 IBI196613:IBK196614 ILE196613:ILG196614 IVA196613:IVC196614 JEW196613:JEY196614 JOS196613:JOU196614 JYO196613:JYQ196614 KIK196613:KIM196614 KSG196613:KSI196614 LCC196613:LCE196614 LLY196613:LMA196614 LVU196613:LVW196614 MFQ196613:MFS196614 MPM196613:MPO196614 MZI196613:MZK196614 NJE196613:NJG196614 NTA196613:NTC196614 OCW196613:OCY196614 OMS196613:OMU196614 OWO196613:OWQ196614 PGK196613:PGM196614 PQG196613:PQI196614 QAC196613:QAE196614 QJY196613:QKA196614 QTU196613:QTW196614 RDQ196613:RDS196614 RNM196613:RNO196614 RXI196613:RXK196614 SHE196613:SHG196614 SRA196613:SRC196614 TAW196613:TAY196614 TKS196613:TKU196614 TUO196613:TUQ196614 UEK196613:UEM196614 UOG196613:UOI196614 UYC196613:UYE196614 VHY196613:VIA196614 VRU196613:VRW196614 WBQ196613:WBS196614 WLM196613:WLO196614 WVI196613:WVK196614 A262149:C262150 IW262149:IY262150 SS262149:SU262150 ACO262149:ACQ262150 AMK262149:AMM262150 AWG262149:AWI262150 BGC262149:BGE262150 BPY262149:BQA262150 BZU262149:BZW262150 CJQ262149:CJS262150 CTM262149:CTO262150 DDI262149:DDK262150 DNE262149:DNG262150 DXA262149:DXC262150 EGW262149:EGY262150 EQS262149:EQU262150 FAO262149:FAQ262150 FKK262149:FKM262150 FUG262149:FUI262150 GEC262149:GEE262150 GNY262149:GOA262150 GXU262149:GXW262150 HHQ262149:HHS262150 HRM262149:HRO262150 IBI262149:IBK262150 ILE262149:ILG262150 IVA262149:IVC262150 JEW262149:JEY262150 JOS262149:JOU262150 JYO262149:JYQ262150 KIK262149:KIM262150 KSG262149:KSI262150 LCC262149:LCE262150 LLY262149:LMA262150 LVU262149:LVW262150 MFQ262149:MFS262150 MPM262149:MPO262150 MZI262149:MZK262150 NJE262149:NJG262150 NTA262149:NTC262150 OCW262149:OCY262150 OMS262149:OMU262150 OWO262149:OWQ262150 PGK262149:PGM262150 PQG262149:PQI262150 QAC262149:QAE262150 QJY262149:QKA262150 QTU262149:QTW262150 RDQ262149:RDS262150 RNM262149:RNO262150 RXI262149:RXK262150 SHE262149:SHG262150 SRA262149:SRC262150 TAW262149:TAY262150 TKS262149:TKU262150 TUO262149:TUQ262150 UEK262149:UEM262150 UOG262149:UOI262150 UYC262149:UYE262150 VHY262149:VIA262150 VRU262149:VRW262150 WBQ262149:WBS262150 WLM262149:WLO262150 WVI262149:WVK262150 A327685:C327686 IW327685:IY327686 SS327685:SU327686 ACO327685:ACQ327686 AMK327685:AMM327686 AWG327685:AWI327686 BGC327685:BGE327686 BPY327685:BQA327686 BZU327685:BZW327686 CJQ327685:CJS327686 CTM327685:CTO327686 DDI327685:DDK327686 DNE327685:DNG327686 DXA327685:DXC327686 EGW327685:EGY327686 EQS327685:EQU327686 FAO327685:FAQ327686 FKK327685:FKM327686 FUG327685:FUI327686 GEC327685:GEE327686 GNY327685:GOA327686 GXU327685:GXW327686 HHQ327685:HHS327686 HRM327685:HRO327686 IBI327685:IBK327686 ILE327685:ILG327686 IVA327685:IVC327686 JEW327685:JEY327686 JOS327685:JOU327686 JYO327685:JYQ327686 KIK327685:KIM327686 KSG327685:KSI327686 LCC327685:LCE327686 LLY327685:LMA327686 LVU327685:LVW327686 MFQ327685:MFS327686 MPM327685:MPO327686 MZI327685:MZK327686 NJE327685:NJG327686 NTA327685:NTC327686 OCW327685:OCY327686 OMS327685:OMU327686 OWO327685:OWQ327686 PGK327685:PGM327686 PQG327685:PQI327686 QAC327685:QAE327686 QJY327685:QKA327686 QTU327685:QTW327686 RDQ327685:RDS327686 RNM327685:RNO327686 RXI327685:RXK327686 SHE327685:SHG327686 SRA327685:SRC327686 TAW327685:TAY327686 TKS327685:TKU327686 TUO327685:TUQ327686 UEK327685:UEM327686 UOG327685:UOI327686 UYC327685:UYE327686 VHY327685:VIA327686 VRU327685:VRW327686 WBQ327685:WBS327686 WLM327685:WLO327686 WVI327685:WVK327686 A393221:C393222 IW393221:IY393222 SS393221:SU393222 ACO393221:ACQ393222 AMK393221:AMM393222 AWG393221:AWI393222 BGC393221:BGE393222 BPY393221:BQA393222 BZU393221:BZW393222 CJQ393221:CJS393222 CTM393221:CTO393222 DDI393221:DDK393222 DNE393221:DNG393222 DXA393221:DXC393222 EGW393221:EGY393222 EQS393221:EQU393222 FAO393221:FAQ393222 FKK393221:FKM393222 FUG393221:FUI393222 GEC393221:GEE393222 GNY393221:GOA393222 GXU393221:GXW393222 HHQ393221:HHS393222 HRM393221:HRO393222 IBI393221:IBK393222 ILE393221:ILG393222 IVA393221:IVC393222 JEW393221:JEY393222 JOS393221:JOU393222 JYO393221:JYQ393222 KIK393221:KIM393222 KSG393221:KSI393222 LCC393221:LCE393222 LLY393221:LMA393222 LVU393221:LVW393222 MFQ393221:MFS393222 MPM393221:MPO393222 MZI393221:MZK393222 NJE393221:NJG393222 NTA393221:NTC393222 OCW393221:OCY393222 OMS393221:OMU393222 OWO393221:OWQ393222 PGK393221:PGM393222 PQG393221:PQI393222 QAC393221:QAE393222 QJY393221:QKA393222 QTU393221:QTW393222 RDQ393221:RDS393222 RNM393221:RNO393222 RXI393221:RXK393222 SHE393221:SHG393222 SRA393221:SRC393222 TAW393221:TAY393222 TKS393221:TKU393222 TUO393221:TUQ393222 UEK393221:UEM393222 UOG393221:UOI393222 UYC393221:UYE393222 VHY393221:VIA393222 VRU393221:VRW393222 WBQ393221:WBS393222 WLM393221:WLO393222 WVI393221:WVK393222 A458757:C458758 IW458757:IY458758 SS458757:SU458758 ACO458757:ACQ458758 AMK458757:AMM458758 AWG458757:AWI458758 BGC458757:BGE458758 BPY458757:BQA458758 BZU458757:BZW458758 CJQ458757:CJS458758 CTM458757:CTO458758 DDI458757:DDK458758 DNE458757:DNG458758 DXA458757:DXC458758 EGW458757:EGY458758 EQS458757:EQU458758 FAO458757:FAQ458758 FKK458757:FKM458758 FUG458757:FUI458758 GEC458757:GEE458758 GNY458757:GOA458758 GXU458757:GXW458758 HHQ458757:HHS458758 HRM458757:HRO458758 IBI458757:IBK458758 ILE458757:ILG458758 IVA458757:IVC458758 JEW458757:JEY458758 JOS458757:JOU458758 JYO458757:JYQ458758 KIK458757:KIM458758 KSG458757:KSI458758 LCC458757:LCE458758 LLY458757:LMA458758 LVU458757:LVW458758 MFQ458757:MFS458758 MPM458757:MPO458758 MZI458757:MZK458758 NJE458757:NJG458758 NTA458757:NTC458758 OCW458757:OCY458758 OMS458757:OMU458758 OWO458757:OWQ458758 PGK458757:PGM458758 PQG458757:PQI458758 QAC458757:QAE458758 QJY458757:QKA458758 QTU458757:QTW458758 RDQ458757:RDS458758 RNM458757:RNO458758 RXI458757:RXK458758 SHE458757:SHG458758 SRA458757:SRC458758 TAW458757:TAY458758 TKS458757:TKU458758 TUO458757:TUQ458758 UEK458757:UEM458758 UOG458757:UOI458758 UYC458757:UYE458758 VHY458757:VIA458758 VRU458757:VRW458758 WBQ458757:WBS458758 WLM458757:WLO458758 WVI458757:WVK458758 A524293:C524294 IW524293:IY524294 SS524293:SU524294 ACO524293:ACQ524294 AMK524293:AMM524294 AWG524293:AWI524294 BGC524293:BGE524294 BPY524293:BQA524294 BZU524293:BZW524294 CJQ524293:CJS524294 CTM524293:CTO524294 DDI524293:DDK524294 DNE524293:DNG524294 DXA524293:DXC524294 EGW524293:EGY524294 EQS524293:EQU524294 FAO524293:FAQ524294 FKK524293:FKM524294 FUG524293:FUI524294 GEC524293:GEE524294 GNY524293:GOA524294 GXU524293:GXW524294 HHQ524293:HHS524294 HRM524293:HRO524294 IBI524293:IBK524294 ILE524293:ILG524294 IVA524293:IVC524294 JEW524293:JEY524294 JOS524293:JOU524294 JYO524293:JYQ524294 KIK524293:KIM524294 KSG524293:KSI524294 LCC524293:LCE524294 LLY524293:LMA524294 LVU524293:LVW524294 MFQ524293:MFS524294 MPM524293:MPO524294 MZI524293:MZK524294 NJE524293:NJG524294 NTA524293:NTC524294 OCW524293:OCY524294 OMS524293:OMU524294 OWO524293:OWQ524294 PGK524293:PGM524294 PQG524293:PQI524294 QAC524293:QAE524294 QJY524293:QKA524294 QTU524293:QTW524294 RDQ524293:RDS524294 RNM524293:RNO524294 RXI524293:RXK524294 SHE524293:SHG524294 SRA524293:SRC524294 TAW524293:TAY524294 TKS524293:TKU524294 TUO524293:TUQ524294 UEK524293:UEM524294 UOG524293:UOI524294 UYC524293:UYE524294 VHY524293:VIA524294 VRU524293:VRW524294 WBQ524293:WBS524294 WLM524293:WLO524294 WVI524293:WVK524294 A589829:C589830 IW589829:IY589830 SS589829:SU589830 ACO589829:ACQ589830 AMK589829:AMM589830 AWG589829:AWI589830 BGC589829:BGE589830 BPY589829:BQA589830 BZU589829:BZW589830 CJQ589829:CJS589830 CTM589829:CTO589830 DDI589829:DDK589830 DNE589829:DNG589830 DXA589829:DXC589830 EGW589829:EGY589830 EQS589829:EQU589830 FAO589829:FAQ589830 FKK589829:FKM589830 FUG589829:FUI589830 GEC589829:GEE589830 GNY589829:GOA589830 GXU589829:GXW589830 HHQ589829:HHS589830 HRM589829:HRO589830 IBI589829:IBK589830 ILE589829:ILG589830 IVA589829:IVC589830 JEW589829:JEY589830 JOS589829:JOU589830 JYO589829:JYQ589830 KIK589829:KIM589830 KSG589829:KSI589830 LCC589829:LCE589830 LLY589829:LMA589830 LVU589829:LVW589830 MFQ589829:MFS589830 MPM589829:MPO589830 MZI589829:MZK589830 NJE589829:NJG589830 NTA589829:NTC589830 OCW589829:OCY589830 OMS589829:OMU589830 OWO589829:OWQ589830 PGK589829:PGM589830 PQG589829:PQI589830 QAC589829:QAE589830 QJY589829:QKA589830 QTU589829:QTW589830 RDQ589829:RDS589830 RNM589829:RNO589830 RXI589829:RXK589830 SHE589829:SHG589830 SRA589829:SRC589830 TAW589829:TAY589830 TKS589829:TKU589830 TUO589829:TUQ589830 UEK589829:UEM589830 UOG589829:UOI589830 UYC589829:UYE589830 VHY589829:VIA589830 VRU589829:VRW589830 WBQ589829:WBS589830 WLM589829:WLO589830 WVI589829:WVK589830 A655365:C655366 IW655365:IY655366 SS655365:SU655366 ACO655365:ACQ655366 AMK655365:AMM655366 AWG655365:AWI655366 BGC655365:BGE655366 BPY655365:BQA655366 BZU655365:BZW655366 CJQ655365:CJS655366 CTM655365:CTO655366 DDI655365:DDK655366 DNE655365:DNG655366 DXA655365:DXC655366 EGW655365:EGY655366 EQS655365:EQU655366 FAO655365:FAQ655366 FKK655365:FKM655366 FUG655365:FUI655366 GEC655365:GEE655366 GNY655365:GOA655366 GXU655365:GXW655366 HHQ655365:HHS655366 HRM655365:HRO655366 IBI655365:IBK655366 ILE655365:ILG655366 IVA655365:IVC655366 JEW655365:JEY655366 JOS655365:JOU655366 JYO655365:JYQ655366 KIK655365:KIM655366 KSG655365:KSI655366 LCC655365:LCE655366 LLY655365:LMA655366 LVU655365:LVW655366 MFQ655365:MFS655366 MPM655365:MPO655366 MZI655365:MZK655366 NJE655365:NJG655366 NTA655365:NTC655366 OCW655365:OCY655366 OMS655365:OMU655366 OWO655365:OWQ655366 PGK655365:PGM655366 PQG655365:PQI655366 QAC655365:QAE655366 QJY655365:QKA655366 QTU655365:QTW655366 RDQ655365:RDS655366 RNM655365:RNO655366 RXI655365:RXK655366 SHE655365:SHG655366 SRA655365:SRC655366 TAW655365:TAY655366 TKS655365:TKU655366 TUO655365:TUQ655366 UEK655365:UEM655366 UOG655365:UOI655366 UYC655365:UYE655366 VHY655365:VIA655366 VRU655365:VRW655366 WBQ655365:WBS655366 WLM655365:WLO655366 WVI655365:WVK655366 A720901:C720902 IW720901:IY720902 SS720901:SU720902 ACO720901:ACQ720902 AMK720901:AMM720902 AWG720901:AWI720902 BGC720901:BGE720902 BPY720901:BQA720902 BZU720901:BZW720902 CJQ720901:CJS720902 CTM720901:CTO720902 DDI720901:DDK720902 DNE720901:DNG720902 DXA720901:DXC720902 EGW720901:EGY720902 EQS720901:EQU720902 FAO720901:FAQ720902 FKK720901:FKM720902 FUG720901:FUI720902 GEC720901:GEE720902 GNY720901:GOA720902 GXU720901:GXW720902 HHQ720901:HHS720902 HRM720901:HRO720902 IBI720901:IBK720902 ILE720901:ILG720902 IVA720901:IVC720902 JEW720901:JEY720902 JOS720901:JOU720902 JYO720901:JYQ720902 KIK720901:KIM720902 KSG720901:KSI720902 LCC720901:LCE720902 LLY720901:LMA720902 LVU720901:LVW720902 MFQ720901:MFS720902 MPM720901:MPO720902 MZI720901:MZK720902 NJE720901:NJG720902 NTA720901:NTC720902 OCW720901:OCY720902 OMS720901:OMU720902 OWO720901:OWQ720902 PGK720901:PGM720902 PQG720901:PQI720902 QAC720901:QAE720902 QJY720901:QKA720902 QTU720901:QTW720902 RDQ720901:RDS720902 RNM720901:RNO720902 RXI720901:RXK720902 SHE720901:SHG720902 SRA720901:SRC720902 TAW720901:TAY720902 TKS720901:TKU720902 TUO720901:TUQ720902 UEK720901:UEM720902 UOG720901:UOI720902 UYC720901:UYE720902 VHY720901:VIA720902 VRU720901:VRW720902 WBQ720901:WBS720902 WLM720901:WLO720902 WVI720901:WVK720902 A786437:C786438 IW786437:IY786438 SS786437:SU786438 ACO786437:ACQ786438 AMK786437:AMM786438 AWG786437:AWI786438 BGC786437:BGE786438 BPY786437:BQA786438 BZU786437:BZW786438 CJQ786437:CJS786438 CTM786437:CTO786438 DDI786437:DDK786438 DNE786437:DNG786438 DXA786437:DXC786438 EGW786437:EGY786438 EQS786437:EQU786438 FAO786437:FAQ786438 FKK786437:FKM786438 FUG786437:FUI786438 GEC786437:GEE786438 GNY786437:GOA786438 GXU786437:GXW786438 HHQ786437:HHS786438 HRM786437:HRO786438 IBI786437:IBK786438 ILE786437:ILG786438 IVA786437:IVC786438 JEW786437:JEY786438 JOS786437:JOU786438 JYO786437:JYQ786438 KIK786437:KIM786438 KSG786437:KSI786438 LCC786437:LCE786438 LLY786437:LMA786438 LVU786437:LVW786438 MFQ786437:MFS786438 MPM786437:MPO786438 MZI786437:MZK786438 NJE786437:NJG786438 NTA786437:NTC786438 OCW786437:OCY786438 OMS786437:OMU786438 OWO786437:OWQ786438 PGK786437:PGM786438 PQG786437:PQI786438 QAC786437:QAE786438 QJY786437:QKA786438 QTU786437:QTW786438 RDQ786437:RDS786438 RNM786437:RNO786438 RXI786437:RXK786438 SHE786437:SHG786438 SRA786437:SRC786438 TAW786437:TAY786438 TKS786437:TKU786438 TUO786437:TUQ786438 UEK786437:UEM786438 UOG786437:UOI786438 UYC786437:UYE786438 VHY786437:VIA786438 VRU786437:VRW786438 WBQ786437:WBS786438 WLM786437:WLO786438 WVI786437:WVK786438 A851973:C851974 IW851973:IY851974 SS851973:SU851974 ACO851973:ACQ851974 AMK851973:AMM851974 AWG851973:AWI851974 BGC851973:BGE851974 BPY851973:BQA851974 BZU851973:BZW851974 CJQ851973:CJS851974 CTM851973:CTO851974 DDI851973:DDK851974 DNE851973:DNG851974 DXA851973:DXC851974 EGW851973:EGY851974 EQS851973:EQU851974 FAO851973:FAQ851974 FKK851973:FKM851974 FUG851973:FUI851974 GEC851973:GEE851974 GNY851973:GOA851974 GXU851973:GXW851974 HHQ851973:HHS851974 HRM851973:HRO851974 IBI851973:IBK851974 ILE851973:ILG851974 IVA851973:IVC851974 JEW851973:JEY851974 JOS851973:JOU851974 JYO851973:JYQ851974 KIK851973:KIM851974 KSG851973:KSI851974 LCC851973:LCE851974 LLY851973:LMA851974 LVU851973:LVW851974 MFQ851973:MFS851974 MPM851973:MPO851974 MZI851973:MZK851974 NJE851973:NJG851974 NTA851973:NTC851974 OCW851973:OCY851974 OMS851973:OMU851974 OWO851973:OWQ851974 PGK851973:PGM851974 PQG851973:PQI851974 QAC851973:QAE851974 QJY851973:QKA851974 QTU851973:QTW851974 RDQ851973:RDS851974 RNM851973:RNO851974 RXI851973:RXK851974 SHE851973:SHG851974 SRA851973:SRC851974 TAW851973:TAY851974 TKS851973:TKU851974 TUO851973:TUQ851974 UEK851973:UEM851974 UOG851973:UOI851974 UYC851973:UYE851974 VHY851973:VIA851974 VRU851973:VRW851974 WBQ851973:WBS851974 WLM851973:WLO851974 WVI851973:WVK851974 A917509:C917510 IW917509:IY917510 SS917509:SU917510 ACO917509:ACQ917510 AMK917509:AMM917510 AWG917509:AWI917510 BGC917509:BGE917510 BPY917509:BQA917510 BZU917509:BZW917510 CJQ917509:CJS917510 CTM917509:CTO917510 DDI917509:DDK917510 DNE917509:DNG917510 DXA917509:DXC917510 EGW917509:EGY917510 EQS917509:EQU917510 FAO917509:FAQ917510 FKK917509:FKM917510 FUG917509:FUI917510 GEC917509:GEE917510 GNY917509:GOA917510 GXU917509:GXW917510 HHQ917509:HHS917510 HRM917509:HRO917510 IBI917509:IBK917510 ILE917509:ILG917510 IVA917509:IVC917510 JEW917509:JEY917510 JOS917509:JOU917510 JYO917509:JYQ917510 KIK917509:KIM917510 KSG917509:KSI917510 LCC917509:LCE917510 LLY917509:LMA917510 LVU917509:LVW917510 MFQ917509:MFS917510 MPM917509:MPO917510 MZI917509:MZK917510 NJE917509:NJG917510 NTA917509:NTC917510 OCW917509:OCY917510 OMS917509:OMU917510 OWO917509:OWQ917510 PGK917509:PGM917510 PQG917509:PQI917510 QAC917509:QAE917510 QJY917509:QKA917510 QTU917509:QTW917510 RDQ917509:RDS917510 RNM917509:RNO917510 RXI917509:RXK917510 SHE917509:SHG917510 SRA917509:SRC917510 TAW917509:TAY917510 TKS917509:TKU917510 TUO917509:TUQ917510 UEK917509:UEM917510 UOG917509:UOI917510 UYC917509:UYE917510 VHY917509:VIA917510 VRU917509:VRW917510 WBQ917509:WBS917510 WLM917509:WLO917510 WVI917509:WVK917510 A983045:C983046 IW983045:IY983046 SS983045:SU983046 ACO983045:ACQ983046 AMK983045:AMM983046 AWG983045:AWI983046 BGC983045:BGE983046 BPY983045:BQA983046 BZU983045:BZW983046 CJQ983045:CJS983046 CTM983045:CTO983046 DDI983045:DDK983046 DNE983045:DNG983046 DXA983045:DXC983046 EGW983045:EGY983046 EQS983045:EQU983046 FAO983045:FAQ983046 FKK983045:FKM983046 FUG983045:FUI983046 GEC983045:GEE983046 GNY983045:GOA983046 GXU983045:GXW983046 HHQ983045:HHS983046 HRM983045:HRO983046 IBI983045:IBK983046 ILE983045:ILG983046 IVA983045:IVC983046 JEW983045:JEY983046 JOS983045:JOU983046 JYO983045:JYQ983046 KIK983045:KIM983046 KSG983045:KSI983046 LCC983045:LCE983046 LLY983045:LMA983046 LVU983045:LVW983046 MFQ983045:MFS983046 MPM983045:MPO983046 MZI983045:MZK983046 NJE983045:NJG983046 NTA983045:NTC983046 OCW983045:OCY983046 OMS983045:OMU983046 OWO983045:OWQ983046 PGK983045:PGM983046 PQG983045:PQI983046 QAC983045:QAE983046 QJY983045:QKA983046 QTU983045:QTW983046 RDQ983045:RDS983046 RNM983045:RNO983046 RXI983045:RXK983046 SHE983045:SHG983046 SRA983045:SRC983046 TAW983045:TAY983046 TKS983045:TKU983046 TUO983045:TUQ983046 UEK983045:UEM983046 UOG983045:UOI983046 UYC983045:UYE983046 VHY983045:VIA983046 VRU983045:VRW983046 WBQ983045:WBS983046 WLM983045:WLO983046 WVI983045:WVK983046"/>
    <dataValidation imeMode="off" allowBlank="1" showInputMessage="1" showErrorMessage="1" sqref="A14:A33 IW14:IW33 SS14:SS33 ACO14:ACO33 AMK14:AMK33 AWG14:AWG33 BGC14:BGC33 BPY14:BPY33 BZU14:BZU33 CJQ14:CJQ33 CTM14:CTM33 DDI14:DDI33 DNE14:DNE33 DXA14:DXA33 EGW14:EGW33 EQS14:EQS33 FAO14:FAO33 FKK14:FKK33 FUG14:FUG33 GEC14:GEC33 GNY14:GNY33 GXU14:GXU33 HHQ14:HHQ33 HRM14:HRM33 IBI14:IBI33 ILE14:ILE33 IVA14:IVA33 JEW14:JEW33 JOS14:JOS33 JYO14:JYO33 KIK14:KIK33 KSG14:KSG33 LCC14:LCC33 LLY14:LLY33 LVU14:LVU33 MFQ14:MFQ33 MPM14:MPM33 MZI14:MZI33 NJE14:NJE33 NTA14:NTA33 OCW14:OCW33 OMS14:OMS33 OWO14:OWO33 PGK14:PGK33 PQG14:PQG33 QAC14:QAC33 QJY14:QJY33 QTU14:QTU33 RDQ14:RDQ33 RNM14:RNM33 RXI14:RXI33 SHE14:SHE33 SRA14:SRA33 TAW14:TAW33 TKS14:TKS33 TUO14:TUO33 UEK14:UEK33 UOG14:UOG33 UYC14:UYC33 VHY14:VHY33 VRU14:VRU33 WBQ14:WBQ33 WLM14:WLM33 WVI14:WVI33 A65550:A65569 IW65550:IW65569 SS65550:SS65569 ACO65550:ACO65569 AMK65550:AMK65569 AWG65550:AWG65569 BGC65550:BGC65569 BPY65550:BPY65569 BZU65550:BZU65569 CJQ65550:CJQ65569 CTM65550:CTM65569 DDI65550:DDI65569 DNE65550:DNE65569 DXA65550:DXA65569 EGW65550:EGW65569 EQS65550:EQS65569 FAO65550:FAO65569 FKK65550:FKK65569 FUG65550:FUG65569 GEC65550:GEC65569 GNY65550:GNY65569 GXU65550:GXU65569 HHQ65550:HHQ65569 HRM65550:HRM65569 IBI65550:IBI65569 ILE65550:ILE65569 IVA65550:IVA65569 JEW65550:JEW65569 JOS65550:JOS65569 JYO65550:JYO65569 KIK65550:KIK65569 KSG65550:KSG65569 LCC65550:LCC65569 LLY65550:LLY65569 LVU65550:LVU65569 MFQ65550:MFQ65569 MPM65550:MPM65569 MZI65550:MZI65569 NJE65550:NJE65569 NTA65550:NTA65569 OCW65550:OCW65569 OMS65550:OMS65569 OWO65550:OWO65569 PGK65550:PGK65569 PQG65550:PQG65569 QAC65550:QAC65569 QJY65550:QJY65569 QTU65550:QTU65569 RDQ65550:RDQ65569 RNM65550:RNM65569 RXI65550:RXI65569 SHE65550:SHE65569 SRA65550:SRA65569 TAW65550:TAW65569 TKS65550:TKS65569 TUO65550:TUO65569 UEK65550:UEK65569 UOG65550:UOG65569 UYC65550:UYC65569 VHY65550:VHY65569 VRU65550:VRU65569 WBQ65550:WBQ65569 WLM65550:WLM65569 WVI65550:WVI65569 A131086:A131105 IW131086:IW131105 SS131086:SS131105 ACO131086:ACO131105 AMK131086:AMK131105 AWG131086:AWG131105 BGC131086:BGC131105 BPY131086:BPY131105 BZU131086:BZU131105 CJQ131086:CJQ131105 CTM131086:CTM131105 DDI131086:DDI131105 DNE131086:DNE131105 DXA131086:DXA131105 EGW131086:EGW131105 EQS131086:EQS131105 FAO131086:FAO131105 FKK131086:FKK131105 FUG131086:FUG131105 GEC131086:GEC131105 GNY131086:GNY131105 GXU131086:GXU131105 HHQ131086:HHQ131105 HRM131086:HRM131105 IBI131086:IBI131105 ILE131086:ILE131105 IVA131086:IVA131105 JEW131086:JEW131105 JOS131086:JOS131105 JYO131086:JYO131105 KIK131086:KIK131105 KSG131086:KSG131105 LCC131086:LCC131105 LLY131086:LLY131105 LVU131086:LVU131105 MFQ131086:MFQ131105 MPM131086:MPM131105 MZI131086:MZI131105 NJE131086:NJE131105 NTA131086:NTA131105 OCW131086:OCW131105 OMS131086:OMS131105 OWO131086:OWO131105 PGK131086:PGK131105 PQG131086:PQG131105 QAC131086:QAC131105 QJY131086:QJY131105 QTU131086:QTU131105 RDQ131086:RDQ131105 RNM131086:RNM131105 RXI131086:RXI131105 SHE131086:SHE131105 SRA131086:SRA131105 TAW131086:TAW131105 TKS131086:TKS131105 TUO131086:TUO131105 UEK131086:UEK131105 UOG131086:UOG131105 UYC131086:UYC131105 VHY131086:VHY131105 VRU131086:VRU131105 WBQ131086:WBQ131105 WLM131086:WLM131105 WVI131086:WVI131105 A196622:A196641 IW196622:IW196641 SS196622:SS196641 ACO196622:ACO196641 AMK196622:AMK196641 AWG196622:AWG196641 BGC196622:BGC196641 BPY196622:BPY196641 BZU196622:BZU196641 CJQ196622:CJQ196641 CTM196622:CTM196641 DDI196622:DDI196641 DNE196622:DNE196641 DXA196622:DXA196641 EGW196622:EGW196641 EQS196622:EQS196641 FAO196622:FAO196641 FKK196622:FKK196641 FUG196622:FUG196641 GEC196622:GEC196641 GNY196622:GNY196641 GXU196622:GXU196641 HHQ196622:HHQ196641 HRM196622:HRM196641 IBI196622:IBI196641 ILE196622:ILE196641 IVA196622:IVA196641 JEW196622:JEW196641 JOS196622:JOS196641 JYO196622:JYO196641 KIK196622:KIK196641 KSG196622:KSG196641 LCC196622:LCC196641 LLY196622:LLY196641 LVU196622:LVU196641 MFQ196622:MFQ196641 MPM196622:MPM196641 MZI196622:MZI196641 NJE196622:NJE196641 NTA196622:NTA196641 OCW196622:OCW196641 OMS196622:OMS196641 OWO196622:OWO196641 PGK196622:PGK196641 PQG196622:PQG196641 QAC196622:QAC196641 QJY196622:QJY196641 QTU196622:QTU196641 RDQ196622:RDQ196641 RNM196622:RNM196641 RXI196622:RXI196641 SHE196622:SHE196641 SRA196622:SRA196641 TAW196622:TAW196641 TKS196622:TKS196641 TUO196622:TUO196641 UEK196622:UEK196641 UOG196622:UOG196641 UYC196622:UYC196641 VHY196622:VHY196641 VRU196622:VRU196641 WBQ196622:WBQ196641 WLM196622:WLM196641 WVI196622:WVI196641 A262158:A262177 IW262158:IW262177 SS262158:SS262177 ACO262158:ACO262177 AMK262158:AMK262177 AWG262158:AWG262177 BGC262158:BGC262177 BPY262158:BPY262177 BZU262158:BZU262177 CJQ262158:CJQ262177 CTM262158:CTM262177 DDI262158:DDI262177 DNE262158:DNE262177 DXA262158:DXA262177 EGW262158:EGW262177 EQS262158:EQS262177 FAO262158:FAO262177 FKK262158:FKK262177 FUG262158:FUG262177 GEC262158:GEC262177 GNY262158:GNY262177 GXU262158:GXU262177 HHQ262158:HHQ262177 HRM262158:HRM262177 IBI262158:IBI262177 ILE262158:ILE262177 IVA262158:IVA262177 JEW262158:JEW262177 JOS262158:JOS262177 JYO262158:JYO262177 KIK262158:KIK262177 KSG262158:KSG262177 LCC262158:LCC262177 LLY262158:LLY262177 LVU262158:LVU262177 MFQ262158:MFQ262177 MPM262158:MPM262177 MZI262158:MZI262177 NJE262158:NJE262177 NTA262158:NTA262177 OCW262158:OCW262177 OMS262158:OMS262177 OWO262158:OWO262177 PGK262158:PGK262177 PQG262158:PQG262177 QAC262158:QAC262177 QJY262158:QJY262177 QTU262158:QTU262177 RDQ262158:RDQ262177 RNM262158:RNM262177 RXI262158:RXI262177 SHE262158:SHE262177 SRA262158:SRA262177 TAW262158:TAW262177 TKS262158:TKS262177 TUO262158:TUO262177 UEK262158:UEK262177 UOG262158:UOG262177 UYC262158:UYC262177 VHY262158:VHY262177 VRU262158:VRU262177 WBQ262158:WBQ262177 WLM262158:WLM262177 WVI262158:WVI262177 A327694:A327713 IW327694:IW327713 SS327694:SS327713 ACO327694:ACO327713 AMK327694:AMK327713 AWG327694:AWG327713 BGC327694:BGC327713 BPY327694:BPY327713 BZU327694:BZU327713 CJQ327694:CJQ327713 CTM327694:CTM327713 DDI327694:DDI327713 DNE327694:DNE327713 DXA327694:DXA327713 EGW327694:EGW327713 EQS327694:EQS327713 FAO327694:FAO327713 FKK327694:FKK327713 FUG327694:FUG327713 GEC327694:GEC327713 GNY327694:GNY327713 GXU327694:GXU327713 HHQ327694:HHQ327713 HRM327694:HRM327713 IBI327694:IBI327713 ILE327694:ILE327713 IVA327694:IVA327713 JEW327694:JEW327713 JOS327694:JOS327713 JYO327694:JYO327713 KIK327694:KIK327713 KSG327694:KSG327713 LCC327694:LCC327713 LLY327694:LLY327713 LVU327694:LVU327713 MFQ327694:MFQ327713 MPM327694:MPM327713 MZI327694:MZI327713 NJE327694:NJE327713 NTA327694:NTA327713 OCW327694:OCW327713 OMS327694:OMS327713 OWO327694:OWO327713 PGK327694:PGK327713 PQG327694:PQG327713 QAC327694:QAC327713 QJY327694:QJY327713 QTU327694:QTU327713 RDQ327694:RDQ327713 RNM327694:RNM327713 RXI327694:RXI327713 SHE327694:SHE327713 SRA327694:SRA327713 TAW327694:TAW327713 TKS327694:TKS327713 TUO327694:TUO327713 UEK327694:UEK327713 UOG327694:UOG327713 UYC327694:UYC327713 VHY327694:VHY327713 VRU327694:VRU327713 WBQ327694:WBQ327713 WLM327694:WLM327713 WVI327694:WVI327713 A393230:A393249 IW393230:IW393249 SS393230:SS393249 ACO393230:ACO393249 AMK393230:AMK393249 AWG393230:AWG393249 BGC393230:BGC393249 BPY393230:BPY393249 BZU393230:BZU393249 CJQ393230:CJQ393249 CTM393230:CTM393249 DDI393230:DDI393249 DNE393230:DNE393249 DXA393230:DXA393249 EGW393230:EGW393249 EQS393230:EQS393249 FAO393230:FAO393249 FKK393230:FKK393249 FUG393230:FUG393249 GEC393230:GEC393249 GNY393230:GNY393249 GXU393230:GXU393249 HHQ393230:HHQ393249 HRM393230:HRM393249 IBI393230:IBI393249 ILE393230:ILE393249 IVA393230:IVA393249 JEW393230:JEW393249 JOS393230:JOS393249 JYO393230:JYO393249 KIK393230:KIK393249 KSG393230:KSG393249 LCC393230:LCC393249 LLY393230:LLY393249 LVU393230:LVU393249 MFQ393230:MFQ393249 MPM393230:MPM393249 MZI393230:MZI393249 NJE393230:NJE393249 NTA393230:NTA393249 OCW393230:OCW393249 OMS393230:OMS393249 OWO393230:OWO393249 PGK393230:PGK393249 PQG393230:PQG393249 QAC393230:QAC393249 QJY393230:QJY393249 QTU393230:QTU393249 RDQ393230:RDQ393249 RNM393230:RNM393249 RXI393230:RXI393249 SHE393230:SHE393249 SRA393230:SRA393249 TAW393230:TAW393249 TKS393230:TKS393249 TUO393230:TUO393249 UEK393230:UEK393249 UOG393230:UOG393249 UYC393230:UYC393249 VHY393230:VHY393249 VRU393230:VRU393249 WBQ393230:WBQ393249 WLM393230:WLM393249 WVI393230:WVI393249 A458766:A458785 IW458766:IW458785 SS458766:SS458785 ACO458766:ACO458785 AMK458766:AMK458785 AWG458766:AWG458785 BGC458766:BGC458785 BPY458766:BPY458785 BZU458766:BZU458785 CJQ458766:CJQ458785 CTM458766:CTM458785 DDI458766:DDI458785 DNE458766:DNE458785 DXA458766:DXA458785 EGW458766:EGW458785 EQS458766:EQS458785 FAO458766:FAO458785 FKK458766:FKK458785 FUG458766:FUG458785 GEC458766:GEC458785 GNY458766:GNY458785 GXU458766:GXU458785 HHQ458766:HHQ458785 HRM458766:HRM458785 IBI458766:IBI458785 ILE458766:ILE458785 IVA458766:IVA458785 JEW458766:JEW458785 JOS458766:JOS458785 JYO458766:JYO458785 KIK458766:KIK458785 KSG458766:KSG458785 LCC458766:LCC458785 LLY458766:LLY458785 LVU458766:LVU458785 MFQ458766:MFQ458785 MPM458766:MPM458785 MZI458766:MZI458785 NJE458766:NJE458785 NTA458766:NTA458785 OCW458766:OCW458785 OMS458766:OMS458785 OWO458766:OWO458785 PGK458766:PGK458785 PQG458766:PQG458785 QAC458766:QAC458785 QJY458766:QJY458785 QTU458766:QTU458785 RDQ458766:RDQ458785 RNM458766:RNM458785 RXI458766:RXI458785 SHE458766:SHE458785 SRA458766:SRA458785 TAW458766:TAW458785 TKS458766:TKS458785 TUO458766:TUO458785 UEK458766:UEK458785 UOG458766:UOG458785 UYC458766:UYC458785 VHY458766:VHY458785 VRU458766:VRU458785 WBQ458766:WBQ458785 WLM458766:WLM458785 WVI458766:WVI458785 A524302:A524321 IW524302:IW524321 SS524302:SS524321 ACO524302:ACO524321 AMK524302:AMK524321 AWG524302:AWG524321 BGC524302:BGC524321 BPY524302:BPY524321 BZU524302:BZU524321 CJQ524302:CJQ524321 CTM524302:CTM524321 DDI524302:DDI524321 DNE524302:DNE524321 DXA524302:DXA524321 EGW524302:EGW524321 EQS524302:EQS524321 FAO524302:FAO524321 FKK524302:FKK524321 FUG524302:FUG524321 GEC524302:GEC524321 GNY524302:GNY524321 GXU524302:GXU524321 HHQ524302:HHQ524321 HRM524302:HRM524321 IBI524302:IBI524321 ILE524302:ILE524321 IVA524302:IVA524321 JEW524302:JEW524321 JOS524302:JOS524321 JYO524302:JYO524321 KIK524302:KIK524321 KSG524302:KSG524321 LCC524302:LCC524321 LLY524302:LLY524321 LVU524302:LVU524321 MFQ524302:MFQ524321 MPM524302:MPM524321 MZI524302:MZI524321 NJE524302:NJE524321 NTA524302:NTA524321 OCW524302:OCW524321 OMS524302:OMS524321 OWO524302:OWO524321 PGK524302:PGK524321 PQG524302:PQG524321 QAC524302:QAC524321 QJY524302:QJY524321 QTU524302:QTU524321 RDQ524302:RDQ524321 RNM524302:RNM524321 RXI524302:RXI524321 SHE524302:SHE524321 SRA524302:SRA524321 TAW524302:TAW524321 TKS524302:TKS524321 TUO524302:TUO524321 UEK524302:UEK524321 UOG524302:UOG524321 UYC524302:UYC524321 VHY524302:VHY524321 VRU524302:VRU524321 WBQ524302:WBQ524321 WLM524302:WLM524321 WVI524302:WVI524321 A589838:A589857 IW589838:IW589857 SS589838:SS589857 ACO589838:ACO589857 AMK589838:AMK589857 AWG589838:AWG589857 BGC589838:BGC589857 BPY589838:BPY589857 BZU589838:BZU589857 CJQ589838:CJQ589857 CTM589838:CTM589857 DDI589838:DDI589857 DNE589838:DNE589857 DXA589838:DXA589857 EGW589838:EGW589857 EQS589838:EQS589857 FAO589838:FAO589857 FKK589838:FKK589857 FUG589838:FUG589857 GEC589838:GEC589857 GNY589838:GNY589857 GXU589838:GXU589857 HHQ589838:HHQ589857 HRM589838:HRM589857 IBI589838:IBI589857 ILE589838:ILE589857 IVA589838:IVA589857 JEW589838:JEW589857 JOS589838:JOS589857 JYO589838:JYO589857 KIK589838:KIK589857 KSG589838:KSG589857 LCC589838:LCC589857 LLY589838:LLY589857 LVU589838:LVU589857 MFQ589838:MFQ589857 MPM589838:MPM589857 MZI589838:MZI589857 NJE589838:NJE589857 NTA589838:NTA589857 OCW589838:OCW589857 OMS589838:OMS589857 OWO589838:OWO589857 PGK589838:PGK589857 PQG589838:PQG589857 QAC589838:QAC589857 QJY589838:QJY589857 QTU589838:QTU589857 RDQ589838:RDQ589857 RNM589838:RNM589857 RXI589838:RXI589857 SHE589838:SHE589857 SRA589838:SRA589857 TAW589838:TAW589857 TKS589838:TKS589857 TUO589838:TUO589857 UEK589838:UEK589857 UOG589838:UOG589857 UYC589838:UYC589857 VHY589838:VHY589857 VRU589838:VRU589857 WBQ589838:WBQ589857 WLM589838:WLM589857 WVI589838:WVI589857 A655374:A655393 IW655374:IW655393 SS655374:SS655393 ACO655374:ACO655393 AMK655374:AMK655393 AWG655374:AWG655393 BGC655374:BGC655393 BPY655374:BPY655393 BZU655374:BZU655393 CJQ655374:CJQ655393 CTM655374:CTM655393 DDI655374:DDI655393 DNE655374:DNE655393 DXA655374:DXA655393 EGW655374:EGW655393 EQS655374:EQS655393 FAO655374:FAO655393 FKK655374:FKK655393 FUG655374:FUG655393 GEC655374:GEC655393 GNY655374:GNY655393 GXU655374:GXU655393 HHQ655374:HHQ655393 HRM655374:HRM655393 IBI655374:IBI655393 ILE655374:ILE655393 IVA655374:IVA655393 JEW655374:JEW655393 JOS655374:JOS655393 JYO655374:JYO655393 KIK655374:KIK655393 KSG655374:KSG655393 LCC655374:LCC655393 LLY655374:LLY655393 LVU655374:LVU655393 MFQ655374:MFQ655393 MPM655374:MPM655393 MZI655374:MZI655393 NJE655374:NJE655393 NTA655374:NTA655393 OCW655374:OCW655393 OMS655374:OMS655393 OWO655374:OWO655393 PGK655374:PGK655393 PQG655374:PQG655393 QAC655374:QAC655393 QJY655374:QJY655393 QTU655374:QTU655393 RDQ655374:RDQ655393 RNM655374:RNM655393 RXI655374:RXI655393 SHE655374:SHE655393 SRA655374:SRA655393 TAW655374:TAW655393 TKS655374:TKS655393 TUO655374:TUO655393 UEK655374:UEK655393 UOG655374:UOG655393 UYC655374:UYC655393 VHY655374:VHY655393 VRU655374:VRU655393 WBQ655374:WBQ655393 WLM655374:WLM655393 WVI655374:WVI655393 A720910:A720929 IW720910:IW720929 SS720910:SS720929 ACO720910:ACO720929 AMK720910:AMK720929 AWG720910:AWG720929 BGC720910:BGC720929 BPY720910:BPY720929 BZU720910:BZU720929 CJQ720910:CJQ720929 CTM720910:CTM720929 DDI720910:DDI720929 DNE720910:DNE720929 DXA720910:DXA720929 EGW720910:EGW720929 EQS720910:EQS720929 FAO720910:FAO720929 FKK720910:FKK720929 FUG720910:FUG720929 GEC720910:GEC720929 GNY720910:GNY720929 GXU720910:GXU720929 HHQ720910:HHQ720929 HRM720910:HRM720929 IBI720910:IBI720929 ILE720910:ILE720929 IVA720910:IVA720929 JEW720910:JEW720929 JOS720910:JOS720929 JYO720910:JYO720929 KIK720910:KIK720929 KSG720910:KSG720929 LCC720910:LCC720929 LLY720910:LLY720929 LVU720910:LVU720929 MFQ720910:MFQ720929 MPM720910:MPM720929 MZI720910:MZI720929 NJE720910:NJE720929 NTA720910:NTA720929 OCW720910:OCW720929 OMS720910:OMS720929 OWO720910:OWO720929 PGK720910:PGK720929 PQG720910:PQG720929 QAC720910:QAC720929 QJY720910:QJY720929 QTU720910:QTU720929 RDQ720910:RDQ720929 RNM720910:RNM720929 RXI720910:RXI720929 SHE720910:SHE720929 SRA720910:SRA720929 TAW720910:TAW720929 TKS720910:TKS720929 TUO720910:TUO720929 UEK720910:UEK720929 UOG720910:UOG720929 UYC720910:UYC720929 VHY720910:VHY720929 VRU720910:VRU720929 WBQ720910:WBQ720929 WLM720910:WLM720929 WVI720910:WVI720929 A786446:A786465 IW786446:IW786465 SS786446:SS786465 ACO786446:ACO786465 AMK786446:AMK786465 AWG786446:AWG786465 BGC786446:BGC786465 BPY786446:BPY786465 BZU786446:BZU786465 CJQ786446:CJQ786465 CTM786446:CTM786465 DDI786446:DDI786465 DNE786446:DNE786465 DXA786446:DXA786465 EGW786446:EGW786465 EQS786446:EQS786465 FAO786446:FAO786465 FKK786446:FKK786465 FUG786446:FUG786465 GEC786446:GEC786465 GNY786446:GNY786465 GXU786446:GXU786465 HHQ786446:HHQ786465 HRM786446:HRM786465 IBI786446:IBI786465 ILE786446:ILE786465 IVA786446:IVA786465 JEW786446:JEW786465 JOS786446:JOS786465 JYO786446:JYO786465 KIK786446:KIK786465 KSG786446:KSG786465 LCC786446:LCC786465 LLY786446:LLY786465 LVU786446:LVU786465 MFQ786446:MFQ786465 MPM786446:MPM786465 MZI786446:MZI786465 NJE786446:NJE786465 NTA786446:NTA786465 OCW786446:OCW786465 OMS786446:OMS786465 OWO786446:OWO786465 PGK786446:PGK786465 PQG786446:PQG786465 QAC786446:QAC786465 QJY786446:QJY786465 QTU786446:QTU786465 RDQ786446:RDQ786465 RNM786446:RNM786465 RXI786446:RXI786465 SHE786446:SHE786465 SRA786446:SRA786465 TAW786446:TAW786465 TKS786446:TKS786465 TUO786446:TUO786465 UEK786446:UEK786465 UOG786446:UOG786465 UYC786446:UYC786465 VHY786446:VHY786465 VRU786446:VRU786465 WBQ786446:WBQ786465 WLM786446:WLM786465 WVI786446:WVI786465 A851982:A852001 IW851982:IW852001 SS851982:SS852001 ACO851982:ACO852001 AMK851982:AMK852001 AWG851982:AWG852001 BGC851982:BGC852001 BPY851982:BPY852001 BZU851982:BZU852001 CJQ851982:CJQ852001 CTM851982:CTM852001 DDI851982:DDI852001 DNE851982:DNE852001 DXA851982:DXA852001 EGW851982:EGW852001 EQS851982:EQS852001 FAO851982:FAO852001 FKK851982:FKK852001 FUG851982:FUG852001 GEC851982:GEC852001 GNY851982:GNY852001 GXU851982:GXU852001 HHQ851982:HHQ852001 HRM851982:HRM852001 IBI851982:IBI852001 ILE851982:ILE852001 IVA851982:IVA852001 JEW851982:JEW852001 JOS851982:JOS852001 JYO851982:JYO852001 KIK851982:KIK852001 KSG851982:KSG852001 LCC851982:LCC852001 LLY851982:LLY852001 LVU851982:LVU852001 MFQ851982:MFQ852001 MPM851982:MPM852001 MZI851982:MZI852001 NJE851982:NJE852001 NTA851982:NTA852001 OCW851982:OCW852001 OMS851982:OMS852001 OWO851982:OWO852001 PGK851982:PGK852001 PQG851982:PQG852001 QAC851982:QAC852001 QJY851982:QJY852001 QTU851982:QTU852001 RDQ851982:RDQ852001 RNM851982:RNM852001 RXI851982:RXI852001 SHE851982:SHE852001 SRA851982:SRA852001 TAW851982:TAW852001 TKS851982:TKS852001 TUO851982:TUO852001 UEK851982:UEK852001 UOG851982:UOG852001 UYC851982:UYC852001 VHY851982:VHY852001 VRU851982:VRU852001 WBQ851982:WBQ852001 WLM851982:WLM852001 WVI851982:WVI852001 A917518:A917537 IW917518:IW917537 SS917518:SS917537 ACO917518:ACO917537 AMK917518:AMK917537 AWG917518:AWG917537 BGC917518:BGC917537 BPY917518:BPY917537 BZU917518:BZU917537 CJQ917518:CJQ917537 CTM917518:CTM917537 DDI917518:DDI917537 DNE917518:DNE917537 DXA917518:DXA917537 EGW917518:EGW917537 EQS917518:EQS917537 FAO917518:FAO917537 FKK917518:FKK917537 FUG917518:FUG917537 GEC917518:GEC917537 GNY917518:GNY917537 GXU917518:GXU917537 HHQ917518:HHQ917537 HRM917518:HRM917537 IBI917518:IBI917537 ILE917518:ILE917537 IVA917518:IVA917537 JEW917518:JEW917537 JOS917518:JOS917537 JYO917518:JYO917537 KIK917518:KIK917537 KSG917518:KSG917537 LCC917518:LCC917537 LLY917518:LLY917537 LVU917518:LVU917537 MFQ917518:MFQ917537 MPM917518:MPM917537 MZI917518:MZI917537 NJE917518:NJE917537 NTA917518:NTA917537 OCW917518:OCW917537 OMS917518:OMS917537 OWO917518:OWO917537 PGK917518:PGK917537 PQG917518:PQG917537 QAC917518:QAC917537 QJY917518:QJY917537 QTU917518:QTU917537 RDQ917518:RDQ917537 RNM917518:RNM917537 RXI917518:RXI917537 SHE917518:SHE917537 SRA917518:SRA917537 TAW917518:TAW917537 TKS917518:TKS917537 TUO917518:TUO917537 UEK917518:UEK917537 UOG917518:UOG917537 UYC917518:UYC917537 VHY917518:VHY917537 VRU917518:VRU917537 WBQ917518:WBQ917537 WLM917518:WLM917537 WVI917518:WVI917537 A983054:A983073 IW983054:IW983073 SS983054:SS983073 ACO983054:ACO983073 AMK983054:AMK983073 AWG983054:AWG983073 BGC983054:BGC983073 BPY983054:BPY983073 BZU983054:BZU983073 CJQ983054:CJQ983073 CTM983054:CTM983073 DDI983054:DDI983073 DNE983054:DNE983073 DXA983054:DXA983073 EGW983054:EGW983073 EQS983054:EQS983073 FAO983054:FAO983073 FKK983054:FKK983073 FUG983054:FUG983073 GEC983054:GEC983073 GNY983054:GNY983073 GXU983054:GXU983073 HHQ983054:HHQ983073 HRM983054:HRM983073 IBI983054:IBI983073 ILE983054:ILE983073 IVA983054:IVA983073 JEW983054:JEW983073 JOS983054:JOS983073 JYO983054:JYO983073 KIK983054:KIK983073 KSG983054:KSG983073 LCC983054:LCC983073 LLY983054:LLY983073 LVU983054:LVU983073 MFQ983054:MFQ983073 MPM983054:MPM983073 MZI983054:MZI983073 NJE983054:NJE983073 NTA983054:NTA983073 OCW983054:OCW983073 OMS983054:OMS983073 OWO983054:OWO983073 PGK983054:PGK983073 PQG983054:PQG983073 QAC983054:QAC983073 QJY983054:QJY983073 QTU983054:QTU983073 RDQ983054:RDQ983073 RNM983054:RNM983073 RXI983054:RXI983073 SHE983054:SHE983073 SRA983054:SRA983073 TAW983054:TAW983073 TKS983054:TKS983073 TUO983054:TUO983073 UEK983054:UEK983073 UOG983054:UOG983073 UYC983054:UYC983073 VHY983054:VHY983073 VRU983054:VRU983073 WBQ983054:WBQ983073 WLM983054:WLM983073 WVI983054:WVI983073 E14:G33 JA14:JC33 SW14:SY33 ACS14:ACU33 AMO14:AMQ33 AWK14:AWM33 BGG14:BGI33 BQC14:BQE33 BZY14:CAA33 CJU14:CJW33 CTQ14:CTS33 DDM14:DDO33 DNI14:DNK33 DXE14:DXG33 EHA14:EHC33 EQW14:EQY33 FAS14:FAU33 FKO14:FKQ33 FUK14:FUM33 GEG14:GEI33 GOC14:GOE33 GXY14:GYA33 HHU14:HHW33 HRQ14:HRS33 IBM14:IBO33 ILI14:ILK33 IVE14:IVG33 JFA14:JFC33 JOW14:JOY33 JYS14:JYU33 KIO14:KIQ33 KSK14:KSM33 LCG14:LCI33 LMC14:LME33 LVY14:LWA33 MFU14:MFW33 MPQ14:MPS33 MZM14:MZO33 NJI14:NJK33 NTE14:NTG33 ODA14:ODC33 OMW14:OMY33 OWS14:OWU33 PGO14:PGQ33 PQK14:PQM33 QAG14:QAI33 QKC14:QKE33 QTY14:QUA33 RDU14:RDW33 RNQ14:RNS33 RXM14:RXO33 SHI14:SHK33 SRE14:SRG33 TBA14:TBC33 TKW14:TKY33 TUS14:TUU33 UEO14:UEQ33 UOK14:UOM33 UYG14:UYI33 VIC14:VIE33 VRY14:VSA33 WBU14:WBW33 WLQ14:WLS33 WVM14:WVO33 E65550:G65569 JA65550:JC65569 SW65550:SY65569 ACS65550:ACU65569 AMO65550:AMQ65569 AWK65550:AWM65569 BGG65550:BGI65569 BQC65550:BQE65569 BZY65550:CAA65569 CJU65550:CJW65569 CTQ65550:CTS65569 DDM65550:DDO65569 DNI65550:DNK65569 DXE65550:DXG65569 EHA65550:EHC65569 EQW65550:EQY65569 FAS65550:FAU65569 FKO65550:FKQ65569 FUK65550:FUM65569 GEG65550:GEI65569 GOC65550:GOE65569 GXY65550:GYA65569 HHU65550:HHW65569 HRQ65550:HRS65569 IBM65550:IBO65569 ILI65550:ILK65569 IVE65550:IVG65569 JFA65550:JFC65569 JOW65550:JOY65569 JYS65550:JYU65569 KIO65550:KIQ65569 KSK65550:KSM65569 LCG65550:LCI65569 LMC65550:LME65569 LVY65550:LWA65569 MFU65550:MFW65569 MPQ65550:MPS65569 MZM65550:MZO65569 NJI65550:NJK65569 NTE65550:NTG65569 ODA65550:ODC65569 OMW65550:OMY65569 OWS65550:OWU65569 PGO65550:PGQ65569 PQK65550:PQM65569 QAG65550:QAI65569 QKC65550:QKE65569 QTY65550:QUA65569 RDU65550:RDW65569 RNQ65550:RNS65569 RXM65550:RXO65569 SHI65550:SHK65569 SRE65550:SRG65569 TBA65550:TBC65569 TKW65550:TKY65569 TUS65550:TUU65569 UEO65550:UEQ65569 UOK65550:UOM65569 UYG65550:UYI65569 VIC65550:VIE65569 VRY65550:VSA65569 WBU65550:WBW65569 WLQ65550:WLS65569 WVM65550:WVO65569 E131086:G131105 JA131086:JC131105 SW131086:SY131105 ACS131086:ACU131105 AMO131086:AMQ131105 AWK131086:AWM131105 BGG131086:BGI131105 BQC131086:BQE131105 BZY131086:CAA131105 CJU131086:CJW131105 CTQ131086:CTS131105 DDM131086:DDO131105 DNI131086:DNK131105 DXE131086:DXG131105 EHA131086:EHC131105 EQW131086:EQY131105 FAS131086:FAU131105 FKO131086:FKQ131105 FUK131086:FUM131105 GEG131086:GEI131105 GOC131086:GOE131105 GXY131086:GYA131105 HHU131086:HHW131105 HRQ131086:HRS131105 IBM131086:IBO131105 ILI131086:ILK131105 IVE131086:IVG131105 JFA131086:JFC131105 JOW131086:JOY131105 JYS131086:JYU131105 KIO131086:KIQ131105 KSK131086:KSM131105 LCG131086:LCI131105 LMC131086:LME131105 LVY131086:LWA131105 MFU131086:MFW131105 MPQ131086:MPS131105 MZM131086:MZO131105 NJI131086:NJK131105 NTE131086:NTG131105 ODA131086:ODC131105 OMW131086:OMY131105 OWS131086:OWU131105 PGO131086:PGQ131105 PQK131086:PQM131105 QAG131086:QAI131105 QKC131086:QKE131105 QTY131086:QUA131105 RDU131086:RDW131105 RNQ131086:RNS131105 RXM131086:RXO131105 SHI131086:SHK131105 SRE131086:SRG131105 TBA131086:TBC131105 TKW131086:TKY131105 TUS131086:TUU131105 UEO131086:UEQ131105 UOK131086:UOM131105 UYG131086:UYI131105 VIC131086:VIE131105 VRY131086:VSA131105 WBU131086:WBW131105 WLQ131086:WLS131105 WVM131086:WVO131105 E196622:G196641 JA196622:JC196641 SW196622:SY196641 ACS196622:ACU196641 AMO196622:AMQ196641 AWK196622:AWM196641 BGG196622:BGI196641 BQC196622:BQE196641 BZY196622:CAA196641 CJU196622:CJW196641 CTQ196622:CTS196641 DDM196622:DDO196641 DNI196622:DNK196641 DXE196622:DXG196641 EHA196622:EHC196641 EQW196622:EQY196641 FAS196622:FAU196641 FKO196622:FKQ196641 FUK196622:FUM196641 GEG196622:GEI196641 GOC196622:GOE196641 GXY196622:GYA196641 HHU196622:HHW196641 HRQ196622:HRS196641 IBM196622:IBO196641 ILI196622:ILK196641 IVE196622:IVG196641 JFA196622:JFC196641 JOW196622:JOY196641 JYS196622:JYU196641 KIO196622:KIQ196641 KSK196622:KSM196641 LCG196622:LCI196641 LMC196622:LME196641 LVY196622:LWA196641 MFU196622:MFW196641 MPQ196622:MPS196641 MZM196622:MZO196641 NJI196622:NJK196641 NTE196622:NTG196641 ODA196622:ODC196641 OMW196622:OMY196641 OWS196622:OWU196641 PGO196622:PGQ196641 PQK196622:PQM196641 QAG196622:QAI196641 QKC196622:QKE196641 QTY196622:QUA196641 RDU196622:RDW196641 RNQ196622:RNS196641 RXM196622:RXO196641 SHI196622:SHK196641 SRE196622:SRG196641 TBA196622:TBC196641 TKW196622:TKY196641 TUS196622:TUU196641 UEO196622:UEQ196641 UOK196622:UOM196641 UYG196622:UYI196641 VIC196622:VIE196641 VRY196622:VSA196641 WBU196622:WBW196641 WLQ196622:WLS196641 WVM196622:WVO196641 E262158:G262177 JA262158:JC262177 SW262158:SY262177 ACS262158:ACU262177 AMO262158:AMQ262177 AWK262158:AWM262177 BGG262158:BGI262177 BQC262158:BQE262177 BZY262158:CAA262177 CJU262158:CJW262177 CTQ262158:CTS262177 DDM262158:DDO262177 DNI262158:DNK262177 DXE262158:DXG262177 EHA262158:EHC262177 EQW262158:EQY262177 FAS262158:FAU262177 FKO262158:FKQ262177 FUK262158:FUM262177 GEG262158:GEI262177 GOC262158:GOE262177 GXY262158:GYA262177 HHU262158:HHW262177 HRQ262158:HRS262177 IBM262158:IBO262177 ILI262158:ILK262177 IVE262158:IVG262177 JFA262158:JFC262177 JOW262158:JOY262177 JYS262158:JYU262177 KIO262158:KIQ262177 KSK262158:KSM262177 LCG262158:LCI262177 LMC262158:LME262177 LVY262158:LWA262177 MFU262158:MFW262177 MPQ262158:MPS262177 MZM262158:MZO262177 NJI262158:NJK262177 NTE262158:NTG262177 ODA262158:ODC262177 OMW262158:OMY262177 OWS262158:OWU262177 PGO262158:PGQ262177 PQK262158:PQM262177 QAG262158:QAI262177 QKC262158:QKE262177 QTY262158:QUA262177 RDU262158:RDW262177 RNQ262158:RNS262177 RXM262158:RXO262177 SHI262158:SHK262177 SRE262158:SRG262177 TBA262158:TBC262177 TKW262158:TKY262177 TUS262158:TUU262177 UEO262158:UEQ262177 UOK262158:UOM262177 UYG262158:UYI262177 VIC262158:VIE262177 VRY262158:VSA262177 WBU262158:WBW262177 WLQ262158:WLS262177 WVM262158:WVO262177 E327694:G327713 JA327694:JC327713 SW327694:SY327713 ACS327694:ACU327713 AMO327694:AMQ327713 AWK327694:AWM327713 BGG327694:BGI327713 BQC327694:BQE327713 BZY327694:CAA327713 CJU327694:CJW327713 CTQ327694:CTS327713 DDM327694:DDO327713 DNI327694:DNK327713 DXE327694:DXG327713 EHA327694:EHC327713 EQW327694:EQY327713 FAS327694:FAU327713 FKO327694:FKQ327713 FUK327694:FUM327713 GEG327694:GEI327713 GOC327694:GOE327713 GXY327694:GYA327713 HHU327694:HHW327713 HRQ327694:HRS327713 IBM327694:IBO327713 ILI327694:ILK327713 IVE327694:IVG327713 JFA327694:JFC327713 JOW327694:JOY327713 JYS327694:JYU327713 KIO327694:KIQ327713 KSK327694:KSM327713 LCG327694:LCI327713 LMC327694:LME327713 LVY327694:LWA327713 MFU327694:MFW327713 MPQ327694:MPS327713 MZM327694:MZO327713 NJI327694:NJK327713 NTE327694:NTG327713 ODA327694:ODC327713 OMW327694:OMY327713 OWS327694:OWU327713 PGO327694:PGQ327713 PQK327694:PQM327713 QAG327694:QAI327713 QKC327694:QKE327713 QTY327694:QUA327713 RDU327694:RDW327713 RNQ327694:RNS327713 RXM327694:RXO327713 SHI327694:SHK327713 SRE327694:SRG327713 TBA327694:TBC327713 TKW327694:TKY327713 TUS327694:TUU327713 UEO327694:UEQ327713 UOK327694:UOM327713 UYG327694:UYI327713 VIC327694:VIE327713 VRY327694:VSA327713 WBU327694:WBW327713 WLQ327694:WLS327713 WVM327694:WVO327713 E393230:G393249 JA393230:JC393249 SW393230:SY393249 ACS393230:ACU393249 AMO393230:AMQ393249 AWK393230:AWM393249 BGG393230:BGI393249 BQC393230:BQE393249 BZY393230:CAA393249 CJU393230:CJW393249 CTQ393230:CTS393249 DDM393230:DDO393249 DNI393230:DNK393249 DXE393230:DXG393249 EHA393230:EHC393249 EQW393230:EQY393249 FAS393230:FAU393249 FKO393230:FKQ393249 FUK393230:FUM393249 GEG393230:GEI393249 GOC393230:GOE393249 GXY393230:GYA393249 HHU393230:HHW393249 HRQ393230:HRS393249 IBM393230:IBO393249 ILI393230:ILK393249 IVE393230:IVG393249 JFA393230:JFC393249 JOW393230:JOY393249 JYS393230:JYU393249 KIO393230:KIQ393249 KSK393230:KSM393249 LCG393230:LCI393249 LMC393230:LME393249 LVY393230:LWA393249 MFU393230:MFW393249 MPQ393230:MPS393249 MZM393230:MZO393249 NJI393230:NJK393249 NTE393230:NTG393249 ODA393230:ODC393249 OMW393230:OMY393249 OWS393230:OWU393249 PGO393230:PGQ393249 PQK393230:PQM393249 QAG393230:QAI393249 QKC393230:QKE393249 QTY393230:QUA393249 RDU393230:RDW393249 RNQ393230:RNS393249 RXM393230:RXO393249 SHI393230:SHK393249 SRE393230:SRG393249 TBA393230:TBC393249 TKW393230:TKY393249 TUS393230:TUU393249 UEO393230:UEQ393249 UOK393230:UOM393249 UYG393230:UYI393249 VIC393230:VIE393249 VRY393230:VSA393249 WBU393230:WBW393249 WLQ393230:WLS393249 WVM393230:WVO393249 E458766:G458785 JA458766:JC458785 SW458766:SY458785 ACS458766:ACU458785 AMO458766:AMQ458785 AWK458766:AWM458785 BGG458766:BGI458785 BQC458766:BQE458785 BZY458766:CAA458785 CJU458766:CJW458785 CTQ458766:CTS458785 DDM458766:DDO458785 DNI458766:DNK458785 DXE458766:DXG458785 EHA458766:EHC458785 EQW458766:EQY458785 FAS458766:FAU458785 FKO458766:FKQ458785 FUK458766:FUM458785 GEG458766:GEI458785 GOC458766:GOE458785 GXY458766:GYA458785 HHU458766:HHW458785 HRQ458766:HRS458785 IBM458766:IBO458785 ILI458766:ILK458785 IVE458766:IVG458785 JFA458766:JFC458785 JOW458766:JOY458785 JYS458766:JYU458785 KIO458766:KIQ458785 KSK458766:KSM458785 LCG458766:LCI458785 LMC458766:LME458785 LVY458766:LWA458785 MFU458766:MFW458785 MPQ458766:MPS458785 MZM458766:MZO458785 NJI458766:NJK458785 NTE458766:NTG458785 ODA458766:ODC458785 OMW458766:OMY458785 OWS458766:OWU458785 PGO458766:PGQ458785 PQK458766:PQM458785 QAG458766:QAI458785 QKC458766:QKE458785 QTY458766:QUA458785 RDU458766:RDW458785 RNQ458766:RNS458785 RXM458766:RXO458785 SHI458766:SHK458785 SRE458766:SRG458785 TBA458766:TBC458785 TKW458766:TKY458785 TUS458766:TUU458785 UEO458766:UEQ458785 UOK458766:UOM458785 UYG458766:UYI458785 VIC458766:VIE458785 VRY458766:VSA458785 WBU458766:WBW458785 WLQ458766:WLS458785 WVM458766:WVO458785 E524302:G524321 JA524302:JC524321 SW524302:SY524321 ACS524302:ACU524321 AMO524302:AMQ524321 AWK524302:AWM524321 BGG524302:BGI524321 BQC524302:BQE524321 BZY524302:CAA524321 CJU524302:CJW524321 CTQ524302:CTS524321 DDM524302:DDO524321 DNI524302:DNK524321 DXE524302:DXG524321 EHA524302:EHC524321 EQW524302:EQY524321 FAS524302:FAU524321 FKO524302:FKQ524321 FUK524302:FUM524321 GEG524302:GEI524321 GOC524302:GOE524321 GXY524302:GYA524321 HHU524302:HHW524321 HRQ524302:HRS524321 IBM524302:IBO524321 ILI524302:ILK524321 IVE524302:IVG524321 JFA524302:JFC524321 JOW524302:JOY524321 JYS524302:JYU524321 KIO524302:KIQ524321 KSK524302:KSM524321 LCG524302:LCI524321 LMC524302:LME524321 LVY524302:LWA524321 MFU524302:MFW524321 MPQ524302:MPS524321 MZM524302:MZO524321 NJI524302:NJK524321 NTE524302:NTG524321 ODA524302:ODC524321 OMW524302:OMY524321 OWS524302:OWU524321 PGO524302:PGQ524321 PQK524302:PQM524321 QAG524302:QAI524321 QKC524302:QKE524321 QTY524302:QUA524321 RDU524302:RDW524321 RNQ524302:RNS524321 RXM524302:RXO524321 SHI524302:SHK524321 SRE524302:SRG524321 TBA524302:TBC524321 TKW524302:TKY524321 TUS524302:TUU524321 UEO524302:UEQ524321 UOK524302:UOM524321 UYG524302:UYI524321 VIC524302:VIE524321 VRY524302:VSA524321 WBU524302:WBW524321 WLQ524302:WLS524321 WVM524302:WVO524321 E589838:G589857 JA589838:JC589857 SW589838:SY589857 ACS589838:ACU589857 AMO589838:AMQ589857 AWK589838:AWM589857 BGG589838:BGI589857 BQC589838:BQE589857 BZY589838:CAA589857 CJU589838:CJW589857 CTQ589838:CTS589857 DDM589838:DDO589857 DNI589838:DNK589857 DXE589838:DXG589857 EHA589838:EHC589857 EQW589838:EQY589857 FAS589838:FAU589857 FKO589838:FKQ589857 FUK589838:FUM589857 GEG589838:GEI589857 GOC589838:GOE589857 GXY589838:GYA589857 HHU589838:HHW589857 HRQ589838:HRS589857 IBM589838:IBO589857 ILI589838:ILK589857 IVE589838:IVG589857 JFA589838:JFC589857 JOW589838:JOY589857 JYS589838:JYU589857 KIO589838:KIQ589857 KSK589838:KSM589857 LCG589838:LCI589857 LMC589838:LME589857 LVY589838:LWA589857 MFU589838:MFW589857 MPQ589838:MPS589857 MZM589838:MZO589857 NJI589838:NJK589857 NTE589838:NTG589857 ODA589838:ODC589857 OMW589838:OMY589857 OWS589838:OWU589857 PGO589838:PGQ589857 PQK589838:PQM589857 QAG589838:QAI589857 QKC589838:QKE589857 QTY589838:QUA589857 RDU589838:RDW589857 RNQ589838:RNS589857 RXM589838:RXO589857 SHI589838:SHK589857 SRE589838:SRG589857 TBA589838:TBC589857 TKW589838:TKY589857 TUS589838:TUU589857 UEO589838:UEQ589857 UOK589838:UOM589857 UYG589838:UYI589857 VIC589838:VIE589857 VRY589838:VSA589857 WBU589838:WBW589857 WLQ589838:WLS589857 WVM589838:WVO589857 E655374:G655393 JA655374:JC655393 SW655374:SY655393 ACS655374:ACU655393 AMO655374:AMQ655393 AWK655374:AWM655393 BGG655374:BGI655393 BQC655374:BQE655393 BZY655374:CAA655393 CJU655374:CJW655393 CTQ655374:CTS655393 DDM655374:DDO655393 DNI655374:DNK655393 DXE655374:DXG655393 EHA655374:EHC655393 EQW655374:EQY655393 FAS655374:FAU655393 FKO655374:FKQ655393 FUK655374:FUM655393 GEG655374:GEI655393 GOC655374:GOE655393 GXY655374:GYA655393 HHU655374:HHW655393 HRQ655374:HRS655393 IBM655374:IBO655393 ILI655374:ILK655393 IVE655374:IVG655393 JFA655374:JFC655393 JOW655374:JOY655393 JYS655374:JYU655393 KIO655374:KIQ655393 KSK655374:KSM655393 LCG655374:LCI655393 LMC655374:LME655393 LVY655374:LWA655393 MFU655374:MFW655393 MPQ655374:MPS655393 MZM655374:MZO655393 NJI655374:NJK655393 NTE655374:NTG655393 ODA655374:ODC655393 OMW655374:OMY655393 OWS655374:OWU655393 PGO655374:PGQ655393 PQK655374:PQM655393 QAG655374:QAI655393 QKC655374:QKE655393 QTY655374:QUA655393 RDU655374:RDW655393 RNQ655374:RNS655393 RXM655374:RXO655393 SHI655374:SHK655393 SRE655374:SRG655393 TBA655374:TBC655393 TKW655374:TKY655393 TUS655374:TUU655393 UEO655374:UEQ655393 UOK655374:UOM655393 UYG655374:UYI655393 VIC655374:VIE655393 VRY655374:VSA655393 WBU655374:WBW655393 WLQ655374:WLS655393 WVM655374:WVO655393 E720910:G720929 JA720910:JC720929 SW720910:SY720929 ACS720910:ACU720929 AMO720910:AMQ720929 AWK720910:AWM720929 BGG720910:BGI720929 BQC720910:BQE720929 BZY720910:CAA720929 CJU720910:CJW720929 CTQ720910:CTS720929 DDM720910:DDO720929 DNI720910:DNK720929 DXE720910:DXG720929 EHA720910:EHC720929 EQW720910:EQY720929 FAS720910:FAU720929 FKO720910:FKQ720929 FUK720910:FUM720929 GEG720910:GEI720929 GOC720910:GOE720929 GXY720910:GYA720929 HHU720910:HHW720929 HRQ720910:HRS720929 IBM720910:IBO720929 ILI720910:ILK720929 IVE720910:IVG720929 JFA720910:JFC720929 JOW720910:JOY720929 JYS720910:JYU720929 KIO720910:KIQ720929 KSK720910:KSM720929 LCG720910:LCI720929 LMC720910:LME720929 LVY720910:LWA720929 MFU720910:MFW720929 MPQ720910:MPS720929 MZM720910:MZO720929 NJI720910:NJK720929 NTE720910:NTG720929 ODA720910:ODC720929 OMW720910:OMY720929 OWS720910:OWU720929 PGO720910:PGQ720929 PQK720910:PQM720929 QAG720910:QAI720929 QKC720910:QKE720929 QTY720910:QUA720929 RDU720910:RDW720929 RNQ720910:RNS720929 RXM720910:RXO720929 SHI720910:SHK720929 SRE720910:SRG720929 TBA720910:TBC720929 TKW720910:TKY720929 TUS720910:TUU720929 UEO720910:UEQ720929 UOK720910:UOM720929 UYG720910:UYI720929 VIC720910:VIE720929 VRY720910:VSA720929 WBU720910:WBW720929 WLQ720910:WLS720929 WVM720910:WVO720929 E786446:G786465 JA786446:JC786465 SW786446:SY786465 ACS786446:ACU786465 AMO786446:AMQ786465 AWK786446:AWM786465 BGG786446:BGI786465 BQC786446:BQE786465 BZY786446:CAA786465 CJU786446:CJW786465 CTQ786446:CTS786465 DDM786446:DDO786465 DNI786446:DNK786465 DXE786446:DXG786465 EHA786446:EHC786465 EQW786446:EQY786465 FAS786446:FAU786465 FKO786446:FKQ786465 FUK786446:FUM786465 GEG786446:GEI786465 GOC786446:GOE786465 GXY786446:GYA786465 HHU786446:HHW786465 HRQ786446:HRS786465 IBM786446:IBO786465 ILI786446:ILK786465 IVE786446:IVG786465 JFA786446:JFC786465 JOW786446:JOY786465 JYS786446:JYU786465 KIO786446:KIQ786465 KSK786446:KSM786465 LCG786446:LCI786465 LMC786446:LME786465 LVY786446:LWA786465 MFU786446:MFW786465 MPQ786446:MPS786465 MZM786446:MZO786465 NJI786446:NJK786465 NTE786446:NTG786465 ODA786446:ODC786465 OMW786446:OMY786465 OWS786446:OWU786465 PGO786446:PGQ786465 PQK786446:PQM786465 QAG786446:QAI786465 QKC786446:QKE786465 QTY786446:QUA786465 RDU786446:RDW786465 RNQ786446:RNS786465 RXM786446:RXO786465 SHI786446:SHK786465 SRE786446:SRG786465 TBA786446:TBC786465 TKW786446:TKY786465 TUS786446:TUU786465 UEO786446:UEQ786465 UOK786446:UOM786465 UYG786446:UYI786465 VIC786446:VIE786465 VRY786446:VSA786465 WBU786446:WBW786465 WLQ786446:WLS786465 WVM786446:WVO786465 E851982:G852001 JA851982:JC852001 SW851982:SY852001 ACS851982:ACU852001 AMO851982:AMQ852001 AWK851982:AWM852001 BGG851982:BGI852001 BQC851982:BQE852001 BZY851982:CAA852001 CJU851982:CJW852001 CTQ851982:CTS852001 DDM851982:DDO852001 DNI851982:DNK852001 DXE851982:DXG852001 EHA851982:EHC852001 EQW851982:EQY852001 FAS851982:FAU852001 FKO851982:FKQ852001 FUK851982:FUM852001 GEG851982:GEI852001 GOC851982:GOE852001 GXY851982:GYA852001 HHU851982:HHW852001 HRQ851982:HRS852001 IBM851982:IBO852001 ILI851982:ILK852001 IVE851982:IVG852001 JFA851982:JFC852001 JOW851982:JOY852001 JYS851982:JYU852001 KIO851982:KIQ852001 KSK851982:KSM852001 LCG851982:LCI852001 LMC851982:LME852001 LVY851982:LWA852001 MFU851982:MFW852001 MPQ851982:MPS852001 MZM851982:MZO852001 NJI851982:NJK852001 NTE851982:NTG852001 ODA851982:ODC852001 OMW851982:OMY852001 OWS851982:OWU852001 PGO851982:PGQ852001 PQK851982:PQM852001 QAG851982:QAI852001 QKC851982:QKE852001 QTY851982:QUA852001 RDU851982:RDW852001 RNQ851982:RNS852001 RXM851982:RXO852001 SHI851982:SHK852001 SRE851982:SRG852001 TBA851982:TBC852001 TKW851982:TKY852001 TUS851982:TUU852001 UEO851982:UEQ852001 UOK851982:UOM852001 UYG851982:UYI852001 VIC851982:VIE852001 VRY851982:VSA852001 WBU851982:WBW852001 WLQ851982:WLS852001 WVM851982:WVO852001 E917518:G917537 JA917518:JC917537 SW917518:SY917537 ACS917518:ACU917537 AMO917518:AMQ917537 AWK917518:AWM917537 BGG917518:BGI917537 BQC917518:BQE917537 BZY917518:CAA917537 CJU917518:CJW917537 CTQ917518:CTS917537 DDM917518:DDO917537 DNI917518:DNK917537 DXE917518:DXG917537 EHA917518:EHC917537 EQW917518:EQY917537 FAS917518:FAU917537 FKO917518:FKQ917537 FUK917518:FUM917537 GEG917518:GEI917537 GOC917518:GOE917537 GXY917518:GYA917537 HHU917518:HHW917537 HRQ917518:HRS917537 IBM917518:IBO917537 ILI917518:ILK917537 IVE917518:IVG917537 JFA917518:JFC917537 JOW917518:JOY917537 JYS917518:JYU917537 KIO917518:KIQ917537 KSK917518:KSM917537 LCG917518:LCI917537 LMC917518:LME917537 LVY917518:LWA917537 MFU917518:MFW917537 MPQ917518:MPS917537 MZM917518:MZO917537 NJI917518:NJK917537 NTE917518:NTG917537 ODA917518:ODC917537 OMW917518:OMY917537 OWS917518:OWU917537 PGO917518:PGQ917537 PQK917518:PQM917537 QAG917518:QAI917537 QKC917518:QKE917537 QTY917518:QUA917537 RDU917518:RDW917537 RNQ917518:RNS917537 RXM917518:RXO917537 SHI917518:SHK917537 SRE917518:SRG917537 TBA917518:TBC917537 TKW917518:TKY917537 TUS917518:TUU917537 UEO917518:UEQ917537 UOK917518:UOM917537 UYG917518:UYI917537 VIC917518:VIE917537 VRY917518:VSA917537 WBU917518:WBW917537 WLQ917518:WLS917537 WVM917518:WVO917537 E983054:G983073 JA983054:JC983073 SW983054:SY983073 ACS983054:ACU983073 AMO983054:AMQ983073 AWK983054:AWM983073 BGG983054:BGI983073 BQC983054:BQE983073 BZY983054:CAA983073 CJU983054:CJW983073 CTQ983054:CTS983073 DDM983054:DDO983073 DNI983054:DNK983073 DXE983054:DXG983073 EHA983054:EHC983073 EQW983054:EQY983073 FAS983054:FAU983073 FKO983054:FKQ983073 FUK983054:FUM983073 GEG983054:GEI983073 GOC983054:GOE983073 GXY983054:GYA983073 HHU983054:HHW983073 HRQ983054:HRS983073 IBM983054:IBO983073 ILI983054:ILK983073 IVE983054:IVG983073 JFA983054:JFC983073 JOW983054:JOY983073 JYS983054:JYU983073 KIO983054:KIQ983073 KSK983054:KSM983073 LCG983054:LCI983073 LMC983054:LME983073 LVY983054:LWA983073 MFU983054:MFW983073 MPQ983054:MPS983073 MZM983054:MZO983073 NJI983054:NJK983073 NTE983054:NTG983073 ODA983054:ODC983073 OMW983054:OMY983073 OWS983054:OWU983073 PGO983054:PGQ983073 PQK983054:PQM983073 QAG983054:QAI983073 QKC983054:QKE983073 QTY983054:QUA983073 RDU983054:RDW983073 RNQ983054:RNS983073 RXM983054:RXO983073 SHI983054:SHK983073 SRE983054:SRG983073 TBA983054:TBC983073 TKW983054:TKY983073 TUS983054:TUU983073 UEO983054:UEQ983073 UOK983054:UOM983073 UYG983054:UYI983073 VIC983054:VIE983073 VRY983054:VSA983073 WBU983054:WBW983073 WLQ983054:WLS983073 WVM983054:WVO983073"/>
  </dataValidations>
  <printOptions horizontalCentered="1"/>
  <pageMargins left="0.7" right="0.7" top="0.75" bottom="0.75" header="0.3" footer="0.3"/>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827" r:id="rId4" name="Button 3">
              <controlPr defaultSize="0" print="0" autoFill="0" autoPict="0" macro="[0]!代行請求書連続印刷">
                <anchor moveWithCells="1" sizeWithCells="1">
                  <from>
                    <xdr:col>14</xdr:col>
                    <xdr:colOff>180975</xdr:colOff>
                    <xdr:row>8</xdr:row>
                    <xdr:rowOff>133350</xdr:rowOff>
                  </from>
                  <to>
                    <xdr:col>15</xdr:col>
                    <xdr:colOff>895350</xdr:colOff>
                    <xdr:row>11</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FF00"/>
    <pageSetUpPr fitToPage="1"/>
  </sheetPr>
  <dimension ref="A1:S36"/>
  <sheetViews>
    <sheetView topLeftCell="B1" workbookViewId="0">
      <pane xSplit="2" ySplit="4" topLeftCell="D5" activePane="bottomRight" state="frozen"/>
      <selection activeCell="L334" sqref="L334"/>
      <selection pane="topRight" activeCell="L334" sqref="L334"/>
      <selection pane="bottomLeft" activeCell="L334" sqref="L334"/>
      <selection pane="bottomRight" activeCell="P5" sqref="P5"/>
    </sheetView>
  </sheetViews>
  <sheetFormatPr defaultColWidth="18.625" defaultRowHeight="12.95" customHeight="1"/>
  <cols>
    <col min="1" max="1" width="4.5" style="319" hidden="1" customWidth="1"/>
    <col min="2" max="2" width="11.75" style="319" bestFit="1" customWidth="1"/>
    <col min="3" max="3" width="3.75" style="319" bestFit="1" customWidth="1"/>
    <col min="4" max="18" width="9.125" style="319" bestFit="1" customWidth="1"/>
    <col min="19" max="19" width="9" style="319" customWidth="1"/>
    <col min="20" max="16384" width="18.625" style="319"/>
  </cols>
  <sheetData>
    <row r="1" spans="1:19" ht="13.5" customHeight="1">
      <c r="E1" s="751" t="s">
        <v>378</v>
      </c>
      <c r="F1" s="751"/>
      <c r="G1" s="751"/>
      <c r="H1" s="751"/>
      <c r="I1" s="751"/>
      <c r="J1" s="751"/>
      <c r="K1" s="751"/>
      <c r="L1" s="751"/>
      <c r="M1" s="751"/>
      <c r="N1" s="751"/>
      <c r="O1" s="751"/>
    </row>
    <row r="2" spans="1:19" ht="24.75" customHeight="1">
      <c r="E2" s="751"/>
      <c r="F2" s="751"/>
      <c r="G2" s="751"/>
      <c r="H2" s="751"/>
      <c r="I2" s="751"/>
      <c r="J2" s="751"/>
      <c r="K2" s="751"/>
      <c r="L2" s="751"/>
      <c r="M2" s="751"/>
      <c r="N2" s="751"/>
      <c r="O2" s="751"/>
      <c r="P2" s="752" t="str">
        <f>基本登録!$K$20&amp;"年"&amp;基本登録!$K$22&amp;"月"</f>
        <v>2023年10月</v>
      </c>
      <c r="Q2" s="752"/>
      <c r="R2" s="752"/>
    </row>
    <row r="3" spans="1:19" ht="14.25" thickBot="1">
      <c r="P3" s="753"/>
      <c r="Q3" s="753"/>
      <c r="R3" s="753"/>
    </row>
    <row r="4" spans="1:19" s="349" customFormat="1" ht="30" customHeight="1">
      <c r="B4" s="529" t="s">
        <v>298</v>
      </c>
      <c r="C4" s="452" t="s">
        <v>363</v>
      </c>
      <c r="D4" s="530" t="str">
        <f>売上入力!AM18</f>
        <v>栄町つぼ八</v>
      </c>
      <c r="E4" s="530" t="str">
        <f>売上入力!AN18</f>
        <v>元町GAJA</v>
      </c>
      <c r="F4" s="530" t="str">
        <f>売上入力!AO18</f>
        <v>デマン</v>
      </c>
      <c r="G4" s="530" t="str">
        <f>売上入力!AP18</f>
        <v>リーベンホーム</v>
      </c>
      <c r="H4" s="530" t="str">
        <f>売上入力!AQ18</f>
        <v>山中</v>
      </c>
      <c r="I4" s="530" t="str">
        <f>売上入力!AR18</f>
        <v>ＰａｙＰａｙ</v>
      </c>
      <c r="J4" s="530" t="str">
        <f>売上入力!AS18</f>
        <v>シオンテクノス</v>
      </c>
      <c r="K4" s="530" t="str">
        <f>売上入力!AT18</f>
        <v>道央テック</v>
      </c>
      <c r="L4" s="530" t="str">
        <f>売上入力!AU18</f>
        <v>斉藤工業</v>
      </c>
      <c r="M4" s="530" t="str">
        <f>売上入力!AV18</f>
        <v>リューツー</v>
      </c>
      <c r="N4" s="530" t="str">
        <f>売上入力!AW18</f>
        <v>建築舎</v>
      </c>
      <c r="O4" s="530" t="str">
        <f>売上入力!AX18</f>
        <v>熊谷工業</v>
      </c>
      <c r="P4" s="530" t="str">
        <f>売上入力!AY18</f>
        <v>建匠</v>
      </c>
      <c r="Q4" s="530" t="str">
        <f>売上入力!AZ18</f>
        <v>イーエムテクノ</v>
      </c>
      <c r="R4" s="531" t="str">
        <f>売上入力!BA18</f>
        <v>その他</v>
      </c>
      <c r="S4" s="532" t="s">
        <v>333</v>
      </c>
    </row>
    <row r="5" spans="1:19" ht="18" customHeight="1">
      <c r="A5" s="319">
        <v>1</v>
      </c>
      <c r="B5" s="533">
        <f>DATE(基本登録!年,基本登録!月,A5)</f>
        <v>45200</v>
      </c>
      <c r="C5" s="383" t="str">
        <f>TEXT(B5,"aaa")</f>
        <v>日</v>
      </c>
      <c r="D5" s="461">
        <f>SUMIF(売上入力!$H:$H,DAY(売掛合計!$B5),売上入力!AM:AM)</f>
        <v>0</v>
      </c>
      <c r="E5" s="461">
        <f>SUMIF(売上入力!$H:$H,DAY(売掛合計!$B5),売上入力!AN:AN)</f>
        <v>0</v>
      </c>
      <c r="F5" s="461">
        <f>SUMIF(売上入力!$H:$H,DAY(売掛合計!$B5),売上入力!AO:AO)</f>
        <v>0</v>
      </c>
      <c r="G5" s="461">
        <f>SUMIF(売上入力!$H:$H,DAY(売掛合計!$B5),売上入力!AP:AP)</f>
        <v>0</v>
      </c>
      <c r="H5" s="461">
        <f>SUMIF(売上入力!$H:$H,DAY(売掛合計!$B5),売上入力!AQ:AQ)</f>
        <v>0</v>
      </c>
      <c r="I5" s="461">
        <f>SUMIF(売上入力!$H:$H,DAY(売掛合計!$B5),売上入力!AR:AR)</f>
        <v>0</v>
      </c>
      <c r="J5" s="461">
        <f>SUMIF(売上入力!$H:$H,DAY(売掛合計!$B5),売上入力!AS:AS)</f>
        <v>0</v>
      </c>
      <c r="K5" s="461">
        <f>SUMIF(売上入力!$H:$H,DAY(売掛合計!$B5),売上入力!AT:AT)</f>
        <v>0</v>
      </c>
      <c r="L5" s="461">
        <f>SUMIF(売上入力!$H:$H,DAY(売掛合計!$B5),売上入力!AU:AU)</f>
        <v>0</v>
      </c>
      <c r="M5" s="461">
        <f>SUMIF(売上入力!$H:$H,DAY(売掛合計!$B5),売上入力!AV:AV)</f>
        <v>0</v>
      </c>
      <c r="N5" s="461">
        <f>SUMIF(売上入力!$H:$H,DAY(売掛合計!$B5),売上入力!AW:AW)</f>
        <v>0</v>
      </c>
      <c r="O5" s="461">
        <f>SUMIF(売上入力!$H:$H,DAY(売掛合計!$B5),売上入力!AX:AX)</f>
        <v>0</v>
      </c>
      <c r="P5" s="461">
        <f>SUMIF(売上入力!$H:$H,DAY(売掛合計!$B5),売上入力!AY:AY)</f>
        <v>0</v>
      </c>
      <c r="Q5" s="461">
        <f>SUMIF(売上入力!$H:$H,DAY(売掛合計!$B5),売上入力!AZ:AZ)</f>
        <v>0</v>
      </c>
      <c r="R5" s="534">
        <f>SUMIF(売上入力!$H:$H,DAY(売掛合計!$B5),売上入力!BA:BA)</f>
        <v>0</v>
      </c>
      <c r="S5" s="535">
        <f>SUM(D5:R5)</f>
        <v>0</v>
      </c>
    </row>
    <row r="6" spans="1:19" ht="18" customHeight="1">
      <c r="A6" s="319">
        <v>2</v>
      </c>
      <c r="B6" s="536">
        <f>DATE(基本登録!年,基本登録!月,A6)</f>
        <v>45201</v>
      </c>
      <c r="C6" s="469" t="str">
        <f t="shared" ref="C6:C35" si="0">TEXT(B6,"aaa")</f>
        <v>月</v>
      </c>
      <c r="D6" s="477">
        <f>SUMIF(売上入力!$H:$H,DAY(売掛合計!$B6),売上入力!AM:AM)</f>
        <v>0</v>
      </c>
      <c r="E6" s="477">
        <f>SUMIF(売上入力!$H:$H,DAY(売掛合計!$B6),売上入力!AN:AN)</f>
        <v>600</v>
      </c>
      <c r="F6" s="477">
        <f>SUMIF(売上入力!$H:$H,DAY(売掛合計!$B6),売上入力!AO:AO)</f>
        <v>0</v>
      </c>
      <c r="G6" s="477">
        <f>SUMIF(売上入力!$H:$H,DAY(売掛合計!$B6),売上入力!AP:AP)</f>
        <v>0</v>
      </c>
      <c r="H6" s="477">
        <f>SUMIF(売上入力!$H:$H,DAY(売掛合計!$B6),売上入力!AQ:AQ)</f>
        <v>0</v>
      </c>
      <c r="I6" s="477">
        <f>SUMIF(売上入力!$H:$H,DAY(売掛合計!$B6),売上入力!AR:AR)</f>
        <v>6500</v>
      </c>
      <c r="J6" s="477">
        <f>SUMIF(売上入力!$H:$H,DAY(売掛合計!$B6),売上入力!AS:AS)</f>
        <v>4500</v>
      </c>
      <c r="K6" s="477">
        <f>SUMIF(売上入力!$H:$H,DAY(売掛合計!$B6),売上入力!AT:AT)</f>
        <v>0</v>
      </c>
      <c r="L6" s="477">
        <f>SUMIF(売上入力!$H:$H,DAY(売掛合計!$B6),売上入力!AU:AU)</f>
        <v>0</v>
      </c>
      <c r="M6" s="477">
        <f>SUMIF(売上入力!$H:$H,DAY(売掛合計!$B6),売上入力!AV:AV)</f>
        <v>0</v>
      </c>
      <c r="N6" s="477">
        <f>SUMIF(売上入力!$H:$H,DAY(売掛合計!$B6),売上入力!AW:AW)</f>
        <v>0</v>
      </c>
      <c r="O6" s="477">
        <f>SUMIF(売上入力!$H:$H,DAY(売掛合計!$B6),売上入力!AX:AX)</f>
        <v>0</v>
      </c>
      <c r="P6" s="477">
        <f>SUMIF(売上入力!$H:$H,DAY(売掛合計!$B6),売上入力!AY:AY)</f>
        <v>0</v>
      </c>
      <c r="Q6" s="477">
        <f>SUMIF(売上入力!$H:$H,DAY(売掛合計!$B6),売上入力!AZ:AZ)</f>
        <v>0</v>
      </c>
      <c r="R6" s="537">
        <f>SUMIF(売上入力!$H:$H,DAY(売掛合計!$B6),売上入力!BA:BA)</f>
        <v>0</v>
      </c>
      <c r="S6" s="538">
        <f t="shared" ref="S6:S35" si="1">SUM(D6:R6)</f>
        <v>11600</v>
      </c>
    </row>
    <row r="7" spans="1:19" ht="18" customHeight="1">
      <c r="A7" s="319">
        <v>3</v>
      </c>
      <c r="B7" s="533">
        <f>DATE(基本登録!年,基本登録!月,A7)</f>
        <v>45202</v>
      </c>
      <c r="C7" s="383" t="str">
        <f t="shared" si="0"/>
        <v>火</v>
      </c>
      <c r="D7" s="461">
        <f>SUMIF(売上入力!$H:$H,DAY(売掛合計!$B7),売上入力!AM:AM)</f>
        <v>0</v>
      </c>
      <c r="E7" s="461">
        <f>SUMIF(売上入力!$H:$H,DAY(売掛合計!$B7),売上入力!AN:AN)</f>
        <v>0</v>
      </c>
      <c r="F7" s="461">
        <f>SUMIF(売上入力!$H:$H,DAY(売掛合計!$B7),売上入力!AO:AO)</f>
        <v>0</v>
      </c>
      <c r="G7" s="461">
        <f>SUMIF(売上入力!$H:$H,DAY(売掛合計!$B7),売上入力!AP:AP)</f>
        <v>0</v>
      </c>
      <c r="H7" s="461">
        <f>SUMIF(売上入力!$H:$H,DAY(売掛合計!$B7),売上入力!AQ:AQ)</f>
        <v>0</v>
      </c>
      <c r="I7" s="461">
        <f>SUMIF(売上入力!$H:$H,DAY(売掛合計!$B7),売上入力!AR:AR)</f>
        <v>0</v>
      </c>
      <c r="J7" s="461">
        <f>SUMIF(売上入力!$H:$H,DAY(売掛合計!$B7),売上入力!AS:AS)</f>
        <v>0</v>
      </c>
      <c r="K7" s="461">
        <f>SUMIF(売上入力!$H:$H,DAY(売掛合計!$B7),売上入力!AT:AT)</f>
        <v>0</v>
      </c>
      <c r="L7" s="461">
        <f>SUMIF(売上入力!$H:$H,DAY(売掛合計!$B7),売上入力!AU:AU)</f>
        <v>0</v>
      </c>
      <c r="M7" s="461">
        <f>SUMIF(売上入力!$H:$H,DAY(売掛合計!$B7),売上入力!AV:AV)</f>
        <v>0</v>
      </c>
      <c r="N7" s="461">
        <f>SUMIF(売上入力!$H:$H,DAY(売掛合計!$B7),売上入力!AW:AW)</f>
        <v>0</v>
      </c>
      <c r="O7" s="461">
        <f>SUMIF(売上入力!$H:$H,DAY(売掛合計!$B7),売上入力!AX:AX)</f>
        <v>0</v>
      </c>
      <c r="P7" s="461">
        <f>SUMIF(売上入力!$H:$H,DAY(売掛合計!$B7),売上入力!AY:AY)</f>
        <v>0</v>
      </c>
      <c r="Q7" s="461">
        <f>SUMIF(売上入力!$H:$H,DAY(売掛合計!$B7),売上入力!AZ:AZ)</f>
        <v>0</v>
      </c>
      <c r="R7" s="534">
        <f>SUMIF(売上入力!$H:$H,DAY(売掛合計!$B7),売上入力!BA:BA)</f>
        <v>0</v>
      </c>
      <c r="S7" s="535">
        <f t="shared" si="1"/>
        <v>0</v>
      </c>
    </row>
    <row r="8" spans="1:19" ht="18" customHeight="1">
      <c r="A8" s="319">
        <v>4</v>
      </c>
      <c r="B8" s="536">
        <f>DATE(基本登録!年,基本登録!月,A8)</f>
        <v>45203</v>
      </c>
      <c r="C8" s="469" t="str">
        <f t="shared" si="0"/>
        <v>水</v>
      </c>
      <c r="D8" s="477">
        <f>SUMIF(売上入力!$H:$H,DAY(売掛合計!$B8),売上入力!AM:AM)</f>
        <v>0</v>
      </c>
      <c r="E8" s="477">
        <f>SUMIF(売上入力!$H:$H,DAY(売掛合計!$B8),売上入力!AN:AN)</f>
        <v>0</v>
      </c>
      <c r="F8" s="477">
        <f>SUMIF(売上入力!$H:$H,DAY(売掛合計!$B8),売上入力!AO:AO)</f>
        <v>0</v>
      </c>
      <c r="G8" s="477">
        <f>SUMIF(売上入力!$H:$H,DAY(売掛合計!$B8),売上入力!AP:AP)</f>
        <v>0</v>
      </c>
      <c r="H8" s="477">
        <f>SUMIF(売上入力!$H:$H,DAY(売掛合計!$B8),売上入力!AQ:AQ)</f>
        <v>0</v>
      </c>
      <c r="I8" s="477">
        <f>SUMIF(売上入力!$H:$H,DAY(売掛合計!$B8),売上入力!AR:AR)</f>
        <v>0</v>
      </c>
      <c r="J8" s="477">
        <f>SUMIF(売上入力!$H:$H,DAY(売掛合計!$B8),売上入力!AS:AS)</f>
        <v>0</v>
      </c>
      <c r="K8" s="477">
        <f>SUMIF(売上入力!$H:$H,DAY(売掛合計!$B8),売上入力!AT:AT)</f>
        <v>0</v>
      </c>
      <c r="L8" s="477">
        <f>SUMIF(売上入力!$H:$H,DAY(売掛合計!$B8),売上入力!AU:AU)</f>
        <v>0</v>
      </c>
      <c r="M8" s="477">
        <f>SUMIF(売上入力!$H:$H,DAY(売掛合計!$B8),売上入力!AV:AV)</f>
        <v>0</v>
      </c>
      <c r="N8" s="477">
        <f>SUMIF(売上入力!$H:$H,DAY(売掛合計!$B8),売上入力!AW:AW)</f>
        <v>0</v>
      </c>
      <c r="O8" s="477">
        <f>SUMIF(売上入力!$H:$H,DAY(売掛合計!$B8),売上入力!AX:AX)</f>
        <v>0</v>
      </c>
      <c r="P8" s="477">
        <f>SUMIF(売上入力!$H:$H,DAY(売掛合計!$B8),売上入力!AY:AY)</f>
        <v>0</v>
      </c>
      <c r="Q8" s="477">
        <f>SUMIF(売上入力!$H:$H,DAY(売掛合計!$B8),売上入力!AZ:AZ)</f>
        <v>0</v>
      </c>
      <c r="R8" s="537">
        <f>SUMIF(売上入力!$H:$H,DAY(売掛合計!$B8),売上入力!BA:BA)</f>
        <v>0</v>
      </c>
      <c r="S8" s="538">
        <f t="shared" si="1"/>
        <v>0</v>
      </c>
    </row>
    <row r="9" spans="1:19" ht="18" customHeight="1">
      <c r="A9" s="319">
        <v>5</v>
      </c>
      <c r="B9" s="533">
        <f>DATE(基本登録!年,基本登録!月,A9)</f>
        <v>45204</v>
      </c>
      <c r="C9" s="383" t="str">
        <f t="shared" si="0"/>
        <v>木</v>
      </c>
      <c r="D9" s="461">
        <f>SUMIF(売上入力!$H:$H,DAY(売掛合計!$B9),売上入力!AM:AM)</f>
        <v>0</v>
      </c>
      <c r="E9" s="461">
        <f>SUMIF(売上入力!$H:$H,DAY(売掛合計!$B9),売上入力!AN:AN)</f>
        <v>0</v>
      </c>
      <c r="F9" s="461">
        <f>SUMIF(売上入力!$H:$H,DAY(売掛合計!$B9),売上入力!AO:AO)</f>
        <v>0</v>
      </c>
      <c r="G9" s="461">
        <f>SUMIF(売上入力!$H:$H,DAY(売掛合計!$B9),売上入力!AP:AP)</f>
        <v>0</v>
      </c>
      <c r="H9" s="461">
        <f>SUMIF(売上入力!$H:$H,DAY(売掛合計!$B9),売上入力!AQ:AQ)</f>
        <v>0</v>
      </c>
      <c r="I9" s="461">
        <f>SUMIF(売上入力!$H:$H,DAY(売掛合計!$B9),売上入力!AR:AR)</f>
        <v>0</v>
      </c>
      <c r="J9" s="461">
        <f>SUMIF(売上入力!$H:$H,DAY(売掛合計!$B9),売上入力!AS:AS)</f>
        <v>0</v>
      </c>
      <c r="K9" s="461">
        <f>SUMIF(売上入力!$H:$H,DAY(売掛合計!$B9),売上入力!AT:AT)</f>
        <v>0</v>
      </c>
      <c r="L9" s="461">
        <f>SUMIF(売上入力!$H:$H,DAY(売掛合計!$B9),売上入力!AU:AU)</f>
        <v>0</v>
      </c>
      <c r="M9" s="461">
        <f>SUMIF(売上入力!$H:$H,DAY(売掛合計!$B9),売上入力!AV:AV)</f>
        <v>0</v>
      </c>
      <c r="N9" s="461">
        <f>SUMIF(売上入力!$H:$H,DAY(売掛合計!$B9),売上入力!AW:AW)</f>
        <v>0</v>
      </c>
      <c r="O9" s="461">
        <f>SUMIF(売上入力!$H:$H,DAY(売掛合計!$B9),売上入力!AX:AX)</f>
        <v>0</v>
      </c>
      <c r="P9" s="461">
        <f>SUMIF(売上入力!$H:$H,DAY(売掛合計!$B9),売上入力!AY:AY)</f>
        <v>0</v>
      </c>
      <c r="Q9" s="461">
        <f>SUMIF(売上入力!$H:$H,DAY(売掛合計!$B9),売上入力!AZ:AZ)</f>
        <v>0</v>
      </c>
      <c r="R9" s="534">
        <f>SUMIF(売上入力!$H:$H,DAY(売掛合計!$B9),売上入力!BA:BA)</f>
        <v>0</v>
      </c>
      <c r="S9" s="535">
        <f t="shared" si="1"/>
        <v>0</v>
      </c>
    </row>
    <row r="10" spans="1:19" ht="18" customHeight="1">
      <c r="A10" s="319">
        <v>6</v>
      </c>
      <c r="B10" s="536">
        <f>DATE(基本登録!年,基本登録!月,A10)</f>
        <v>45205</v>
      </c>
      <c r="C10" s="469" t="str">
        <f t="shared" si="0"/>
        <v>金</v>
      </c>
      <c r="D10" s="477">
        <f>SUMIF(売上入力!$H:$H,DAY(売掛合計!$B10),売上入力!AM:AM)</f>
        <v>0</v>
      </c>
      <c r="E10" s="477">
        <f>SUMIF(売上入力!$H:$H,DAY(売掛合計!$B10),売上入力!AN:AN)</f>
        <v>0</v>
      </c>
      <c r="F10" s="477">
        <f>SUMIF(売上入力!$H:$H,DAY(売掛合計!$B10),売上入力!AO:AO)</f>
        <v>0</v>
      </c>
      <c r="G10" s="477">
        <f>SUMIF(売上入力!$H:$H,DAY(売掛合計!$B10),売上入力!AP:AP)</f>
        <v>0</v>
      </c>
      <c r="H10" s="477">
        <f>SUMIF(売上入力!$H:$H,DAY(売掛合計!$B10),売上入力!AQ:AQ)</f>
        <v>0</v>
      </c>
      <c r="I10" s="477">
        <f>SUMIF(売上入力!$H:$H,DAY(売掛合計!$B10),売上入力!AR:AR)</f>
        <v>0</v>
      </c>
      <c r="J10" s="477">
        <f>SUMIF(売上入力!$H:$H,DAY(売掛合計!$B10),売上入力!AS:AS)</f>
        <v>0</v>
      </c>
      <c r="K10" s="477">
        <f>SUMIF(売上入力!$H:$H,DAY(売掛合計!$B10),売上入力!AT:AT)</f>
        <v>0</v>
      </c>
      <c r="L10" s="477">
        <f>SUMIF(売上入力!$H:$H,DAY(売掛合計!$B10),売上入力!AU:AU)</f>
        <v>0</v>
      </c>
      <c r="M10" s="477">
        <f>SUMIF(売上入力!$H:$H,DAY(売掛合計!$B10),売上入力!AV:AV)</f>
        <v>0</v>
      </c>
      <c r="N10" s="477">
        <f>SUMIF(売上入力!$H:$H,DAY(売掛合計!$B10),売上入力!AW:AW)</f>
        <v>0</v>
      </c>
      <c r="O10" s="477">
        <f>SUMIF(売上入力!$H:$H,DAY(売掛合計!$B10),売上入力!AX:AX)</f>
        <v>0</v>
      </c>
      <c r="P10" s="477">
        <f>SUMIF(売上入力!$H:$H,DAY(売掛合計!$B10),売上入力!AY:AY)</f>
        <v>0</v>
      </c>
      <c r="Q10" s="477">
        <f>SUMIF(売上入力!$H:$H,DAY(売掛合計!$B10),売上入力!AZ:AZ)</f>
        <v>0</v>
      </c>
      <c r="R10" s="537">
        <f>SUMIF(売上入力!$H:$H,DAY(売掛合計!$B10),売上入力!BA:BA)</f>
        <v>0</v>
      </c>
      <c r="S10" s="538">
        <f t="shared" si="1"/>
        <v>0</v>
      </c>
    </row>
    <row r="11" spans="1:19" ht="18" customHeight="1">
      <c r="A11" s="319">
        <v>7</v>
      </c>
      <c r="B11" s="533">
        <f>DATE(基本登録!年,基本登録!月,A11)</f>
        <v>45206</v>
      </c>
      <c r="C11" s="383" t="str">
        <f t="shared" si="0"/>
        <v>土</v>
      </c>
      <c r="D11" s="461">
        <f>SUMIF(売上入力!$H:$H,DAY(売掛合計!$B11),売上入力!AM:AM)</f>
        <v>0</v>
      </c>
      <c r="E11" s="461">
        <f>SUMIF(売上入力!$H:$H,DAY(売掛合計!$B11),売上入力!AN:AN)</f>
        <v>0</v>
      </c>
      <c r="F11" s="461">
        <f>SUMIF(売上入力!$H:$H,DAY(売掛合計!$B11),売上入力!AO:AO)</f>
        <v>0</v>
      </c>
      <c r="G11" s="461">
        <f>SUMIF(売上入力!$H:$H,DAY(売掛合計!$B11),売上入力!AP:AP)</f>
        <v>0</v>
      </c>
      <c r="H11" s="461">
        <f>SUMIF(売上入力!$H:$H,DAY(売掛合計!$B11),売上入力!AQ:AQ)</f>
        <v>0</v>
      </c>
      <c r="I11" s="461">
        <f>SUMIF(売上入力!$H:$H,DAY(売掛合計!$B11),売上入力!AR:AR)</f>
        <v>0</v>
      </c>
      <c r="J11" s="461">
        <f>SUMIF(売上入力!$H:$H,DAY(売掛合計!$B11),売上入力!AS:AS)</f>
        <v>0</v>
      </c>
      <c r="K11" s="461">
        <f>SUMIF(売上入力!$H:$H,DAY(売掛合計!$B11),売上入力!AT:AT)</f>
        <v>0</v>
      </c>
      <c r="L11" s="461">
        <f>SUMIF(売上入力!$H:$H,DAY(売掛合計!$B11),売上入力!AU:AU)</f>
        <v>0</v>
      </c>
      <c r="M11" s="461">
        <f>SUMIF(売上入力!$H:$H,DAY(売掛合計!$B11),売上入力!AV:AV)</f>
        <v>0</v>
      </c>
      <c r="N11" s="461">
        <f>SUMIF(売上入力!$H:$H,DAY(売掛合計!$B11),売上入力!AW:AW)</f>
        <v>0</v>
      </c>
      <c r="O11" s="461">
        <f>SUMIF(売上入力!$H:$H,DAY(売掛合計!$B11),売上入力!AX:AX)</f>
        <v>0</v>
      </c>
      <c r="P11" s="461">
        <f>SUMIF(売上入力!$H:$H,DAY(売掛合計!$B11),売上入力!AY:AY)</f>
        <v>0</v>
      </c>
      <c r="Q11" s="461">
        <f>SUMIF(売上入力!$H:$H,DAY(売掛合計!$B11),売上入力!AZ:AZ)</f>
        <v>0</v>
      </c>
      <c r="R11" s="534">
        <f>SUMIF(売上入力!$H:$H,DAY(売掛合計!$B11),売上入力!BA:BA)</f>
        <v>0</v>
      </c>
      <c r="S11" s="535">
        <f t="shared" si="1"/>
        <v>0</v>
      </c>
    </row>
    <row r="12" spans="1:19" ht="18" customHeight="1">
      <c r="A12" s="319">
        <v>8</v>
      </c>
      <c r="B12" s="536">
        <f>DATE(基本登録!年,基本登録!月,A12)</f>
        <v>45207</v>
      </c>
      <c r="C12" s="469" t="str">
        <f t="shared" si="0"/>
        <v>日</v>
      </c>
      <c r="D12" s="477">
        <f>SUMIF(売上入力!$H:$H,DAY(売掛合計!$B12),売上入力!AM:AM)</f>
        <v>0</v>
      </c>
      <c r="E12" s="477">
        <f>SUMIF(売上入力!$H:$H,DAY(売掛合計!$B12),売上入力!AN:AN)</f>
        <v>0</v>
      </c>
      <c r="F12" s="477">
        <f>SUMIF(売上入力!$H:$H,DAY(売掛合計!$B12),売上入力!AO:AO)</f>
        <v>0</v>
      </c>
      <c r="G12" s="477">
        <f>SUMIF(売上入力!$H:$H,DAY(売掛合計!$B12),売上入力!AP:AP)</f>
        <v>0</v>
      </c>
      <c r="H12" s="477">
        <f>SUMIF(売上入力!$H:$H,DAY(売掛合計!$B12),売上入力!AQ:AQ)</f>
        <v>0</v>
      </c>
      <c r="I12" s="477">
        <f>SUMIF(売上入力!$H:$H,DAY(売掛合計!$B12),売上入力!AR:AR)</f>
        <v>0</v>
      </c>
      <c r="J12" s="477">
        <f>SUMIF(売上入力!$H:$H,DAY(売掛合計!$B12),売上入力!AS:AS)</f>
        <v>0</v>
      </c>
      <c r="K12" s="477">
        <f>SUMIF(売上入力!$H:$H,DAY(売掛合計!$B12),売上入力!AT:AT)</f>
        <v>0</v>
      </c>
      <c r="L12" s="477">
        <f>SUMIF(売上入力!$H:$H,DAY(売掛合計!$B12),売上入力!AU:AU)</f>
        <v>0</v>
      </c>
      <c r="M12" s="477">
        <f>SUMIF(売上入力!$H:$H,DAY(売掛合計!$B12),売上入力!AV:AV)</f>
        <v>0</v>
      </c>
      <c r="N12" s="477">
        <f>SUMIF(売上入力!$H:$H,DAY(売掛合計!$B12),売上入力!AW:AW)</f>
        <v>0</v>
      </c>
      <c r="O12" s="477">
        <f>SUMIF(売上入力!$H:$H,DAY(売掛合計!$B12),売上入力!AX:AX)</f>
        <v>0</v>
      </c>
      <c r="P12" s="477">
        <f>SUMIF(売上入力!$H:$H,DAY(売掛合計!$B12),売上入力!AY:AY)</f>
        <v>0</v>
      </c>
      <c r="Q12" s="477">
        <f>SUMIF(売上入力!$H:$H,DAY(売掛合計!$B12),売上入力!AZ:AZ)</f>
        <v>0</v>
      </c>
      <c r="R12" s="537">
        <f>SUMIF(売上入力!$H:$H,DAY(売掛合計!$B12),売上入力!BA:BA)</f>
        <v>0</v>
      </c>
      <c r="S12" s="538">
        <f t="shared" si="1"/>
        <v>0</v>
      </c>
    </row>
    <row r="13" spans="1:19" ht="18" customHeight="1">
      <c r="A13" s="319">
        <v>9</v>
      </c>
      <c r="B13" s="533">
        <f>DATE(基本登録!年,基本登録!月,A13)</f>
        <v>45208</v>
      </c>
      <c r="C13" s="383" t="str">
        <f t="shared" si="0"/>
        <v>月</v>
      </c>
      <c r="D13" s="461">
        <f>SUMIF(売上入力!$H:$H,DAY(売掛合計!$B13),売上入力!AM:AM)</f>
        <v>0</v>
      </c>
      <c r="E13" s="461">
        <f>SUMIF(売上入力!$H:$H,DAY(売掛合計!$B13),売上入力!AN:AN)</f>
        <v>0</v>
      </c>
      <c r="F13" s="461">
        <f>SUMIF(売上入力!$H:$H,DAY(売掛合計!$B13),売上入力!AO:AO)</f>
        <v>0</v>
      </c>
      <c r="G13" s="461">
        <f>SUMIF(売上入力!$H:$H,DAY(売掛合計!$B13),売上入力!AP:AP)</f>
        <v>0</v>
      </c>
      <c r="H13" s="461">
        <f>SUMIF(売上入力!$H:$H,DAY(売掛合計!$B13),売上入力!AQ:AQ)</f>
        <v>0</v>
      </c>
      <c r="I13" s="461">
        <f>SUMIF(売上入力!$H:$H,DAY(売掛合計!$B13),売上入力!AR:AR)</f>
        <v>0</v>
      </c>
      <c r="J13" s="461">
        <f>SUMIF(売上入力!$H:$H,DAY(売掛合計!$B13),売上入力!AS:AS)</f>
        <v>0</v>
      </c>
      <c r="K13" s="461">
        <f>SUMIF(売上入力!$H:$H,DAY(売掛合計!$B13),売上入力!AT:AT)</f>
        <v>0</v>
      </c>
      <c r="L13" s="461">
        <f>SUMIF(売上入力!$H:$H,DAY(売掛合計!$B13),売上入力!AU:AU)</f>
        <v>0</v>
      </c>
      <c r="M13" s="461">
        <f>SUMIF(売上入力!$H:$H,DAY(売掛合計!$B13),売上入力!AV:AV)</f>
        <v>0</v>
      </c>
      <c r="N13" s="461">
        <f>SUMIF(売上入力!$H:$H,DAY(売掛合計!$B13),売上入力!AW:AW)</f>
        <v>0</v>
      </c>
      <c r="O13" s="461">
        <f>SUMIF(売上入力!$H:$H,DAY(売掛合計!$B13),売上入力!AX:AX)</f>
        <v>0</v>
      </c>
      <c r="P13" s="461">
        <f>SUMIF(売上入力!$H:$H,DAY(売掛合計!$B13),売上入力!AY:AY)</f>
        <v>0</v>
      </c>
      <c r="Q13" s="461">
        <f>SUMIF(売上入力!$H:$H,DAY(売掛合計!$B13),売上入力!AZ:AZ)</f>
        <v>0</v>
      </c>
      <c r="R13" s="534">
        <f>SUMIF(売上入力!$H:$H,DAY(売掛合計!$B13),売上入力!BA:BA)</f>
        <v>0</v>
      </c>
      <c r="S13" s="535">
        <f t="shared" si="1"/>
        <v>0</v>
      </c>
    </row>
    <row r="14" spans="1:19" ht="18" customHeight="1">
      <c r="A14" s="319">
        <v>10</v>
      </c>
      <c r="B14" s="536">
        <f>DATE(基本登録!年,基本登録!月,A14)</f>
        <v>45209</v>
      </c>
      <c r="C14" s="469" t="str">
        <f t="shared" si="0"/>
        <v>火</v>
      </c>
      <c r="D14" s="477">
        <f>SUMIF(売上入力!$H:$H,DAY(売掛合計!$B14),売上入力!AM:AM)</f>
        <v>0</v>
      </c>
      <c r="E14" s="477">
        <f>SUMIF(売上入力!$H:$H,DAY(売掛合計!$B14),売上入力!AN:AN)</f>
        <v>0</v>
      </c>
      <c r="F14" s="477">
        <f>SUMIF(売上入力!$H:$H,DAY(売掛合計!$B14),売上入力!AO:AO)</f>
        <v>0</v>
      </c>
      <c r="G14" s="477">
        <f>SUMIF(売上入力!$H:$H,DAY(売掛合計!$B14),売上入力!AP:AP)</f>
        <v>0</v>
      </c>
      <c r="H14" s="477">
        <f>SUMIF(売上入力!$H:$H,DAY(売掛合計!$B14),売上入力!AQ:AQ)</f>
        <v>0</v>
      </c>
      <c r="I14" s="477">
        <f>SUMIF(売上入力!$H:$H,DAY(売掛合計!$B14),売上入力!AR:AR)</f>
        <v>0</v>
      </c>
      <c r="J14" s="477">
        <f>SUMIF(売上入力!$H:$H,DAY(売掛合計!$B14),売上入力!AS:AS)</f>
        <v>0</v>
      </c>
      <c r="K14" s="477">
        <f>SUMIF(売上入力!$H:$H,DAY(売掛合計!$B14),売上入力!AT:AT)</f>
        <v>0</v>
      </c>
      <c r="L14" s="477">
        <f>SUMIF(売上入力!$H:$H,DAY(売掛合計!$B14),売上入力!AU:AU)</f>
        <v>0</v>
      </c>
      <c r="M14" s="477">
        <f>SUMIF(売上入力!$H:$H,DAY(売掛合計!$B14),売上入力!AV:AV)</f>
        <v>0</v>
      </c>
      <c r="N14" s="477">
        <f>SUMIF(売上入力!$H:$H,DAY(売掛合計!$B14),売上入力!AW:AW)</f>
        <v>0</v>
      </c>
      <c r="O14" s="477">
        <f>SUMIF(売上入力!$H:$H,DAY(売掛合計!$B14),売上入力!AX:AX)</f>
        <v>0</v>
      </c>
      <c r="P14" s="477">
        <f>SUMIF(売上入力!$H:$H,DAY(売掛合計!$B14),売上入力!AY:AY)</f>
        <v>0</v>
      </c>
      <c r="Q14" s="477">
        <f>SUMIF(売上入力!$H:$H,DAY(売掛合計!$B14),売上入力!AZ:AZ)</f>
        <v>0</v>
      </c>
      <c r="R14" s="537">
        <f>SUMIF(売上入力!$H:$H,DAY(売掛合計!$B14),売上入力!BA:BA)</f>
        <v>0</v>
      </c>
      <c r="S14" s="538">
        <f t="shared" si="1"/>
        <v>0</v>
      </c>
    </row>
    <row r="15" spans="1:19" ht="18" customHeight="1">
      <c r="A15" s="319">
        <v>11</v>
      </c>
      <c r="B15" s="533">
        <f>DATE(基本登録!年,基本登録!月,A15)</f>
        <v>45210</v>
      </c>
      <c r="C15" s="383" t="str">
        <f t="shared" si="0"/>
        <v>水</v>
      </c>
      <c r="D15" s="461">
        <f>SUMIF(売上入力!$H:$H,DAY(売掛合計!$B15),売上入力!AM:AM)</f>
        <v>0</v>
      </c>
      <c r="E15" s="461">
        <f>SUMIF(売上入力!$H:$H,DAY(売掛合計!$B15),売上入力!AN:AN)</f>
        <v>0</v>
      </c>
      <c r="F15" s="461">
        <f>SUMIF(売上入力!$H:$H,DAY(売掛合計!$B15),売上入力!AO:AO)</f>
        <v>0</v>
      </c>
      <c r="G15" s="461">
        <f>SUMIF(売上入力!$H:$H,DAY(売掛合計!$B15),売上入力!AP:AP)</f>
        <v>0</v>
      </c>
      <c r="H15" s="461">
        <f>SUMIF(売上入力!$H:$H,DAY(売掛合計!$B15),売上入力!AQ:AQ)</f>
        <v>0</v>
      </c>
      <c r="I15" s="461">
        <f>SUMIF(売上入力!$H:$H,DAY(売掛合計!$B15),売上入力!AR:AR)</f>
        <v>0</v>
      </c>
      <c r="J15" s="461">
        <f>SUMIF(売上入力!$H:$H,DAY(売掛合計!$B15),売上入力!AS:AS)</f>
        <v>0</v>
      </c>
      <c r="K15" s="461">
        <f>SUMIF(売上入力!$H:$H,DAY(売掛合計!$B15),売上入力!AT:AT)</f>
        <v>0</v>
      </c>
      <c r="L15" s="461">
        <f>SUMIF(売上入力!$H:$H,DAY(売掛合計!$B15),売上入力!AU:AU)</f>
        <v>0</v>
      </c>
      <c r="M15" s="461">
        <f>SUMIF(売上入力!$H:$H,DAY(売掛合計!$B15),売上入力!AV:AV)</f>
        <v>0</v>
      </c>
      <c r="N15" s="461">
        <f>SUMIF(売上入力!$H:$H,DAY(売掛合計!$B15),売上入力!AW:AW)</f>
        <v>0</v>
      </c>
      <c r="O15" s="461">
        <f>SUMIF(売上入力!$H:$H,DAY(売掛合計!$B15),売上入力!AX:AX)</f>
        <v>0</v>
      </c>
      <c r="P15" s="461">
        <f>SUMIF(売上入力!$H:$H,DAY(売掛合計!$B15),売上入力!AY:AY)</f>
        <v>0</v>
      </c>
      <c r="Q15" s="461">
        <f>SUMIF(売上入力!$H:$H,DAY(売掛合計!$B15),売上入力!AZ:AZ)</f>
        <v>0</v>
      </c>
      <c r="R15" s="534">
        <f>SUMIF(売上入力!$H:$H,DAY(売掛合計!$B15),売上入力!BA:BA)</f>
        <v>0</v>
      </c>
      <c r="S15" s="535">
        <f t="shared" si="1"/>
        <v>0</v>
      </c>
    </row>
    <row r="16" spans="1:19" ht="18" customHeight="1">
      <c r="A16" s="319">
        <v>12</v>
      </c>
      <c r="B16" s="536">
        <f>DATE(基本登録!年,基本登録!月,A16)</f>
        <v>45211</v>
      </c>
      <c r="C16" s="469" t="str">
        <f t="shared" si="0"/>
        <v>木</v>
      </c>
      <c r="D16" s="477">
        <f>SUMIF(売上入力!$H:$H,DAY(売掛合計!$B16),売上入力!AM:AM)</f>
        <v>0</v>
      </c>
      <c r="E16" s="477">
        <f>SUMIF(売上入力!$H:$H,DAY(売掛合計!$B16),売上入力!AN:AN)</f>
        <v>0</v>
      </c>
      <c r="F16" s="477">
        <f>SUMIF(売上入力!$H:$H,DAY(売掛合計!$B16),売上入力!AO:AO)</f>
        <v>0</v>
      </c>
      <c r="G16" s="477">
        <f>SUMIF(売上入力!$H:$H,DAY(売掛合計!$B16),売上入力!AP:AP)</f>
        <v>0</v>
      </c>
      <c r="H16" s="477">
        <f>SUMIF(売上入力!$H:$H,DAY(売掛合計!$B16),売上入力!AQ:AQ)</f>
        <v>0</v>
      </c>
      <c r="I16" s="477">
        <f>SUMIF(売上入力!$H:$H,DAY(売掛合計!$B16),売上入力!AR:AR)</f>
        <v>0</v>
      </c>
      <c r="J16" s="477">
        <f>SUMIF(売上入力!$H:$H,DAY(売掛合計!$B16),売上入力!AS:AS)</f>
        <v>0</v>
      </c>
      <c r="K16" s="477">
        <f>SUMIF(売上入力!$H:$H,DAY(売掛合計!$B16),売上入力!AT:AT)</f>
        <v>0</v>
      </c>
      <c r="L16" s="477">
        <f>SUMIF(売上入力!$H:$H,DAY(売掛合計!$B16),売上入力!AU:AU)</f>
        <v>0</v>
      </c>
      <c r="M16" s="477">
        <f>SUMIF(売上入力!$H:$H,DAY(売掛合計!$B16),売上入力!AV:AV)</f>
        <v>0</v>
      </c>
      <c r="N16" s="477">
        <f>SUMIF(売上入力!$H:$H,DAY(売掛合計!$B16),売上入力!AW:AW)</f>
        <v>0</v>
      </c>
      <c r="O16" s="477">
        <f>SUMIF(売上入力!$H:$H,DAY(売掛合計!$B16),売上入力!AX:AX)</f>
        <v>0</v>
      </c>
      <c r="P16" s="477">
        <f>SUMIF(売上入力!$H:$H,DAY(売掛合計!$B16),売上入力!AY:AY)</f>
        <v>0</v>
      </c>
      <c r="Q16" s="477">
        <f>SUMIF(売上入力!$H:$H,DAY(売掛合計!$B16),売上入力!AZ:AZ)</f>
        <v>0</v>
      </c>
      <c r="R16" s="537">
        <f>SUMIF(売上入力!$H:$H,DAY(売掛合計!$B16),売上入力!BA:BA)</f>
        <v>0</v>
      </c>
      <c r="S16" s="538">
        <f t="shared" si="1"/>
        <v>0</v>
      </c>
    </row>
    <row r="17" spans="1:19" ht="18" customHeight="1">
      <c r="A17" s="319">
        <v>13</v>
      </c>
      <c r="B17" s="533">
        <f>DATE(基本登録!年,基本登録!月,A17)</f>
        <v>45212</v>
      </c>
      <c r="C17" s="383" t="str">
        <f t="shared" si="0"/>
        <v>金</v>
      </c>
      <c r="D17" s="461">
        <f>SUMIF(売上入力!$H:$H,DAY(売掛合計!$B17),売上入力!AM:AM)</f>
        <v>0</v>
      </c>
      <c r="E17" s="461">
        <f>SUMIF(売上入力!$H:$H,DAY(売掛合計!$B17),売上入力!AN:AN)</f>
        <v>0</v>
      </c>
      <c r="F17" s="461">
        <f>SUMIF(売上入力!$H:$H,DAY(売掛合計!$B17),売上入力!AO:AO)</f>
        <v>0</v>
      </c>
      <c r="G17" s="461">
        <f>SUMIF(売上入力!$H:$H,DAY(売掛合計!$B17),売上入力!AP:AP)</f>
        <v>0</v>
      </c>
      <c r="H17" s="461">
        <f>SUMIF(売上入力!$H:$H,DAY(売掛合計!$B17),売上入力!AQ:AQ)</f>
        <v>0</v>
      </c>
      <c r="I17" s="461">
        <f>SUMIF(売上入力!$H:$H,DAY(売掛合計!$B17),売上入力!AR:AR)</f>
        <v>0</v>
      </c>
      <c r="J17" s="461">
        <f>SUMIF(売上入力!$H:$H,DAY(売掛合計!$B17),売上入力!AS:AS)</f>
        <v>0</v>
      </c>
      <c r="K17" s="461">
        <f>SUMIF(売上入力!$H:$H,DAY(売掛合計!$B17),売上入力!AT:AT)</f>
        <v>0</v>
      </c>
      <c r="L17" s="461">
        <f>SUMIF(売上入力!$H:$H,DAY(売掛合計!$B17),売上入力!AU:AU)</f>
        <v>0</v>
      </c>
      <c r="M17" s="461">
        <f>SUMIF(売上入力!$H:$H,DAY(売掛合計!$B17),売上入力!AV:AV)</f>
        <v>0</v>
      </c>
      <c r="N17" s="461">
        <f>SUMIF(売上入力!$H:$H,DAY(売掛合計!$B17),売上入力!AW:AW)</f>
        <v>0</v>
      </c>
      <c r="O17" s="461">
        <f>SUMIF(売上入力!$H:$H,DAY(売掛合計!$B17),売上入力!AX:AX)</f>
        <v>0</v>
      </c>
      <c r="P17" s="461">
        <f>SUMIF(売上入力!$H:$H,DAY(売掛合計!$B17),売上入力!AY:AY)</f>
        <v>0</v>
      </c>
      <c r="Q17" s="461">
        <f>SUMIF(売上入力!$H:$H,DAY(売掛合計!$B17),売上入力!AZ:AZ)</f>
        <v>0</v>
      </c>
      <c r="R17" s="534">
        <f>SUMIF(売上入力!$H:$H,DAY(売掛合計!$B17),売上入力!BA:BA)</f>
        <v>0</v>
      </c>
      <c r="S17" s="535">
        <f t="shared" si="1"/>
        <v>0</v>
      </c>
    </row>
    <row r="18" spans="1:19" ht="18" customHeight="1">
      <c r="A18" s="319">
        <v>14</v>
      </c>
      <c r="B18" s="536">
        <f>DATE(基本登録!年,基本登録!月,A18)</f>
        <v>45213</v>
      </c>
      <c r="C18" s="469" t="str">
        <f t="shared" si="0"/>
        <v>土</v>
      </c>
      <c r="D18" s="477">
        <f>SUMIF(売上入力!$H:$H,DAY(売掛合計!$B18),売上入力!AM:AM)</f>
        <v>0</v>
      </c>
      <c r="E18" s="477">
        <f>SUMIF(売上入力!$H:$H,DAY(売掛合計!$B18),売上入力!AN:AN)</f>
        <v>0</v>
      </c>
      <c r="F18" s="477">
        <f>SUMIF(売上入力!$H:$H,DAY(売掛合計!$B18),売上入力!AO:AO)</f>
        <v>0</v>
      </c>
      <c r="G18" s="477">
        <f>SUMIF(売上入力!$H:$H,DAY(売掛合計!$B18),売上入力!AP:AP)</f>
        <v>0</v>
      </c>
      <c r="H18" s="477">
        <f>SUMIF(売上入力!$H:$H,DAY(売掛合計!$B18),売上入力!AQ:AQ)</f>
        <v>0</v>
      </c>
      <c r="I18" s="477">
        <f>SUMIF(売上入力!$H:$H,DAY(売掛合計!$B18),売上入力!AR:AR)</f>
        <v>0</v>
      </c>
      <c r="J18" s="477">
        <f>SUMIF(売上入力!$H:$H,DAY(売掛合計!$B18),売上入力!AS:AS)</f>
        <v>0</v>
      </c>
      <c r="K18" s="477">
        <f>SUMIF(売上入力!$H:$H,DAY(売掛合計!$B18),売上入力!AT:AT)</f>
        <v>0</v>
      </c>
      <c r="L18" s="477">
        <f>SUMIF(売上入力!$H:$H,DAY(売掛合計!$B18),売上入力!AU:AU)</f>
        <v>0</v>
      </c>
      <c r="M18" s="477">
        <f>SUMIF(売上入力!$H:$H,DAY(売掛合計!$B18),売上入力!AV:AV)</f>
        <v>0</v>
      </c>
      <c r="N18" s="477">
        <f>SUMIF(売上入力!$H:$H,DAY(売掛合計!$B18),売上入力!AW:AW)</f>
        <v>0</v>
      </c>
      <c r="O18" s="477">
        <f>SUMIF(売上入力!$H:$H,DAY(売掛合計!$B18),売上入力!AX:AX)</f>
        <v>0</v>
      </c>
      <c r="P18" s="477">
        <f>SUMIF(売上入力!$H:$H,DAY(売掛合計!$B18),売上入力!AY:AY)</f>
        <v>0</v>
      </c>
      <c r="Q18" s="477">
        <f>SUMIF(売上入力!$H:$H,DAY(売掛合計!$B18),売上入力!AZ:AZ)</f>
        <v>0</v>
      </c>
      <c r="R18" s="537">
        <f>SUMIF(売上入力!$H:$H,DAY(売掛合計!$B18),売上入力!BA:BA)</f>
        <v>0</v>
      </c>
      <c r="S18" s="538">
        <f t="shared" si="1"/>
        <v>0</v>
      </c>
    </row>
    <row r="19" spans="1:19" ht="18" customHeight="1">
      <c r="A19" s="319">
        <v>15</v>
      </c>
      <c r="B19" s="533">
        <f>DATE(基本登録!年,基本登録!月,A19)</f>
        <v>45214</v>
      </c>
      <c r="C19" s="383" t="str">
        <f t="shared" si="0"/>
        <v>日</v>
      </c>
      <c r="D19" s="461">
        <f>SUMIF(売上入力!$H:$H,DAY(売掛合計!$B19),売上入力!AM:AM)</f>
        <v>0</v>
      </c>
      <c r="E19" s="461">
        <f>SUMIF(売上入力!$H:$H,DAY(売掛合計!$B19),売上入力!AN:AN)</f>
        <v>0</v>
      </c>
      <c r="F19" s="461">
        <f>SUMIF(売上入力!$H:$H,DAY(売掛合計!$B19),売上入力!AO:AO)</f>
        <v>0</v>
      </c>
      <c r="G19" s="461">
        <f>SUMIF(売上入力!$H:$H,DAY(売掛合計!$B19),売上入力!AP:AP)</f>
        <v>0</v>
      </c>
      <c r="H19" s="461">
        <f>SUMIF(売上入力!$H:$H,DAY(売掛合計!$B19),売上入力!AQ:AQ)</f>
        <v>0</v>
      </c>
      <c r="I19" s="461">
        <f>SUMIF(売上入力!$H:$H,DAY(売掛合計!$B19),売上入力!AR:AR)</f>
        <v>0</v>
      </c>
      <c r="J19" s="461">
        <f>SUMIF(売上入力!$H:$H,DAY(売掛合計!$B19),売上入力!AS:AS)</f>
        <v>0</v>
      </c>
      <c r="K19" s="461">
        <f>SUMIF(売上入力!$H:$H,DAY(売掛合計!$B19),売上入力!AT:AT)</f>
        <v>0</v>
      </c>
      <c r="L19" s="461">
        <f>SUMIF(売上入力!$H:$H,DAY(売掛合計!$B19),売上入力!AU:AU)</f>
        <v>0</v>
      </c>
      <c r="M19" s="461">
        <f>SUMIF(売上入力!$H:$H,DAY(売掛合計!$B19),売上入力!AV:AV)</f>
        <v>0</v>
      </c>
      <c r="N19" s="461">
        <f>SUMIF(売上入力!$H:$H,DAY(売掛合計!$B19),売上入力!AW:AW)</f>
        <v>0</v>
      </c>
      <c r="O19" s="461">
        <f>SUMIF(売上入力!$H:$H,DAY(売掛合計!$B19),売上入力!AX:AX)</f>
        <v>0</v>
      </c>
      <c r="P19" s="461">
        <f>SUMIF(売上入力!$H:$H,DAY(売掛合計!$B19),売上入力!AY:AY)</f>
        <v>0</v>
      </c>
      <c r="Q19" s="461">
        <f>SUMIF(売上入力!$H:$H,DAY(売掛合計!$B19),売上入力!AZ:AZ)</f>
        <v>0</v>
      </c>
      <c r="R19" s="534">
        <f>SUMIF(売上入力!$H:$H,DAY(売掛合計!$B19),売上入力!BA:BA)</f>
        <v>0</v>
      </c>
      <c r="S19" s="535">
        <f t="shared" si="1"/>
        <v>0</v>
      </c>
    </row>
    <row r="20" spans="1:19" ht="18" customHeight="1">
      <c r="A20" s="319">
        <v>16</v>
      </c>
      <c r="B20" s="536">
        <f>DATE(基本登録!年,基本登録!月,A20)</f>
        <v>45215</v>
      </c>
      <c r="C20" s="469" t="str">
        <f t="shared" si="0"/>
        <v>月</v>
      </c>
      <c r="D20" s="477">
        <f>SUMIF(売上入力!$H:$H,DAY(売掛合計!$B20),売上入力!AM:AM)</f>
        <v>0</v>
      </c>
      <c r="E20" s="477">
        <f>SUMIF(売上入力!$H:$H,DAY(売掛合計!$B20),売上入力!AN:AN)</f>
        <v>0</v>
      </c>
      <c r="F20" s="477">
        <f>SUMIF(売上入力!$H:$H,DAY(売掛合計!$B20),売上入力!AO:AO)</f>
        <v>0</v>
      </c>
      <c r="G20" s="477">
        <f>SUMIF(売上入力!$H:$H,DAY(売掛合計!$B20),売上入力!AP:AP)</f>
        <v>0</v>
      </c>
      <c r="H20" s="477">
        <f>SUMIF(売上入力!$H:$H,DAY(売掛合計!$B20),売上入力!AQ:AQ)</f>
        <v>0</v>
      </c>
      <c r="I20" s="477">
        <f>SUMIF(売上入力!$H:$H,DAY(売掛合計!$B20),売上入力!AR:AR)</f>
        <v>0</v>
      </c>
      <c r="J20" s="477">
        <f>SUMIF(売上入力!$H:$H,DAY(売掛合計!$B20),売上入力!AS:AS)</f>
        <v>0</v>
      </c>
      <c r="K20" s="477">
        <f>SUMIF(売上入力!$H:$H,DAY(売掛合計!$B20),売上入力!AT:AT)</f>
        <v>0</v>
      </c>
      <c r="L20" s="477">
        <f>SUMIF(売上入力!$H:$H,DAY(売掛合計!$B20),売上入力!AU:AU)</f>
        <v>0</v>
      </c>
      <c r="M20" s="477">
        <f>SUMIF(売上入力!$H:$H,DAY(売掛合計!$B20),売上入力!AV:AV)</f>
        <v>0</v>
      </c>
      <c r="N20" s="477">
        <f>SUMIF(売上入力!$H:$H,DAY(売掛合計!$B20),売上入力!AW:AW)</f>
        <v>0</v>
      </c>
      <c r="O20" s="477">
        <f>SUMIF(売上入力!$H:$H,DAY(売掛合計!$B20),売上入力!AX:AX)</f>
        <v>0</v>
      </c>
      <c r="P20" s="477">
        <f>SUMIF(売上入力!$H:$H,DAY(売掛合計!$B20),売上入力!AY:AY)</f>
        <v>0</v>
      </c>
      <c r="Q20" s="477">
        <f>SUMIF(売上入力!$H:$H,DAY(売掛合計!$B20),売上入力!AZ:AZ)</f>
        <v>0</v>
      </c>
      <c r="R20" s="537">
        <f>SUMIF(売上入力!$H:$H,DAY(売掛合計!$B20),売上入力!BA:BA)</f>
        <v>0</v>
      </c>
      <c r="S20" s="538">
        <f t="shared" si="1"/>
        <v>0</v>
      </c>
    </row>
    <row r="21" spans="1:19" ht="18" customHeight="1">
      <c r="A21" s="319">
        <v>17</v>
      </c>
      <c r="B21" s="533">
        <f>DATE(基本登録!年,基本登録!月,A21)</f>
        <v>45216</v>
      </c>
      <c r="C21" s="383" t="str">
        <f t="shared" si="0"/>
        <v>火</v>
      </c>
      <c r="D21" s="461">
        <f>SUMIF(売上入力!$H:$H,DAY(売掛合計!$B21),売上入力!AM:AM)</f>
        <v>0</v>
      </c>
      <c r="E21" s="461">
        <f>SUMIF(売上入力!$H:$H,DAY(売掛合計!$B21),売上入力!AN:AN)</f>
        <v>0</v>
      </c>
      <c r="F21" s="461">
        <f>SUMIF(売上入力!$H:$H,DAY(売掛合計!$B21),売上入力!AO:AO)</f>
        <v>0</v>
      </c>
      <c r="G21" s="461">
        <f>SUMIF(売上入力!$H:$H,DAY(売掛合計!$B21),売上入力!AP:AP)</f>
        <v>0</v>
      </c>
      <c r="H21" s="461">
        <f>SUMIF(売上入力!$H:$H,DAY(売掛合計!$B21),売上入力!AQ:AQ)</f>
        <v>0</v>
      </c>
      <c r="I21" s="461">
        <f>SUMIF(売上入力!$H:$H,DAY(売掛合計!$B21),売上入力!AR:AR)</f>
        <v>0</v>
      </c>
      <c r="J21" s="461">
        <f>SUMIF(売上入力!$H:$H,DAY(売掛合計!$B21),売上入力!AS:AS)</f>
        <v>0</v>
      </c>
      <c r="K21" s="461">
        <f>SUMIF(売上入力!$H:$H,DAY(売掛合計!$B21),売上入力!AT:AT)</f>
        <v>0</v>
      </c>
      <c r="L21" s="461">
        <f>SUMIF(売上入力!$H:$H,DAY(売掛合計!$B21),売上入力!AU:AU)</f>
        <v>0</v>
      </c>
      <c r="M21" s="461">
        <f>SUMIF(売上入力!$H:$H,DAY(売掛合計!$B21),売上入力!AV:AV)</f>
        <v>0</v>
      </c>
      <c r="N21" s="461">
        <f>SUMIF(売上入力!$H:$H,DAY(売掛合計!$B21),売上入力!AW:AW)</f>
        <v>0</v>
      </c>
      <c r="O21" s="461">
        <f>SUMIF(売上入力!$H:$H,DAY(売掛合計!$B21),売上入力!AX:AX)</f>
        <v>0</v>
      </c>
      <c r="P21" s="461">
        <f>SUMIF(売上入力!$H:$H,DAY(売掛合計!$B21),売上入力!AY:AY)</f>
        <v>0</v>
      </c>
      <c r="Q21" s="461">
        <f>SUMIF(売上入力!$H:$H,DAY(売掛合計!$B21),売上入力!AZ:AZ)</f>
        <v>0</v>
      </c>
      <c r="R21" s="534">
        <f>SUMIF(売上入力!$H:$H,DAY(売掛合計!$B21),売上入力!BA:BA)</f>
        <v>0</v>
      </c>
      <c r="S21" s="535">
        <f t="shared" si="1"/>
        <v>0</v>
      </c>
    </row>
    <row r="22" spans="1:19" ht="18" customHeight="1">
      <c r="A22" s="319">
        <v>18</v>
      </c>
      <c r="B22" s="536">
        <f>DATE(基本登録!年,基本登録!月,A22)</f>
        <v>45217</v>
      </c>
      <c r="C22" s="469" t="str">
        <f t="shared" si="0"/>
        <v>水</v>
      </c>
      <c r="D22" s="477">
        <f>SUMIF(売上入力!$H:$H,DAY(売掛合計!$B22),売上入力!AM:AM)</f>
        <v>0</v>
      </c>
      <c r="E22" s="477">
        <f>SUMIF(売上入力!$H:$H,DAY(売掛合計!$B22),売上入力!AN:AN)</f>
        <v>0</v>
      </c>
      <c r="F22" s="477">
        <f>SUMIF(売上入力!$H:$H,DAY(売掛合計!$B22),売上入力!AO:AO)</f>
        <v>0</v>
      </c>
      <c r="G22" s="477">
        <f>SUMIF(売上入力!$H:$H,DAY(売掛合計!$B22),売上入力!AP:AP)</f>
        <v>0</v>
      </c>
      <c r="H22" s="477">
        <f>SUMIF(売上入力!$H:$H,DAY(売掛合計!$B22),売上入力!AQ:AQ)</f>
        <v>0</v>
      </c>
      <c r="I22" s="477">
        <f>SUMIF(売上入力!$H:$H,DAY(売掛合計!$B22),売上入力!AR:AR)</f>
        <v>0</v>
      </c>
      <c r="J22" s="477">
        <f>SUMIF(売上入力!$H:$H,DAY(売掛合計!$B22),売上入力!AS:AS)</f>
        <v>0</v>
      </c>
      <c r="K22" s="477">
        <f>SUMIF(売上入力!$H:$H,DAY(売掛合計!$B22),売上入力!AT:AT)</f>
        <v>0</v>
      </c>
      <c r="L22" s="477">
        <f>SUMIF(売上入力!$H:$H,DAY(売掛合計!$B22),売上入力!AU:AU)</f>
        <v>0</v>
      </c>
      <c r="M22" s="477">
        <f>SUMIF(売上入力!$H:$H,DAY(売掛合計!$B22),売上入力!AV:AV)</f>
        <v>0</v>
      </c>
      <c r="N22" s="477">
        <f>SUMIF(売上入力!$H:$H,DAY(売掛合計!$B22),売上入力!AW:AW)</f>
        <v>0</v>
      </c>
      <c r="O22" s="477">
        <f>SUMIF(売上入力!$H:$H,DAY(売掛合計!$B22),売上入力!AX:AX)</f>
        <v>0</v>
      </c>
      <c r="P22" s="477">
        <f>SUMIF(売上入力!$H:$H,DAY(売掛合計!$B22),売上入力!AY:AY)</f>
        <v>0</v>
      </c>
      <c r="Q22" s="477">
        <f>SUMIF(売上入力!$H:$H,DAY(売掛合計!$B22),売上入力!AZ:AZ)</f>
        <v>0</v>
      </c>
      <c r="R22" s="537">
        <f>SUMIF(売上入力!$H:$H,DAY(売掛合計!$B22),売上入力!BA:BA)</f>
        <v>0</v>
      </c>
      <c r="S22" s="538">
        <f t="shared" si="1"/>
        <v>0</v>
      </c>
    </row>
    <row r="23" spans="1:19" ht="18" customHeight="1">
      <c r="A23" s="319">
        <v>19</v>
      </c>
      <c r="B23" s="533">
        <f>DATE(基本登録!年,基本登録!月,A23)</f>
        <v>45218</v>
      </c>
      <c r="C23" s="383" t="str">
        <f t="shared" si="0"/>
        <v>木</v>
      </c>
      <c r="D23" s="461">
        <f>SUMIF(売上入力!$H:$H,DAY(売掛合計!$B23),売上入力!AM:AM)</f>
        <v>0</v>
      </c>
      <c r="E23" s="461">
        <f>SUMIF(売上入力!$H:$H,DAY(売掛合計!$B23),売上入力!AN:AN)</f>
        <v>0</v>
      </c>
      <c r="F23" s="461">
        <f>SUMIF(売上入力!$H:$H,DAY(売掛合計!$B23),売上入力!AO:AO)</f>
        <v>0</v>
      </c>
      <c r="G23" s="461">
        <f>SUMIF(売上入力!$H:$H,DAY(売掛合計!$B23),売上入力!AP:AP)</f>
        <v>0</v>
      </c>
      <c r="H23" s="461">
        <f>SUMIF(売上入力!$H:$H,DAY(売掛合計!$B23),売上入力!AQ:AQ)</f>
        <v>0</v>
      </c>
      <c r="I23" s="461">
        <f>SUMIF(売上入力!$H:$H,DAY(売掛合計!$B23),売上入力!AR:AR)</f>
        <v>0</v>
      </c>
      <c r="J23" s="461">
        <f>SUMIF(売上入力!$H:$H,DAY(売掛合計!$B23),売上入力!AS:AS)</f>
        <v>0</v>
      </c>
      <c r="K23" s="461">
        <f>SUMIF(売上入力!$H:$H,DAY(売掛合計!$B23),売上入力!AT:AT)</f>
        <v>0</v>
      </c>
      <c r="L23" s="461">
        <f>SUMIF(売上入力!$H:$H,DAY(売掛合計!$B23),売上入力!AU:AU)</f>
        <v>0</v>
      </c>
      <c r="M23" s="461">
        <f>SUMIF(売上入力!$H:$H,DAY(売掛合計!$B23),売上入力!AV:AV)</f>
        <v>0</v>
      </c>
      <c r="N23" s="461">
        <f>SUMIF(売上入力!$H:$H,DAY(売掛合計!$B23),売上入力!AW:AW)</f>
        <v>0</v>
      </c>
      <c r="O23" s="461">
        <f>SUMIF(売上入力!$H:$H,DAY(売掛合計!$B23),売上入力!AX:AX)</f>
        <v>0</v>
      </c>
      <c r="P23" s="461">
        <f>SUMIF(売上入力!$H:$H,DAY(売掛合計!$B23),売上入力!AY:AY)</f>
        <v>0</v>
      </c>
      <c r="Q23" s="461">
        <f>SUMIF(売上入力!$H:$H,DAY(売掛合計!$B23),売上入力!AZ:AZ)</f>
        <v>0</v>
      </c>
      <c r="R23" s="534">
        <f>SUMIF(売上入力!$H:$H,DAY(売掛合計!$B23),売上入力!BA:BA)</f>
        <v>0</v>
      </c>
      <c r="S23" s="535">
        <f t="shared" si="1"/>
        <v>0</v>
      </c>
    </row>
    <row r="24" spans="1:19" ht="18" customHeight="1">
      <c r="A24" s="319">
        <v>20</v>
      </c>
      <c r="B24" s="536">
        <f>DATE(基本登録!年,基本登録!月,A24)</f>
        <v>45219</v>
      </c>
      <c r="C24" s="469" t="str">
        <f t="shared" si="0"/>
        <v>金</v>
      </c>
      <c r="D24" s="477">
        <f>SUMIF(売上入力!$H:$H,DAY(売掛合計!$B24),売上入力!AM:AM)</f>
        <v>0</v>
      </c>
      <c r="E24" s="477">
        <f>SUMIF(売上入力!$H:$H,DAY(売掛合計!$B24),売上入力!AN:AN)</f>
        <v>0</v>
      </c>
      <c r="F24" s="477">
        <f>SUMIF(売上入力!$H:$H,DAY(売掛合計!$B24),売上入力!AO:AO)</f>
        <v>0</v>
      </c>
      <c r="G24" s="477">
        <f>SUMIF(売上入力!$H:$H,DAY(売掛合計!$B24),売上入力!AP:AP)</f>
        <v>0</v>
      </c>
      <c r="H24" s="477">
        <f>SUMIF(売上入力!$H:$H,DAY(売掛合計!$B24),売上入力!AQ:AQ)</f>
        <v>0</v>
      </c>
      <c r="I24" s="477">
        <f>SUMIF(売上入力!$H:$H,DAY(売掛合計!$B24),売上入力!AR:AR)</f>
        <v>0</v>
      </c>
      <c r="J24" s="477">
        <f>SUMIF(売上入力!$H:$H,DAY(売掛合計!$B24),売上入力!AS:AS)</f>
        <v>0</v>
      </c>
      <c r="K24" s="477">
        <f>SUMIF(売上入力!$H:$H,DAY(売掛合計!$B24),売上入力!AT:AT)</f>
        <v>0</v>
      </c>
      <c r="L24" s="477">
        <f>SUMIF(売上入力!$H:$H,DAY(売掛合計!$B24),売上入力!AU:AU)</f>
        <v>0</v>
      </c>
      <c r="M24" s="477">
        <f>SUMIF(売上入力!$H:$H,DAY(売掛合計!$B24),売上入力!AV:AV)</f>
        <v>0</v>
      </c>
      <c r="N24" s="477">
        <f>SUMIF(売上入力!$H:$H,DAY(売掛合計!$B24),売上入力!AW:AW)</f>
        <v>0</v>
      </c>
      <c r="O24" s="477">
        <f>SUMIF(売上入力!$H:$H,DAY(売掛合計!$B24),売上入力!AX:AX)</f>
        <v>0</v>
      </c>
      <c r="P24" s="477">
        <f>SUMIF(売上入力!$H:$H,DAY(売掛合計!$B24),売上入力!AY:AY)</f>
        <v>0</v>
      </c>
      <c r="Q24" s="477">
        <f>SUMIF(売上入力!$H:$H,DAY(売掛合計!$B24),売上入力!AZ:AZ)</f>
        <v>0</v>
      </c>
      <c r="R24" s="537">
        <f>SUMIF(売上入力!$H:$H,DAY(売掛合計!$B24),売上入力!BA:BA)</f>
        <v>0</v>
      </c>
      <c r="S24" s="538">
        <f t="shared" si="1"/>
        <v>0</v>
      </c>
    </row>
    <row r="25" spans="1:19" ht="18" customHeight="1">
      <c r="A25" s="319">
        <v>21</v>
      </c>
      <c r="B25" s="533">
        <f>DATE(基本登録!年,基本登録!月,A25)</f>
        <v>45220</v>
      </c>
      <c r="C25" s="383" t="str">
        <f t="shared" si="0"/>
        <v>土</v>
      </c>
      <c r="D25" s="461">
        <f>SUMIF(売上入力!$H:$H,DAY(売掛合計!$B25),売上入力!AM:AM)</f>
        <v>0</v>
      </c>
      <c r="E25" s="461">
        <f>SUMIF(売上入力!$H:$H,DAY(売掛合計!$B25),売上入力!AN:AN)</f>
        <v>0</v>
      </c>
      <c r="F25" s="461">
        <f>SUMIF(売上入力!$H:$H,DAY(売掛合計!$B25),売上入力!AO:AO)</f>
        <v>0</v>
      </c>
      <c r="G25" s="461">
        <f>SUMIF(売上入力!$H:$H,DAY(売掛合計!$B25),売上入力!AP:AP)</f>
        <v>0</v>
      </c>
      <c r="H25" s="461">
        <f>SUMIF(売上入力!$H:$H,DAY(売掛合計!$B25),売上入力!AQ:AQ)</f>
        <v>0</v>
      </c>
      <c r="I25" s="461">
        <f>SUMIF(売上入力!$H:$H,DAY(売掛合計!$B25),売上入力!AR:AR)</f>
        <v>0</v>
      </c>
      <c r="J25" s="461">
        <f>SUMIF(売上入力!$H:$H,DAY(売掛合計!$B25),売上入力!AS:AS)</f>
        <v>0</v>
      </c>
      <c r="K25" s="461">
        <f>SUMIF(売上入力!$H:$H,DAY(売掛合計!$B25),売上入力!AT:AT)</f>
        <v>0</v>
      </c>
      <c r="L25" s="461">
        <f>SUMIF(売上入力!$H:$H,DAY(売掛合計!$B25),売上入力!AU:AU)</f>
        <v>0</v>
      </c>
      <c r="M25" s="461">
        <f>SUMIF(売上入力!$H:$H,DAY(売掛合計!$B25),売上入力!AV:AV)</f>
        <v>0</v>
      </c>
      <c r="N25" s="461">
        <f>SUMIF(売上入力!$H:$H,DAY(売掛合計!$B25),売上入力!AW:AW)</f>
        <v>0</v>
      </c>
      <c r="O25" s="461">
        <f>SUMIF(売上入力!$H:$H,DAY(売掛合計!$B25),売上入力!AX:AX)</f>
        <v>0</v>
      </c>
      <c r="P25" s="461">
        <f>SUMIF(売上入力!$H:$H,DAY(売掛合計!$B25),売上入力!AY:AY)</f>
        <v>0</v>
      </c>
      <c r="Q25" s="461">
        <f>SUMIF(売上入力!$H:$H,DAY(売掛合計!$B25),売上入力!AZ:AZ)</f>
        <v>0</v>
      </c>
      <c r="R25" s="534">
        <f>SUMIF(売上入力!$H:$H,DAY(売掛合計!$B25),売上入力!BA:BA)</f>
        <v>0</v>
      </c>
      <c r="S25" s="535">
        <f t="shared" si="1"/>
        <v>0</v>
      </c>
    </row>
    <row r="26" spans="1:19" ht="18" customHeight="1">
      <c r="A26" s="319">
        <v>22</v>
      </c>
      <c r="B26" s="536">
        <f>DATE(基本登録!年,基本登録!月,A26)</f>
        <v>45221</v>
      </c>
      <c r="C26" s="469" t="str">
        <f t="shared" si="0"/>
        <v>日</v>
      </c>
      <c r="D26" s="477">
        <f>SUMIF(売上入力!$H:$H,DAY(売掛合計!$B26),売上入力!AM:AM)</f>
        <v>0</v>
      </c>
      <c r="E26" s="477">
        <f>SUMIF(売上入力!$H:$H,DAY(売掛合計!$B26),売上入力!AN:AN)</f>
        <v>0</v>
      </c>
      <c r="F26" s="477">
        <f>SUMIF(売上入力!$H:$H,DAY(売掛合計!$B26),売上入力!AO:AO)</f>
        <v>0</v>
      </c>
      <c r="G26" s="477">
        <f>SUMIF(売上入力!$H:$H,DAY(売掛合計!$B26),売上入力!AP:AP)</f>
        <v>0</v>
      </c>
      <c r="H26" s="477">
        <f>SUMIF(売上入力!$H:$H,DAY(売掛合計!$B26),売上入力!AQ:AQ)</f>
        <v>0</v>
      </c>
      <c r="I26" s="477">
        <f>SUMIF(売上入力!$H:$H,DAY(売掛合計!$B26),売上入力!AR:AR)</f>
        <v>0</v>
      </c>
      <c r="J26" s="477">
        <f>SUMIF(売上入力!$H:$H,DAY(売掛合計!$B26),売上入力!AS:AS)</f>
        <v>0</v>
      </c>
      <c r="K26" s="477">
        <f>SUMIF(売上入力!$H:$H,DAY(売掛合計!$B26),売上入力!AT:AT)</f>
        <v>0</v>
      </c>
      <c r="L26" s="477">
        <f>SUMIF(売上入力!$H:$H,DAY(売掛合計!$B26),売上入力!AU:AU)</f>
        <v>0</v>
      </c>
      <c r="M26" s="477">
        <f>SUMIF(売上入力!$H:$H,DAY(売掛合計!$B26),売上入力!AV:AV)</f>
        <v>0</v>
      </c>
      <c r="N26" s="477">
        <f>SUMIF(売上入力!$H:$H,DAY(売掛合計!$B26),売上入力!AW:AW)</f>
        <v>0</v>
      </c>
      <c r="O26" s="477">
        <f>SUMIF(売上入力!$H:$H,DAY(売掛合計!$B26),売上入力!AX:AX)</f>
        <v>0</v>
      </c>
      <c r="P26" s="477">
        <f>SUMIF(売上入力!$H:$H,DAY(売掛合計!$B26),売上入力!AY:AY)</f>
        <v>0</v>
      </c>
      <c r="Q26" s="477">
        <f>SUMIF(売上入力!$H:$H,DAY(売掛合計!$B26),売上入力!AZ:AZ)</f>
        <v>0</v>
      </c>
      <c r="R26" s="537">
        <f>SUMIF(売上入力!$H:$H,DAY(売掛合計!$B26),売上入力!BA:BA)</f>
        <v>0</v>
      </c>
      <c r="S26" s="538">
        <f t="shared" si="1"/>
        <v>0</v>
      </c>
    </row>
    <row r="27" spans="1:19" ht="18" customHeight="1">
      <c r="A27" s="319">
        <v>23</v>
      </c>
      <c r="B27" s="533">
        <f>DATE(基本登録!年,基本登録!月,A27)</f>
        <v>45222</v>
      </c>
      <c r="C27" s="383" t="str">
        <f t="shared" si="0"/>
        <v>月</v>
      </c>
      <c r="D27" s="461">
        <f>SUMIF(売上入力!$H:$H,DAY(売掛合計!$B27),売上入力!AM:AM)</f>
        <v>0</v>
      </c>
      <c r="E27" s="461">
        <f>SUMIF(売上入力!$H:$H,DAY(売掛合計!$B27),売上入力!AN:AN)</f>
        <v>0</v>
      </c>
      <c r="F27" s="461">
        <f>SUMIF(売上入力!$H:$H,DAY(売掛合計!$B27),売上入力!AO:AO)</f>
        <v>0</v>
      </c>
      <c r="G27" s="461">
        <f>SUMIF(売上入力!$H:$H,DAY(売掛合計!$B27),売上入力!AP:AP)</f>
        <v>0</v>
      </c>
      <c r="H27" s="461">
        <f>SUMIF(売上入力!$H:$H,DAY(売掛合計!$B27),売上入力!AQ:AQ)</f>
        <v>0</v>
      </c>
      <c r="I27" s="461">
        <f>SUMIF(売上入力!$H:$H,DAY(売掛合計!$B27),売上入力!AR:AR)</f>
        <v>0</v>
      </c>
      <c r="J27" s="461">
        <f>SUMIF(売上入力!$H:$H,DAY(売掛合計!$B27),売上入力!AS:AS)</f>
        <v>0</v>
      </c>
      <c r="K27" s="461">
        <f>SUMIF(売上入力!$H:$H,DAY(売掛合計!$B27),売上入力!AT:AT)</f>
        <v>0</v>
      </c>
      <c r="L27" s="461">
        <f>SUMIF(売上入力!$H:$H,DAY(売掛合計!$B27),売上入力!AU:AU)</f>
        <v>0</v>
      </c>
      <c r="M27" s="461">
        <f>SUMIF(売上入力!$H:$H,DAY(売掛合計!$B27),売上入力!AV:AV)</f>
        <v>0</v>
      </c>
      <c r="N27" s="461">
        <f>SUMIF(売上入力!$H:$H,DAY(売掛合計!$B27),売上入力!AW:AW)</f>
        <v>0</v>
      </c>
      <c r="O27" s="461">
        <f>SUMIF(売上入力!$H:$H,DAY(売掛合計!$B27),売上入力!AX:AX)</f>
        <v>0</v>
      </c>
      <c r="P27" s="461">
        <f>SUMIF(売上入力!$H:$H,DAY(売掛合計!$B27),売上入力!AY:AY)</f>
        <v>0</v>
      </c>
      <c r="Q27" s="461">
        <f>SUMIF(売上入力!$H:$H,DAY(売掛合計!$B27),売上入力!AZ:AZ)</f>
        <v>0</v>
      </c>
      <c r="R27" s="534">
        <f>SUMIF(売上入力!$H:$H,DAY(売掛合計!$B27),売上入力!BA:BA)</f>
        <v>0</v>
      </c>
      <c r="S27" s="535">
        <f t="shared" si="1"/>
        <v>0</v>
      </c>
    </row>
    <row r="28" spans="1:19" ht="18" customHeight="1">
      <c r="A28" s="319">
        <v>24</v>
      </c>
      <c r="B28" s="536">
        <f>DATE(基本登録!年,基本登録!月,A28)</f>
        <v>45223</v>
      </c>
      <c r="C28" s="469" t="str">
        <f t="shared" si="0"/>
        <v>火</v>
      </c>
      <c r="D28" s="477">
        <f>SUMIF(売上入力!$H:$H,DAY(売掛合計!$B28),売上入力!AM:AM)</f>
        <v>0</v>
      </c>
      <c r="E28" s="477">
        <f>SUMIF(売上入力!$H:$H,DAY(売掛合計!$B28),売上入力!AN:AN)</f>
        <v>0</v>
      </c>
      <c r="F28" s="477">
        <f>SUMIF(売上入力!$H:$H,DAY(売掛合計!$B28),売上入力!AO:AO)</f>
        <v>0</v>
      </c>
      <c r="G28" s="477">
        <f>SUMIF(売上入力!$H:$H,DAY(売掛合計!$B28),売上入力!AP:AP)</f>
        <v>0</v>
      </c>
      <c r="H28" s="477">
        <f>SUMIF(売上入力!$H:$H,DAY(売掛合計!$B28),売上入力!AQ:AQ)</f>
        <v>0</v>
      </c>
      <c r="I28" s="477">
        <f>SUMIF(売上入力!$H:$H,DAY(売掛合計!$B28),売上入力!AR:AR)</f>
        <v>0</v>
      </c>
      <c r="J28" s="477">
        <f>SUMIF(売上入力!$H:$H,DAY(売掛合計!$B28),売上入力!AS:AS)</f>
        <v>0</v>
      </c>
      <c r="K28" s="477">
        <f>SUMIF(売上入力!$H:$H,DAY(売掛合計!$B28),売上入力!AT:AT)</f>
        <v>0</v>
      </c>
      <c r="L28" s="477">
        <f>SUMIF(売上入力!$H:$H,DAY(売掛合計!$B28),売上入力!AU:AU)</f>
        <v>0</v>
      </c>
      <c r="M28" s="477">
        <f>SUMIF(売上入力!$H:$H,DAY(売掛合計!$B28),売上入力!AV:AV)</f>
        <v>0</v>
      </c>
      <c r="N28" s="477">
        <f>SUMIF(売上入力!$H:$H,DAY(売掛合計!$B28),売上入力!AW:AW)</f>
        <v>0</v>
      </c>
      <c r="O28" s="477">
        <f>SUMIF(売上入力!$H:$H,DAY(売掛合計!$B28),売上入力!AX:AX)</f>
        <v>0</v>
      </c>
      <c r="P28" s="477">
        <f>SUMIF(売上入力!$H:$H,DAY(売掛合計!$B28),売上入力!AY:AY)</f>
        <v>0</v>
      </c>
      <c r="Q28" s="477">
        <f>SUMIF(売上入力!$H:$H,DAY(売掛合計!$B28),売上入力!AZ:AZ)</f>
        <v>0</v>
      </c>
      <c r="R28" s="537">
        <f>SUMIF(売上入力!$H:$H,DAY(売掛合計!$B28),売上入力!BA:BA)</f>
        <v>0</v>
      </c>
      <c r="S28" s="538">
        <f t="shared" si="1"/>
        <v>0</v>
      </c>
    </row>
    <row r="29" spans="1:19" ht="18" customHeight="1">
      <c r="A29" s="319">
        <v>25</v>
      </c>
      <c r="B29" s="533">
        <f>DATE(基本登録!年,基本登録!月,A29)</f>
        <v>45224</v>
      </c>
      <c r="C29" s="383" t="str">
        <f t="shared" si="0"/>
        <v>水</v>
      </c>
      <c r="D29" s="461">
        <f>SUMIF(売上入力!$H:$H,DAY(売掛合計!$B29),売上入力!AM:AM)</f>
        <v>0</v>
      </c>
      <c r="E29" s="461">
        <f>SUMIF(売上入力!$H:$H,DAY(売掛合計!$B29),売上入力!AN:AN)</f>
        <v>0</v>
      </c>
      <c r="F29" s="461">
        <f>SUMIF(売上入力!$H:$H,DAY(売掛合計!$B29),売上入力!AO:AO)</f>
        <v>0</v>
      </c>
      <c r="G29" s="461">
        <f>SUMIF(売上入力!$H:$H,DAY(売掛合計!$B29),売上入力!AP:AP)</f>
        <v>0</v>
      </c>
      <c r="H29" s="461">
        <f>SUMIF(売上入力!$H:$H,DAY(売掛合計!$B29),売上入力!AQ:AQ)</f>
        <v>0</v>
      </c>
      <c r="I29" s="461">
        <f>SUMIF(売上入力!$H:$H,DAY(売掛合計!$B29),売上入力!AR:AR)</f>
        <v>0</v>
      </c>
      <c r="J29" s="461">
        <f>SUMIF(売上入力!$H:$H,DAY(売掛合計!$B29),売上入力!AS:AS)</f>
        <v>0</v>
      </c>
      <c r="K29" s="461">
        <f>SUMIF(売上入力!$H:$H,DAY(売掛合計!$B29),売上入力!AT:AT)</f>
        <v>0</v>
      </c>
      <c r="L29" s="461">
        <f>SUMIF(売上入力!$H:$H,DAY(売掛合計!$B29),売上入力!AU:AU)</f>
        <v>0</v>
      </c>
      <c r="M29" s="461">
        <f>SUMIF(売上入力!$H:$H,DAY(売掛合計!$B29),売上入力!AV:AV)</f>
        <v>0</v>
      </c>
      <c r="N29" s="461">
        <f>SUMIF(売上入力!$H:$H,DAY(売掛合計!$B29),売上入力!AW:AW)</f>
        <v>0</v>
      </c>
      <c r="O29" s="461">
        <f>SUMIF(売上入力!$H:$H,DAY(売掛合計!$B29),売上入力!AX:AX)</f>
        <v>0</v>
      </c>
      <c r="P29" s="461">
        <f>SUMIF(売上入力!$H:$H,DAY(売掛合計!$B29),売上入力!AY:AY)</f>
        <v>0</v>
      </c>
      <c r="Q29" s="461">
        <f>SUMIF(売上入力!$H:$H,DAY(売掛合計!$B29),売上入力!AZ:AZ)</f>
        <v>0</v>
      </c>
      <c r="R29" s="534">
        <f>SUMIF(売上入力!$H:$H,DAY(売掛合計!$B29),売上入力!BA:BA)</f>
        <v>0</v>
      </c>
      <c r="S29" s="535">
        <f t="shared" si="1"/>
        <v>0</v>
      </c>
    </row>
    <row r="30" spans="1:19" ht="18" customHeight="1">
      <c r="A30" s="319">
        <v>26</v>
      </c>
      <c r="B30" s="536">
        <f>DATE(基本登録!年,基本登録!月,A30)</f>
        <v>45225</v>
      </c>
      <c r="C30" s="469" t="str">
        <f t="shared" si="0"/>
        <v>木</v>
      </c>
      <c r="D30" s="477">
        <f>SUMIF(売上入力!$H:$H,DAY(売掛合計!$B30),売上入力!AM:AM)</f>
        <v>0</v>
      </c>
      <c r="E30" s="477">
        <f>SUMIF(売上入力!$H:$H,DAY(売掛合計!$B30),売上入力!AN:AN)</f>
        <v>0</v>
      </c>
      <c r="F30" s="477">
        <f>SUMIF(売上入力!$H:$H,DAY(売掛合計!$B30),売上入力!AO:AO)</f>
        <v>0</v>
      </c>
      <c r="G30" s="477">
        <f>SUMIF(売上入力!$H:$H,DAY(売掛合計!$B30),売上入力!AP:AP)</f>
        <v>0</v>
      </c>
      <c r="H30" s="477">
        <f>SUMIF(売上入力!$H:$H,DAY(売掛合計!$B30),売上入力!AQ:AQ)</f>
        <v>0</v>
      </c>
      <c r="I30" s="477">
        <f>SUMIF(売上入力!$H:$H,DAY(売掛合計!$B30),売上入力!AR:AR)</f>
        <v>0</v>
      </c>
      <c r="J30" s="477">
        <f>SUMIF(売上入力!$H:$H,DAY(売掛合計!$B30),売上入力!AS:AS)</f>
        <v>0</v>
      </c>
      <c r="K30" s="477">
        <f>SUMIF(売上入力!$H:$H,DAY(売掛合計!$B30),売上入力!AT:AT)</f>
        <v>0</v>
      </c>
      <c r="L30" s="477">
        <f>SUMIF(売上入力!$H:$H,DAY(売掛合計!$B30),売上入力!AU:AU)</f>
        <v>0</v>
      </c>
      <c r="M30" s="477">
        <f>SUMIF(売上入力!$H:$H,DAY(売掛合計!$B30),売上入力!AV:AV)</f>
        <v>0</v>
      </c>
      <c r="N30" s="477">
        <f>SUMIF(売上入力!$H:$H,DAY(売掛合計!$B30),売上入力!AW:AW)</f>
        <v>0</v>
      </c>
      <c r="O30" s="477">
        <f>SUMIF(売上入力!$H:$H,DAY(売掛合計!$B30),売上入力!AX:AX)</f>
        <v>0</v>
      </c>
      <c r="P30" s="477">
        <f>SUMIF(売上入力!$H:$H,DAY(売掛合計!$B30),売上入力!AY:AY)</f>
        <v>0</v>
      </c>
      <c r="Q30" s="477">
        <f>SUMIF(売上入力!$H:$H,DAY(売掛合計!$B30),売上入力!AZ:AZ)</f>
        <v>0</v>
      </c>
      <c r="R30" s="537">
        <f>SUMIF(売上入力!$H:$H,DAY(売掛合計!$B30),売上入力!BA:BA)</f>
        <v>0</v>
      </c>
      <c r="S30" s="538">
        <f t="shared" si="1"/>
        <v>0</v>
      </c>
    </row>
    <row r="31" spans="1:19" ht="18" customHeight="1">
      <c r="A31" s="319">
        <v>27</v>
      </c>
      <c r="B31" s="533">
        <f>DATE(基本登録!年,基本登録!月,A31)</f>
        <v>45226</v>
      </c>
      <c r="C31" s="383" t="str">
        <f t="shared" si="0"/>
        <v>金</v>
      </c>
      <c r="D31" s="461">
        <f>SUMIF(売上入力!$H:$H,DAY(売掛合計!$B31),売上入力!AM:AM)</f>
        <v>0</v>
      </c>
      <c r="E31" s="461">
        <f>SUMIF(売上入力!$H:$H,DAY(売掛合計!$B31),売上入力!AN:AN)</f>
        <v>0</v>
      </c>
      <c r="F31" s="461">
        <f>SUMIF(売上入力!$H:$H,DAY(売掛合計!$B31),売上入力!AO:AO)</f>
        <v>0</v>
      </c>
      <c r="G31" s="461">
        <f>SUMIF(売上入力!$H:$H,DAY(売掛合計!$B31),売上入力!AP:AP)</f>
        <v>0</v>
      </c>
      <c r="H31" s="461">
        <f>SUMIF(売上入力!$H:$H,DAY(売掛合計!$B31),売上入力!AQ:AQ)</f>
        <v>0</v>
      </c>
      <c r="I31" s="461">
        <f>SUMIF(売上入力!$H:$H,DAY(売掛合計!$B31),売上入力!AR:AR)</f>
        <v>0</v>
      </c>
      <c r="J31" s="461">
        <f>SUMIF(売上入力!$H:$H,DAY(売掛合計!$B31),売上入力!AS:AS)</f>
        <v>0</v>
      </c>
      <c r="K31" s="461">
        <f>SUMIF(売上入力!$H:$H,DAY(売掛合計!$B31),売上入力!AT:AT)</f>
        <v>0</v>
      </c>
      <c r="L31" s="461">
        <f>SUMIF(売上入力!$H:$H,DAY(売掛合計!$B31),売上入力!AU:AU)</f>
        <v>0</v>
      </c>
      <c r="M31" s="461">
        <f>SUMIF(売上入力!$H:$H,DAY(売掛合計!$B31),売上入力!AV:AV)</f>
        <v>0</v>
      </c>
      <c r="N31" s="461">
        <f>SUMIF(売上入力!$H:$H,DAY(売掛合計!$B31),売上入力!AW:AW)</f>
        <v>0</v>
      </c>
      <c r="O31" s="461">
        <f>SUMIF(売上入力!$H:$H,DAY(売掛合計!$B31),売上入力!AX:AX)</f>
        <v>0</v>
      </c>
      <c r="P31" s="461">
        <f>SUMIF(売上入力!$H:$H,DAY(売掛合計!$B31),売上入力!AY:AY)</f>
        <v>0</v>
      </c>
      <c r="Q31" s="461">
        <f>SUMIF(売上入力!$H:$H,DAY(売掛合計!$B31),売上入力!AZ:AZ)</f>
        <v>0</v>
      </c>
      <c r="R31" s="534">
        <f>SUMIF(売上入力!$H:$H,DAY(売掛合計!$B31),売上入力!BA:BA)</f>
        <v>0</v>
      </c>
      <c r="S31" s="535">
        <f t="shared" si="1"/>
        <v>0</v>
      </c>
    </row>
    <row r="32" spans="1:19" ht="18" customHeight="1">
      <c r="A32" s="319">
        <v>28</v>
      </c>
      <c r="B32" s="536">
        <f>DATE(基本登録!年,基本登録!月,A32)</f>
        <v>45227</v>
      </c>
      <c r="C32" s="469" t="str">
        <f t="shared" si="0"/>
        <v>土</v>
      </c>
      <c r="D32" s="477">
        <f>SUMIF(売上入力!$H:$H,DAY(売掛合計!$B32),売上入力!AM:AM)</f>
        <v>0</v>
      </c>
      <c r="E32" s="477">
        <f>SUMIF(売上入力!$H:$H,DAY(売掛合計!$B32),売上入力!AN:AN)</f>
        <v>0</v>
      </c>
      <c r="F32" s="477">
        <f>SUMIF(売上入力!$H:$H,DAY(売掛合計!$B32),売上入力!AO:AO)</f>
        <v>0</v>
      </c>
      <c r="G32" s="477">
        <f>SUMIF(売上入力!$H:$H,DAY(売掛合計!$B32),売上入力!AP:AP)</f>
        <v>0</v>
      </c>
      <c r="H32" s="477">
        <f>SUMIF(売上入力!$H:$H,DAY(売掛合計!$B32),売上入力!AQ:AQ)</f>
        <v>0</v>
      </c>
      <c r="I32" s="477">
        <f>SUMIF(売上入力!$H:$H,DAY(売掛合計!$B32),売上入力!AR:AR)</f>
        <v>0</v>
      </c>
      <c r="J32" s="477">
        <f>SUMIF(売上入力!$H:$H,DAY(売掛合計!$B32),売上入力!AS:AS)</f>
        <v>0</v>
      </c>
      <c r="K32" s="477">
        <f>SUMIF(売上入力!$H:$H,DAY(売掛合計!$B32),売上入力!AT:AT)</f>
        <v>0</v>
      </c>
      <c r="L32" s="477">
        <f>SUMIF(売上入力!$H:$H,DAY(売掛合計!$B32),売上入力!AU:AU)</f>
        <v>0</v>
      </c>
      <c r="M32" s="477">
        <f>SUMIF(売上入力!$H:$H,DAY(売掛合計!$B32),売上入力!AV:AV)</f>
        <v>0</v>
      </c>
      <c r="N32" s="477">
        <f>SUMIF(売上入力!$H:$H,DAY(売掛合計!$B32),売上入力!AW:AW)</f>
        <v>0</v>
      </c>
      <c r="O32" s="477">
        <f>SUMIF(売上入力!$H:$H,DAY(売掛合計!$B32),売上入力!AX:AX)</f>
        <v>0</v>
      </c>
      <c r="P32" s="477">
        <f>SUMIF(売上入力!$H:$H,DAY(売掛合計!$B32),売上入力!AY:AY)</f>
        <v>0</v>
      </c>
      <c r="Q32" s="477">
        <f>SUMIF(売上入力!$H:$H,DAY(売掛合計!$B32),売上入力!AZ:AZ)</f>
        <v>0</v>
      </c>
      <c r="R32" s="537">
        <f>SUMIF(売上入力!$H:$H,DAY(売掛合計!$B32),売上入力!BA:BA)</f>
        <v>0</v>
      </c>
      <c r="S32" s="538">
        <f t="shared" si="1"/>
        <v>0</v>
      </c>
    </row>
    <row r="33" spans="1:19" ht="18" customHeight="1">
      <c r="A33" s="319">
        <v>29</v>
      </c>
      <c r="B33" s="533">
        <f>DATE(基本登録!年,基本登録!月,A33)</f>
        <v>45228</v>
      </c>
      <c r="C33" s="383" t="str">
        <f t="shared" si="0"/>
        <v>日</v>
      </c>
      <c r="D33" s="461">
        <f>SUMIF(売上入力!$H:$H,DAY(売掛合計!$B33),売上入力!AM:AM)</f>
        <v>0</v>
      </c>
      <c r="E33" s="461">
        <f>SUMIF(売上入力!$H:$H,DAY(売掛合計!$B33),売上入力!AN:AN)</f>
        <v>0</v>
      </c>
      <c r="F33" s="461">
        <f>SUMIF(売上入力!$H:$H,DAY(売掛合計!$B33),売上入力!AO:AO)</f>
        <v>0</v>
      </c>
      <c r="G33" s="461">
        <f>SUMIF(売上入力!$H:$H,DAY(売掛合計!$B33),売上入力!AP:AP)</f>
        <v>0</v>
      </c>
      <c r="H33" s="461">
        <f>SUMIF(売上入力!$H:$H,DAY(売掛合計!$B33),売上入力!AQ:AQ)</f>
        <v>0</v>
      </c>
      <c r="I33" s="461">
        <f>SUMIF(売上入力!$H:$H,DAY(売掛合計!$B33),売上入力!AR:AR)</f>
        <v>0</v>
      </c>
      <c r="J33" s="461">
        <f>SUMIF(売上入力!$H:$H,DAY(売掛合計!$B33),売上入力!AS:AS)</f>
        <v>0</v>
      </c>
      <c r="K33" s="461">
        <f>SUMIF(売上入力!$H:$H,DAY(売掛合計!$B33),売上入力!AT:AT)</f>
        <v>0</v>
      </c>
      <c r="L33" s="461">
        <f>SUMIF(売上入力!$H:$H,DAY(売掛合計!$B33),売上入力!AU:AU)</f>
        <v>0</v>
      </c>
      <c r="M33" s="461">
        <f>SUMIF(売上入力!$H:$H,DAY(売掛合計!$B33),売上入力!AV:AV)</f>
        <v>0</v>
      </c>
      <c r="N33" s="461">
        <f>SUMIF(売上入力!$H:$H,DAY(売掛合計!$B33),売上入力!AW:AW)</f>
        <v>0</v>
      </c>
      <c r="O33" s="461">
        <f>SUMIF(売上入力!$H:$H,DAY(売掛合計!$B33),売上入力!AX:AX)</f>
        <v>0</v>
      </c>
      <c r="P33" s="461">
        <f>SUMIF(売上入力!$H:$H,DAY(売掛合計!$B33),売上入力!AY:AY)</f>
        <v>0</v>
      </c>
      <c r="Q33" s="461">
        <f>SUMIF(売上入力!$H:$H,DAY(売掛合計!$B33),売上入力!AZ:AZ)</f>
        <v>0</v>
      </c>
      <c r="R33" s="534">
        <f>SUMIF(売上入力!$H:$H,DAY(売掛合計!$B33),売上入力!BA:BA)</f>
        <v>0</v>
      </c>
      <c r="S33" s="535">
        <f t="shared" si="1"/>
        <v>0</v>
      </c>
    </row>
    <row r="34" spans="1:19" ht="18" customHeight="1">
      <c r="A34" s="319">
        <v>30</v>
      </c>
      <c r="B34" s="536">
        <f>DATE(基本登録!年,基本登録!月,A34)</f>
        <v>45229</v>
      </c>
      <c r="C34" s="469" t="str">
        <f t="shared" si="0"/>
        <v>月</v>
      </c>
      <c r="D34" s="477">
        <f>SUMIF(売上入力!$H:$H,DAY(売掛合計!$B34),売上入力!AM:AM)</f>
        <v>0</v>
      </c>
      <c r="E34" s="477">
        <f>SUMIF(売上入力!$H:$H,DAY(売掛合計!$B34),売上入力!AN:AN)</f>
        <v>0</v>
      </c>
      <c r="F34" s="477">
        <f>SUMIF(売上入力!$H:$H,DAY(売掛合計!$B34),売上入力!AO:AO)</f>
        <v>0</v>
      </c>
      <c r="G34" s="477">
        <f>SUMIF(売上入力!$H:$H,DAY(売掛合計!$B34),売上入力!AP:AP)</f>
        <v>0</v>
      </c>
      <c r="H34" s="477">
        <f>SUMIF(売上入力!$H:$H,DAY(売掛合計!$B34),売上入力!AQ:AQ)</f>
        <v>0</v>
      </c>
      <c r="I34" s="477">
        <f>SUMIF(売上入力!$H:$H,DAY(売掛合計!$B34),売上入力!AR:AR)</f>
        <v>0</v>
      </c>
      <c r="J34" s="477">
        <f>SUMIF(売上入力!$H:$H,DAY(売掛合計!$B34),売上入力!AS:AS)</f>
        <v>0</v>
      </c>
      <c r="K34" s="477">
        <f>SUMIF(売上入力!$H:$H,DAY(売掛合計!$B34),売上入力!AT:AT)</f>
        <v>0</v>
      </c>
      <c r="L34" s="477">
        <f>SUMIF(売上入力!$H:$H,DAY(売掛合計!$B34),売上入力!AU:AU)</f>
        <v>0</v>
      </c>
      <c r="M34" s="477">
        <f>SUMIF(売上入力!$H:$H,DAY(売掛合計!$B34),売上入力!AV:AV)</f>
        <v>0</v>
      </c>
      <c r="N34" s="477">
        <f>SUMIF(売上入力!$H:$H,DAY(売掛合計!$B34),売上入力!AW:AW)</f>
        <v>0</v>
      </c>
      <c r="O34" s="477">
        <f>SUMIF(売上入力!$H:$H,DAY(売掛合計!$B34),売上入力!AX:AX)</f>
        <v>0</v>
      </c>
      <c r="P34" s="477">
        <f>SUMIF(売上入力!$H:$H,DAY(売掛合計!$B34),売上入力!AY:AY)</f>
        <v>0</v>
      </c>
      <c r="Q34" s="477">
        <f>SUMIF(売上入力!$H:$H,DAY(売掛合計!$B34),売上入力!AZ:AZ)</f>
        <v>0</v>
      </c>
      <c r="R34" s="537">
        <f>SUMIF(売上入力!$H:$H,DAY(売掛合計!$B34),売上入力!BA:BA)</f>
        <v>0</v>
      </c>
      <c r="S34" s="538">
        <f t="shared" si="1"/>
        <v>0</v>
      </c>
    </row>
    <row r="35" spans="1:19" ht="18" customHeight="1" thickBot="1">
      <c r="A35" s="319">
        <v>31</v>
      </c>
      <c r="B35" s="539">
        <f>DATE(基本登録!年,基本登録!月,A35)</f>
        <v>45230</v>
      </c>
      <c r="C35" s="392" t="str">
        <f t="shared" si="0"/>
        <v>火</v>
      </c>
      <c r="D35" s="502">
        <f>SUMIF(売上入力!$H:$H,DAY(売掛合計!$B35),売上入力!AM:AM)</f>
        <v>0</v>
      </c>
      <c r="E35" s="502">
        <f>SUMIF(売上入力!$H:$H,DAY(売掛合計!$B35),売上入力!AN:AN)</f>
        <v>0</v>
      </c>
      <c r="F35" s="502">
        <f>SUMIF(売上入力!$H:$H,DAY(売掛合計!$B35),売上入力!AO:AO)</f>
        <v>0</v>
      </c>
      <c r="G35" s="502">
        <f>SUMIF(売上入力!$H:$H,DAY(売掛合計!$B35),売上入力!AP:AP)</f>
        <v>0</v>
      </c>
      <c r="H35" s="502">
        <f>SUMIF(売上入力!$H:$H,DAY(売掛合計!$B35),売上入力!AQ:AQ)</f>
        <v>0</v>
      </c>
      <c r="I35" s="502">
        <f>SUMIF(売上入力!$H:$H,DAY(売掛合計!$B35),売上入力!AR:AR)</f>
        <v>0</v>
      </c>
      <c r="J35" s="502">
        <f>SUMIF(売上入力!$H:$H,DAY(売掛合計!$B35),売上入力!AS:AS)</f>
        <v>0</v>
      </c>
      <c r="K35" s="502">
        <f>SUMIF(売上入力!$H:$H,DAY(売掛合計!$B35),売上入力!AT:AT)</f>
        <v>0</v>
      </c>
      <c r="L35" s="502">
        <f>SUMIF(売上入力!$H:$H,DAY(売掛合計!$B35),売上入力!AU:AU)</f>
        <v>0</v>
      </c>
      <c r="M35" s="502">
        <f>SUMIF(売上入力!$H:$H,DAY(売掛合計!$B35),売上入力!AV:AV)</f>
        <v>0</v>
      </c>
      <c r="N35" s="502">
        <f>SUMIF(売上入力!$H:$H,DAY(売掛合計!$B35),売上入力!AW:AW)</f>
        <v>0</v>
      </c>
      <c r="O35" s="502">
        <f>SUMIF(売上入力!$H:$H,DAY(売掛合計!$B35),売上入力!AX:AX)</f>
        <v>0</v>
      </c>
      <c r="P35" s="502">
        <f>SUMIF(売上入力!$H:$H,DAY(売掛合計!$B35),売上入力!AY:AY)</f>
        <v>0</v>
      </c>
      <c r="Q35" s="502">
        <f>SUMIF(売上入力!$H:$H,DAY(売掛合計!$B35),売上入力!AZ:AZ)</f>
        <v>0</v>
      </c>
      <c r="R35" s="540">
        <f>SUMIF(売上入力!$H:$H,DAY(売掛合計!$B35),売上入力!BA:BA)</f>
        <v>0</v>
      </c>
      <c r="S35" s="541">
        <f t="shared" si="1"/>
        <v>0</v>
      </c>
    </row>
    <row r="36" spans="1:19" ht="18" customHeight="1" thickTop="1" thickBot="1">
      <c r="B36" s="695" t="s">
        <v>333</v>
      </c>
      <c r="C36" s="696"/>
      <c r="D36" s="542">
        <f>SUM(D5:D35)</f>
        <v>0</v>
      </c>
      <c r="E36" s="542">
        <f t="shared" ref="E36:R36" si="2">SUM(E5:E35)</f>
        <v>600</v>
      </c>
      <c r="F36" s="542">
        <f t="shared" si="2"/>
        <v>0</v>
      </c>
      <c r="G36" s="542">
        <f t="shared" si="2"/>
        <v>0</v>
      </c>
      <c r="H36" s="542">
        <f t="shared" si="2"/>
        <v>0</v>
      </c>
      <c r="I36" s="542">
        <f t="shared" si="2"/>
        <v>6500</v>
      </c>
      <c r="J36" s="542">
        <f t="shared" si="2"/>
        <v>4500</v>
      </c>
      <c r="K36" s="542">
        <f t="shared" si="2"/>
        <v>0</v>
      </c>
      <c r="L36" s="542">
        <f t="shared" si="2"/>
        <v>0</v>
      </c>
      <c r="M36" s="542">
        <f t="shared" si="2"/>
        <v>0</v>
      </c>
      <c r="N36" s="542">
        <f t="shared" si="2"/>
        <v>0</v>
      </c>
      <c r="O36" s="542">
        <f t="shared" si="2"/>
        <v>0</v>
      </c>
      <c r="P36" s="542">
        <f t="shared" si="2"/>
        <v>0</v>
      </c>
      <c r="Q36" s="542">
        <f t="shared" si="2"/>
        <v>0</v>
      </c>
      <c r="R36" s="543">
        <f t="shared" si="2"/>
        <v>0</v>
      </c>
      <c r="S36" s="544">
        <f>SUM(S5:S35)</f>
        <v>11600</v>
      </c>
    </row>
  </sheetData>
  <mergeCells count="3">
    <mergeCell ref="E1:O2"/>
    <mergeCell ref="P2:R3"/>
    <mergeCell ref="B36:C36"/>
  </mergeCells>
  <phoneticPr fontId="1"/>
  <conditionalFormatting sqref="C5:C35">
    <cfRule type="cellIs" dxfId="241" priority="1" stopIfTrue="1" operator="equal">
      <formula>"日"</formula>
    </cfRule>
  </conditionalFormatting>
  <pageMargins left="0.70866141732283472" right="0.70866141732283472" top="0.48" bottom="0.74803149606299213" header="0.31496062992125984" footer="0.31496062992125984"/>
  <pageSetup paperSize="9" scale="82"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0000"/>
  </sheetPr>
  <dimension ref="A1:AG35"/>
  <sheetViews>
    <sheetView workbookViewId="0">
      <selection activeCell="D4" sqref="D4"/>
    </sheetView>
  </sheetViews>
  <sheetFormatPr defaultColWidth="18.625" defaultRowHeight="12.95" customHeight="1" outlineLevelCol="1"/>
  <cols>
    <col min="1" max="1" width="2.625" style="5" customWidth="1"/>
    <col min="2" max="2" width="3.5" style="5" customWidth="1"/>
    <col min="3" max="3" width="8.75" style="5" customWidth="1"/>
    <col min="4" max="4" width="5.625" style="5" customWidth="1"/>
    <col min="5" max="5" width="3.375" style="5" customWidth="1"/>
    <col min="6" max="6" width="8.75" style="5" customWidth="1"/>
    <col min="7" max="7" width="5.625" style="5" customWidth="1"/>
    <col min="8" max="9" width="2.625" style="5" customWidth="1"/>
    <col min="10" max="10" width="3.5" style="5" customWidth="1"/>
    <col min="11" max="11" width="7.5" style="5" customWidth="1"/>
    <col min="12" max="12" width="6.875" style="5" customWidth="1"/>
    <col min="13" max="13" width="3.375" style="5" customWidth="1"/>
    <col min="14" max="14" width="7.5" style="5" customWidth="1"/>
    <col min="15" max="15" width="6.875" style="5" customWidth="1"/>
    <col min="16" max="17" width="2.625" style="5" customWidth="1"/>
    <col min="18" max="18" width="3.5" style="5" customWidth="1"/>
    <col min="19" max="19" width="8.75" style="5" customWidth="1"/>
    <col min="20" max="20" width="5.625" style="5" customWidth="1"/>
    <col min="21" max="21" width="3.375" style="5" customWidth="1"/>
    <col min="22" max="22" width="8.75" style="5" customWidth="1"/>
    <col min="23" max="23" width="5.625" style="5" customWidth="1"/>
    <col min="24" max="24" width="2.625" style="5" customWidth="1"/>
    <col min="25" max="25" width="9" style="5" customWidth="1"/>
    <col min="26" max="26" width="10.5" style="5" hidden="1" customWidth="1" outlineLevel="1"/>
    <col min="27" max="32" width="18.625" style="5" hidden="1" customWidth="1" outlineLevel="1"/>
    <col min="33" max="33" width="18.625" style="5" collapsed="1"/>
    <col min="34" max="16384" width="18.625" style="5"/>
  </cols>
  <sheetData>
    <row r="1" spans="1:32" ht="13.5">
      <c r="A1" s="67"/>
      <c r="B1" s="68"/>
      <c r="C1" s="68"/>
      <c r="D1" s="68"/>
      <c r="E1" s="68"/>
      <c r="F1" s="68"/>
      <c r="G1" s="68"/>
      <c r="H1" s="69"/>
      <c r="I1" s="67"/>
      <c r="J1" s="68"/>
      <c r="K1" s="68"/>
      <c r="L1" s="68"/>
      <c r="M1" s="68"/>
      <c r="N1" s="68"/>
      <c r="O1" s="68"/>
      <c r="P1" s="69"/>
      <c r="Q1" s="67"/>
      <c r="R1" s="68"/>
      <c r="S1" s="68"/>
      <c r="T1" s="68"/>
      <c r="U1" s="68"/>
      <c r="V1" s="68"/>
      <c r="W1" s="68"/>
      <c r="X1" s="69"/>
    </row>
    <row r="2" spans="1:32" ht="17.25">
      <c r="A2" s="70"/>
      <c r="B2" s="788" t="s">
        <v>43</v>
      </c>
      <c r="C2" s="789"/>
      <c r="D2" s="789"/>
      <c r="E2" s="789"/>
      <c r="F2" s="789"/>
      <c r="G2" s="790"/>
      <c r="H2" s="71"/>
      <c r="I2" s="70"/>
      <c r="J2" s="788" t="s">
        <v>43</v>
      </c>
      <c r="K2" s="789"/>
      <c r="L2" s="789"/>
      <c r="M2" s="789"/>
      <c r="N2" s="789"/>
      <c r="O2" s="790"/>
      <c r="P2" s="71"/>
      <c r="Q2" s="70"/>
      <c r="R2" s="788" t="s">
        <v>43</v>
      </c>
      <c r="S2" s="789"/>
      <c r="T2" s="789"/>
      <c r="U2" s="789"/>
      <c r="V2" s="789"/>
      <c r="W2" s="790"/>
      <c r="X2" s="71"/>
    </row>
    <row r="3" spans="1:32" ht="13.5">
      <c r="A3" s="70"/>
      <c r="B3" s="72"/>
      <c r="C3" s="72"/>
      <c r="D3" s="545" t="str">
        <f>"（ "&amp;AA3&amp;"年"</f>
        <v>（ 令和5年</v>
      </c>
      <c r="E3" s="72">
        <f>基本登録!月</f>
        <v>10</v>
      </c>
      <c r="F3" s="72" t="s">
        <v>379</v>
      </c>
      <c r="H3" s="73"/>
      <c r="I3" s="70"/>
      <c r="J3" s="72"/>
      <c r="K3" s="72"/>
      <c r="L3" s="545" t="str">
        <f>D3</f>
        <v>（ 令和5年</v>
      </c>
      <c r="M3" s="72">
        <f>E3</f>
        <v>10</v>
      </c>
      <c r="N3" s="72" t="s">
        <v>379</v>
      </c>
      <c r="P3" s="73"/>
      <c r="Q3" s="70"/>
      <c r="R3" s="72"/>
      <c r="S3" s="72"/>
      <c r="T3" s="545" t="str">
        <f>L3</f>
        <v>（ 令和5年</v>
      </c>
      <c r="U3" s="72">
        <f>E3</f>
        <v>10</v>
      </c>
      <c r="V3" s="72" t="s">
        <v>379</v>
      </c>
      <c r="X3" s="73"/>
      <c r="Z3" s="154">
        <f>DATE(基本登録!年,基本登録!月,1)</f>
        <v>45200</v>
      </c>
      <c r="AA3" s="5" t="str">
        <f>TEXT(Z3,"ggge")</f>
        <v>令和5</v>
      </c>
      <c r="AB3" s="5">
        <f>COUNTIF($AC$3:AC3,"&gt;1")</f>
        <v>1</v>
      </c>
      <c r="AC3" s="5">
        <f>[2]基本登録!H4</f>
        <v>4</v>
      </c>
      <c r="AD3" s="5" t="str">
        <f>[2]基本登録!I4</f>
        <v>長尾</v>
      </c>
      <c r="AE3" s="5" t="str">
        <f>[2]基本登録!J4</f>
        <v>恵美子</v>
      </c>
      <c r="AF3" s="5" t="str">
        <f>[2]基本登録!K4</f>
        <v>長尾</v>
      </c>
    </row>
    <row r="4" spans="1:32" ht="8.25" customHeight="1">
      <c r="A4" s="70"/>
      <c r="H4" s="73"/>
      <c r="I4" s="70"/>
      <c r="P4" s="73"/>
      <c r="Q4" s="70"/>
      <c r="X4" s="73"/>
      <c r="AB4" s="5">
        <f>COUNTIF($AC$3:AC4,"&gt;1")</f>
        <v>1</v>
      </c>
      <c r="AC4" s="5">
        <f>[2]基本登録!H5</f>
        <v>0</v>
      </c>
      <c r="AD4" s="5">
        <f>[2]基本登録!I5</f>
        <v>0</v>
      </c>
      <c r="AE4" s="5">
        <f>[2]基本登録!J5</f>
        <v>0</v>
      </c>
      <c r="AF4" s="5">
        <f>[2]基本登録!K5</f>
        <v>0</v>
      </c>
    </row>
    <row r="5" spans="1:32" ht="17.25">
      <c r="A5" s="70"/>
      <c r="B5" s="74"/>
      <c r="C5" s="791" t="str">
        <f>AD3</f>
        <v>長尾</v>
      </c>
      <c r="D5" s="791"/>
      <c r="E5" s="791" t="str">
        <f>AE3</f>
        <v>恵美子</v>
      </c>
      <c r="F5" s="791"/>
      <c r="G5" s="163" t="s">
        <v>44</v>
      </c>
      <c r="H5" s="73"/>
      <c r="I5" s="70"/>
      <c r="J5" s="74"/>
      <c r="K5" s="791">
        <f>AD4</f>
        <v>0</v>
      </c>
      <c r="L5" s="791"/>
      <c r="M5" s="792">
        <f>AE4</f>
        <v>0</v>
      </c>
      <c r="N5" s="792"/>
      <c r="O5" s="163" t="s">
        <v>44</v>
      </c>
      <c r="P5" s="73"/>
      <c r="Q5" s="70"/>
      <c r="R5" s="74"/>
      <c r="S5" s="791">
        <f>AD5</f>
        <v>0</v>
      </c>
      <c r="T5" s="791"/>
      <c r="U5" s="792">
        <f>AE5</f>
        <v>0</v>
      </c>
      <c r="V5" s="792"/>
      <c r="W5" s="163" t="s">
        <v>44</v>
      </c>
      <c r="X5" s="73"/>
      <c r="AB5" s="5">
        <f>COUNTIF($AC$3:AC5,"&gt;1")</f>
        <v>1</v>
      </c>
      <c r="AC5" s="5">
        <f>[2]基本登録!H6</f>
        <v>0</v>
      </c>
      <c r="AD5" s="5">
        <f>[2]基本登録!I6</f>
        <v>0</v>
      </c>
      <c r="AE5" s="5">
        <f>[2]基本登録!J6</f>
        <v>0</v>
      </c>
      <c r="AF5" s="5" t="str">
        <f>[2]基本登録!K6</f>
        <v/>
      </c>
    </row>
    <row r="6" spans="1:32" ht="8.25" customHeight="1">
      <c r="A6" s="70"/>
      <c r="H6" s="73"/>
      <c r="I6" s="70"/>
      <c r="P6" s="73"/>
      <c r="Q6" s="70"/>
      <c r="X6" s="73"/>
      <c r="AB6" s="5">
        <f>COUNTIF($AC$3:AC6,"&gt;1")</f>
        <v>1</v>
      </c>
      <c r="AC6" s="5">
        <f>[2]基本登録!H7</f>
        <v>0</v>
      </c>
      <c r="AD6" s="5">
        <f>[2]基本登録!I7</f>
        <v>0</v>
      </c>
      <c r="AE6" s="5">
        <f>[2]基本登録!J7</f>
        <v>0</v>
      </c>
      <c r="AF6" s="5" t="str">
        <f>[2]基本登録!K7</f>
        <v/>
      </c>
    </row>
    <row r="7" spans="1:32" ht="15.75" customHeight="1">
      <c r="A7" s="70"/>
      <c r="B7" s="775" t="s">
        <v>45</v>
      </c>
      <c r="C7" s="776"/>
      <c r="D7" s="777"/>
      <c r="E7" s="75" t="s">
        <v>46</v>
      </c>
      <c r="F7" s="781">
        <f>Z3</f>
        <v>45200</v>
      </c>
      <c r="G7" s="782"/>
      <c r="H7" s="73"/>
      <c r="I7" s="70"/>
      <c r="J7" s="775" t="s">
        <v>45</v>
      </c>
      <c r="K7" s="776"/>
      <c r="L7" s="777"/>
      <c r="M7" s="75" t="s">
        <v>46</v>
      </c>
      <c r="N7" s="781">
        <f>F7</f>
        <v>45200</v>
      </c>
      <c r="O7" s="783"/>
      <c r="P7" s="73"/>
      <c r="Q7" s="70"/>
      <c r="R7" s="775" t="s">
        <v>45</v>
      </c>
      <c r="S7" s="776"/>
      <c r="T7" s="777"/>
      <c r="U7" s="75" t="s">
        <v>46</v>
      </c>
      <c r="V7" s="781">
        <f>N7</f>
        <v>45200</v>
      </c>
      <c r="W7" s="783"/>
      <c r="X7" s="73"/>
      <c r="AB7" s="5">
        <f>COUNTIF($AC$3:AC7,"&gt;1")</f>
        <v>1</v>
      </c>
      <c r="AC7" s="5">
        <f>[2]基本登録!H8</f>
        <v>0</v>
      </c>
      <c r="AD7" s="5">
        <f>[2]基本登録!I8</f>
        <v>0</v>
      </c>
      <c r="AE7" s="5">
        <f>[2]基本登録!J8</f>
        <v>0</v>
      </c>
      <c r="AF7" s="5" t="str">
        <f>[2]基本登録!K8</f>
        <v/>
      </c>
    </row>
    <row r="8" spans="1:32" ht="15.75" customHeight="1">
      <c r="A8" s="70"/>
      <c r="B8" s="778"/>
      <c r="C8" s="779"/>
      <c r="D8" s="780"/>
      <c r="E8" s="76" t="s">
        <v>47</v>
      </c>
      <c r="F8" s="784">
        <f>EDATE(F7,1)-1</f>
        <v>45230</v>
      </c>
      <c r="G8" s="785"/>
      <c r="H8" s="73"/>
      <c r="I8" s="70"/>
      <c r="J8" s="778"/>
      <c r="K8" s="779"/>
      <c r="L8" s="780"/>
      <c r="M8" s="76" t="s">
        <v>47</v>
      </c>
      <c r="N8" s="786">
        <f>F8</f>
        <v>45230</v>
      </c>
      <c r="O8" s="787"/>
      <c r="P8" s="73"/>
      <c r="Q8" s="70"/>
      <c r="R8" s="778"/>
      <c r="S8" s="779"/>
      <c r="T8" s="780"/>
      <c r="U8" s="76" t="s">
        <v>47</v>
      </c>
      <c r="V8" s="786">
        <f>F8</f>
        <v>45230</v>
      </c>
      <c r="W8" s="787"/>
      <c r="X8" s="73"/>
      <c r="AB8" s="5">
        <f>COUNTIF($AC$3:AC8,"&gt;1")</f>
        <v>1</v>
      </c>
      <c r="AC8" s="5">
        <f>[2]基本登録!H9</f>
        <v>0</v>
      </c>
      <c r="AD8" s="5">
        <f>[2]基本登録!I9</f>
        <v>0</v>
      </c>
      <c r="AE8" s="5">
        <f>[2]基本登録!J9</f>
        <v>0</v>
      </c>
      <c r="AF8" s="5" t="str">
        <f>[2]基本登録!K9</f>
        <v/>
      </c>
    </row>
    <row r="9" spans="1:32" ht="15.75" customHeight="1">
      <c r="A9" s="70"/>
      <c r="B9" s="756" t="s">
        <v>21</v>
      </c>
      <c r="C9" s="757"/>
      <c r="D9" s="757"/>
      <c r="E9" s="757"/>
      <c r="F9" s="757"/>
      <c r="G9" s="758"/>
      <c r="H9" s="73"/>
      <c r="I9" s="70"/>
      <c r="J9" s="756" t="s">
        <v>21</v>
      </c>
      <c r="K9" s="757"/>
      <c r="L9" s="757"/>
      <c r="M9" s="757"/>
      <c r="N9" s="757"/>
      <c r="O9" s="758"/>
      <c r="P9" s="73"/>
      <c r="Q9" s="70"/>
      <c r="R9" s="756" t="s">
        <v>21</v>
      </c>
      <c r="S9" s="757"/>
      <c r="T9" s="757"/>
      <c r="U9" s="757"/>
      <c r="V9" s="757"/>
      <c r="W9" s="758"/>
      <c r="X9" s="73"/>
      <c r="AB9" s="5">
        <f>COUNTIF($AC$3:AC9,"&gt;1")</f>
        <v>1</v>
      </c>
      <c r="AC9" s="5">
        <f>[2]基本登録!H10</f>
        <v>0</v>
      </c>
      <c r="AD9" s="5">
        <f>[2]基本登録!I10</f>
        <v>0</v>
      </c>
      <c r="AE9" s="5">
        <f>[2]基本登録!J10</f>
        <v>0</v>
      </c>
      <c r="AF9" s="5" t="str">
        <f>[2]基本登録!K10</f>
        <v/>
      </c>
    </row>
    <row r="10" spans="1:32" ht="15.75" customHeight="1">
      <c r="A10" s="70"/>
      <c r="B10" s="77" t="s">
        <v>48</v>
      </c>
      <c r="C10" s="773" t="s">
        <v>49</v>
      </c>
      <c r="D10" s="774"/>
      <c r="E10" s="77" t="s">
        <v>48</v>
      </c>
      <c r="F10" s="773" t="s">
        <v>49</v>
      </c>
      <c r="G10" s="774"/>
      <c r="H10" s="73"/>
      <c r="I10" s="70"/>
      <c r="J10" s="77" t="s">
        <v>48</v>
      </c>
      <c r="K10" s="773" t="s">
        <v>49</v>
      </c>
      <c r="L10" s="774"/>
      <c r="M10" s="77" t="s">
        <v>48</v>
      </c>
      <c r="N10" s="773" t="s">
        <v>49</v>
      </c>
      <c r="O10" s="774"/>
      <c r="P10" s="73"/>
      <c r="Q10" s="70"/>
      <c r="R10" s="77" t="s">
        <v>48</v>
      </c>
      <c r="S10" s="773" t="s">
        <v>49</v>
      </c>
      <c r="T10" s="774"/>
      <c r="U10" s="77" t="s">
        <v>48</v>
      </c>
      <c r="V10" s="773" t="s">
        <v>49</v>
      </c>
      <c r="W10" s="774"/>
      <c r="X10" s="73"/>
      <c r="AB10" s="5">
        <f>COUNTIF($AC$3:AC10,"&gt;1")</f>
        <v>1</v>
      </c>
      <c r="AC10" s="5">
        <f>[2]基本登録!H11</f>
        <v>0</v>
      </c>
      <c r="AD10" s="5">
        <f>[2]基本登録!I11</f>
        <v>0</v>
      </c>
      <c r="AE10" s="5">
        <f>[2]基本登録!J11</f>
        <v>0</v>
      </c>
      <c r="AF10" s="5" t="str">
        <f>[2]基本登録!K11</f>
        <v/>
      </c>
    </row>
    <row r="11" spans="1:32" ht="15.75" customHeight="1">
      <c r="A11" s="70"/>
      <c r="B11" s="78">
        <v>1</v>
      </c>
      <c r="C11" s="771">
        <f>IF(VLOOKUP($AF$3,[2]基本登録!$K$4:$AR$15,ROW(A4),0)="○",VLOOKUP($AF$3,[2]基本登録!$K$4:$M$15,3,0),0)</f>
        <v>10000</v>
      </c>
      <c r="D11" s="772"/>
      <c r="E11" s="78">
        <v>16</v>
      </c>
      <c r="F11" s="771">
        <f>IF(VLOOKUP($AF$3,[2]基本登録!$K$4:$AR$15,ROW(A19),0)="○",VLOOKUP($AF$3,[2]基本登録!$K$4:$M$15,3,0),0)</f>
        <v>0</v>
      </c>
      <c r="G11" s="772"/>
      <c r="H11" s="73"/>
      <c r="I11" s="70"/>
      <c r="J11" s="78">
        <v>1</v>
      </c>
      <c r="K11" s="771">
        <f>IF(VLOOKUP($AF$4,[2]基本登録!$K$4:$AR$15,ROW(I4),0)="○",VLOOKUP($AF$4,[2]基本登録!$K$4:$M$15,3,0),0)</f>
        <v>0</v>
      </c>
      <c r="L11" s="772"/>
      <c r="M11" s="78">
        <v>16</v>
      </c>
      <c r="N11" s="771">
        <f>IF(VLOOKUP($AF$4,[2]基本登録!$K$4:$AR$15,ROW(I19),0)="○",VLOOKUP($AF$4,[2]基本登録!$K$4:$M$15,3,0),0)</f>
        <v>0</v>
      </c>
      <c r="O11" s="772"/>
      <c r="P11" s="73"/>
      <c r="Q11" s="70"/>
      <c r="R11" s="78">
        <v>1</v>
      </c>
      <c r="S11" s="771">
        <f>IF(VLOOKUP($AF$5,[2]基本登録!$K$4:$AR$15,ROW(Q4),0)="○",VLOOKUP($AF$5,[2]基本登録!$K$4:$M$15,3,0),0)</f>
        <v>0</v>
      </c>
      <c r="T11" s="772"/>
      <c r="U11" s="78">
        <v>16</v>
      </c>
      <c r="V11" s="771">
        <f>IF(VLOOKUP($AF$5,[2]基本登録!$K$4:$AR$15,ROW(Q19),0)="○",VLOOKUP($AF$5,[2]基本登録!$K$4:$M$15,3,0),0)</f>
        <v>0</v>
      </c>
      <c r="W11" s="772"/>
      <c r="X11" s="73"/>
      <c r="AB11" s="5">
        <f>COUNTIF($AC$3:AC11,"&gt;1")</f>
        <v>1</v>
      </c>
      <c r="AC11" s="5">
        <f>[2]基本登録!H12</f>
        <v>0</v>
      </c>
      <c r="AD11" s="5">
        <f>[2]基本登録!I12</f>
        <v>0</v>
      </c>
      <c r="AE11" s="5">
        <f>[2]基本登録!J12</f>
        <v>0</v>
      </c>
      <c r="AF11" s="5" t="str">
        <f>[2]基本登録!K12</f>
        <v/>
      </c>
    </row>
    <row r="12" spans="1:32" ht="15.75" customHeight="1">
      <c r="A12" s="70"/>
      <c r="B12" s="79">
        <v>2</v>
      </c>
      <c r="C12" s="769">
        <f>IF(VLOOKUP($AF$3,[2]基本登録!$K$4:$AR$15,ROW(A5),0)="○",VLOOKUP($AF$3,[2]基本登録!$K$4:$M$15,3,0),0)</f>
        <v>10000</v>
      </c>
      <c r="D12" s="770"/>
      <c r="E12" s="79">
        <v>17</v>
      </c>
      <c r="F12" s="769">
        <f>IF(VLOOKUP($AF$3,[2]基本登録!$K$4:$AR$15,ROW(A20),0)="○",VLOOKUP($AF$3,[2]基本登録!$K$4:$M$15,3,0),0)</f>
        <v>10000</v>
      </c>
      <c r="G12" s="770"/>
      <c r="H12" s="73"/>
      <c r="I12" s="70"/>
      <c r="J12" s="79">
        <v>2</v>
      </c>
      <c r="K12" s="769">
        <f>IF(VLOOKUP($AF$4,[2]基本登録!$K$4:$AR$15,ROW(I5),0)="○",VLOOKUP($AF$4,[2]基本登録!$K$4:$M$15,3,0),0)</f>
        <v>0</v>
      </c>
      <c r="L12" s="770"/>
      <c r="M12" s="79">
        <v>17</v>
      </c>
      <c r="N12" s="769">
        <f>IF(VLOOKUP($AF$4,[2]基本登録!$K$4:$AR$15,ROW(I20),0)="○",VLOOKUP($AF$4,[2]基本登録!$K$4:$M$15,3,0),0)</f>
        <v>0</v>
      </c>
      <c r="O12" s="770"/>
      <c r="P12" s="73"/>
      <c r="Q12" s="70"/>
      <c r="R12" s="79">
        <v>2</v>
      </c>
      <c r="S12" s="769">
        <f>IF(VLOOKUP($AF$5,[2]基本登録!$K$4:$AR$15,ROW(Q5),0)="○",VLOOKUP($AF$5,[2]基本登録!$K$4:$M$15,3,0),0)</f>
        <v>0</v>
      </c>
      <c r="T12" s="770"/>
      <c r="U12" s="79">
        <v>17</v>
      </c>
      <c r="V12" s="769">
        <f>IF(VLOOKUP($AF$5,[2]基本登録!$K$4:$AR$15,ROW(Q20),0)="○",VLOOKUP($AF$5,[2]基本登録!$K$4:$M$15,3,0),0)</f>
        <v>0</v>
      </c>
      <c r="W12" s="770"/>
      <c r="X12" s="73"/>
      <c r="AB12" s="5">
        <f>COUNTIF($AC$3:AC12,"&gt;1")</f>
        <v>1</v>
      </c>
      <c r="AC12" s="5">
        <f>[2]基本登録!H13</f>
        <v>0</v>
      </c>
      <c r="AD12" s="5">
        <f>[2]基本登録!I13</f>
        <v>0</v>
      </c>
      <c r="AE12" s="5">
        <f>[2]基本登録!J13</f>
        <v>0</v>
      </c>
      <c r="AF12" s="5" t="str">
        <f>[2]基本登録!K13</f>
        <v/>
      </c>
    </row>
    <row r="13" spans="1:32" ht="15.75" customHeight="1">
      <c r="A13" s="70"/>
      <c r="B13" s="79">
        <v>3</v>
      </c>
      <c r="C13" s="769">
        <f>IF(VLOOKUP($AF$3,[2]基本登録!$K$4:$AR$15,ROW(A6),0)="○",VLOOKUP($AF$3,[2]基本登録!$K$4:$M$15,3,0),0)</f>
        <v>0</v>
      </c>
      <c r="D13" s="770"/>
      <c r="E13" s="79">
        <v>18</v>
      </c>
      <c r="F13" s="769">
        <f>IF(VLOOKUP($AF$3,[2]基本登録!$K$4:$AR$15,ROW(A21),0)="○",VLOOKUP($AF$3,[2]基本登録!$K$4:$M$15,3,0),0)</f>
        <v>10000</v>
      </c>
      <c r="G13" s="770"/>
      <c r="H13" s="73"/>
      <c r="I13" s="70"/>
      <c r="J13" s="79">
        <v>3</v>
      </c>
      <c r="K13" s="769">
        <f>IF(VLOOKUP($AF$4,[2]基本登録!$K$4:$AR$15,ROW(I6),0)="○",VLOOKUP($AF$4,[2]基本登録!$K$4:$M$15,3,0),0)</f>
        <v>0</v>
      </c>
      <c r="L13" s="770"/>
      <c r="M13" s="79">
        <v>18</v>
      </c>
      <c r="N13" s="769">
        <f>IF(VLOOKUP($AF$4,[2]基本登録!$K$4:$AR$15,ROW(I21),0)="○",VLOOKUP($AF$4,[2]基本登録!$K$4:$M$15,3,0),0)</f>
        <v>0</v>
      </c>
      <c r="O13" s="770"/>
      <c r="P13" s="73"/>
      <c r="Q13" s="70"/>
      <c r="R13" s="79">
        <v>3</v>
      </c>
      <c r="S13" s="769">
        <f>IF(VLOOKUP($AF$5,[2]基本登録!$K$4:$AR$15,ROW(Q6),0)="○",VLOOKUP($AF$5,[2]基本登録!$K$4:$M$15,3,0),0)</f>
        <v>0</v>
      </c>
      <c r="T13" s="770"/>
      <c r="U13" s="79">
        <v>18</v>
      </c>
      <c r="V13" s="769">
        <f>IF(VLOOKUP($AF$5,[2]基本登録!$K$4:$AR$15,ROW(Q21),0)="○",VLOOKUP($AF$5,[2]基本登録!$K$4:$M$15,3,0),0)</f>
        <v>0</v>
      </c>
      <c r="W13" s="770"/>
      <c r="X13" s="73"/>
      <c r="AB13" s="5">
        <f>COUNTIF($AC$3:AC13,"&gt;1")</f>
        <v>1</v>
      </c>
      <c r="AC13" s="5">
        <f>[2]基本登録!H14</f>
        <v>0</v>
      </c>
      <c r="AD13" s="5">
        <f>[2]基本登録!I14</f>
        <v>0</v>
      </c>
      <c r="AE13" s="5">
        <f>[2]基本登録!J14</f>
        <v>0</v>
      </c>
      <c r="AF13" s="5" t="str">
        <f>[2]基本登録!K14</f>
        <v/>
      </c>
    </row>
    <row r="14" spans="1:32" ht="15.75" customHeight="1">
      <c r="A14" s="70"/>
      <c r="B14" s="79">
        <v>4</v>
      </c>
      <c r="C14" s="769">
        <f>IF(VLOOKUP($AF$3,[2]基本登録!$K$4:$AR$15,ROW(A7),0)="○",VLOOKUP($AF$3,[2]基本登録!$K$4:$M$15,3,0),0)</f>
        <v>10000</v>
      </c>
      <c r="D14" s="770"/>
      <c r="E14" s="79">
        <v>19</v>
      </c>
      <c r="F14" s="769">
        <f>IF(VLOOKUP($AF$3,[2]基本登録!$K$4:$AR$15,ROW(A22),0)="○",VLOOKUP($AF$3,[2]基本登録!$K$4:$M$15,3,0),0)</f>
        <v>10000</v>
      </c>
      <c r="G14" s="770"/>
      <c r="H14" s="73"/>
      <c r="I14" s="70"/>
      <c r="J14" s="79">
        <v>4</v>
      </c>
      <c r="K14" s="769">
        <f>IF(VLOOKUP($AF$4,[2]基本登録!$K$4:$AR$15,ROW(I7),0)="○",VLOOKUP($AF$4,[2]基本登録!$K$4:$M$15,3,0),0)</f>
        <v>0</v>
      </c>
      <c r="L14" s="770"/>
      <c r="M14" s="79">
        <v>19</v>
      </c>
      <c r="N14" s="769">
        <f>IF(VLOOKUP($AF$4,[2]基本登録!$K$4:$AR$15,ROW(I22),0)="○",VLOOKUP($AF$4,[2]基本登録!$K$4:$M$15,3,0),0)</f>
        <v>0</v>
      </c>
      <c r="O14" s="770"/>
      <c r="P14" s="73"/>
      <c r="Q14" s="70"/>
      <c r="R14" s="79">
        <v>4</v>
      </c>
      <c r="S14" s="769">
        <f>IF(VLOOKUP($AF$5,[2]基本登録!$K$4:$AR$15,ROW(Q7),0)="○",VLOOKUP($AF$5,[2]基本登録!$K$4:$M$15,3,0),0)</f>
        <v>0</v>
      </c>
      <c r="T14" s="770"/>
      <c r="U14" s="79">
        <v>19</v>
      </c>
      <c r="V14" s="769">
        <f>IF(VLOOKUP($AF$5,[2]基本登録!$K$4:$AR$15,ROW(Q22),0)="○",VLOOKUP($AF$5,[2]基本登録!$K$4:$M$15,3,0),0)</f>
        <v>0</v>
      </c>
      <c r="W14" s="770"/>
      <c r="X14" s="73"/>
      <c r="AB14" s="5">
        <f>COUNTIF($AC$3:AC14,"&gt;1")</f>
        <v>1</v>
      </c>
      <c r="AC14" s="5">
        <f>[2]基本登録!H15</f>
        <v>0</v>
      </c>
      <c r="AD14" s="5">
        <f>[2]基本登録!I15</f>
        <v>0</v>
      </c>
      <c r="AE14" s="5">
        <f>[2]基本登録!J15</f>
        <v>0</v>
      </c>
      <c r="AF14" s="5" t="str">
        <f>[2]基本登録!K15</f>
        <v/>
      </c>
    </row>
    <row r="15" spans="1:32" ht="15.75" customHeight="1">
      <c r="A15" s="70"/>
      <c r="B15" s="79">
        <v>5</v>
      </c>
      <c r="C15" s="769">
        <f>IF(VLOOKUP($AF$3,[2]基本登録!$K$4:$AR$15,ROW(A8),0)="○",VLOOKUP($AF$3,[2]基本登録!$K$4:$M$15,3,0),0)</f>
        <v>10000</v>
      </c>
      <c r="D15" s="770"/>
      <c r="E15" s="79">
        <v>20</v>
      </c>
      <c r="F15" s="769">
        <f>IF(VLOOKUP($AF$3,[2]基本登録!$K$4:$AR$15,ROW(A23),0)="○",VLOOKUP($AF$3,[2]基本登録!$K$4:$M$15,3,0),0)</f>
        <v>10000</v>
      </c>
      <c r="G15" s="770"/>
      <c r="H15" s="73"/>
      <c r="I15" s="70"/>
      <c r="J15" s="79">
        <v>5</v>
      </c>
      <c r="K15" s="769">
        <f>IF(VLOOKUP($AF$4,[2]基本登録!$K$4:$AR$15,ROW(I8),0)="○",VLOOKUP($AF$4,[2]基本登録!$K$4:$M$15,3,0),0)</f>
        <v>0</v>
      </c>
      <c r="L15" s="770"/>
      <c r="M15" s="79">
        <v>20</v>
      </c>
      <c r="N15" s="769">
        <f>IF(VLOOKUP($AF$4,[2]基本登録!$K$4:$AR$15,ROW(I23),0)="○",VLOOKUP($AF$4,[2]基本登録!$K$4:$M$15,3,0),0)</f>
        <v>0</v>
      </c>
      <c r="O15" s="770"/>
      <c r="P15" s="73"/>
      <c r="Q15" s="70"/>
      <c r="R15" s="79">
        <v>5</v>
      </c>
      <c r="S15" s="769">
        <f>IF(VLOOKUP($AF$5,[2]基本登録!$K$4:$AR$15,ROW(Q8),0)="○",VLOOKUP($AF$5,[2]基本登録!$K$4:$M$15,3,0),0)</f>
        <v>0</v>
      </c>
      <c r="T15" s="770"/>
      <c r="U15" s="79">
        <v>20</v>
      </c>
      <c r="V15" s="769">
        <f>IF(VLOOKUP($AF$5,[2]基本登録!$K$4:$AR$15,ROW(Q23),0)="○",VLOOKUP($AF$5,[2]基本登録!$K$4:$M$15,3,0),0)</f>
        <v>0</v>
      </c>
      <c r="W15" s="770"/>
      <c r="X15" s="73"/>
    </row>
    <row r="16" spans="1:32" ht="15.75" customHeight="1">
      <c r="A16" s="70"/>
      <c r="B16" s="79">
        <v>6</v>
      </c>
      <c r="C16" s="769">
        <f>IF(VLOOKUP($AF$3,[2]基本登録!$K$4:$AR$15,ROW(A9),0)="○",VLOOKUP($AF$3,[2]基本登録!$K$4:$M$15,3,0),0)</f>
        <v>10000</v>
      </c>
      <c r="D16" s="770"/>
      <c r="E16" s="79">
        <v>21</v>
      </c>
      <c r="F16" s="769">
        <f>IF(VLOOKUP($AF$3,[2]基本登録!$K$4:$AR$15,ROW(A24),0)="○",VLOOKUP($AF$3,[2]基本登録!$K$4:$M$15,3,0),0)</f>
        <v>10000</v>
      </c>
      <c r="G16" s="770"/>
      <c r="H16" s="73"/>
      <c r="I16" s="70"/>
      <c r="J16" s="79">
        <v>6</v>
      </c>
      <c r="K16" s="769">
        <f>IF(VLOOKUP($AF$4,[2]基本登録!$K$4:$AR$15,ROW(I9),0)="○",VLOOKUP($AF$4,[2]基本登録!$K$4:$M$15,3,0),0)</f>
        <v>0</v>
      </c>
      <c r="L16" s="770"/>
      <c r="M16" s="79">
        <v>21</v>
      </c>
      <c r="N16" s="769">
        <f>IF(VLOOKUP($AF$4,[2]基本登録!$K$4:$AR$15,ROW(I24),0)="○",VLOOKUP($AF$4,[2]基本登録!$K$4:$M$15,3,0),0)</f>
        <v>0</v>
      </c>
      <c r="O16" s="770"/>
      <c r="P16" s="73"/>
      <c r="Q16" s="70"/>
      <c r="R16" s="79">
        <v>6</v>
      </c>
      <c r="S16" s="769">
        <f>IF(VLOOKUP($AF$5,[2]基本登録!$K$4:$AR$15,ROW(Q9),0)="○",VLOOKUP($AF$5,[2]基本登録!$K$4:$M$15,3,0),0)</f>
        <v>0</v>
      </c>
      <c r="T16" s="770"/>
      <c r="U16" s="79">
        <v>21</v>
      </c>
      <c r="V16" s="769">
        <f>IF(VLOOKUP($AF$5,[2]基本登録!$K$4:$AR$15,ROW(Q24),0)="○",VLOOKUP($AF$5,[2]基本登録!$K$4:$M$15,3,0),0)</f>
        <v>0</v>
      </c>
      <c r="W16" s="770"/>
      <c r="X16" s="73"/>
    </row>
    <row r="17" spans="1:24" ht="15.75" customHeight="1">
      <c r="A17" s="70"/>
      <c r="B17" s="79">
        <v>7</v>
      </c>
      <c r="C17" s="769">
        <f>IF(VLOOKUP($AF$3,[2]基本登録!$K$4:$AR$15,ROW(A10),0)="○",VLOOKUP($AF$3,[2]基本登録!$K$4:$M$15,3,0),0)</f>
        <v>10000</v>
      </c>
      <c r="D17" s="770"/>
      <c r="E17" s="79">
        <v>22</v>
      </c>
      <c r="F17" s="769">
        <f>IF(VLOOKUP($AF$3,[2]基本登録!$K$4:$AR$15,ROW(A25),0)="○",VLOOKUP($AF$3,[2]基本登録!$K$4:$M$15,3,0),0)</f>
        <v>10000</v>
      </c>
      <c r="G17" s="770"/>
      <c r="H17" s="73"/>
      <c r="I17" s="70"/>
      <c r="J17" s="79">
        <v>7</v>
      </c>
      <c r="K17" s="769">
        <f>IF(VLOOKUP($AF$4,[2]基本登録!$K$4:$AR$15,ROW(I10),0)="○",VLOOKUP($AF$4,[2]基本登録!$K$4:$M$15,3,0),0)</f>
        <v>0</v>
      </c>
      <c r="L17" s="770"/>
      <c r="M17" s="79">
        <v>22</v>
      </c>
      <c r="N17" s="769">
        <f>IF(VLOOKUP($AF$4,[2]基本登録!$K$4:$AR$15,ROW(I25),0)="○",VLOOKUP($AF$4,[2]基本登録!$K$4:$M$15,3,0),0)</f>
        <v>0</v>
      </c>
      <c r="O17" s="770"/>
      <c r="P17" s="73"/>
      <c r="Q17" s="70"/>
      <c r="R17" s="79">
        <v>7</v>
      </c>
      <c r="S17" s="769">
        <f>IF(VLOOKUP($AF$5,[2]基本登録!$K$4:$AR$15,ROW(Q10),0)="○",VLOOKUP($AF$5,[2]基本登録!$K$4:$M$15,3,0),0)</f>
        <v>0</v>
      </c>
      <c r="T17" s="770"/>
      <c r="U17" s="79">
        <v>22</v>
      </c>
      <c r="V17" s="769">
        <f>IF(VLOOKUP($AF$5,[2]基本登録!$K$4:$AR$15,ROW(Q25),0)="○",VLOOKUP($AF$5,[2]基本登録!$K$4:$M$15,3,0),0)</f>
        <v>0</v>
      </c>
      <c r="W17" s="770"/>
      <c r="X17" s="73"/>
    </row>
    <row r="18" spans="1:24" ht="15.75" customHeight="1">
      <c r="A18" s="70"/>
      <c r="B18" s="79">
        <v>8</v>
      </c>
      <c r="C18" s="769">
        <f>IF(VLOOKUP($AF$3,[2]基本登録!$K$4:$AR$15,ROW(A11),0)="○",VLOOKUP($AF$3,[2]基本登録!$K$4:$M$15,3,0),0)</f>
        <v>10000</v>
      </c>
      <c r="D18" s="770"/>
      <c r="E18" s="79">
        <v>23</v>
      </c>
      <c r="F18" s="769">
        <f>IF(VLOOKUP($AF$3,[2]基本登録!$K$4:$AR$15,ROW(A26),0)="○",VLOOKUP($AF$3,[2]基本登録!$K$4:$M$15,3,0),0)</f>
        <v>10000</v>
      </c>
      <c r="G18" s="770"/>
      <c r="H18" s="73"/>
      <c r="I18" s="70"/>
      <c r="J18" s="79">
        <v>8</v>
      </c>
      <c r="K18" s="769">
        <f>IF(VLOOKUP($AF$4,[2]基本登録!$K$4:$AR$15,ROW(I11),0)="○",VLOOKUP($AF$4,[2]基本登録!$K$4:$M$15,3,0),0)</f>
        <v>0</v>
      </c>
      <c r="L18" s="770"/>
      <c r="M18" s="79">
        <v>23</v>
      </c>
      <c r="N18" s="769">
        <f>IF(VLOOKUP($AF$4,[2]基本登録!$K$4:$AR$15,ROW(I26),0)="○",VLOOKUP($AF$4,[2]基本登録!$K$4:$M$15,3,0),0)</f>
        <v>0</v>
      </c>
      <c r="O18" s="770"/>
      <c r="P18" s="73"/>
      <c r="Q18" s="70"/>
      <c r="R18" s="79">
        <v>8</v>
      </c>
      <c r="S18" s="769">
        <f>IF(VLOOKUP($AF$5,[2]基本登録!$K$4:$AR$15,ROW(Q11),0)="○",VLOOKUP($AF$5,[2]基本登録!$K$4:$M$15,3,0),0)</f>
        <v>0</v>
      </c>
      <c r="T18" s="770"/>
      <c r="U18" s="79">
        <v>23</v>
      </c>
      <c r="V18" s="769">
        <f>IF(VLOOKUP($AF$5,[2]基本登録!$K$4:$AR$15,ROW(Q26),0)="○",VLOOKUP($AF$5,[2]基本登録!$K$4:$M$15,3,0),0)</f>
        <v>0</v>
      </c>
      <c r="W18" s="770"/>
      <c r="X18" s="73"/>
    </row>
    <row r="19" spans="1:24" ht="15.75" customHeight="1">
      <c r="A19" s="70"/>
      <c r="B19" s="79">
        <v>9</v>
      </c>
      <c r="C19" s="769">
        <f>IF(VLOOKUP($AF$3,[2]基本登録!$K$4:$AR$15,ROW(A12),0)="○",VLOOKUP($AF$3,[2]基本登録!$K$4:$M$15,3,0),0)</f>
        <v>0</v>
      </c>
      <c r="D19" s="770"/>
      <c r="E19" s="80">
        <v>24</v>
      </c>
      <c r="F19" s="769">
        <f>IF(VLOOKUP($AF$3,[2]基本登録!$K$4:$AR$15,ROW(A27),0)="○",VLOOKUP($AF$3,[2]基本登録!$K$4:$M$15,3,0),0)</f>
        <v>0</v>
      </c>
      <c r="G19" s="770"/>
      <c r="H19" s="73"/>
      <c r="I19" s="70"/>
      <c r="J19" s="79">
        <v>9</v>
      </c>
      <c r="K19" s="769">
        <f>IF(VLOOKUP($AF$4,[2]基本登録!$K$4:$AR$15,ROW(I12),0)="○",VLOOKUP($AF$4,[2]基本登録!$K$4:$M$15,3,0),0)</f>
        <v>0</v>
      </c>
      <c r="L19" s="770"/>
      <c r="M19" s="80">
        <v>24</v>
      </c>
      <c r="N19" s="769">
        <f>IF(VLOOKUP($AF$4,[2]基本登録!$K$4:$AR$15,ROW(I27),0)="○",VLOOKUP($AF$4,[2]基本登録!$K$4:$M$15,3,0),0)</f>
        <v>0</v>
      </c>
      <c r="O19" s="770"/>
      <c r="P19" s="73"/>
      <c r="Q19" s="70"/>
      <c r="R19" s="79">
        <v>9</v>
      </c>
      <c r="S19" s="769">
        <f>IF(VLOOKUP($AF$5,[2]基本登録!$K$4:$AR$15,ROW(Q12),0)="○",VLOOKUP($AF$5,[2]基本登録!$K$4:$M$15,3,0),0)</f>
        <v>0</v>
      </c>
      <c r="T19" s="770"/>
      <c r="U19" s="80">
        <v>24</v>
      </c>
      <c r="V19" s="769">
        <f>IF(VLOOKUP($AF$5,[2]基本登録!$K$4:$AR$15,ROW(Q27),0)="○",VLOOKUP($AF$5,[2]基本登録!$K$4:$M$15,3,0),0)</f>
        <v>0</v>
      </c>
      <c r="W19" s="770"/>
      <c r="X19" s="73"/>
    </row>
    <row r="20" spans="1:24" ht="15.75" customHeight="1">
      <c r="A20" s="70"/>
      <c r="B20" s="79">
        <v>10</v>
      </c>
      <c r="C20" s="769">
        <f>IF(VLOOKUP($AF$3,[2]基本登録!$K$4:$AR$15,ROW(A13),0)="○",VLOOKUP($AF$3,[2]基本登録!$K$4:$M$15,3,0),0)</f>
        <v>10000</v>
      </c>
      <c r="D20" s="770"/>
      <c r="E20" s="79">
        <v>25</v>
      </c>
      <c r="F20" s="769">
        <f>IF(VLOOKUP($AF$3,[2]基本登録!$K$4:$AR$15,ROW(A28),0)="○",VLOOKUP($AF$3,[2]基本登録!$K$4:$M$15,3,0),0)</f>
        <v>10000</v>
      </c>
      <c r="G20" s="770"/>
      <c r="H20" s="73"/>
      <c r="I20" s="70"/>
      <c r="J20" s="79">
        <v>10</v>
      </c>
      <c r="K20" s="769">
        <f>IF(VLOOKUP($AF$4,[2]基本登録!$K$4:$AR$15,ROW(I13),0)="○",VLOOKUP($AF$4,[2]基本登録!$K$4:$M$15,3,0),0)</f>
        <v>0</v>
      </c>
      <c r="L20" s="770"/>
      <c r="M20" s="79">
        <v>25</v>
      </c>
      <c r="N20" s="769">
        <f>IF(VLOOKUP($AF$4,[2]基本登録!$K$4:$AR$15,ROW(I28),0)="○",VLOOKUP($AF$4,[2]基本登録!$K$4:$M$15,3,0),0)</f>
        <v>0</v>
      </c>
      <c r="O20" s="770"/>
      <c r="P20" s="73"/>
      <c r="Q20" s="70"/>
      <c r="R20" s="79">
        <v>10</v>
      </c>
      <c r="S20" s="769">
        <f>IF(VLOOKUP($AF$5,[2]基本登録!$K$4:$AR$15,ROW(Q13),0)="○",VLOOKUP($AF$5,[2]基本登録!$K$4:$M$15,3,0),0)</f>
        <v>0</v>
      </c>
      <c r="T20" s="770"/>
      <c r="U20" s="79">
        <v>25</v>
      </c>
      <c r="V20" s="769">
        <f>IF(VLOOKUP($AF$5,[2]基本登録!$K$4:$AR$15,ROW(Q28),0)="○",VLOOKUP($AF$5,[2]基本登録!$K$4:$M$15,3,0),0)</f>
        <v>0</v>
      </c>
      <c r="W20" s="770"/>
      <c r="X20" s="73"/>
    </row>
    <row r="21" spans="1:24" ht="15.75" customHeight="1">
      <c r="A21" s="70"/>
      <c r="B21" s="79">
        <v>11</v>
      </c>
      <c r="C21" s="769">
        <f>IF(VLOOKUP($AF$3,[2]基本登録!$K$4:$AR$15,ROW(A14),0)="○",VLOOKUP($AF$3,[2]基本登録!$K$4:$M$15,3,0),0)</f>
        <v>10000</v>
      </c>
      <c r="D21" s="770"/>
      <c r="E21" s="79">
        <v>26</v>
      </c>
      <c r="F21" s="769">
        <f>IF(VLOOKUP($AF$3,[2]基本登録!$K$4:$AR$15,ROW(A29),0)="○",VLOOKUP($AF$3,[2]基本登録!$K$4:$M$15,3,0),0)</f>
        <v>10000</v>
      </c>
      <c r="G21" s="770"/>
      <c r="H21" s="73"/>
      <c r="I21" s="70"/>
      <c r="J21" s="79">
        <v>11</v>
      </c>
      <c r="K21" s="769">
        <f>IF(VLOOKUP($AF$4,[2]基本登録!$K$4:$AR$15,ROW(I14),0)="○",VLOOKUP($AF$4,[2]基本登録!$K$4:$M$15,3,0),0)</f>
        <v>0</v>
      </c>
      <c r="L21" s="770"/>
      <c r="M21" s="79">
        <v>26</v>
      </c>
      <c r="N21" s="769">
        <f>IF(VLOOKUP($AF$4,[2]基本登録!$K$4:$AR$15,ROW(I29),0)="○",VLOOKUP($AF$4,[2]基本登録!$K$4:$M$15,3,0),0)</f>
        <v>0</v>
      </c>
      <c r="O21" s="770"/>
      <c r="P21" s="73"/>
      <c r="Q21" s="70"/>
      <c r="R21" s="79">
        <v>11</v>
      </c>
      <c r="S21" s="769">
        <f>IF(VLOOKUP($AF$5,[2]基本登録!$K$4:$AR$15,ROW(Q14),0)="○",VLOOKUP($AF$5,[2]基本登録!$K$4:$M$15,3,0),0)</f>
        <v>0</v>
      </c>
      <c r="T21" s="770"/>
      <c r="U21" s="79">
        <v>26</v>
      </c>
      <c r="V21" s="769">
        <f>IF(VLOOKUP($AF$5,[2]基本登録!$K$4:$AR$15,ROW(Q29),0)="○",VLOOKUP($AF$5,[2]基本登録!$K$4:$M$15,3,0),0)</f>
        <v>0</v>
      </c>
      <c r="W21" s="770"/>
      <c r="X21" s="73"/>
    </row>
    <row r="22" spans="1:24" ht="15.75" customHeight="1">
      <c r="A22" s="70"/>
      <c r="B22" s="79">
        <v>12</v>
      </c>
      <c r="C22" s="769">
        <f>IF(VLOOKUP($AF$3,[2]基本登録!$K$4:$AR$15,ROW(A15),0)="○",VLOOKUP($AF$3,[2]基本登録!$K$4:$M$15,3,0),0)</f>
        <v>10000</v>
      </c>
      <c r="D22" s="770"/>
      <c r="E22" s="79">
        <v>27</v>
      </c>
      <c r="F22" s="769">
        <f>IF(VLOOKUP($AF$3,[2]基本登録!$K$4:$AR$15,ROW(A30),0)="○",VLOOKUP($AF$3,[2]基本登録!$K$4:$M$15,3,0),0)</f>
        <v>10000</v>
      </c>
      <c r="G22" s="770"/>
      <c r="H22" s="73"/>
      <c r="I22" s="70"/>
      <c r="J22" s="79">
        <v>12</v>
      </c>
      <c r="K22" s="769">
        <f>IF(VLOOKUP($AF$4,[2]基本登録!$K$4:$AR$15,ROW(I15),0)="○",VLOOKUP($AF$4,[2]基本登録!$K$4:$M$15,3,0),0)</f>
        <v>0</v>
      </c>
      <c r="L22" s="770"/>
      <c r="M22" s="79">
        <v>27</v>
      </c>
      <c r="N22" s="769">
        <f>IF(VLOOKUP($AF$4,[2]基本登録!$K$4:$AR$15,ROW(I30),0)="○",VLOOKUP($AF$4,[2]基本登録!$K$4:$M$15,3,0),0)</f>
        <v>0</v>
      </c>
      <c r="O22" s="770"/>
      <c r="P22" s="73"/>
      <c r="Q22" s="70"/>
      <c r="R22" s="79">
        <v>12</v>
      </c>
      <c r="S22" s="769">
        <f>IF(VLOOKUP($AF$5,[2]基本登録!$K$4:$AR$15,ROW(Q15),0)="○",VLOOKUP($AF$5,[2]基本登録!$K$4:$M$15,3,0),0)</f>
        <v>0</v>
      </c>
      <c r="T22" s="770"/>
      <c r="U22" s="79">
        <v>27</v>
      </c>
      <c r="V22" s="769">
        <f>IF(VLOOKUP($AF$5,[2]基本登録!$K$4:$AR$15,ROW(Q30),0)="○",VLOOKUP($AF$5,[2]基本登録!$K$4:$M$15,3,0),0)</f>
        <v>0</v>
      </c>
      <c r="W22" s="770"/>
      <c r="X22" s="73"/>
    </row>
    <row r="23" spans="1:24" ht="15.75" customHeight="1">
      <c r="A23" s="70"/>
      <c r="B23" s="79">
        <v>13</v>
      </c>
      <c r="C23" s="769">
        <f>IF(VLOOKUP($AF$3,[2]基本登録!$K$4:$AR$15,ROW(A16),0)="○",VLOOKUP($AF$3,[2]基本登録!$K$4:$M$15,3,0),0)</f>
        <v>10000</v>
      </c>
      <c r="D23" s="770"/>
      <c r="E23" s="79">
        <v>28</v>
      </c>
      <c r="F23" s="769">
        <f>IF(VLOOKUP($AF$3,[2]基本登録!$K$4:$AR$15,ROW(A31),0)="○",VLOOKUP($AF$3,[2]基本登録!$K$4:$M$15,3,0),0)</f>
        <v>10000</v>
      </c>
      <c r="G23" s="770"/>
      <c r="H23" s="73"/>
      <c r="I23" s="70"/>
      <c r="J23" s="79">
        <v>13</v>
      </c>
      <c r="K23" s="769">
        <f>IF(VLOOKUP($AF$4,[2]基本登録!$K$4:$AR$15,ROW(I16),0)="○",VLOOKUP($AF$4,[2]基本登録!$K$4:$M$15,3,0),0)</f>
        <v>0</v>
      </c>
      <c r="L23" s="770"/>
      <c r="M23" s="79">
        <v>28</v>
      </c>
      <c r="N23" s="769">
        <f>IF(VLOOKUP($AF$4,[2]基本登録!$K$4:$AR$15,ROW(I31),0)="○",VLOOKUP($AF$4,[2]基本登録!$K$4:$M$15,3,0),0)</f>
        <v>0</v>
      </c>
      <c r="O23" s="770"/>
      <c r="P23" s="73"/>
      <c r="Q23" s="70"/>
      <c r="R23" s="79">
        <v>13</v>
      </c>
      <c r="S23" s="769">
        <f>IF(VLOOKUP($AF$5,[2]基本登録!$K$4:$AR$15,ROW(Q16),0)="○",VLOOKUP($AF$5,[2]基本登録!$K$4:$M$15,3,0),0)</f>
        <v>0</v>
      </c>
      <c r="T23" s="770"/>
      <c r="U23" s="79">
        <v>28</v>
      </c>
      <c r="V23" s="769">
        <f>IF(VLOOKUP($AF$5,[2]基本登録!$K$4:$AR$15,ROW(Q31),0)="○",VLOOKUP($AF$5,[2]基本登録!$K$4:$M$15,3,0),0)</f>
        <v>0</v>
      </c>
      <c r="W23" s="770"/>
      <c r="X23" s="73"/>
    </row>
    <row r="24" spans="1:24" ht="15.75" customHeight="1">
      <c r="A24" s="70"/>
      <c r="B24" s="79">
        <v>14</v>
      </c>
      <c r="C24" s="769">
        <f>IF(VLOOKUP($AF$3,[2]基本登録!$K$4:$AR$15,ROW(A17),0)="○",VLOOKUP($AF$3,[2]基本登録!$K$4:$M$15,3,0),0)</f>
        <v>10000</v>
      </c>
      <c r="D24" s="770"/>
      <c r="E24" s="79">
        <v>29</v>
      </c>
      <c r="F24" s="769">
        <f>IF(VLOOKUP($AF$3,[2]基本登録!$K$4:$AR$15,ROW(A32),0)="○",VLOOKUP($AF$3,[2]基本登録!$K$4:$M$15,3,0),0)</f>
        <v>10000</v>
      </c>
      <c r="G24" s="770"/>
      <c r="H24" s="73"/>
      <c r="I24" s="70"/>
      <c r="J24" s="79">
        <v>14</v>
      </c>
      <c r="K24" s="769">
        <f>IF(VLOOKUP($AF$4,[2]基本登録!$K$4:$AR$15,ROW(I17),0)="○",VLOOKUP($AF$4,[2]基本登録!$K$4:$M$15,3,0),0)</f>
        <v>0</v>
      </c>
      <c r="L24" s="770"/>
      <c r="M24" s="79">
        <v>29</v>
      </c>
      <c r="N24" s="769">
        <f>IF(VLOOKUP($AF$4,[2]基本登録!$K$4:$AR$15,ROW(I32),0)="○",VLOOKUP($AF$4,[2]基本登録!$K$4:$M$15,3,0),0)</f>
        <v>0</v>
      </c>
      <c r="O24" s="770"/>
      <c r="P24" s="73"/>
      <c r="Q24" s="70"/>
      <c r="R24" s="79">
        <v>14</v>
      </c>
      <c r="S24" s="769">
        <f>IF(VLOOKUP($AF$5,[2]基本登録!$K$4:$AR$15,ROW(Q17),0)="○",VLOOKUP($AF$5,[2]基本登録!$K$4:$M$15,3,0),0)</f>
        <v>0</v>
      </c>
      <c r="T24" s="770"/>
      <c r="U24" s="79">
        <v>29</v>
      </c>
      <c r="V24" s="769">
        <f>IF(VLOOKUP($AF$5,[2]基本登録!$K$4:$AR$15,ROW(Q32),0)="○",VLOOKUP($AF$5,[2]基本登録!$K$4:$M$15,3,0),0)</f>
        <v>0</v>
      </c>
      <c r="W24" s="770"/>
      <c r="X24" s="73"/>
    </row>
    <row r="25" spans="1:24" ht="15.75" customHeight="1">
      <c r="A25" s="70"/>
      <c r="B25" s="80">
        <v>15</v>
      </c>
      <c r="C25" s="769">
        <f>IF(VLOOKUP($AF$3,[2]基本登録!$K$4:$AR$15,ROW(A18),0)="○",VLOOKUP($AF$3,[2]基本登録!$K$4:$M$15,3,0),0)</f>
        <v>10000</v>
      </c>
      <c r="D25" s="770"/>
      <c r="E25" s="79">
        <v>30</v>
      </c>
      <c r="F25" s="769">
        <f>IF(VLOOKUP($AF$3,[2]基本登録!$K$4:$AR$15,ROW(A33),0)="○",VLOOKUP($AF$3,[2]基本登録!$K$4:$M$15,3,0),0)</f>
        <v>0</v>
      </c>
      <c r="G25" s="770"/>
      <c r="H25" s="73"/>
      <c r="I25" s="70"/>
      <c r="J25" s="80">
        <v>15</v>
      </c>
      <c r="K25" s="769">
        <f>IF(VLOOKUP($AF$4,[2]基本登録!$K$4:$AR$15,ROW(I18),0)="○",VLOOKUP($AF$4,[2]基本登録!$K$4:$M$15,3,0),0)</f>
        <v>0</v>
      </c>
      <c r="L25" s="770"/>
      <c r="M25" s="79">
        <v>30</v>
      </c>
      <c r="N25" s="769">
        <f>IF(VLOOKUP($AF$4,[2]基本登録!$K$4:$AR$15,ROW(I33),0)="○",VLOOKUP($AF$4,[2]基本登録!$K$4:$M$15,3,0),0)</f>
        <v>0</v>
      </c>
      <c r="O25" s="770"/>
      <c r="P25" s="73"/>
      <c r="Q25" s="70"/>
      <c r="R25" s="80">
        <v>15</v>
      </c>
      <c r="S25" s="769">
        <f>IF(VLOOKUP($AF$5,[2]基本登録!$K$4:$AR$15,ROW(Q18),0)="○",VLOOKUP($AF$5,[2]基本登録!$K$4:$M$15,3,0),0)</f>
        <v>0</v>
      </c>
      <c r="T25" s="770"/>
      <c r="U25" s="79">
        <v>30</v>
      </c>
      <c r="V25" s="769">
        <f>IF(VLOOKUP($AF$5,[2]基本登録!$K$4:$AR$15,ROW(Q33),0)="○",VLOOKUP($AF$5,[2]基本登録!$K$4:$M$15,3,0),0)</f>
        <v>0</v>
      </c>
      <c r="W25" s="770"/>
      <c r="X25" s="73"/>
    </row>
    <row r="26" spans="1:24" ht="15.75" customHeight="1">
      <c r="A26" s="70"/>
      <c r="B26" s="81"/>
      <c r="C26" s="765"/>
      <c r="D26" s="766"/>
      <c r="E26" s="79">
        <v>31</v>
      </c>
      <c r="F26" s="767">
        <f>IF(VLOOKUP($AF$3,[2]基本登録!$K$4:$AR$15,ROW(A34),0)="○",VLOOKUP($AF$3,[2]基本登録!$K$4:$M$15,3,0),0)</f>
        <v>0</v>
      </c>
      <c r="G26" s="768"/>
      <c r="H26" s="73"/>
      <c r="I26" s="70"/>
      <c r="J26" s="81"/>
      <c r="K26" s="765"/>
      <c r="L26" s="766"/>
      <c r="M26" s="79">
        <v>31</v>
      </c>
      <c r="N26" s="767">
        <f>IF(VLOOKUP($AF$4,[2]基本登録!$K$4:$AR$15,ROW(I34),0)="○",VLOOKUP($AF$4,[2]基本登録!$K$4:$M$15,3,0),0)</f>
        <v>0</v>
      </c>
      <c r="O26" s="768"/>
      <c r="P26" s="73"/>
      <c r="Q26" s="70"/>
      <c r="R26" s="81"/>
      <c r="S26" s="765"/>
      <c r="T26" s="766"/>
      <c r="U26" s="79">
        <v>31</v>
      </c>
      <c r="V26" s="767">
        <f>IF(VLOOKUP($AF$5,[2]基本登録!$K$4:$AR$15,ROW(Q34),0)="○",VLOOKUP($AF$5,[2]基本登録!$K$4:$M$15,3,0),0)</f>
        <v>0</v>
      </c>
      <c r="W26" s="768"/>
      <c r="X26" s="73"/>
    </row>
    <row r="27" spans="1:24" ht="15.75" customHeight="1">
      <c r="A27" s="70"/>
      <c r="B27" s="756" t="s">
        <v>50</v>
      </c>
      <c r="C27" s="757"/>
      <c r="D27" s="758"/>
      <c r="E27" s="759">
        <f>SUM(C11:C26,F11:F26)</f>
        <v>250000</v>
      </c>
      <c r="F27" s="760"/>
      <c r="G27" s="82" t="s">
        <v>51</v>
      </c>
      <c r="H27" s="73"/>
      <c r="I27" s="70"/>
      <c r="J27" s="756" t="s">
        <v>50</v>
      </c>
      <c r="K27" s="757"/>
      <c r="L27" s="758"/>
      <c r="M27" s="759">
        <f>SUM(K11:K26,N11:N26)</f>
        <v>0</v>
      </c>
      <c r="N27" s="760"/>
      <c r="O27" s="82" t="s">
        <v>51</v>
      </c>
      <c r="P27" s="73"/>
      <c r="Q27" s="70"/>
      <c r="R27" s="756" t="s">
        <v>50</v>
      </c>
      <c r="S27" s="757"/>
      <c r="T27" s="758"/>
      <c r="U27" s="759">
        <f>SUM(S11:S26,V11:V26)</f>
        <v>0</v>
      </c>
      <c r="V27" s="760"/>
      <c r="W27" s="82" t="s">
        <v>51</v>
      </c>
      <c r="X27" s="73"/>
    </row>
    <row r="28" spans="1:24" ht="15.75" customHeight="1">
      <c r="A28" s="70"/>
      <c r="B28" s="756" t="s">
        <v>52</v>
      </c>
      <c r="C28" s="757"/>
      <c r="D28" s="758"/>
      <c r="E28" s="759">
        <f>COUNTIF(C11:C25,"&gt;1")+COUNTIF(F11:F26,"&gt;1")</f>
        <v>25</v>
      </c>
      <c r="F28" s="760"/>
      <c r="G28" s="82" t="s">
        <v>48</v>
      </c>
      <c r="H28" s="73"/>
      <c r="I28" s="70"/>
      <c r="J28" s="756" t="s">
        <v>52</v>
      </c>
      <c r="K28" s="757"/>
      <c r="L28" s="758"/>
      <c r="M28" s="763">
        <f>COUNTIF(K11:K25,"&gt;1")+COUNTIF(N11:N26,"&gt;1")</f>
        <v>0</v>
      </c>
      <c r="N28" s="764"/>
      <c r="O28" s="82" t="s">
        <v>48</v>
      </c>
      <c r="P28" s="73"/>
      <c r="Q28" s="70"/>
      <c r="R28" s="756" t="s">
        <v>52</v>
      </c>
      <c r="S28" s="757"/>
      <c r="T28" s="758"/>
      <c r="U28" s="763">
        <f>COUNTIF(S11:S25,"&gt;1")+COUNTIF(V11:V26,"&gt;1")</f>
        <v>0</v>
      </c>
      <c r="V28" s="764"/>
      <c r="W28" s="82" t="s">
        <v>48</v>
      </c>
      <c r="X28" s="73"/>
    </row>
    <row r="29" spans="1:24" ht="15.75" customHeight="1">
      <c r="A29" s="70"/>
      <c r="B29" s="756" t="s">
        <v>53</v>
      </c>
      <c r="C29" s="757"/>
      <c r="D29" s="758"/>
      <c r="E29" s="761"/>
      <c r="F29" s="762"/>
      <c r="G29" s="82" t="s">
        <v>51</v>
      </c>
      <c r="H29" s="73"/>
      <c r="I29" s="70"/>
      <c r="J29" s="756" t="s">
        <v>53</v>
      </c>
      <c r="K29" s="757"/>
      <c r="L29" s="758"/>
      <c r="M29" s="761"/>
      <c r="N29" s="762"/>
      <c r="O29" s="82" t="s">
        <v>51</v>
      </c>
      <c r="P29" s="73"/>
      <c r="Q29" s="70"/>
      <c r="R29" s="756" t="s">
        <v>53</v>
      </c>
      <c r="S29" s="757"/>
      <c r="T29" s="758"/>
      <c r="U29" s="761"/>
      <c r="V29" s="762"/>
      <c r="W29" s="82" t="s">
        <v>51</v>
      </c>
      <c r="X29" s="73"/>
    </row>
    <row r="30" spans="1:24" ht="15.75" customHeight="1">
      <c r="A30" s="70"/>
      <c r="B30" s="756" t="s">
        <v>54</v>
      </c>
      <c r="C30" s="757"/>
      <c r="D30" s="758"/>
      <c r="E30" s="759">
        <f>E27-E29</f>
        <v>250000</v>
      </c>
      <c r="F30" s="760"/>
      <c r="G30" s="82" t="s">
        <v>51</v>
      </c>
      <c r="H30" s="73"/>
      <c r="I30" s="70"/>
      <c r="J30" s="756" t="s">
        <v>380</v>
      </c>
      <c r="K30" s="757"/>
      <c r="L30" s="758"/>
      <c r="M30" s="759">
        <f>M27-M29</f>
        <v>0</v>
      </c>
      <c r="N30" s="760"/>
      <c r="O30" s="82" t="s">
        <v>51</v>
      </c>
      <c r="P30" s="73"/>
      <c r="Q30" s="70"/>
      <c r="R30" s="756" t="s">
        <v>380</v>
      </c>
      <c r="S30" s="757"/>
      <c r="T30" s="758"/>
      <c r="U30" s="759">
        <f>U27-U29</f>
        <v>0</v>
      </c>
      <c r="V30" s="760"/>
      <c r="W30" s="82" t="s">
        <v>51</v>
      </c>
      <c r="X30" s="73"/>
    </row>
    <row r="31" spans="1:24" ht="8.25" customHeight="1">
      <c r="A31" s="70"/>
      <c r="B31" s="83"/>
      <c r="C31" s="83"/>
      <c r="D31" s="83"/>
      <c r="E31" s="84"/>
      <c r="F31" s="85"/>
      <c r="G31" s="83"/>
      <c r="H31" s="73"/>
      <c r="I31" s="70"/>
      <c r="J31" s="83"/>
      <c r="K31" s="83"/>
      <c r="L31" s="83"/>
      <c r="M31" s="546"/>
      <c r="O31" s="83"/>
      <c r="P31" s="73"/>
      <c r="Q31" s="70"/>
      <c r="R31" s="83"/>
      <c r="S31" s="83"/>
      <c r="T31" s="83"/>
      <c r="U31" s="546"/>
      <c r="W31" s="83"/>
      <c r="X31" s="73"/>
    </row>
    <row r="32" spans="1:24" ht="15" customHeight="1">
      <c r="A32" s="70"/>
      <c r="B32" s="547" t="s">
        <v>381</v>
      </c>
      <c r="C32" s="548"/>
      <c r="D32" s="548"/>
      <c r="E32" s="548"/>
      <c r="F32" s="548"/>
      <c r="G32" s="549"/>
      <c r="H32" s="73"/>
      <c r="I32" s="70"/>
      <c r="J32" s="547" t="s">
        <v>381</v>
      </c>
      <c r="K32" s="548"/>
      <c r="L32" s="548"/>
      <c r="M32" s="548"/>
      <c r="N32" s="548"/>
      <c r="O32" s="549"/>
      <c r="P32" s="73"/>
      <c r="Q32" s="70"/>
      <c r="R32" s="547" t="s">
        <v>381</v>
      </c>
      <c r="S32" s="548"/>
      <c r="T32" s="548"/>
      <c r="U32" s="548"/>
      <c r="V32" s="548"/>
      <c r="W32" s="549"/>
      <c r="X32" s="73"/>
    </row>
    <row r="33" spans="1:24" ht="15" customHeight="1">
      <c r="A33" s="70"/>
      <c r="B33" s="754" t="s">
        <v>56</v>
      </c>
      <c r="C33" s="754"/>
      <c r="D33" s="754"/>
      <c r="E33" s="754"/>
      <c r="F33" s="754"/>
      <c r="G33" s="550"/>
      <c r="H33" s="73"/>
      <c r="I33" s="70"/>
      <c r="J33" s="754" t="s">
        <v>56</v>
      </c>
      <c r="K33" s="754"/>
      <c r="L33" s="754"/>
      <c r="M33" s="754"/>
      <c r="N33" s="754"/>
      <c r="O33" s="550"/>
      <c r="P33" s="73"/>
      <c r="Q33" s="70"/>
      <c r="R33" s="754" t="s">
        <v>56</v>
      </c>
      <c r="S33" s="754"/>
      <c r="T33" s="754"/>
      <c r="U33" s="754"/>
      <c r="V33" s="754"/>
      <c r="W33" s="550"/>
      <c r="X33" s="73"/>
    </row>
    <row r="34" spans="1:24" ht="27" customHeight="1">
      <c r="A34" s="70"/>
      <c r="B34" s="755" t="s">
        <v>382</v>
      </c>
      <c r="C34" s="755"/>
      <c r="D34" s="755"/>
      <c r="E34" s="755"/>
      <c r="F34" s="755"/>
      <c r="G34" s="551"/>
      <c r="H34" s="73"/>
      <c r="I34" s="70"/>
      <c r="J34" s="755" t="s">
        <v>382</v>
      </c>
      <c r="K34" s="755"/>
      <c r="L34" s="755"/>
      <c r="M34" s="755"/>
      <c r="N34" s="755"/>
      <c r="O34" s="551"/>
      <c r="P34" s="73"/>
      <c r="Q34" s="70"/>
      <c r="R34" s="755" t="s">
        <v>382</v>
      </c>
      <c r="S34" s="755"/>
      <c r="T34" s="755"/>
      <c r="U34" s="755"/>
      <c r="V34" s="755"/>
      <c r="W34" s="551"/>
      <c r="X34" s="73"/>
    </row>
    <row r="35" spans="1:24" ht="13.5">
      <c r="A35" s="86"/>
      <c r="B35" s="87"/>
      <c r="C35" s="87"/>
      <c r="D35" s="87"/>
      <c r="E35" s="87"/>
      <c r="F35" s="87"/>
      <c r="G35" s="87"/>
      <c r="H35" s="88"/>
      <c r="I35" s="86"/>
      <c r="J35" s="87"/>
      <c r="K35" s="87"/>
      <c r="L35" s="87"/>
      <c r="M35" s="87"/>
      <c r="N35" s="87"/>
      <c r="O35" s="87"/>
      <c r="P35" s="88"/>
      <c r="Q35" s="86"/>
      <c r="R35" s="87"/>
      <c r="S35" s="87"/>
      <c r="T35" s="87"/>
      <c r="U35" s="87"/>
      <c r="V35" s="87"/>
      <c r="W35" s="87"/>
      <c r="X35" s="88"/>
    </row>
  </sheetData>
  <mergeCells count="153">
    <mergeCell ref="B2:G2"/>
    <mergeCell ref="J2:O2"/>
    <mergeCell ref="R2:W2"/>
    <mergeCell ref="C5:D5"/>
    <mergeCell ref="E5:F5"/>
    <mergeCell ref="K5:L5"/>
    <mergeCell ref="M5:N5"/>
    <mergeCell ref="S5:T5"/>
    <mergeCell ref="U5:V5"/>
    <mergeCell ref="B7:D8"/>
    <mergeCell ref="F7:G7"/>
    <mergeCell ref="J7:L8"/>
    <mergeCell ref="N7:O7"/>
    <mergeCell ref="R7:T8"/>
    <mergeCell ref="V7:W7"/>
    <mergeCell ref="F8:G8"/>
    <mergeCell ref="N8:O8"/>
    <mergeCell ref="V8:W8"/>
    <mergeCell ref="C11:D11"/>
    <mergeCell ref="F11:G11"/>
    <mergeCell ref="K11:L11"/>
    <mergeCell ref="N11:O11"/>
    <mergeCell ref="S11:T11"/>
    <mergeCell ref="V11:W11"/>
    <mergeCell ref="B9:G9"/>
    <mergeCell ref="J9:O9"/>
    <mergeCell ref="R9:W9"/>
    <mergeCell ref="C10:D10"/>
    <mergeCell ref="F10:G10"/>
    <mergeCell ref="K10:L10"/>
    <mergeCell ref="N10:O10"/>
    <mergeCell ref="S10:T10"/>
    <mergeCell ref="V10:W10"/>
    <mergeCell ref="C13:D13"/>
    <mergeCell ref="F13:G13"/>
    <mergeCell ref="K13:L13"/>
    <mergeCell ref="N13:O13"/>
    <mergeCell ref="S13:T13"/>
    <mergeCell ref="V13:W13"/>
    <mergeCell ref="C12:D12"/>
    <mergeCell ref="F12:G12"/>
    <mergeCell ref="K12:L12"/>
    <mergeCell ref="N12:O12"/>
    <mergeCell ref="S12:T12"/>
    <mergeCell ref="V12:W12"/>
    <mergeCell ref="C15:D15"/>
    <mergeCell ref="F15:G15"/>
    <mergeCell ref="K15:L15"/>
    <mergeCell ref="N15:O15"/>
    <mergeCell ref="S15:T15"/>
    <mergeCell ref="V15:W15"/>
    <mergeCell ref="C14:D14"/>
    <mergeCell ref="F14:G14"/>
    <mergeCell ref="K14:L14"/>
    <mergeCell ref="N14:O14"/>
    <mergeCell ref="S14:T14"/>
    <mergeCell ref="V14:W14"/>
    <mergeCell ref="C17:D17"/>
    <mergeCell ref="F17:G17"/>
    <mergeCell ref="K17:L17"/>
    <mergeCell ref="N17:O17"/>
    <mergeCell ref="S17:T17"/>
    <mergeCell ref="V17:W17"/>
    <mergeCell ref="C16:D16"/>
    <mergeCell ref="F16:G16"/>
    <mergeCell ref="K16:L16"/>
    <mergeCell ref="N16:O16"/>
    <mergeCell ref="S16:T16"/>
    <mergeCell ref="V16:W16"/>
    <mergeCell ref="C19:D19"/>
    <mergeCell ref="F19:G19"/>
    <mergeCell ref="K19:L19"/>
    <mergeCell ref="N19:O19"/>
    <mergeCell ref="S19:T19"/>
    <mergeCell ref="V19:W19"/>
    <mergeCell ref="C18:D18"/>
    <mergeCell ref="F18:G18"/>
    <mergeCell ref="K18:L18"/>
    <mergeCell ref="N18:O18"/>
    <mergeCell ref="S18:T18"/>
    <mergeCell ref="V18:W18"/>
    <mergeCell ref="C21:D21"/>
    <mergeCell ref="F21:G21"/>
    <mergeCell ref="K21:L21"/>
    <mergeCell ref="N21:O21"/>
    <mergeCell ref="S21:T21"/>
    <mergeCell ref="V21:W21"/>
    <mergeCell ref="C20:D20"/>
    <mergeCell ref="F20:G20"/>
    <mergeCell ref="K20:L20"/>
    <mergeCell ref="N20:O20"/>
    <mergeCell ref="S20:T20"/>
    <mergeCell ref="V20:W20"/>
    <mergeCell ref="C23:D23"/>
    <mergeCell ref="F23:G23"/>
    <mergeCell ref="K23:L23"/>
    <mergeCell ref="N23:O23"/>
    <mergeCell ref="S23:T23"/>
    <mergeCell ref="V23:W23"/>
    <mergeCell ref="C22:D22"/>
    <mergeCell ref="F22:G22"/>
    <mergeCell ref="K22:L22"/>
    <mergeCell ref="N22:O22"/>
    <mergeCell ref="S22:T22"/>
    <mergeCell ref="V22:W22"/>
    <mergeCell ref="C25:D25"/>
    <mergeCell ref="F25:G25"/>
    <mergeCell ref="K25:L25"/>
    <mergeCell ref="N25:O25"/>
    <mergeCell ref="S25:T25"/>
    <mergeCell ref="V25:W25"/>
    <mergeCell ref="C24:D24"/>
    <mergeCell ref="F24:G24"/>
    <mergeCell ref="K24:L24"/>
    <mergeCell ref="N24:O24"/>
    <mergeCell ref="S24:T24"/>
    <mergeCell ref="V24:W24"/>
    <mergeCell ref="B27:D27"/>
    <mergeCell ref="E27:F27"/>
    <mergeCell ref="J27:L27"/>
    <mergeCell ref="M27:N27"/>
    <mergeCell ref="R27:T27"/>
    <mergeCell ref="U27:V27"/>
    <mergeCell ref="C26:D26"/>
    <mergeCell ref="F26:G26"/>
    <mergeCell ref="K26:L26"/>
    <mergeCell ref="N26:O26"/>
    <mergeCell ref="S26:T26"/>
    <mergeCell ref="V26:W26"/>
    <mergeCell ref="B29:D29"/>
    <mergeCell ref="E29:F29"/>
    <mergeCell ref="J29:L29"/>
    <mergeCell ref="M29:N29"/>
    <mergeCell ref="R29:T29"/>
    <mergeCell ref="U29:V29"/>
    <mergeCell ref="B28:D28"/>
    <mergeCell ref="E28:F28"/>
    <mergeCell ref="J28:L28"/>
    <mergeCell ref="M28:N28"/>
    <mergeCell ref="R28:T28"/>
    <mergeCell ref="U28:V28"/>
    <mergeCell ref="B33:F33"/>
    <mergeCell ref="J33:N33"/>
    <mergeCell ref="R33:V33"/>
    <mergeCell ref="B34:F34"/>
    <mergeCell ref="J34:N34"/>
    <mergeCell ref="R34:V34"/>
    <mergeCell ref="B30:D30"/>
    <mergeCell ref="E30:F30"/>
    <mergeCell ref="J30:L30"/>
    <mergeCell ref="M30:N30"/>
    <mergeCell ref="R30:T30"/>
    <mergeCell ref="U30:V30"/>
  </mergeCells>
  <phoneticPr fontId="1"/>
  <printOptions horizontalCentered="1" verticalCentered="1"/>
  <pageMargins left="0.51181102362204722" right="0.39370078740157483" top="0" bottom="0.5" header="7.874015748031496E-2" footer="0.51181102362204722"/>
  <pageSetup paperSize="274" orientation="landscape" horizontalDpi="4294967293"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FF0000"/>
  </sheetPr>
  <dimension ref="A1:AG596"/>
  <sheetViews>
    <sheetView topLeftCell="A103" workbookViewId="0">
      <selection activeCell="F7" sqref="F7:G7"/>
    </sheetView>
  </sheetViews>
  <sheetFormatPr defaultColWidth="18.625" defaultRowHeight="12.95" customHeight="1" outlineLevelCol="1"/>
  <cols>
    <col min="1" max="1" width="2.625" style="5" customWidth="1"/>
    <col min="2" max="2" width="3.5" style="5" customWidth="1"/>
    <col min="3" max="3" width="8.75" style="5" customWidth="1"/>
    <col min="4" max="4" width="5.625" style="5" customWidth="1"/>
    <col min="5" max="5" width="3.375" style="5" customWidth="1"/>
    <col min="6" max="6" width="8.75" style="5" customWidth="1"/>
    <col min="7" max="7" width="5.625" style="5" customWidth="1"/>
    <col min="8" max="9" width="2.625" style="5" customWidth="1"/>
    <col min="10" max="10" width="3.5" style="5" customWidth="1"/>
    <col min="11" max="11" width="8.75" style="5" customWidth="1"/>
    <col min="12" max="12" width="5.625" style="5" customWidth="1"/>
    <col min="13" max="13" width="3.375" style="5" customWidth="1"/>
    <col min="14" max="14" width="8.75" style="5" customWidth="1"/>
    <col min="15" max="15" width="5.625" style="5" customWidth="1"/>
    <col min="16" max="17" width="2.625" style="5" customWidth="1"/>
    <col min="18" max="18" width="3.5" style="5" customWidth="1"/>
    <col min="19" max="19" width="8.75" style="5" customWidth="1"/>
    <col min="20" max="20" width="5.625" style="5" customWidth="1"/>
    <col min="21" max="21" width="3.375" style="5" customWidth="1"/>
    <col min="22" max="22" width="8.75" style="5" customWidth="1"/>
    <col min="23" max="23" width="5.625" style="5" customWidth="1"/>
    <col min="24" max="24" width="2.625" style="5" customWidth="1"/>
    <col min="25" max="25" width="9" style="5" customWidth="1"/>
    <col min="26" max="26" width="10.5" style="5" hidden="1" customWidth="1" outlineLevel="1"/>
    <col min="27" max="32" width="9" style="5" hidden="1" customWidth="1" outlineLevel="1"/>
    <col min="33" max="33" width="18.625" style="5" collapsed="1"/>
    <col min="34" max="16384" width="18.625" style="5"/>
  </cols>
  <sheetData>
    <row r="1" spans="1:32" ht="13.5">
      <c r="A1" s="67">
        <v>1</v>
      </c>
      <c r="B1" s="68"/>
      <c r="C1" s="68"/>
      <c r="D1" s="68"/>
      <c r="E1" s="68"/>
      <c r="F1" s="68"/>
      <c r="G1" s="68"/>
      <c r="H1" s="69"/>
      <c r="I1" s="67">
        <v>2</v>
      </c>
      <c r="J1" s="68"/>
      <c r="K1" s="68"/>
      <c r="L1" s="68"/>
      <c r="M1" s="68"/>
      <c r="N1" s="68"/>
      <c r="O1" s="68"/>
      <c r="P1" s="69"/>
      <c r="Q1" s="67">
        <v>3</v>
      </c>
      <c r="R1" s="68"/>
      <c r="S1" s="68"/>
      <c r="T1" s="68"/>
      <c r="U1" s="68"/>
      <c r="V1" s="68"/>
      <c r="W1" s="68"/>
      <c r="X1" s="69"/>
    </row>
    <row r="2" spans="1:32" ht="17.25">
      <c r="A2" s="70"/>
      <c r="B2" s="788" t="s">
        <v>43</v>
      </c>
      <c r="C2" s="789"/>
      <c r="D2" s="789"/>
      <c r="E2" s="789"/>
      <c r="F2" s="789"/>
      <c r="G2" s="790"/>
      <c r="H2" s="71"/>
      <c r="I2" s="70"/>
      <c r="J2" s="788" t="s">
        <v>43</v>
      </c>
      <c r="K2" s="789"/>
      <c r="L2" s="789"/>
      <c r="M2" s="789"/>
      <c r="N2" s="789"/>
      <c r="O2" s="790"/>
      <c r="P2" s="71"/>
      <c r="Q2" s="70"/>
      <c r="R2" s="788" t="s">
        <v>43</v>
      </c>
      <c r="S2" s="789"/>
      <c r="T2" s="789"/>
      <c r="U2" s="789"/>
      <c r="V2" s="789"/>
      <c r="W2" s="790"/>
      <c r="X2" s="71"/>
    </row>
    <row r="3" spans="1:32" ht="13.5">
      <c r="A3" s="70"/>
      <c r="B3" s="72"/>
      <c r="C3" s="72"/>
      <c r="D3" s="545" t="str">
        <f>"（ "&amp;$AA$3&amp;"年"</f>
        <v>（ 令和5年</v>
      </c>
      <c r="E3" s="72">
        <f>基本登録!月</f>
        <v>10</v>
      </c>
      <c r="F3" s="72" t="s">
        <v>379</v>
      </c>
      <c r="H3" s="73"/>
      <c r="I3" s="70"/>
      <c r="J3" s="72"/>
      <c r="K3" s="72"/>
      <c r="L3" s="545" t="str">
        <f>D3</f>
        <v>（ 令和5年</v>
      </c>
      <c r="M3" s="72">
        <f>E3</f>
        <v>10</v>
      </c>
      <c r="N3" s="72" t="s">
        <v>379</v>
      </c>
      <c r="P3" s="73"/>
      <c r="Q3" s="70"/>
      <c r="R3" s="72"/>
      <c r="S3" s="72"/>
      <c r="T3" s="545" t="str">
        <f>D3</f>
        <v>（ 令和5年</v>
      </c>
      <c r="U3" s="72">
        <f>E3</f>
        <v>10</v>
      </c>
      <c r="V3" s="72" t="s">
        <v>379</v>
      </c>
      <c r="X3" s="73"/>
      <c r="Z3" s="154">
        <f>DATE(基本登録!年,基本登録!月,1)</f>
        <v>45200</v>
      </c>
      <c r="AA3" s="5" t="str">
        <f>TEXT(Z3,"ggge")</f>
        <v>令和5</v>
      </c>
    </row>
    <row r="4" spans="1:32" ht="8.25" customHeight="1">
      <c r="A4" s="70"/>
      <c r="H4" s="73"/>
      <c r="I4" s="70"/>
      <c r="P4" s="73"/>
      <c r="Q4" s="70"/>
      <c r="X4" s="73"/>
    </row>
    <row r="5" spans="1:32" ht="17.25">
      <c r="A5" s="70"/>
      <c r="B5" s="74"/>
      <c r="C5" s="791" t="str">
        <f>VLOOKUP(A1,$AB:$AD,3,0)</f>
        <v>鈴木ま</v>
      </c>
      <c r="D5" s="791"/>
      <c r="E5" s="791">
        <f>VLOOKUP(A1,$AB:$AF,4,0)</f>
        <v>0</v>
      </c>
      <c r="F5" s="791"/>
      <c r="G5" s="163" t="s">
        <v>44</v>
      </c>
      <c r="H5" s="73"/>
      <c r="I5" s="70"/>
      <c r="J5" s="74"/>
      <c r="K5" s="791" t="str">
        <f>VLOOKUP(I1,$AB:$AD,3,0)</f>
        <v>稲毛田</v>
      </c>
      <c r="L5" s="791"/>
      <c r="M5" s="791">
        <f>VLOOKUP(I1,$AB:$AF,4,0)</f>
        <v>0</v>
      </c>
      <c r="N5" s="791"/>
      <c r="O5" s="163" t="s">
        <v>44</v>
      </c>
      <c r="P5" s="73"/>
      <c r="Q5" s="70"/>
      <c r="R5" s="74"/>
      <c r="S5" s="791" t="str">
        <f>VLOOKUP(Q1,$AB:$AD,3,0)</f>
        <v>及川</v>
      </c>
      <c r="T5" s="791"/>
      <c r="U5" s="791" t="str">
        <f>VLOOKUP(Q1,$AB:$AF,4,0)</f>
        <v>賢剛</v>
      </c>
      <c r="V5" s="791"/>
      <c r="W5" s="163" t="s">
        <v>44</v>
      </c>
      <c r="X5" s="73"/>
    </row>
    <row r="6" spans="1:32" ht="8.25" customHeight="1">
      <c r="A6" s="70"/>
      <c r="H6" s="73"/>
      <c r="I6" s="70"/>
      <c r="P6" s="73"/>
      <c r="Q6" s="70"/>
      <c r="X6" s="73"/>
    </row>
    <row r="7" spans="1:32" ht="15.75" customHeight="1">
      <c r="A7" s="70"/>
      <c r="B7" s="775" t="s">
        <v>45</v>
      </c>
      <c r="C7" s="776"/>
      <c r="D7" s="777"/>
      <c r="E7" s="75" t="s">
        <v>46</v>
      </c>
      <c r="F7" s="781">
        <f>$Z$3</f>
        <v>45200</v>
      </c>
      <c r="G7" s="782"/>
      <c r="H7" s="73"/>
      <c r="I7" s="70"/>
      <c r="J7" s="775" t="s">
        <v>45</v>
      </c>
      <c r="K7" s="776"/>
      <c r="L7" s="777"/>
      <c r="M7" s="75" t="s">
        <v>46</v>
      </c>
      <c r="N7" s="781">
        <f>F7</f>
        <v>45200</v>
      </c>
      <c r="O7" s="782"/>
      <c r="P7" s="73"/>
      <c r="Q7" s="70"/>
      <c r="R7" s="775" t="s">
        <v>45</v>
      </c>
      <c r="S7" s="776"/>
      <c r="T7" s="777"/>
      <c r="U7" s="75" t="s">
        <v>46</v>
      </c>
      <c r="V7" s="781">
        <f>F7</f>
        <v>45200</v>
      </c>
      <c r="W7" s="782"/>
      <c r="X7" s="73"/>
    </row>
    <row r="8" spans="1:32" ht="15.75" customHeight="1">
      <c r="A8" s="70"/>
      <c r="B8" s="778"/>
      <c r="C8" s="779"/>
      <c r="D8" s="780"/>
      <c r="E8" s="76" t="s">
        <v>47</v>
      </c>
      <c r="F8" s="784">
        <f>EDATE(F7,1)-1</f>
        <v>45230</v>
      </c>
      <c r="G8" s="785"/>
      <c r="H8" s="73"/>
      <c r="I8" s="70"/>
      <c r="J8" s="778"/>
      <c r="K8" s="779"/>
      <c r="L8" s="780"/>
      <c r="M8" s="76" t="s">
        <v>47</v>
      </c>
      <c r="N8" s="784">
        <f>EDATE(N7,1)-1</f>
        <v>45230</v>
      </c>
      <c r="O8" s="785"/>
      <c r="P8" s="73"/>
      <c r="Q8" s="70"/>
      <c r="R8" s="778"/>
      <c r="S8" s="779"/>
      <c r="T8" s="780"/>
      <c r="U8" s="76" t="s">
        <v>47</v>
      </c>
      <c r="V8" s="784">
        <f>EDATE(V7,1)-1</f>
        <v>45230</v>
      </c>
      <c r="W8" s="785"/>
      <c r="X8" s="73"/>
    </row>
    <row r="9" spans="1:32" ht="15.75" customHeight="1">
      <c r="A9" s="70"/>
      <c r="B9" s="756" t="s">
        <v>21</v>
      </c>
      <c r="C9" s="757"/>
      <c r="D9" s="757"/>
      <c r="E9" s="757"/>
      <c r="F9" s="757"/>
      <c r="G9" s="758"/>
      <c r="H9" s="73"/>
      <c r="I9" s="70"/>
      <c r="J9" s="756" t="s">
        <v>21</v>
      </c>
      <c r="K9" s="757"/>
      <c r="L9" s="757"/>
      <c r="M9" s="757"/>
      <c r="N9" s="757"/>
      <c r="O9" s="758"/>
      <c r="P9" s="73"/>
      <c r="Q9" s="70"/>
      <c r="R9" s="756" t="s">
        <v>21</v>
      </c>
      <c r="S9" s="757"/>
      <c r="T9" s="757"/>
      <c r="U9" s="757"/>
      <c r="V9" s="757"/>
      <c r="W9" s="758"/>
      <c r="X9" s="73"/>
    </row>
    <row r="10" spans="1:32" ht="15.75" customHeight="1">
      <c r="A10" s="70"/>
      <c r="B10" s="77" t="s">
        <v>48</v>
      </c>
      <c r="C10" s="773" t="s">
        <v>49</v>
      </c>
      <c r="D10" s="774"/>
      <c r="E10" s="77" t="s">
        <v>48</v>
      </c>
      <c r="F10" s="773" t="s">
        <v>49</v>
      </c>
      <c r="G10" s="774"/>
      <c r="H10" s="73"/>
      <c r="I10" s="70"/>
      <c r="J10" s="77" t="s">
        <v>48</v>
      </c>
      <c r="K10" s="773" t="s">
        <v>49</v>
      </c>
      <c r="L10" s="774"/>
      <c r="M10" s="77" t="s">
        <v>48</v>
      </c>
      <c r="N10" s="773" t="s">
        <v>49</v>
      </c>
      <c r="O10" s="774"/>
      <c r="P10" s="73"/>
      <c r="Q10" s="70"/>
      <c r="R10" s="77" t="s">
        <v>48</v>
      </c>
      <c r="S10" s="773" t="s">
        <v>49</v>
      </c>
      <c r="T10" s="774"/>
      <c r="U10" s="77" t="s">
        <v>48</v>
      </c>
      <c r="V10" s="773" t="s">
        <v>49</v>
      </c>
      <c r="W10" s="774"/>
      <c r="X10" s="73"/>
    </row>
    <row r="11" spans="1:32" ht="15.75" customHeight="1">
      <c r="A11" s="70"/>
      <c r="B11" s="78">
        <v>1</v>
      </c>
      <c r="C11" s="769">
        <f>IF(ISERROR(VLOOKUP(VLOOKUP(A1,$AB:$AF,5,0)&amp;B11,売上入力!$A:$AJ,35,0)),0,IF(VLOOKUP(VLOOKUP(A1,$AB:$AF,5,0)&amp;B11,売上入力!$A:$J,10,0)="日払","日払済",VLOOKUP(VLOOKUP(A1,$AB:$AF,5,0)&amp;B11,売上入力!$A:$AJ,35,0)))</f>
        <v>0</v>
      </c>
      <c r="D11" s="770"/>
      <c r="E11" s="78">
        <v>16</v>
      </c>
      <c r="F11" s="769">
        <f>IF(ISERROR(VLOOKUP(VLOOKUP(A1,$AB:$AF,5,0)&amp;E11,売上入力!$A:$AJ,35,0)),0,IF(VLOOKUP(VLOOKUP(A1,$AB:$AF,5,0)&amp;E11,売上入力!$A:$J,10,0)="日払","日払済",VLOOKUP(VLOOKUP(A1,$AB:$AF,5,0)&amp;E11,売上入力!$A:$AJ,35,0)))</f>
        <v>0</v>
      </c>
      <c r="G11" s="770"/>
      <c r="H11" s="73"/>
      <c r="I11" s="70"/>
      <c r="J11" s="78">
        <v>1</v>
      </c>
      <c r="K11" s="769">
        <f>IF(ISERROR(VLOOKUP(VLOOKUP(I1,$AB:$AF,5,0)&amp;J11,売上入力!$A:$AJ,35,0)),0,IF(VLOOKUP(VLOOKUP(I1,$AB:$AF,5,0)&amp;J11,売上入力!$A:$J,10,0)="日払","日払済",VLOOKUP(VLOOKUP(I1,$AB:$AF,5,0)&amp;J11,売上入力!$A:$AJ,35,0)))</f>
        <v>0</v>
      </c>
      <c r="L11" s="770"/>
      <c r="M11" s="78">
        <v>16</v>
      </c>
      <c r="N11" s="769">
        <f>IF(ISERROR(VLOOKUP(VLOOKUP(I1,$AB:$AF,5,0)&amp;M11,売上入力!$A:$AJ,35,0)),0,IF(VLOOKUP(VLOOKUP(I1,$AB:$AF,5,0)&amp;M11,売上入力!$A:$J,10,0)="日払","日払済",VLOOKUP(VLOOKUP(I1,$AB:$AF,5,0)&amp;M11,売上入力!$A:$AJ,35,0)))</f>
        <v>0</v>
      </c>
      <c r="O11" s="770"/>
      <c r="P11" s="73"/>
      <c r="Q11" s="70"/>
      <c r="R11" s="78">
        <v>1</v>
      </c>
      <c r="S11" s="769">
        <f>IF(ISERROR(VLOOKUP(VLOOKUP(Q1,$AB:$AF,5,0)&amp;R11,売上入力!$A:$AJ,35,0)),0,IF(VLOOKUP(VLOOKUP(Q1,$AB:$AF,5,0)&amp;R11,売上入力!$A:$J,10,0)="日払","日払済",VLOOKUP(VLOOKUP(Q1,$AB:$AF,5,0)&amp;R11,売上入力!$A:$AJ,35,0)))</f>
        <v>0</v>
      </c>
      <c r="T11" s="770"/>
      <c r="U11" s="78">
        <v>16</v>
      </c>
      <c r="V11" s="769">
        <f>IF(ISERROR(VLOOKUP(VLOOKUP(Q1,$AB:$AF,5,0)&amp;U11,売上入力!$A:$AJ,35,0)),0,IF(VLOOKUP(VLOOKUP(Q1,$AB:$AF,5,0)&amp;U11,売上入力!$A:$J,10,0)="日払","日払済",VLOOKUP(VLOOKUP(Q1,$AB:$AF,5,0)&amp;U11,売上入力!$A:$AJ,35,0)))</f>
        <v>0</v>
      </c>
      <c r="W11" s="770"/>
      <c r="X11" s="73"/>
    </row>
    <row r="12" spans="1:32" ht="15.75" customHeight="1">
      <c r="A12" s="70"/>
      <c r="B12" s="79">
        <v>2</v>
      </c>
      <c r="C12" s="769">
        <f>IF(ISERROR(VLOOKUP(VLOOKUP(A1,$AB:$AF,5,0)&amp;B12,売上入力!$A:$AJ,35,0)),0,IF(VLOOKUP(VLOOKUP(A1,$AB:$AF,5,0)&amp;B12,売上入力!$A:$J,10,0)="日払","日払済",VLOOKUP(VLOOKUP(A1,$AB:$AF,5,0)&amp;B12,売上入力!$A:$AJ,35,0)))</f>
        <v>0</v>
      </c>
      <c r="D12" s="770"/>
      <c r="E12" s="79">
        <v>17</v>
      </c>
      <c r="F12" s="769">
        <f>IF(ISERROR(VLOOKUP(VLOOKUP(A1,$AB:$AF,5,0)&amp;E12,売上入力!$A:$AJ,35,0)),0,IF(VLOOKUP(VLOOKUP(A1,$AB:$AF,5,0)&amp;E12,売上入力!$A:$J,10,0)="日払","日払済",VLOOKUP(VLOOKUP(A1,$AB:$AF,5,0)&amp;E12,売上入力!$A:$AJ,35,0)))</f>
        <v>0</v>
      </c>
      <c r="G12" s="770"/>
      <c r="H12" s="73"/>
      <c r="I12" s="70"/>
      <c r="J12" s="79">
        <v>2</v>
      </c>
      <c r="K12" s="769">
        <f>IF(ISERROR(VLOOKUP(VLOOKUP(I1,$AB:$AF,5,0)&amp;J12,売上入力!$A:$AJ,35,0)),0,IF(VLOOKUP(VLOOKUP(I1,$AB:$AF,5,0)&amp;J12,売上入力!$A:$J,10,0)="日払","日払済",VLOOKUP(VLOOKUP(I1,$AB:$AF,5,0)&amp;J12,売上入力!$A:$AJ,35,0)))</f>
        <v>0</v>
      </c>
      <c r="L12" s="770"/>
      <c r="M12" s="79">
        <v>17</v>
      </c>
      <c r="N12" s="769">
        <f>IF(ISERROR(VLOOKUP(VLOOKUP(I1,$AB:$AF,5,0)&amp;M12,売上入力!$A:$AJ,35,0)),0,IF(VLOOKUP(VLOOKUP(I1,$AB:$AF,5,0)&amp;M12,売上入力!$A:$J,10,0)="日払","日払済",VLOOKUP(VLOOKUP(I1,$AB:$AF,5,0)&amp;M12,売上入力!$A:$AJ,35,0)))</f>
        <v>0</v>
      </c>
      <c r="O12" s="770"/>
      <c r="P12" s="73"/>
      <c r="Q12" s="70"/>
      <c r="R12" s="79">
        <v>2</v>
      </c>
      <c r="S12" s="769" t="str">
        <f>IF(ISERROR(VLOOKUP(VLOOKUP(Q1,$AB:$AF,5,0)&amp;R12,売上入力!$A:$AJ,35,0)),0,IF(VLOOKUP(VLOOKUP(Q1,$AB:$AF,5,0)&amp;R12,売上入力!$A:$J,10,0)="日払","日払済",VLOOKUP(VLOOKUP(Q1,$AB:$AF,5,0)&amp;R12,売上入力!$A:$AJ,35,0)))</f>
        <v>日払済</v>
      </c>
      <c r="T12" s="770"/>
      <c r="U12" s="79">
        <v>17</v>
      </c>
      <c r="V12" s="769">
        <f>IF(ISERROR(VLOOKUP(VLOOKUP(Q1,$AB:$AF,5,0)&amp;U12,売上入力!$A:$AJ,35,0)),0,IF(VLOOKUP(VLOOKUP(Q1,$AB:$AF,5,0)&amp;U12,売上入力!$A:$J,10,0)="日払","日払済",VLOOKUP(VLOOKUP(Q1,$AB:$AF,5,0)&amp;U12,売上入力!$A:$AJ,35,0)))</f>
        <v>0</v>
      </c>
      <c r="W12" s="770"/>
      <c r="X12" s="73"/>
    </row>
    <row r="13" spans="1:32" ht="15.75" customHeight="1">
      <c r="A13" s="70"/>
      <c r="B13" s="79">
        <v>3</v>
      </c>
      <c r="C13" s="769">
        <f>IF(ISERROR(VLOOKUP(VLOOKUP(A1,$AB:$AF,5,0)&amp;B13,売上入力!$A:$AJ,35,0)),0,IF(VLOOKUP(VLOOKUP(A1,$AB:$AF,5,0)&amp;B13,売上入力!$A:$J,10,0)="日払","日払済",VLOOKUP(VLOOKUP(A1,$AB:$AF,5,0)&amp;B13,売上入力!$A:$AJ,35,0)))</f>
        <v>0</v>
      </c>
      <c r="D13" s="770"/>
      <c r="E13" s="79">
        <v>18</v>
      </c>
      <c r="F13" s="769">
        <f>IF(ISERROR(VLOOKUP(VLOOKUP(A1,$AB:$AF,5,0)&amp;E13,売上入力!$A:$AJ,35,0)),0,IF(VLOOKUP(VLOOKUP(A1,$AB:$AF,5,0)&amp;E13,売上入力!$A:$J,10,0)="日払","日払済",VLOOKUP(VLOOKUP(A1,$AB:$AF,5,0)&amp;E13,売上入力!$A:$AJ,35,0)))</f>
        <v>0</v>
      </c>
      <c r="G13" s="770"/>
      <c r="H13" s="73"/>
      <c r="I13" s="70"/>
      <c r="J13" s="79">
        <v>3</v>
      </c>
      <c r="K13" s="769">
        <f>IF(ISERROR(VLOOKUP(VLOOKUP(I1,$AB:$AF,5,0)&amp;J13,売上入力!$A:$AJ,35,0)),0,IF(VLOOKUP(VLOOKUP(I1,$AB:$AF,5,0)&amp;J13,売上入力!$A:$J,10,0)="日払","日払済",VLOOKUP(VLOOKUP(I1,$AB:$AF,5,0)&amp;J13,売上入力!$A:$AJ,35,0)))</f>
        <v>0</v>
      </c>
      <c r="L13" s="770"/>
      <c r="M13" s="79">
        <v>18</v>
      </c>
      <c r="N13" s="769">
        <f>IF(ISERROR(VLOOKUP(VLOOKUP(I1,$AB:$AF,5,0)&amp;M13,売上入力!$A:$AJ,35,0)),0,IF(VLOOKUP(VLOOKUP(I1,$AB:$AF,5,0)&amp;M13,売上入力!$A:$J,10,0)="日払","日払済",VLOOKUP(VLOOKUP(I1,$AB:$AF,5,0)&amp;M13,売上入力!$A:$AJ,35,0)))</f>
        <v>0</v>
      </c>
      <c r="O13" s="770"/>
      <c r="P13" s="73"/>
      <c r="Q13" s="70"/>
      <c r="R13" s="79">
        <v>3</v>
      </c>
      <c r="S13" s="769">
        <f>IF(ISERROR(VLOOKUP(VLOOKUP(Q1,$AB:$AF,5,0)&amp;R13,売上入力!$A:$AJ,35,0)),0,IF(VLOOKUP(VLOOKUP(Q1,$AB:$AF,5,0)&amp;R13,売上入力!$A:$J,10,0)="日払","日払済",VLOOKUP(VLOOKUP(Q1,$AB:$AF,5,0)&amp;R13,売上入力!$A:$AJ,35,0)))</f>
        <v>0</v>
      </c>
      <c r="T13" s="770"/>
      <c r="U13" s="79">
        <v>18</v>
      </c>
      <c r="V13" s="769">
        <f>IF(ISERROR(VLOOKUP(VLOOKUP(Q1,$AB:$AF,5,0)&amp;U13,売上入力!$A:$AJ,35,0)),0,IF(VLOOKUP(VLOOKUP(Q1,$AB:$AF,5,0)&amp;U13,売上入力!$A:$J,10,0)="日払","日払済",VLOOKUP(VLOOKUP(Q1,$AB:$AF,5,0)&amp;U13,売上入力!$A:$AJ,35,0)))</f>
        <v>0</v>
      </c>
      <c r="W13" s="770"/>
      <c r="X13" s="73"/>
    </row>
    <row r="14" spans="1:32" ht="15.75" customHeight="1">
      <c r="A14" s="70"/>
      <c r="B14" s="79">
        <v>4</v>
      </c>
      <c r="C14" s="769">
        <f>IF(ISERROR(VLOOKUP(VLOOKUP(A1,$AB:$AF,5,0)&amp;B14,売上入力!$A:$AJ,35,0)),0,IF(VLOOKUP(VLOOKUP(A1,$AB:$AF,5,0)&amp;B14,売上入力!$A:$J,10,0)="日払","日払済",VLOOKUP(VLOOKUP(A1,$AB:$AF,5,0)&amp;B14,売上入力!$A:$AJ,35,0)))</f>
        <v>0</v>
      </c>
      <c r="D14" s="770"/>
      <c r="E14" s="79">
        <v>19</v>
      </c>
      <c r="F14" s="769">
        <f>IF(ISERROR(VLOOKUP(VLOOKUP(A1,$AB:$AF,5,0)&amp;E14,売上入力!$A:$AJ,35,0)),0,IF(VLOOKUP(VLOOKUP(A1,$AB:$AF,5,0)&amp;E14,売上入力!$A:$J,10,0)="日払","日払済",VLOOKUP(VLOOKUP(A1,$AB:$AF,5,0)&amp;E14,売上入力!$A:$AJ,35,0)))</f>
        <v>0</v>
      </c>
      <c r="G14" s="770"/>
      <c r="H14" s="73"/>
      <c r="I14" s="70"/>
      <c r="J14" s="79">
        <v>4</v>
      </c>
      <c r="K14" s="769">
        <f>IF(ISERROR(VLOOKUP(VLOOKUP(I1,$AB:$AF,5,0)&amp;J14,売上入力!$A:$AJ,35,0)),0,IF(VLOOKUP(VLOOKUP(I1,$AB:$AF,5,0)&amp;J14,売上入力!$A:$J,10,0)="日払","日払済",VLOOKUP(VLOOKUP(I1,$AB:$AF,5,0)&amp;J14,売上入力!$A:$AJ,35,0)))</f>
        <v>0</v>
      </c>
      <c r="L14" s="770"/>
      <c r="M14" s="79">
        <v>19</v>
      </c>
      <c r="N14" s="769">
        <f>IF(ISERROR(VLOOKUP(VLOOKUP(I1,$AB:$AF,5,0)&amp;M14,売上入力!$A:$AJ,35,0)),0,IF(VLOOKUP(VLOOKUP(I1,$AB:$AF,5,0)&amp;M14,売上入力!$A:$J,10,0)="日払","日払済",VLOOKUP(VLOOKUP(I1,$AB:$AF,5,0)&amp;M14,売上入力!$A:$AJ,35,0)))</f>
        <v>0</v>
      </c>
      <c r="O14" s="770"/>
      <c r="P14" s="73"/>
      <c r="Q14" s="70"/>
      <c r="R14" s="79">
        <v>4</v>
      </c>
      <c r="S14" s="769">
        <f>IF(ISERROR(VLOOKUP(VLOOKUP(Q1,$AB:$AF,5,0)&amp;R14,売上入力!$A:$AJ,35,0)),0,IF(VLOOKUP(VLOOKUP(Q1,$AB:$AF,5,0)&amp;R14,売上入力!$A:$J,10,0)="日払","日払済",VLOOKUP(VLOOKUP(Q1,$AB:$AF,5,0)&amp;R14,売上入力!$A:$AJ,35,0)))</f>
        <v>0</v>
      </c>
      <c r="T14" s="770"/>
      <c r="U14" s="79">
        <v>19</v>
      </c>
      <c r="V14" s="769">
        <f>IF(ISERROR(VLOOKUP(VLOOKUP(Q1,$AB:$AF,5,0)&amp;U14,売上入力!$A:$AJ,35,0)),0,IF(VLOOKUP(VLOOKUP(Q1,$AB:$AF,5,0)&amp;U14,売上入力!$A:$J,10,0)="日払","日払済",VLOOKUP(VLOOKUP(Q1,$AB:$AF,5,0)&amp;U14,売上入力!$A:$AJ,35,0)))</f>
        <v>0</v>
      </c>
      <c r="W14" s="770"/>
      <c r="X14" s="73"/>
    </row>
    <row r="15" spans="1:32" ht="15.75" customHeight="1">
      <c r="A15" s="70"/>
      <c r="B15" s="79">
        <v>5</v>
      </c>
      <c r="C15" s="769">
        <f>IF(ISERROR(VLOOKUP(VLOOKUP(A1,$AB:$AF,5,0)&amp;B15,売上入力!$A:$AJ,35,0)),0,IF(VLOOKUP(VLOOKUP(A1,$AB:$AF,5,0)&amp;B15,売上入力!$A:$J,10,0)="日払","日払済",VLOOKUP(VLOOKUP(A1,$AB:$AF,5,0)&amp;B15,売上入力!$A:$AJ,35,0)))</f>
        <v>0</v>
      </c>
      <c r="D15" s="770"/>
      <c r="E15" s="79">
        <v>20</v>
      </c>
      <c r="F15" s="769">
        <f>IF(ISERROR(VLOOKUP(VLOOKUP(A1,$AB:$AF,5,0)&amp;E15,売上入力!$A:$AJ,35,0)),0,IF(VLOOKUP(VLOOKUP(A1,$AB:$AF,5,0)&amp;E15,売上入力!$A:$J,10,0)="日払","日払済",VLOOKUP(VLOOKUP(A1,$AB:$AF,5,0)&amp;E15,売上入力!$A:$AJ,35,0)))</f>
        <v>0</v>
      </c>
      <c r="G15" s="770"/>
      <c r="H15" s="73"/>
      <c r="I15" s="70"/>
      <c r="J15" s="79">
        <v>5</v>
      </c>
      <c r="K15" s="769">
        <f>IF(ISERROR(VLOOKUP(VLOOKUP(I1,$AB:$AF,5,0)&amp;J15,売上入力!$A:$AJ,35,0)),0,IF(VLOOKUP(VLOOKUP(I1,$AB:$AF,5,0)&amp;J15,売上入力!$A:$J,10,0)="日払","日払済",VLOOKUP(VLOOKUP(I1,$AB:$AF,5,0)&amp;J15,売上入力!$A:$AJ,35,0)))</f>
        <v>0</v>
      </c>
      <c r="L15" s="770"/>
      <c r="M15" s="79">
        <v>20</v>
      </c>
      <c r="N15" s="769">
        <f>IF(ISERROR(VLOOKUP(VLOOKUP(I1,$AB:$AF,5,0)&amp;M15,売上入力!$A:$AJ,35,0)),0,IF(VLOOKUP(VLOOKUP(I1,$AB:$AF,5,0)&amp;M15,売上入力!$A:$J,10,0)="日払","日払済",VLOOKUP(VLOOKUP(I1,$AB:$AF,5,0)&amp;M15,売上入力!$A:$AJ,35,0)))</f>
        <v>0</v>
      </c>
      <c r="O15" s="770"/>
      <c r="P15" s="73"/>
      <c r="Q15" s="70"/>
      <c r="R15" s="79">
        <v>5</v>
      </c>
      <c r="S15" s="769">
        <f>IF(ISERROR(VLOOKUP(VLOOKUP(Q1,$AB:$AF,5,0)&amp;R15,売上入力!$A:$AJ,35,0)),0,IF(VLOOKUP(VLOOKUP(Q1,$AB:$AF,5,0)&amp;R15,売上入力!$A:$J,10,0)="日払","日払済",VLOOKUP(VLOOKUP(Q1,$AB:$AF,5,0)&amp;R15,売上入力!$A:$AJ,35,0)))</f>
        <v>0</v>
      </c>
      <c r="T15" s="770"/>
      <c r="U15" s="79">
        <v>20</v>
      </c>
      <c r="V15" s="769">
        <f>IF(ISERROR(VLOOKUP(VLOOKUP(Q1,$AB:$AF,5,0)&amp;U15,売上入力!$A:$AJ,35,0)),0,IF(VLOOKUP(VLOOKUP(Q1,$AB:$AF,5,0)&amp;U15,売上入力!$A:$J,10,0)="日払","日払済",VLOOKUP(VLOOKUP(Q1,$AB:$AF,5,0)&amp;U15,売上入力!$A:$AJ,35,0)))</f>
        <v>0</v>
      </c>
      <c r="W15" s="770"/>
      <c r="X15" s="73"/>
      <c r="AB15" s="5">
        <f>COUNTIF($AC$3:AC15,"&gt;1")</f>
        <v>1</v>
      </c>
      <c r="AC15" s="5">
        <f>[2]基本登録!A4</f>
        <v>7</v>
      </c>
      <c r="AD15" s="5" t="str">
        <f>[2]基本登録!B4</f>
        <v>鈴木ま</v>
      </c>
      <c r="AE15" s="5">
        <f>[2]基本登録!C4</f>
        <v>0</v>
      </c>
      <c r="AF15" s="5" t="str">
        <f>[2]基本登録!D4</f>
        <v>鈴木ま</v>
      </c>
    </row>
    <row r="16" spans="1:32" ht="15.75" customHeight="1">
      <c r="A16" s="70"/>
      <c r="B16" s="79">
        <v>6</v>
      </c>
      <c r="C16" s="769">
        <f>IF(ISERROR(VLOOKUP(VLOOKUP(A1,$AB:$AF,5,0)&amp;B16,売上入力!$A:$AJ,35,0)),0,IF(VLOOKUP(VLOOKUP(A1,$AB:$AF,5,0)&amp;B16,売上入力!$A:$J,10,0)="日払","日払済",VLOOKUP(VLOOKUP(A1,$AB:$AF,5,0)&amp;B16,売上入力!$A:$AJ,35,0)))</f>
        <v>0</v>
      </c>
      <c r="D16" s="770"/>
      <c r="E16" s="79">
        <v>21</v>
      </c>
      <c r="F16" s="769">
        <f>IF(ISERROR(VLOOKUP(VLOOKUP(A1,$AB:$AF,5,0)&amp;E16,売上入力!$A:$AJ,35,0)),0,IF(VLOOKUP(VLOOKUP(A1,$AB:$AF,5,0)&amp;E16,売上入力!$A:$J,10,0)="日払","日払済",VLOOKUP(VLOOKUP(A1,$AB:$AF,5,0)&amp;E16,売上入力!$A:$AJ,35,0)))</f>
        <v>0</v>
      </c>
      <c r="G16" s="770"/>
      <c r="H16" s="73"/>
      <c r="I16" s="70"/>
      <c r="J16" s="79">
        <v>6</v>
      </c>
      <c r="K16" s="769">
        <f>IF(ISERROR(VLOOKUP(VLOOKUP(I1,$AB:$AF,5,0)&amp;J16,売上入力!$A:$AJ,35,0)),0,IF(VLOOKUP(VLOOKUP(I1,$AB:$AF,5,0)&amp;J16,売上入力!$A:$J,10,0)="日払","日払済",VLOOKUP(VLOOKUP(I1,$AB:$AF,5,0)&amp;J16,売上入力!$A:$AJ,35,0)))</f>
        <v>0</v>
      </c>
      <c r="L16" s="770"/>
      <c r="M16" s="79">
        <v>21</v>
      </c>
      <c r="N16" s="769">
        <f>IF(ISERROR(VLOOKUP(VLOOKUP(I1,$AB:$AF,5,0)&amp;M16,売上入力!$A:$AJ,35,0)),0,IF(VLOOKUP(VLOOKUP(I1,$AB:$AF,5,0)&amp;M16,売上入力!$A:$J,10,0)="日払","日払済",VLOOKUP(VLOOKUP(I1,$AB:$AF,5,0)&amp;M16,売上入力!$A:$AJ,35,0)))</f>
        <v>0</v>
      </c>
      <c r="O16" s="770"/>
      <c r="P16" s="73"/>
      <c r="Q16" s="70"/>
      <c r="R16" s="79">
        <v>6</v>
      </c>
      <c r="S16" s="769">
        <f>IF(ISERROR(VLOOKUP(VLOOKUP(Q1,$AB:$AF,5,0)&amp;R16,売上入力!$A:$AJ,35,0)),0,IF(VLOOKUP(VLOOKUP(Q1,$AB:$AF,5,0)&amp;R16,売上入力!$A:$J,10,0)="日払","日払済",VLOOKUP(VLOOKUP(Q1,$AB:$AF,5,0)&amp;R16,売上入力!$A:$AJ,35,0)))</f>
        <v>0</v>
      </c>
      <c r="T16" s="770"/>
      <c r="U16" s="79">
        <v>21</v>
      </c>
      <c r="V16" s="769">
        <f>IF(ISERROR(VLOOKUP(VLOOKUP(Q1,$AB:$AF,5,0)&amp;U16,売上入力!$A:$AJ,35,0)),0,IF(VLOOKUP(VLOOKUP(Q1,$AB:$AF,5,0)&amp;U16,売上入力!$A:$J,10,0)="日払","日払済",VLOOKUP(VLOOKUP(Q1,$AB:$AF,5,0)&amp;U16,売上入力!$A:$AJ,35,0)))</f>
        <v>0</v>
      </c>
      <c r="W16" s="770"/>
      <c r="X16" s="73"/>
      <c r="AB16" s="5">
        <f>COUNTIF($AC$3:AC16,"&gt;1")</f>
        <v>2</v>
      </c>
      <c r="AC16" s="5">
        <f>[2]基本登録!A5</f>
        <v>5</v>
      </c>
      <c r="AD16" s="5" t="str">
        <f>[2]基本登録!B5</f>
        <v>稲毛田</v>
      </c>
      <c r="AE16" s="5">
        <f>[2]基本登録!C5</f>
        <v>0</v>
      </c>
      <c r="AF16" s="5" t="str">
        <f>[2]基本登録!D5</f>
        <v>稲毛田</v>
      </c>
    </row>
    <row r="17" spans="1:32" ht="15.75" customHeight="1">
      <c r="A17" s="70"/>
      <c r="B17" s="79">
        <v>7</v>
      </c>
      <c r="C17" s="769">
        <f>IF(ISERROR(VLOOKUP(VLOOKUP(A1,$AB:$AF,5,0)&amp;B17,売上入力!$A:$AJ,35,0)),0,IF(VLOOKUP(VLOOKUP(A1,$AB:$AF,5,0)&amp;B17,売上入力!$A:$J,10,0)="日払","日払済",VLOOKUP(VLOOKUP(A1,$AB:$AF,5,0)&amp;B17,売上入力!$A:$AJ,35,0)))</f>
        <v>0</v>
      </c>
      <c r="D17" s="770"/>
      <c r="E17" s="79">
        <v>22</v>
      </c>
      <c r="F17" s="769">
        <f>IF(ISERROR(VLOOKUP(VLOOKUP(A1,$AB:$AF,5,0)&amp;E17,売上入力!$A:$AJ,35,0)),0,IF(VLOOKUP(VLOOKUP(A1,$AB:$AF,5,0)&amp;E17,売上入力!$A:$J,10,0)="日払","日払済",VLOOKUP(VLOOKUP(A1,$AB:$AF,5,0)&amp;E17,売上入力!$A:$AJ,35,0)))</f>
        <v>0</v>
      </c>
      <c r="G17" s="770"/>
      <c r="H17" s="73"/>
      <c r="I17" s="70"/>
      <c r="J17" s="79">
        <v>7</v>
      </c>
      <c r="K17" s="769">
        <f>IF(ISERROR(VLOOKUP(VLOOKUP(I1,$AB:$AF,5,0)&amp;J17,売上入力!$A:$AJ,35,0)),0,IF(VLOOKUP(VLOOKUP(I1,$AB:$AF,5,0)&amp;J17,売上入力!$A:$J,10,0)="日払","日払済",VLOOKUP(VLOOKUP(I1,$AB:$AF,5,0)&amp;J17,売上入力!$A:$AJ,35,0)))</f>
        <v>0</v>
      </c>
      <c r="L17" s="770"/>
      <c r="M17" s="79">
        <v>22</v>
      </c>
      <c r="N17" s="769">
        <f>IF(ISERROR(VLOOKUP(VLOOKUP(I1,$AB:$AF,5,0)&amp;M17,売上入力!$A:$AJ,35,0)),0,IF(VLOOKUP(VLOOKUP(I1,$AB:$AF,5,0)&amp;M17,売上入力!$A:$J,10,0)="日払","日払済",VLOOKUP(VLOOKUP(I1,$AB:$AF,5,0)&amp;M17,売上入力!$A:$AJ,35,0)))</f>
        <v>0</v>
      </c>
      <c r="O17" s="770"/>
      <c r="P17" s="73"/>
      <c r="Q17" s="70"/>
      <c r="R17" s="79">
        <v>7</v>
      </c>
      <c r="S17" s="769">
        <f>IF(ISERROR(VLOOKUP(VLOOKUP(Q1,$AB:$AF,5,0)&amp;R17,売上入力!$A:$AJ,35,0)),0,IF(VLOOKUP(VLOOKUP(Q1,$AB:$AF,5,0)&amp;R17,売上入力!$A:$J,10,0)="日払","日払済",VLOOKUP(VLOOKUP(Q1,$AB:$AF,5,0)&amp;R17,売上入力!$A:$AJ,35,0)))</f>
        <v>0</v>
      </c>
      <c r="T17" s="770"/>
      <c r="U17" s="79">
        <v>22</v>
      </c>
      <c r="V17" s="769">
        <f>IF(ISERROR(VLOOKUP(VLOOKUP(Q1,$AB:$AF,5,0)&amp;U17,売上入力!$A:$AJ,35,0)),0,IF(VLOOKUP(VLOOKUP(Q1,$AB:$AF,5,0)&amp;U17,売上入力!$A:$J,10,0)="日払","日払済",VLOOKUP(VLOOKUP(Q1,$AB:$AF,5,0)&amp;U17,売上入力!$A:$AJ,35,0)))</f>
        <v>0</v>
      </c>
      <c r="W17" s="770"/>
      <c r="X17" s="73"/>
      <c r="AB17" s="5">
        <f>COUNTIF($AC$3:AC17,"&gt;1")</f>
        <v>3</v>
      </c>
      <c r="AC17" s="5">
        <f>[2]基本登録!A6</f>
        <v>20</v>
      </c>
      <c r="AD17" s="5" t="str">
        <f>[2]基本登録!B6</f>
        <v>及川</v>
      </c>
      <c r="AE17" s="5" t="str">
        <f>[2]基本登録!C6</f>
        <v>賢剛</v>
      </c>
      <c r="AF17" s="5" t="str">
        <f>[2]基本登録!D6</f>
        <v>及川</v>
      </c>
    </row>
    <row r="18" spans="1:32" ht="15.75" customHeight="1">
      <c r="A18" s="70"/>
      <c r="B18" s="79">
        <v>8</v>
      </c>
      <c r="C18" s="769">
        <f>IF(ISERROR(VLOOKUP(VLOOKUP(A1,$AB:$AF,5,0)&amp;B18,売上入力!$A:$AJ,35,0)),0,IF(VLOOKUP(VLOOKUP(A1,$AB:$AF,5,0)&amp;B18,売上入力!$A:$J,10,0)="日払","日払済",VLOOKUP(VLOOKUP(A1,$AB:$AF,5,0)&amp;B18,売上入力!$A:$AJ,35,0)))</f>
        <v>0</v>
      </c>
      <c r="D18" s="770"/>
      <c r="E18" s="79">
        <v>23</v>
      </c>
      <c r="F18" s="769">
        <f>IF(ISERROR(VLOOKUP(VLOOKUP(A1,$AB:$AF,5,0)&amp;E18,売上入力!$A:$AJ,35,0)),0,IF(VLOOKUP(VLOOKUP(A1,$AB:$AF,5,0)&amp;E18,売上入力!$A:$J,10,0)="日払","日払済",VLOOKUP(VLOOKUP(A1,$AB:$AF,5,0)&amp;E18,売上入力!$A:$AJ,35,0)))</f>
        <v>0</v>
      </c>
      <c r="G18" s="770"/>
      <c r="H18" s="73"/>
      <c r="I18" s="70"/>
      <c r="J18" s="79">
        <v>8</v>
      </c>
      <c r="K18" s="769">
        <f>IF(ISERROR(VLOOKUP(VLOOKUP(I1,$AB:$AF,5,0)&amp;J18,売上入力!$A:$AJ,35,0)),0,IF(VLOOKUP(VLOOKUP(I1,$AB:$AF,5,0)&amp;J18,売上入力!$A:$J,10,0)="日払","日払済",VLOOKUP(VLOOKUP(I1,$AB:$AF,5,0)&amp;J18,売上入力!$A:$AJ,35,0)))</f>
        <v>0</v>
      </c>
      <c r="L18" s="770"/>
      <c r="M18" s="79">
        <v>23</v>
      </c>
      <c r="N18" s="769">
        <f>IF(ISERROR(VLOOKUP(VLOOKUP(I1,$AB:$AF,5,0)&amp;M18,売上入力!$A:$AJ,35,0)),0,IF(VLOOKUP(VLOOKUP(I1,$AB:$AF,5,0)&amp;M18,売上入力!$A:$J,10,0)="日払","日払済",VLOOKUP(VLOOKUP(I1,$AB:$AF,5,0)&amp;M18,売上入力!$A:$AJ,35,0)))</f>
        <v>0</v>
      </c>
      <c r="O18" s="770"/>
      <c r="P18" s="73"/>
      <c r="Q18" s="70"/>
      <c r="R18" s="79">
        <v>8</v>
      </c>
      <c r="S18" s="769">
        <f>IF(ISERROR(VLOOKUP(VLOOKUP(Q1,$AB:$AF,5,0)&amp;R18,売上入力!$A:$AJ,35,0)),0,IF(VLOOKUP(VLOOKUP(Q1,$AB:$AF,5,0)&amp;R18,売上入力!$A:$J,10,0)="日払","日払済",VLOOKUP(VLOOKUP(Q1,$AB:$AF,5,0)&amp;R18,売上入力!$A:$AJ,35,0)))</f>
        <v>0</v>
      </c>
      <c r="T18" s="770"/>
      <c r="U18" s="79">
        <v>23</v>
      </c>
      <c r="V18" s="769">
        <f>IF(ISERROR(VLOOKUP(VLOOKUP(Q1,$AB:$AF,5,0)&amp;U18,売上入力!$A:$AJ,35,0)),0,IF(VLOOKUP(VLOOKUP(Q1,$AB:$AF,5,0)&amp;U18,売上入力!$A:$J,10,0)="日払","日払済",VLOOKUP(VLOOKUP(Q1,$AB:$AF,5,0)&amp;U18,売上入力!$A:$AJ,35,0)))</f>
        <v>0</v>
      </c>
      <c r="W18" s="770"/>
      <c r="X18" s="73"/>
      <c r="AB18" s="5">
        <f>COUNTIF($AC$3:AC18,"&gt;1")</f>
        <v>4</v>
      </c>
      <c r="AC18" s="5">
        <f>[2]基本登録!A7</f>
        <v>22</v>
      </c>
      <c r="AD18" s="5" t="str">
        <f>[2]基本登録!B7</f>
        <v>渡邉</v>
      </c>
      <c r="AE18" s="5" t="str">
        <f>[2]基本登録!C7</f>
        <v>孝之</v>
      </c>
      <c r="AF18" s="5" t="str">
        <f>[2]基本登録!D7</f>
        <v>渡邉</v>
      </c>
    </row>
    <row r="19" spans="1:32" ht="15.75" customHeight="1">
      <c r="A19" s="70"/>
      <c r="B19" s="79">
        <v>9</v>
      </c>
      <c r="C19" s="769">
        <f>IF(ISERROR(VLOOKUP(VLOOKUP(A1,$AB:$AF,5,0)&amp;B19,売上入力!$A:$AJ,35,0)),0,IF(VLOOKUP(VLOOKUP(A1,$AB:$AF,5,0)&amp;B19,売上入力!$A:$J,10,0)="日払","日払済",VLOOKUP(VLOOKUP(A1,$AB:$AF,5,0)&amp;B19,売上入力!$A:$AJ,35,0)))</f>
        <v>0</v>
      </c>
      <c r="D19" s="770"/>
      <c r="E19" s="80">
        <v>24</v>
      </c>
      <c r="F19" s="769">
        <f>IF(ISERROR(VLOOKUP(VLOOKUP(A1,$AB:$AF,5,0)&amp;E19,売上入力!$A:$AJ,35,0)),0,IF(VLOOKUP(VLOOKUP(A1,$AB:$AF,5,0)&amp;E19,売上入力!$A:$J,10,0)="日払","日払済",VLOOKUP(VLOOKUP(A1,$AB:$AF,5,0)&amp;E19,売上入力!$A:$AJ,35,0)))</f>
        <v>0</v>
      </c>
      <c r="G19" s="770"/>
      <c r="H19" s="73"/>
      <c r="I19" s="70"/>
      <c r="J19" s="79">
        <v>9</v>
      </c>
      <c r="K19" s="769">
        <f>IF(ISERROR(VLOOKUP(VLOOKUP(I1,$AB:$AF,5,0)&amp;J19,売上入力!$A:$AJ,35,0)),0,IF(VLOOKUP(VLOOKUP(I1,$AB:$AF,5,0)&amp;J19,売上入力!$A:$J,10,0)="日払","日払済",VLOOKUP(VLOOKUP(I1,$AB:$AF,5,0)&amp;J19,売上入力!$A:$AJ,35,0)))</f>
        <v>0</v>
      </c>
      <c r="L19" s="770"/>
      <c r="M19" s="80">
        <v>24</v>
      </c>
      <c r="N19" s="769">
        <f>IF(ISERROR(VLOOKUP(VLOOKUP(I1,$AB:$AF,5,0)&amp;M19,売上入力!$A:$AJ,35,0)),0,IF(VLOOKUP(VLOOKUP(I1,$AB:$AF,5,0)&amp;M19,売上入力!$A:$J,10,0)="日払","日払済",VLOOKUP(VLOOKUP(I1,$AB:$AF,5,0)&amp;M19,売上入力!$A:$AJ,35,0)))</f>
        <v>0</v>
      </c>
      <c r="O19" s="770"/>
      <c r="P19" s="73"/>
      <c r="Q19" s="70"/>
      <c r="R19" s="79">
        <v>9</v>
      </c>
      <c r="S19" s="769">
        <f>IF(ISERROR(VLOOKUP(VLOOKUP(Q1,$AB:$AF,5,0)&amp;R19,売上入力!$A:$AJ,35,0)),0,IF(VLOOKUP(VLOOKUP(Q1,$AB:$AF,5,0)&amp;R19,売上入力!$A:$J,10,0)="日払","日払済",VLOOKUP(VLOOKUP(Q1,$AB:$AF,5,0)&amp;R19,売上入力!$A:$AJ,35,0)))</f>
        <v>0</v>
      </c>
      <c r="T19" s="770"/>
      <c r="U19" s="80">
        <v>24</v>
      </c>
      <c r="V19" s="769">
        <f>IF(ISERROR(VLOOKUP(VLOOKUP(Q1,$AB:$AF,5,0)&amp;U19,売上入力!$A:$AJ,35,0)),0,IF(VLOOKUP(VLOOKUP(Q1,$AB:$AF,5,0)&amp;U19,売上入力!$A:$J,10,0)="日払","日払済",VLOOKUP(VLOOKUP(Q1,$AB:$AF,5,0)&amp;U19,売上入力!$A:$AJ,35,0)))</f>
        <v>0</v>
      </c>
      <c r="W19" s="770"/>
      <c r="X19" s="73"/>
      <c r="AB19" s="5">
        <f>COUNTIF($AC$3:AC19,"&gt;1")</f>
        <v>5</v>
      </c>
      <c r="AC19" s="5">
        <f>[2]基本登録!A8</f>
        <v>23</v>
      </c>
      <c r="AD19" s="5" t="str">
        <f>[2]基本登録!B8</f>
        <v>八重樫</v>
      </c>
      <c r="AE19" s="5" t="str">
        <f>[2]基本登録!C8</f>
        <v>隆</v>
      </c>
      <c r="AF19" s="5" t="str">
        <f>[2]基本登録!D8</f>
        <v>八重樫</v>
      </c>
    </row>
    <row r="20" spans="1:32" ht="15.75" customHeight="1">
      <c r="A20" s="70"/>
      <c r="B20" s="79">
        <v>10</v>
      </c>
      <c r="C20" s="769">
        <f>IF(ISERROR(VLOOKUP(VLOOKUP(A1,$AB:$AF,5,0)&amp;B20,売上入力!$A:$AJ,35,0)),0,IF(VLOOKUP(VLOOKUP(A1,$AB:$AF,5,0)&amp;B20,売上入力!$A:$J,10,0)="日払","日払済",VLOOKUP(VLOOKUP(A1,$AB:$AF,5,0)&amp;B20,売上入力!$A:$AJ,35,0)))</f>
        <v>0</v>
      </c>
      <c r="D20" s="770"/>
      <c r="E20" s="79">
        <v>25</v>
      </c>
      <c r="F20" s="769">
        <f>IF(ISERROR(VLOOKUP(VLOOKUP(A1,$AB:$AF,5,0)&amp;E20,売上入力!$A:$AJ,35,0)),0,IF(VLOOKUP(VLOOKUP(A1,$AB:$AF,5,0)&amp;E20,売上入力!$A:$J,10,0)="日払","日払済",VLOOKUP(VLOOKUP(A1,$AB:$AF,5,0)&amp;E20,売上入力!$A:$AJ,35,0)))</f>
        <v>0</v>
      </c>
      <c r="G20" s="770"/>
      <c r="H20" s="73"/>
      <c r="I20" s="70"/>
      <c r="J20" s="79">
        <v>10</v>
      </c>
      <c r="K20" s="769">
        <f>IF(ISERROR(VLOOKUP(VLOOKUP(I1,$AB:$AF,5,0)&amp;J20,売上入力!$A:$AJ,35,0)),0,IF(VLOOKUP(VLOOKUP(I1,$AB:$AF,5,0)&amp;J20,売上入力!$A:$J,10,0)="日払","日払済",VLOOKUP(VLOOKUP(I1,$AB:$AF,5,0)&amp;J20,売上入力!$A:$AJ,35,0)))</f>
        <v>0</v>
      </c>
      <c r="L20" s="770"/>
      <c r="M20" s="79">
        <v>25</v>
      </c>
      <c r="N20" s="769">
        <f>IF(ISERROR(VLOOKUP(VLOOKUP(I1,$AB:$AF,5,0)&amp;M20,売上入力!$A:$AJ,35,0)),0,IF(VLOOKUP(VLOOKUP(I1,$AB:$AF,5,0)&amp;M20,売上入力!$A:$J,10,0)="日払","日払済",VLOOKUP(VLOOKUP(I1,$AB:$AF,5,0)&amp;M20,売上入力!$A:$AJ,35,0)))</f>
        <v>0</v>
      </c>
      <c r="O20" s="770"/>
      <c r="P20" s="73"/>
      <c r="Q20" s="70"/>
      <c r="R20" s="79">
        <v>10</v>
      </c>
      <c r="S20" s="769">
        <f>IF(ISERROR(VLOOKUP(VLOOKUP(Q1,$AB:$AF,5,0)&amp;R20,売上入力!$A:$AJ,35,0)),0,IF(VLOOKUP(VLOOKUP(Q1,$AB:$AF,5,0)&amp;R20,売上入力!$A:$J,10,0)="日払","日払済",VLOOKUP(VLOOKUP(Q1,$AB:$AF,5,0)&amp;R20,売上入力!$A:$AJ,35,0)))</f>
        <v>0</v>
      </c>
      <c r="T20" s="770"/>
      <c r="U20" s="79">
        <v>25</v>
      </c>
      <c r="V20" s="769">
        <f>IF(ISERROR(VLOOKUP(VLOOKUP(Q1,$AB:$AF,5,0)&amp;U20,売上入力!$A:$AJ,35,0)),0,IF(VLOOKUP(VLOOKUP(Q1,$AB:$AF,5,0)&amp;U20,売上入力!$A:$J,10,0)="日払","日払済",VLOOKUP(VLOOKUP(Q1,$AB:$AF,5,0)&amp;U20,売上入力!$A:$AJ,35,0)))</f>
        <v>0</v>
      </c>
      <c r="W20" s="770"/>
      <c r="X20" s="73"/>
      <c r="AB20" s="5">
        <f>COUNTIF($AC$3:AC20,"&gt;1")</f>
        <v>6</v>
      </c>
      <c r="AC20" s="5">
        <f>[2]基本登録!A9</f>
        <v>25</v>
      </c>
      <c r="AD20" s="5" t="str">
        <f>[2]基本登録!B9</f>
        <v>菊地</v>
      </c>
      <c r="AE20" s="5" t="str">
        <f>[2]基本登録!C9</f>
        <v>浩司</v>
      </c>
      <c r="AF20" s="5" t="str">
        <f>[2]基本登録!D9</f>
        <v>菊地</v>
      </c>
    </row>
    <row r="21" spans="1:32" ht="15.75" customHeight="1">
      <c r="A21" s="70"/>
      <c r="B21" s="79">
        <v>11</v>
      </c>
      <c r="C21" s="769">
        <f>IF(ISERROR(VLOOKUP(VLOOKUP(A1,$AB:$AF,5,0)&amp;B21,売上入力!$A:$AJ,35,0)),0,IF(VLOOKUP(VLOOKUP(A1,$AB:$AF,5,0)&amp;B21,売上入力!$A:$J,10,0)="日払","日払済",VLOOKUP(VLOOKUP(A1,$AB:$AF,5,0)&amp;B21,売上入力!$A:$AJ,35,0)))</f>
        <v>0</v>
      </c>
      <c r="D21" s="770"/>
      <c r="E21" s="79">
        <v>26</v>
      </c>
      <c r="F21" s="769">
        <f>IF(ISERROR(VLOOKUP(VLOOKUP(A1,$AB:$AF,5,0)&amp;E21,売上入力!$A:$AJ,35,0)),0,IF(VLOOKUP(VLOOKUP(A1,$AB:$AF,5,0)&amp;E21,売上入力!$A:$J,10,0)="日払","日払済",VLOOKUP(VLOOKUP(A1,$AB:$AF,5,0)&amp;E21,売上入力!$A:$AJ,35,0)))</f>
        <v>0</v>
      </c>
      <c r="G21" s="770"/>
      <c r="H21" s="73"/>
      <c r="I21" s="70"/>
      <c r="J21" s="79">
        <v>11</v>
      </c>
      <c r="K21" s="769">
        <f>IF(ISERROR(VLOOKUP(VLOOKUP(I1,$AB:$AF,5,0)&amp;J21,売上入力!$A:$AJ,35,0)),0,IF(VLOOKUP(VLOOKUP(I1,$AB:$AF,5,0)&amp;J21,売上入力!$A:$J,10,0)="日払","日払済",VLOOKUP(VLOOKUP(I1,$AB:$AF,5,0)&amp;J21,売上入力!$A:$AJ,35,0)))</f>
        <v>0</v>
      </c>
      <c r="L21" s="770"/>
      <c r="M21" s="79">
        <v>26</v>
      </c>
      <c r="N21" s="769">
        <f>IF(ISERROR(VLOOKUP(VLOOKUP(I1,$AB:$AF,5,0)&amp;M21,売上入力!$A:$AJ,35,0)),0,IF(VLOOKUP(VLOOKUP(I1,$AB:$AF,5,0)&amp;M21,売上入力!$A:$J,10,0)="日払","日払済",VLOOKUP(VLOOKUP(I1,$AB:$AF,5,0)&amp;M21,売上入力!$A:$AJ,35,0)))</f>
        <v>0</v>
      </c>
      <c r="O21" s="770"/>
      <c r="P21" s="73"/>
      <c r="Q21" s="70"/>
      <c r="R21" s="79">
        <v>11</v>
      </c>
      <c r="S21" s="769">
        <f>IF(ISERROR(VLOOKUP(VLOOKUP(Q1,$AB:$AF,5,0)&amp;R21,売上入力!$A:$AJ,35,0)),0,IF(VLOOKUP(VLOOKUP(Q1,$AB:$AF,5,0)&amp;R21,売上入力!$A:$J,10,0)="日払","日払済",VLOOKUP(VLOOKUP(Q1,$AB:$AF,5,0)&amp;R21,売上入力!$A:$AJ,35,0)))</f>
        <v>0</v>
      </c>
      <c r="T21" s="770"/>
      <c r="U21" s="79">
        <v>26</v>
      </c>
      <c r="V21" s="769">
        <f>IF(ISERROR(VLOOKUP(VLOOKUP(Q1,$AB:$AF,5,0)&amp;U21,売上入力!$A:$AJ,35,0)),0,IF(VLOOKUP(VLOOKUP(Q1,$AB:$AF,5,0)&amp;U21,売上入力!$A:$J,10,0)="日払","日払済",VLOOKUP(VLOOKUP(Q1,$AB:$AF,5,0)&amp;U21,売上入力!$A:$AJ,35,0)))</f>
        <v>0</v>
      </c>
      <c r="W21" s="770"/>
      <c r="X21" s="73"/>
      <c r="AB21" s="5">
        <f>COUNTIF($AC$3:AC21,"&gt;1")</f>
        <v>7</v>
      </c>
      <c r="AC21" s="5">
        <f>[2]基本登録!A10</f>
        <v>28</v>
      </c>
      <c r="AD21" s="5" t="str">
        <f>[2]基本登録!B10</f>
        <v>若濱</v>
      </c>
      <c r="AE21" s="5">
        <f>[2]基本登録!C10</f>
        <v>0</v>
      </c>
      <c r="AF21" s="5" t="str">
        <f>[2]基本登録!D10</f>
        <v>若濱</v>
      </c>
    </row>
    <row r="22" spans="1:32" ht="15.75" customHeight="1">
      <c r="A22" s="70"/>
      <c r="B22" s="79">
        <v>12</v>
      </c>
      <c r="C22" s="769">
        <f>IF(ISERROR(VLOOKUP(VLOOKUP(A1,$AB:$AF,5,0)&amp;B22,売上入力!$A:$AJ,35,0)),0,IF(VLOOKUP(VLOOKUP(A1,$AB:$AF,5,0)&amp;B22,売上入力!$A:$J,10,0)="日払","日払済",VLOOKUP(VLOOKUP(A1,$AB:$AF,5,0)&amp;B22,売上入力!$A:$AJ,35,0)))</f>
        <v>0</v>
      </c>
      <c r="D22" s="770"/>
      <c r="E22" s="79">
        <v>27</v>
      </c>
      <c r="F22" s="769">
        <f>IF(ISERROR(VLOOKUP(VLOOKUP(A1,$AB:$AF,5,0)&amp;E22,売上入力!$A:$AJ,35,0)),0,IF(VLOOKUP(VLOOKUP(A1,$AB:$AF,5,0)&amp;E22,売上入力!$A:$J,10,0)="日払","日払済",VLOOKUP(VLOOKUP(A1,$AB:$AF,5,0)&amp;E22,売上入力!$A:$AJ,35,0)))</f>
        <v>0</v>
      </c>
      <c r="G22" s="770"/>
      <c r="H22" s="73"/>
      <c r="I22" s="70"/>
      <c r="J22" s="79">
        <v>12</v>
      </c>
      <c r="K22" s="769">
        <f>IF(ISERROR(VLOOKUP(VLOOKUP(I1,$AB:$AF,5,0)&amp;J22,売上入力!$A:$AJ,35,0)),0,IF(VLOOKUP(VLOOKUP(I1,$AB:$AF,5,0)&amp;J22,売上入力!$A:$J,10,0)="日払","日払済",VLOOKUP(VLOOKUP(I1,$AB:$AF,5,0)&amp;J22,売上入力!$A:$AJ,35,0)))</f>
        <v>0</v>
      </c>
      <c r="L22" s="770"/>
      <c r="M22" s="79">
        <v>27</v>
      </c>
      <c r="N22" s="769">
        <f>IF(ISERROR(VLOOKUP(VLOOKUP(I1,$AB:$AF,5,0)&amp;M22,売上入力!$A:$AJ,35,0)),0,IF(VLOOKUP(VLOOKUP(I1,$AB:$AF,5,0)&amp;M22,売上入力!$A:$J,10,0)="日払","日払済",VLOOKUP(VLOOKUP(I1,$AB:$AF,5,0)&amp;M22,売上入力!$A:$AJ,35,0)))</f>
        <v>0</v>
      </c>
      <c r="O22" s="770"/>
      <c r="P22" s="73"/>
      <c r="Q22" s="70"/>
      <c r="R22" s="79">
        <v>12</v>
      </c>
      <c r="S22" s="769">
        <f>IF(ISERROR(VLOOKUP(VLOOKUP(Q1,$AB:$AF,5,0)&amp;R22,売上入力!$A:$AJ,35,0)),0,IF(VLOOKUP(VLOOKUP(Q1,$AB:$AF,5,0)&amp;R22,売上入力!$A:$J,10,0)="日払","日払済",VLOOKUP(VLOOKUP(Q1,$AB:$AF,5,0)&amp;R22,売上入力!$A:$AJ,35,0)))</f>
        <v>0</v>
      </c>
      <c r="T22" s="770"/>
      <c r="U22" s="79">
        <v>27</v>
      </c>
      <c r="V22" s="769">
        <f>IF(ISERROR(VLOOKUP(VLOOKUP(Q1,$AB:$AF,5,0)&amp;U22,売上入力!$A:$AJ,35,0)),0,IF(VLOOKUP(VLOOKUP(Q1,$AB:$AF,5,0)&amp;U22,売上入力!$A:$J,10,0)="日払","日払済",VLOOKUP(VLOOKUP(Q1,$AB:$AF,5,0)&amp;U22,売上入力!$A:$AJ,35,0)))</f>
        <v>0</v>
      </c>
      <c r="W22" s="770"/>
      <c r="X22" s="73"/>
      <c r="AB22" s="5">
        <f>COUNTIF($AC$3:AC22,"&gt;1")</f>
        <v>8</v>
      </c>
      <c r="AC22" s="5">
        <f>[2]基本登録!A11</f>
        <v>29</v>
      </c>
      <c r="AD22" s="5" t="str">
        <f>[2]基本登録!B11</f>
        <v>浦辻</v>
      </c>
      <c r="AE22" s="5" t="str">
        <f>[2]基本登録!C11</f>
        <v>秀樹</v>
      </c>
      <c r="AF22" s="5" t="str">
        <f>[2]基本登録!D11</f>
        <v>浦辻</v>
      </c>
    </row>
    <row r="23" spans="1:32" ht="15.75" customHeight="1">
      <c r="A23" s="70"/>
      <c r="B23" s="79">
        <v>13</v>
      </c>
      <c r="C23" s="769">
        <f>IF(ISERROR(VLOOKUP(VLOOKUP(A1,$AB:$AF,5,0)&amp;B23,売上入力!$A:$AJ,35,0)),0,IF(VLOOKUP(VLOOKUP(A1,$AB:$AF,5,0)&amp;B23,売上入力!$A:$J,10,0)="日払","日払済",VLOOKUP(VLOOKUP(A1,$AB:$AF,5,0)&amp;B23,売上入力!$A:$AJ,35,0)))</f>
        <v>0</v>
      </c>
      <c r="D23" s="770"/>
      <c r="E23" s="79">
        <v>28</v>
      </c>
      <c r="F23" s="769">
        <f>IF(ISERROR(VLOOKUP(VLOOKUP(A1,$AB:$AF,5,0)&amp;E23,売上入力!$A:$AJ,35,0)),0,IF(VLOOKUP(VLOOKUP(A1,$AB:$AF,5,0)&amp;E23,売上入力!$A:$J,10,0)="日払","日払済",VLOOKUP(VLOOKUP(A1,$AB:$AF,5,0)&amp;E23,売上入力!$A:$AJ,35,0)))</f>
        <v>0</v>
      </c>
      <c r="G23" s="770"/>
      <c r="H23" s="73"/>
      <c r="I23" s="70"/>
      <c r="J23" s="79">
        <v>13</v>
      </c>
      <c r="K23" s="769">
        <f>IF(ISERROR(VLOOKUP(VLOOKUP(I1,$AB:$AF,5,0)&amp;J23,売上入力!$A:$AJ,35,0)),0,IF(VLOOKUP(VLOOKUP(I1,$AB:$AF,5,0)&amp;J23,売上入力!$A:$J,10,0)="日払","日払済",VLOOKUP(VLOOKUP(I1,$AB:$AF,5,0)&amp;J23,売上入力!$A:$AJ,35,0)))</f>
        <v>0</v>
      </c>
      <c r="L23" s="770"/>
      <c r="M23" s="79">
        <v>28</v>
      </c>
      <c r="N23" s="769">
        <f>IF(ISERROR(VLOOKUP(VLOOKUP(I1,$AB:$AF,5,0)&amp;M23,売上入力!$A:$AJ,35,0)),0,IF(VLOOKUP(VLOOKUP(I1,$AB:$AF,5,0)&amp;M23,売上入力!$A:$J,10,0)="日払","日払済",VLOOKUP(VLOOKUP(I1,$AB:$AF,5,0)&amp;M23,売上入力!$A:$AJ,35,0)))</f>
        <v>0</v>
      </c>
      <c r="O23" s="770"/>
      <c r="P23" s="73"/>
      <c r="Q23" s="70"/>
      <c r="R23" s="79">
        <v>13</v>
      </c>
      <c r="S23" s="769">
        <f>IF(ISERROR(VLOOKUP(VLOOKUP(Q1,$AB:$AF,5,0)&amp;R23,売上入力!$A:$AJ,35,0)),0,IF(VLOOKUP(VLOOKUP(Q1,$AB:$AF,5,0)&amp;R23,売上入力!$A:$J,10,0)="日払","日払済",VLOOKUP(VLOOKUP(Q1,$AB:$AF,5,0)&amp;R23,売上入力!$A:$AJ,35,0)))</f>
        <v>0</v>
      </c>
      <c r="T23" s="770"/>
      <c r="U23" s="79">
        <v>28</v>
      </c>
      <c r="V23" s="769">
        <f>IF(ISERROR(VLOOKUP(VLOOKUP(Q1,$AB:$AF,5,0)&amp;U23,売上入力!$A:$AJ,35,0)),0,IF(VLOOKUP(VLOOKUP(Q1,$AB:$AF,5,0)&amp;U23,売上入力!$A:$J,10,0)="日払","日払済",VLOOKUP(VLOOKUP(Q1,$AB:$AF,5,0)&amp;U23,売上入力!$A:$AJ,35,0)))</f>
        <v>0</v>
      </c>
      <c r="W23" s="770"/>
      <c r="X23" s="73"/>
      <c r="AB23" s="5">
        <f>COUNTIF($AC$3:AC23,"&gt;1")</f>
        <v>9</v>
      </c>
      <c r="AC23" s="5">
        <f>[2]基本登録!A12</f>
        <v>31</v>
      </c>
      <c r="AD23" s="5" t="str">
        <f>[2]基本登録!B12</f>
        <v>相馬</v>
      </c>
      <c r="AE23" s="5" t="str">
        <f>[2]基本登録!C12</f>
        <v>恭兵</v>
      </c>
      <c r="AF23" s="5" t="str">
        <f>[2]基本登録!D12</f>
        <v>相馬</v>
      </c>
    </row>
    <row r="24" spans="1:32" ht="15.75" customHeight="1">
      <c r="A24" s="70"/>
      <c r="B24" s="79">
        <v>14</v>
      </c>
      <c r="C24" s="769">
        <f>IF(ISERROR(VLOOKUP(VLOOKUP(A1,$AB:$AF,5,0)&amp;B24,売上入力!$A:$AJ,35,0)),0,IF(VLOOKUP(VLOOKUP(A1,$AB:$AF,5,0)&amp;B24,売上入力!$A:$J,10,0)="日払","日払済",VLOOKUP(VLOOKUP(A1,$AB:$AF,5,0)&amp;B24,売上入力!$A:$AJ,35,0)))</f>
        <v>0</v>
      </c>
      <c r="D24" s="770"/>
      <c r="E24" s="79">
        <v>29</v>
      </c>
      <c r="F24" s="769">
        <f>IF(ISERROR(VLOOKUP(VLOOKUP(A1,$AB:$AF,5,0)&amp;E24,売上入力!$A:$AJ,35,0)),0,IF(VLOOKUP(VLOOKUP(A1,$AB:$AF,5,0)&amp;E24,売上入力!$A:$J,10,0)="日払","日払済",VLOOKUP(VLOOKUP(A1,$AB:$AF,5,0)&amp;E24,売上入力!$A:$AJ,35,0)))</f>
        <v>0</v>
      </c>
      <c r="G24" s="770"/>
      <c r="H24" s="73"/>
      <c r="I24" s="70"/>
      <c r="J24" s="79">
        <v>14</v>
      </c>
      <c r="K24" s="769">
        <f>IF(ISERROR(VLOOKUP(VLOOKUP(I1,$AB:$AF,5,0)&amp;J24,売上入力!$A:$AJ,35,0)),0,IF(VLOOKUP(VLOOKUP(I1,$AB:$AF,5,0)&amp;J24,売上入力!$A:$J,10,0)="日払","日払済",VLOOKUP(VLOOKUP(I1,$AB:$AF,5,0)&amp;J24,売上入力!$A:$AJ,35,0)))</f>
        <v>0</v>
      </c>
      <c r="L24" s="770"/>
      <c r="M24" s="79">
        <v>29</v>
      </c>
      <c r="N24" s="769">
        <f>IF(ISERROR(VLOOKUP(VLOOKUP(I1,$AB:$AF,5,0)&amp;M24,売上入力!$A:$AJ,35,0)),0,IF(VLOOKUP(VLOOKUP(I1,$AB:$AF,5,0)&amp;M24,売上入力!$A:$J,10,0)="日払","日払済",VLOOKUP(VLOOKUP(I1,$AB:$AF,5,0)&amp;M24,売上入力!$A:$AJ,35,0)))</f>
        <v>0</v>
      </c>
      <c r="O24" s="770"/>
      <c r="P24" s="73"/>
      <c r="Q24" s="70"/>
      <c r="R24" s="79">
        <v>14</v>
      </c>
      <c r="S24" s="769">
        <f>IF(ISERROR(VLOOKUP(VLOOKUP(Q1,$AB:$AF,5,0)&amp;R24,売上入力!$A:$AJ,35,0)),0,IF(VLOOKUP(VLOOKUP(Q1,$AB:$AF,5,0)&amp;R24,売上入力!$A:$J,10,0)="日払","日払済",VLOOKUP(VLOOKUP(Q1,$AB:$AF,5,0)&amp;R24,売上入力!$A:$AJ,35,0)))</f>
        <v>0</v>
      </c>
      <c r="T24" s="770"/>
      <c r="U24" s="79">
        <v>29</v>
      </c>
      <c r="V24" s="769">
        <f>IF(ISERROR(VLOOKUP(VLOOKUP(Q1,$AB:$AF,5,0)&amp;U24,売上入力!$A:$AJ,35,0)),0,IF(VLOOKUP(VLOOKUP(Q1,$AB:$AF,5,0)&amp;U24,売上入力!$A:$J,10,0)="日払","日払済",VLOOKUP(VLOOKUP(Q1,$AB:$AF,5,0)&amp;U24,売上入力!$A:$AJ,35,0)))</f>
        <v>0</v>
      </c>
      <c r="W24" s="770"/>
      <c r="X24" s="73"/>
      <c r="AB24" s="5">
        <f>COUNTIF($AC$3:AC24,"&gt;1")</f>
        <v>10</v>
      </c>
      <c r="AC24" s="5">
        <f>[2]基本登録!A13</f>
        <v>36</v>
      </c>
      <c r="AD24" s="5" t="str">
        <f>[2]基本登録!B13</f>
        <v>武茂</v>
      </c>
      <c r="AE24" s="5">
        <f>[2]基本登録!C13</f>
        <v>0</v>
      </c>
      <c r="AF24" s="5" t="str">
        <f>[2]基本登録!D13</f>
        <v>武茂</v>
      </c>
    </row>
    <row r="25" spans="1:32" ht="15.75" customHeight="1">
      <c r="A25" s="70"/>
      <c r="B25" s="80">
        <v>15</v>
      </c>
      <c r="C25" s="769">
        <f>IF(ISERROR(VLOOKUP(VLOOKUP(A1,$AB:$AF,5,0)&amp;B25,売上入力!$A:$AJ,35,0)),0,IF(VLOOKUP(VLOOKUP(A1,$AB:$AF,5,0)&amp;B25,売上入力!$A:$J,10,0)="日払","日払済",VLOOKUP(VLOOKUP(A1,$AB:$AF,5,0)&amp;B25,売上入力!$A:$AJ,35,0)))</f>
        <v>0</v>
      </c>
      <c r="D25" s="770"/>
      <c r="E25" s="79">
        <v>30</v>
      </c>
      <c r="F25" s="769">
        <f>IF(ISERROR(VLOOKUP(VLOOKUP(A1,$AB:$AF,5,0)&amp;E25,売上入力!$A:$AJ,35,0)),0,IF(VLOOKUP(VLOOKUP(A1,$AB:$AF,5,0)&amp;E25,売上入力!$A:$J,10,0)="日払","日払済",VLOOKUP(VLOOKUP(A1,$AB:$AF,5,0)&amp;E25,売上入力!$A:$AJ,35,0)))</f>
        <v>0</v>
      </c>
      <c r="G25" s="770"/>
      <c r="H25" s="73"/>
      <c r="I25" s="70"/>
      <c r="J25" s="80">
        <v>15</v>
      </c>
      <c r="K25" s="769">
        <f>IF(ISERROR(VLOOKUP(VLOOKUP(I1,$AB:$AF,5,0)&amp;J25,売上入力!$A:$AJ,35,0)),0,IF(VLOOKUP(VLOOKUP(I1,$AB:$AF,5,0)&amp;J25,売上入力!$A:$J,10,0)="日払","日払済",VLOOKUP(VLOOKUP(I1,$AB:$AF,5,0)&amp;J25,売上入力!$A:$AJ,35,0)))</f>
        <v>0</v>
      </c>
      <c r="L25" s="770"/>
      <c r="M25" s="79">
        <v>30</v>
      </c>
      <c r="N25" s="769">
        <f>IF(ISERROR(VLOOKUP(VLOOKUP(I1,$AB:$AF,5,0)&amp;M25,売上入力!$A:$AJ,35,0)),0,IF(VLOOKUP(VLOOKUP(I1,$AB:$AF,5,0)&amp;M25,売上入力!$A:$J,10,0)="日払","日払済",VLOOKUP(VLOOKUP(I1,$AB:$AF,5,0)&amp;M25,売上入力!$A:$AJ,35,0)))</f>
        <v>0</v>
      </c>
      <c r="O25" s="770"/>
      <c r="P25" s="73"/>
      <c r="Q25" s="70"/>
      <c r="R25" s="80">
        <v>15</v>
      </c>
      <c r="S25" s="769">
        <f>IF(ISERROR(VLOOKUP(VLOOKUP(Q1,$AB:$AF,5,0)&amp;R25,売上入力!$A:$AJ,35,0)),0,IF(VLOOKUP(VLOOKUP(Q1,$AB:$AF,5,0)&amp;R25,売上入力!$A:$J,10,0)="日払","日払済",VLOOKUP(VLOOKUP(Q1,$AB:$AF,5,0)&amp;R25,売上入力!$A:$AJ,35,0)))</f>
        <v>0</v>
      </c>
      <c r="T25" s="770"/>
      <c r="U25" s="79">
        <v>30</v>
      </c>
      <c r="V25" s="769">
        <f>IF(ISERROR(VLOOKUP(VLOOKUP(Q1,$AB:$AF,5,0)&amp;U25,売上入力!$A:$AJ,35,0)),0,IF(VLOOKUP(VLOOKUP(Q1,$AB:$AF,5,0)&amp;U25,売上入力!$A:$J,10,0)="日払","日払済",VLOOKUP(VLOOKUP(Q1,$AB:$AF,5,0)&amp;U25,売上入力!$A:$AJ,35,0)))</f>
        <v>0</v>
      </c>
      <c r="W25" s="770"/>
      <c r="X25" s="73"/>
      <c r="AB25" s="5">
        <f>COUNTIF($AC$3:AC25,"&gt;1")</f>
        <v>11</v>
      </c>
      <c r="AC25" s="5">
        <f>[2]基本登録!A14</f>
        <v>40</v>
      </c>
      <c r="AD25" s="5" t="str">
        <f>[2]基本登録!B14</f>
        <v>深田</v>
      </c>
      <c r="AE25" s="5">
        <f>[2]基本登録!C14</f>
        <v>0</v>
      </c>
      <c r="AF25" s="5" t="str">
        <f>[2]基本登録!D14</f>
        <v>深田</v>
      </c>
    </row>
    <row r="26" spans="1:32" ht="15.75" customHeight="1">
      <c r="A26" s="70"/>
      <c r="B26" s="81"/>
      <c r="C26" s="765"/>
      <c r="D26" s="766"/>
      <c r="E26" s="79">
        <v>31</v>
      </c>
      <c r="F26" s="767">
        <f>IF(ISERROR(VLOOKUP(VLOOKUP(A1,$AB:$AF,5,0)&amp;E26,売上入力!$A:$AJ,35,0)),0,IF(VLOOKUP(VLOOKUP(A1,$AB:$AF,5,0)&amp;E26,売上入力!$A:$J,10,0)="日払","日払済",VLOOKUP(VLOOKUP(A1,$AB:$AF,5,0)&amp;E26,売上入力!$A:$AJ,35,0)))</f>
        <v>0</v>
      </c>
      <c r="G26" s="768"/>
      <c r="H26" s="73"/>
      <c r="I26" s="70"/>
      <c r="J26" s="81"/>
      <c r="K26" s="765"/>
      <c r="L26" s="766"/>
      <c r="M26" s="79">
        <v>31</v>
      </c>
      <c r="N26" s="767">
        <f>IF(ISERROR(VLOOKUP(VLOOKUP(I1,$AB:$AF,5,0)&amp;M26,売上入力!$A:$AJ,35,0)),0,IF(VLOOKUP(VLOOKUP(I1,$AB:$AF,5,0)&amp;M26,売上入力!$A:$J,10,0)="日払","日払済",VLOOKUP(VLOOKUP(I1,$AB:$AF,5,0)&amp;M26,売上入力!$A:$AJ,35,0)))</f>
        <v>0</v>
      </c>
      <c r="O26" s="768"/>
      <c r="P26" s="73"/>
      <c r="Q26" s="70"/>
      <c r="R26" s="81"/>
      <c r="S26" s="765"/>
      <c r="T26" s="766"/>
      <c r="U26" s="79">
        <v>31</v>
      </c>
      <c r="V26" s="767">
        <f>IF(ISERROR(VLOOKUP(VLOOKUP(Q1,$AB:$AF,5,0)&amp;U26,売上入力!$A:$AJ,35,0)),0,IF(VLOOKUP(VLOOKUP(Q1,$AB:$AF,5,0)&amp;U26,売上入力!$A:$J,10,0)="日払","日払済",VLOOKUP(VLOOKUP(Q1,$AB:$AF,5,0)&amp;U26,売上入力!$A:$AJ,35,0)))</f>
        <v>0</v>
      </c>
      <c r="W26" s="768"/>
      <c r="X26" s="73"/>
      <c r="AB26" s="5">
        <f>COUNTIF($AC$3:AC26,"&gt;1")</f>
        <v>12</v>
      </c>
      <c r="AC26" s="5">
        <f>[2]基本登録!A15</f>
        <v>41</v>
      </c>
      <c r="AD26" s="5" t="str">
        <f>[2]基本登録!B15</f>
        <v>小沼</v>
      </c>
      <c r="AE26" s="5" t="str">
        <f>[2]基本登録!C15</f>
        <v>英哲</v>
      </c>
      <c r="AF26" s="5" t="str">
        <f>[2]基本登録!D15</f>
        <v>小沼</v>
      </c>
    </row>
    <row r="27" spans="1:32" ht="15.75" customHeight="1">
      <c r="A27" s="70"/>
      <c r="B27" s="756" t="s">
        <v>50</v>
      </c>
      <c r="C27" s="757"/>
      <c r="D27" s="758"/>
      <c r="E27" s="759">
        <f>SUM(C11:D26,F11:G26)</f>
        <v>0</v>
      </c>
      <c r="F27" s="760"/>
      <c r="G27" s="82" t="s">
        <v>51</v>
      </c>
      <c r="H27" s="73"/>
      <c r="I27" s="70"/>
      <c r="J27" s="756" t="s">
        <v>50</v>
      </c>
      <c r="K27" s="757"/>
      <c r="L27" s="758"/>
      <c r="M27" s="759">
        <f>SUM(K11:K26,N11:N26)</f>
        <v>0</v>
      </c>
      <c r="N27" s="760"/>
      <c r="O27" s="82" t="s">
        <v>51</v>
      </c>
      <c r="P27" s="73"/>
      <c r="Q27" s="70"/>
      <c r="R27" s="756" t="s">
        <v>50</v>
      </c>
      <c r="S27" s="757"/>
      <c r="T27" s="758"/>
      <c r="U27" s="759">
        <f>SUM(S11:S26,V11:V26)</f>
        <v>0</v>
      </c>
      <c r="V27" s="760"/>
      <c r="W27" s="82" t="s">
        <v>51</v>
      </c>
      <c r="X27" s="73"/>
      <c r="AB27" s="5">
        <f>COUNTIF($AC$3:AC27,"&gt;1")</f>
        <v>13</v>
      </c>
      <c r="AC27" s="5">
        <f>[2]基本登録!A16</f>
        <v>42</v>
      </c>
      <c r="AD27" s="5" t="str">
        <f>[2]基本登録!B16</f>
        <v>高橋</v>
      </c>
      <c r="AE27" s="5" t="str">
        <f>[2]基本登録!C16</f>
        <v>容子</v>
      </c>
      <c r="AF27" s="5" t="str">
        <f>[2]基本登録!D16</f>
        <v>高橋</v>
      </c>
    </row>
    <row r="28" spans="1:32" ht="15.75" customHeight="1">
      <c r="A28" s="70"/>
      <c r="B28" s="756" t="s">
        <v>52</v>
      </c>
      <c r="C28" s="757"/>
      <c r="D28" s="758"/>
      <c r="E28" s="759">
        <f>COUNTIF(C11:C25,"&gt;1")+COUNTIF(F11:F26,"&gt;1")</f>
        <v>0</v>
      </c>
      <c r="F28" s="760"/>
      <c r="G28" s="82" t="s">
        <v>48</v>
      </c>
      <c r="H28" s="73"/>
      <c r="I28" s="70"/>
      <c r="J28" s="756" t="s">
        <v>52</v>
      </c>
      <c r="K28" s="757"/>
      <c r="L28" s="758"/>
      <c r="M28" s="759">
        <f>COUNTIF(K11:K25,"&gt;1")+COUNTIF(N11:N26,"&gt;1")</f>
        <v>0</v>
      </c>
      <c r="N28" s="760"/>
      <c r="O28" s="82" t="s">
        <v>48</v>
      </c>
      <c r="P28" s="73"/>
      <c r="Q28" s="70"/>
      <c r="R28" s="756" t="s">
        <v>52</v>
      </c>
      <c r="S28" s="757"/>
      <c r="T28" s="758"/>
      <c r="U28" s="759">
        <f>COUNTIF(S11:S25,"&gt;1")+COUNTIF(V11:V26,"&gt;1")</f>
        <v>0</v>
      </c>
      <c r="V28" s="760"/>
      <c r="W28" s="82" t="s">
        <v>48</v>
      </c>
      <c r="X28" s="73"/>
      <c r="AB28" s="5">
        <f>COUNTIF($AC$3:AC28,"&gt;1")</f>
        <v>14</v>
      </c>
      <c r="AC28" s="5">
        <f>[2]基本登録!A17</f>
        <v>44</v>
      </c>
      <c r="AD28" s="5" t="str">
        <f>[2]基本登録!B17</f>
        <v>石巻</v>
      </c>
      <c r="AE28" s="5" t="str">
        <f>[2]基本登録!C17</f>
        <v>翔</v>
      </c>
      <c r="AF28" s="5" t="str">
        <f>[2]基本登録!D17</f>
        <v>石巻</v>
      </c>
    </row>
    <row r="29" spans="1:32" ht="15.75" customHeight="1">
      <c r="A29" s="70"/>
      <c r="B29" s="756" t="s">
        <v>53</v>
      </c>
      <c r="C29" s="757"/>
      <c r="D29" s="758"/>
      <c r="E29" s="761"/>
      <c r="F29" s="762"/>
      <c r="G29" s="82" t="s">
        <v>51</v>
      </c>
      <c r="H29" s="73"/>
      <c r="I29" s="70"/>
      <c r="J29" s="756" t="s">
        <v>53</v>
      </c>
      <c r="K29" s="757"/>
      <c r="L29" s="758"/>
      <c r="M29" s="761"/>
      <c r="N29" s="762"/>
      <c r="O29" s="82" t="s">
        <v>51</v>
      </c>
      <c r="P29" s="73"/>
      <c r="Q29" s="70"/>
      <c r="R29" s="756" t="s">
        <v>53</v>
      </c>
      <c r="S29" s="757"/>
      <c r="T29" s="758"/>
      <c r="U29" s="761"/>
      <c r="V29" s="762"/>
      <c r="W29" s="82" t="s">
        <v>51</v>
      </c>
      <c r="X29" s="73"/>
      <c r="AB29" s="5">
        <f>COUNTIF($AC$3:AC29,"&gt;1")</f>
        <v>15</v>
      </c>
      <c r="AC29" s="5">
        <f>[2]基本登録!A18</f>
        <v>47</v>
      </c>
      <c r="AD29" s="5" t="str">
        <f>[2]基本登録!B18</f>
        <v>清水英</v>
      </c>
      <c r="AE29" s="5">
        <f>[2]基本登録!C18</f>
        <v>0</v>
      </c>
      <c r="AF29" s="5" t="str">
        <f>[2]基本登録!D18</f>
        <v>清水英</v>
      </c>
    </row>
    <row r="30" spans="1:32" ht="15.75" customHeight="1">
      <c r="A30" s="70"/>
      <c r="B30" s="756" t="s">
        <v>54</v>
      </c>
      <c r="C30" s="757"/>
      <c r="D30" s="758"/>
      <c r="E30" s="759">
        <f>E27-E29</f>
        <v>0</v>
      </c>
      <c r="F30" s="760"/>
      <c r="G30" s="82" t="s">
        <v>51</v>
      </c>
      <c r="H30" s="73"/>
      <c r="I30" s="70"/>
      <c r="J30" s="756" t="s">
        <v>54</v>
      </c>
      <c r="K30" s="757"/>
      <c r="L30" s="758"/>
      <c r="M30" s="759">
        <f>M27-M29</f>
        <v>0</v>
      </c>
      <c r="N30" s="760"/>
      <c r="O30" s="82" t="s">
        <v>51</v>
      </c>
      <c r="P30" s="73"/>
      <c r="Q30" s="70"/>
      <c r="R30" s="756" t="s">
        <v>54</v>
      </c>
      <c r="S30" s="757"/>
      <c r="T30" s="758"/>
      <c r="U30" s="759">
        <f>U27-U29</f>
        <v>0</v>
      </c>
      <c r="V30" s="760"/>
      <c r="W30" s="82" t="s">
        <v>51</v>
      </c>
      <c r="X30" s="73"/>
      <c r="AB30" s="5">
        <f>COUNTIF($AC$3:AC30,"&gt;1")</f>
        <v>16</v>
      </c>
      <c r="AC30" s="5">
        <f>[2]基本登録!A19</f>
        <v>48</v>
      </c>
      <c r="AD30" s="5" t="str">
        <f>[2]基本登録!B19</f>
        <v>木村</v>
      </c>
      <c r="AE30" s="5">
        <f>[2]基本登録!C19</f>
        <v>0</v>
      </c>
      <c r="AF30" s="5" t="str">
        <f>[2]基本登録!D19</f>
        <v>木村</v>
      </c>
    </row>
    <row r="31" spans="1:32" ht="8.25" customHeight="1">
      <c r="A31" s="70"/>
      <c r="B31" s="83"/>
      <c r="C31" s="83"/>
      <c r="D31" s="83"/>
      <c r="E31" s="84"/>
      <c r="F31" s="85"/>
      <c r="G31" s="83"/>
      <c r="H31" s="73"/>
      <c r="I31" s="70"/>
      <c r="J31" s="83"/>
      <c r="K31" s="83"/>
      <c r="L31" s="83"/>
      <c r="M31" s="84"/>
      <c r="N31" s="85"/>
      <c r="O31" s="83"/>
      <c r="P31" s="73"/>
      <c r="Q31" s="70"/>
      <c r="R31" s="83"/>
      <c r="S31" s="83"/>
      <c r="T31" s="83"/>
      <c r="U31" s="84"/>
      <c r="V31" s="85"/>
      <c r="W31" s="83"/>
      <c r="X31" s="73"/>
      <c r="AB31" s="5">
        <f>COUNTIF($AC$3:AC31,"&gt;1")</f>
        <v>17</v>
      </c>
      <c r="AC31" s="5">
        <f>[2]基本登録!A20</f>
        <v>50</v>
      </c>
      <c r="AD31" s="5" t="str">
        <f>[2]基本登録!B20</f>
        <v>鈴木裕</v>
      </c>
      <c r="AE31" s="5">
        <f>[2]基本登録!C20</f>
        <v>0</v>
      </c>
      <c r="AF31" s="5" t="str">
        <f>[2]基本登録!D20</f>
        <v>鈴木裕</v>
      </c>
    </row>
    <row r="32" spans="1:32" ht="15" customHeight="1">
      <c r="A32" s="70"/>
      <c r="B32" s="547" t="s">
        <v>381</v>
      </c>
      <c r="C32" s="548"/>
      <c r="D32" s="548"/>
      <c r="E32" s="548"/>
      <c r="F32" s="548"/>
      <c r="G32" s="549"/>
      <c r="H32" s="73"/>
      <c r="I32" s="70"/>
      <c r="J32" s="547" t="s">
        <v>381</v>
      </c>
      <c r="K32" s="548"/>
      <c r="L32" s="548"/>
      <c r="M32" s="548"/>
      <c r="N32" s="548"/>
      <c r="O32" s="549"/>
      <c r="P32" s="73"/>
      <c r="Q32" s="70"/>
      <c r="R32" s="547" t="s">
        <v>381</v>
      </c>
      <c r="S32" s="548"/>
      <c r="T32" s="548"/>
      <c r="U32" s="548"/>
      <c r="V32" s="548"/>
      <c r="W32" s="549"/>
      <c r="X32" s="73"/>
      <c r="AB32" s="5">
        <f>COUNTIF($AC$3:AC32,"&gt;1")</f>
        <v>18</v>
      </c>
      <c r="AC32" s="5">
        <f>[2]基本登録!A21</f>
        <v>53</v>
      </c>
      <c r="AD32" s="5" t="str">
        <f>[2]基本登録!B21</f>
        <v>上島</v>
      </c>
      <c r="AE32" s="5" t="str">
        <f>[2]基本登録!C21</f>
        <v>司</v>
      </c>
      <c r="AF32" s="5" t="str">
        <f>[2]基本登録!D21</f>
        <v>上島</v>
      </c>
    </row>
    <row r="33" spans="1:32" ht="15" customHeight="1">
      <c r="A33" s="70"/>
      <c r="B33" s="754" t="s">
        <v>56</v>
      </c>
      <c r="C33" s="754"/>
      <c r="D33" s="754"/>
      <c r="E33" s="754"/>
      <c r="F33" s="754"/>
      <c r="G33" s="550"/>
      <c r="H33" s="73"/>
      <c r="I33" s="70"/>
      <c r="J33" s="754" t="s">
        <v>56</v>
      </c>
      <c r="K33" s="754"/>
      <c r="L33" s="754"/>
      <c r="M33" s="754"/>
      <c r="N33" s="754"/>
      <c r="O33" s="550"/>
      <c r="P33" s="73"/>
      <c r="Q33" s="70"/>
      <c r="R33" s="754" t="s">
        <v>56</v>
      </c>
      <c r="S33" s="754"/>
      <c r="T33" s="754"/>
      <c r="U33" s="754"/>
      <c r="V33" s="754"/>
      <c r="W33" s="550"/>
      <c r="X33" s="73"/>
      <c r="AB33" s="5">
        <f>COUNTIF($AC$3:AC33,"&gt;1")</f>
        <v>19</v>
      </c>
      <c r="AC33" s="5">
        <f>[2]基本登録!A22</f>
        <v>54</v>
      </c>
      <c r="AD33" s="5" t="str">
        <f>[2]基本登録!B22</f>
        <v>堤</v>
      </c>
      <c r="AE33" s="5" t="str">
        <f>[2]基本登録!C22</f>
        <v>大輔</v>
      </c>
      <c r="AF33" s="5" t="str">
        <f>[2]基本登録!D22</f>
        <v>堤</v>
      </c>
    </row>
    <row r="34" spans="1:32" ht="27" customHeight="1">
      <c r="A34" s="70"/>
      <c r="B34" s="755" t="s">
        <v>382</v>
      </c>
      <c r="C34" s="755"/>
      <c r="D34" s="755"/>
      <c r="E34" s="755"/>
      <c r="F34" s="755"/>
      <c r="G34" s="551"/>
      <c r="H34" s="73"/>
      <c r="I34" s="70"/>
      <c r="J34" s="755" t="s">
        <v>382</v>
      </c>
      <c r="K34" s="755"/>
      <c r="L34" s="755"/>
      <c r="M34" s="755"/>
      <c r="N34" s="755"/>
      <c r="O34" s="551"/>
      <c r="P34" s="73"/>
      <c r="Q34" s="70"/>
      <c r="R34" s="755" t="s">
        <v>382</v>
      </c>
      <c r="S34" s="755"/>
      <c r="T34" s="755"/>
      <c r="U34" s="755"/>
      <c r="V34" s="755"/>
      <c r="W34" s="551"/>
      <c r="X34" s="73"/>
      <c r="AB34" s="5">
        <f>COUNTIF($AC$3:AC34,"&gt;1")</f>
        <v>20</v>
      </c>
      <c r="AC34" s="5">
        <f>[2]基本登録!A23</f>
        <v>55</v>
      </c>
      <c r="AD34" s="5" t="str">
        <f>[2]基本登録!B23</f>
        <v>佐藤政</v>
      </c>
      <c r="AE34" s="5">
        <f>[2]基本登録!C23</f>
        <v>0</v>
      </c>
      <c r="AF34" s="5" t="str">
        <f>[2]基本登録!D23</f>
        <v>佐藤政</v>
      </c>
    </row>
    <row r="35" spans="1:32" ht="13.5">
      <c r="A35" s="86"/>
      <c r="B35" s="87"/>
      <c r="C35" s="87"/>
      <c r="D35" s="87"/>
      <c r="E35" s="87"/>
      <c r="F35" s="87"/>
      <c r="G35" s="87"/>
      <c r="H35" s="88"/>
      <c r="I35" s="86"/>
      <c r="J35" s="87"/>
      <c r="K35" s="87"/>
      <c r="L35" s="87"/>
      <c r="M35" s="87"/>
      <c r="N35" s="87"/>
      <c r="O35" s="87"/>
      <c r="P35" s="88"/>
      <c r="Q35" s="86"/>
      <c r="R35" s="87"/>
      <c r="S35" s="87"/>
      <c r="T35" s="87"/>
      <c r="U35" s="87"/>
      <c r="V35" s="87"/>
      <c r="W35" s="87"/>
      <c r="X35" s="88"/>
      <c r="AB35" s="5">
        <f>COUNTIF($AC$3:AC35,"&gt;1")</f>
        <v>21</v>
      </c>
      <c r="AC35" s="5">
        <f>[2]基本登録!A24</f>
        <v>56</v>
      </c>
      <c r="AD35" s="5" t="str">
        <f>[2]基本登録!B24</f>
        <v>清水</v>
      </c>
      <c r="AE35" s="5" t="str">
        <f>[2]基本登録!C24</f>
        <v>学武</v>
      </c>
      <c r="AF35" s="5" t="str">
        <f>[2]基本登録!D24</f>
        <v>清水</v>
      </c>
    </row>
    <row r="36" spans="1:32" ht="13.5">
      <c r="A36" s="67">
        <v>4</v>
      </c>
      <c r="B36" s="68"/>
      <c r="C36" s="68"/>
      <c r="D36" s="68"/>
      <c r="E36" s="68"/>
      <c r="F36" s="68"/>
      <c r="G36" s="68"/>
      <c r="H36" s="69"/>
      <c r="I36" s="67">
        <v>5</v>
      </c>
      <c r="J36" s="68"/>
      <c r="K36" s="68"/>
      <c r="L36" s="68"/>
      <c r="M36" s="68"/>
      <c r="N36" s="68"/>
      <c r="O36" s="68"/>
      <c r="P36" s="69"/>
      <c r="Q36" s="67">
        <v>6</v>
      </c>
      <c r="R36" s="68"/>
      <c r="S36" s="68"/>
      <c r="T36" s="68"/>
      <c r="U36" s="68"/>
      <c r="V36" s="68"/>
      <c r="W36" s="68"/>
      <c r="X36" s="69"/>
      <c r="AB36" s="5">
        <f>COUNTIF($AC$3:AC36,"&gt;1")</f>
        <v>22</v>
      </c>
      <c r="AC36" s="5">
        <f>[2]基本登録!A25</f>
        <v>101</v>
      </c>
      <c r="AD36" s="5" t="str">
        <f>[2]基本登録!B25</f>
        <v>杉山</v>
      </c>
      <c r="AE36" s="5" t="str">
        <f>[2]基本登録!C25</f>
        <v>利明</v>
      </c>
      <c r="AF36" s="5" t="str">
        <f>[2]基本登録!D25</f>
        <v>杉山</v>
      </c>
    </row>
    <row r="37" spans="1:32" ht="17.25">
      <c r="A37" s="70"/>
      <c r="B37" s="788" t="s">
        <v>43</v>
      </c>
      <c r="C37" s="789"/>
      <c r="D37" s="789"/>
      <c r="E37" s="789"/>
      <c r="F37" s="789"/>
      <c r="G37" s="790"/>
      <c r="H37" s="71"/>
      <c r="I37" s="70"/>
      <c r="J37" s="788" t="s">
        <v>43</v>
      </c>
      <c r="K37" s="789"/>
      <c r="L37" s="789"/>
      <c r="M37" s="789"/>
      <c r="N37" s="789"/>
      <c r="O37" s="790"/>
      <c r="P37" s="71"/>
      <c r="Q37" s="70"/>
      <c r="R37" s="788" t="s">
        <v>43</v>
      </c>
      <c r="S37" s="789"/>
      <c r="T37" s="789"/>
      <c r="U37" s="789"/>
      <c r="V37" s="789"/>
      <c r="W37" s="790"/>
      <c r="X37" s="71"/>
      <c r="AB37" s="5">
        <f>COUNTIF($AC$3:AC37,"&gt;1")</f>
        <v>23</v>
      </c>
      <c r="AC37" s="5">
        <f>[2]基本登録!A26</f>
        <v>102</v>
      </c>
      <c r="AD37" s="5" t="str">
        <f>[2]基本登録!B26</f>
        <v>後藤</v>
      </c>
      <c r="AE37" s="5">
        <f>[2]基本登録!C26</f>
        <v>0</v>
      </c>
      <c r="AF37" s="5" t="str">
        <f>[2]基本登録!D26</f>
        <v>後藤</v>
      </c>
    </row>
    <row r="38" spans="1:32" ht="13.5">
      <c r="A38" s="70"/>
      <c r="B38" s="72"/>
      <c r="C38" s="72"/>
      <c r="D38" s="545" t="str">
        <f>"（ "&amp;$AA$3&amp;"年"</f>
        <v>（ 令和5年</v>
      </c>
      <c r="E38" s="72">
        <f>E3</f>
        <v>10</v>
      </c>
      <c r="F38" s="72" t="s">
        <v>379</v>
      </c>
      <c r="H38" s="73"/>
      <c r="I38" s="70"/>
      <c r="J38" s="72"/>
      <c r="K38" s="72"/>
      <c r="L38" s="545" t="str">
        <f>D38</f>
        <v>（ 令和5年</v>
      </c>
      <c r="M38" s="72">
        <f>E3</f>
        <v>10</v>
      </c>
      <c r="N38" s="72" t="s">
        <v>379</v>
      </c>
      <c r="P38" s="73"/>
      <c r="Q38" s="70"/>
      <c r="R38" s="72"/>
      <c r="S38" s="72"/>
      <c r="T38" s="545" t="str">
        <f>D38</f>
        <v>（ 令和5年</v>
      </c>
      <c r="U38" s="72">
        <f>E3</f>
        <v>10</v>
      </c>
      <c r="V38" s="72" t="s">
        <v>379</v>
      </c>
      <c r="X38" s="73"/>
      <c r="Z38" s="154"/>
      <c r="AB38" s="5">
        <f>COUNTIF($AC$3:AC38,"&gt;1")</f>
        <v>24</v>
      </c>
      <c r="AC38" s="5">
        <f>[2]基本登録!A27</f>
        <v>103</v>
      </c>
      <c r="AD38" s="5" t="str">
        <f>[2]基本登録!B27</f>
        <v>平田</v>
      </c>
      <c r="AE38" s="5">
        <f>[2]基本登録!C27</f>
        <v>0</v>
      </c>
      <c r="AF38" s="5" t="str">
        <f>[2]基本登録!D27</f>
        <v>平田</v>
      </c>
    </row>
    <row r="39" spans="1:32" ht="8.25" customHeight="1">
      <c r="A39" s="70"/>
      <c r="H39" s="73"/>
      <c r="I39" s="70"/>
      <c r="P39" s="73"/>
      <c r="Q39" s="70"/>
      <c r="X39" s="73"/>
      <c r="AB39" s="5">
        <f>COUNTIF($AC$3:AC39,"&gt;1")</f>
        <v>25</v>
      </c>
      <c r="AC39" s="5">
        <f>[2]基本登録!A28</f>
        <v>104</v>
      </c>
      <c r="AD39" s="5" t="str">
        <f>[2]基本登録!B28</f>
        <v>相田</v>
      </c>
      <c r="AE39" s="5" t="str">
        <f>[2]基本登録!C28</f>
        <v>正貴</v>
      </c>
      <c r="AF39" s="5" t="str">
        <f>[2]基本登録!D28</f>
        <v>相田</v>
      </c>
    </row>
    <row r="40" spans="1:32" ht="17.25">
      <c r="A40" s="70"/>
      <c r="B40" s="74"/>
      <c r="C40" s="791" t="str">
        <f>VLOOKUP(A36,$AB:$AD,3,0)</f>
        <v>渡邉</v>
      </c>
      <c r="D40" s="791"/>
      <c r="E40" s="791" t="str">
        <f>VLOOKUP(A36,$AB:$AF,4,0)</f>
        <v>孝之</v>
      </c>
      <c r="F40" s="791"/>
      <c r="G40" s="163" t="s">
        <v>44</v>
      </c>
      <c r="H40" s="73"/>
      <c r="I40" s="70"/>
      <c r="J40" s="74"/>
      <c r="K40" s="791" t="str">
        <f>VLOOKUP(I36,$AB:$AD,3,0)</f>
        <v>八重樫</v>
      </c>
      <c r="L40" s="791"/>
      <c r="M40" s="791" t="str">
        <f>VLOOKUP(I36,$AB:$AF,4,0)</f>
        <v>隆</v>
      </c>
      <c r="N40" s="791"/>
      <c r="O40" s="163" t="s">
        <v>44</v>
      </c>
      <c r="P40" s="73"/>
      <c r="Q40" s="70"/>
      <c r="R40" s="74"/>
      <c r="S40" s="791" t="str">
        <f>VLOOKUP(Q36,$AB:$AD,3,0)</f>
        <v>菊地</v>
      </c>
      <c r="T40" s="791"/>
      <c r="U40" s="791" t="str">
        <f>VLOOKUP(Q36,$AB:$AF,4,0)</f>
        <v>浩司</v>
      </c>
      <c r="V40" s="791"/>
      <c r="W40" s="163" t="s">
        <v>44</v>
      </c>
      <c r="X40" s="73"/>
      <c r="AB40" s="5">
        <f>COUNTIF($AC$3:AC40,"&gt;1")</f>
        <v>26</v>
      </c>
      <c r="AC40" s="5">
        <f>[2]基本登録!A29</f>
        <v>105</v>
      </c>
      <c r="AD40" s="5" t="str">
        <f>[2]基本登録!B29</f>
        <v>板倉</v>
      </c>
      <c r="AE40" s="5">
        <f>[2]基本登録!C29</f>
        <v>0</v>
      </c>
      <c r="AF40" s="5" t="str">
        <f>[2]基本登録!D29</f>
        <v>板倉</v>
      </c>
    </row>
    <row r="41" spans="1:32" ht="8.25" customHeight="1">
      <c r="A41" s="70"/>
      <c r="H41" s="73"/>
      <c r="I41" s="70"/>
      <c r="P41" s="73"/>
      <c r="Q41" s="70"/>
      <c r="X41" s="73"/>
      <c r="AB41" s="5">
        <f>COUNTIF($AC$3:AC41,"&gt;1")</f>
        <v>27</v>
      </c>
      <c r="AC41" s="5">
        <f>[2]基本登録!A30</f>
        <v>106</v>
      </c>
      <c r="AD41" s="5" t="str">
        <f>[2]基本登録!B30</f>
        <v>片山</v>
      </c>
      <c r="AE41" s="5" t="str">
        <f>[2]基本登録!C30</f>
        <v>孝行</v>
      </c>
      <c r="AF41" s="5" t="str">
        <f>[2]基本登録!D30</f>
        <v>片山</v>
      </c>
    </row>
    <row r="42" spans="1:32" ht="15.75" customHeight="1">
      <c r="A42" s="70"/>
      <c r="B42" s="775" t="s">
        <v>45</v>
      </c>
      <c r="C42" s="776"/>
      <c r="D42" s="777"/>
      <c r="E42" s="75" t="s">
        <v>46</v>
      </c>
      <c r="F42" s="781">
        <f>$Z$3</f>
        <v>45200</v>
      </c>
      <c r="G42" s="782"/>
      <c r="H42" s="73"/>
      <c r="I42" s="70"/>
      <c r="J42" s="775" t="s">
        <v>45</v>
      </c>
      <c r="K42" s="776"/>
      <c r="L42" s="777"/>
      <c r="M42" s="75" t="s">
        <v>46</v>
      </c>
      <c r="N42" s="781">
        <f>F42</f>
        <v>45200</v>
      </c>
      <c r="O42" s="782"/>
      <c r="P42" s="73"/>
      <c r="Q42" s="70"/>
      <c r="R42" s="775" t="s">
        <v>45</v>
      </c>
      <c r="S42" s="776"/>
      <c r="T42" s="777"/>
      <c r="U42" s="75" t="s">
        <v>46</v>
      </c>
      <c r="V42" s="781">
        <f>F42</f>
        <v>45200</v>
      </c>
      <c r="W42" s="782"/>
      <c r="X42" s="73"/>
      <c r="AB42" s="5">
        <f>COUNTIF($AC$3:AC42,"&gt;1")</f>
        <v>28</v>
      </c>
      <c r="AC42" s="5">
        <f>[2]基本登録!A31</f>
        <v>4</v>
      </c>
      <c r="AD42" s="5" t="str">
        <f>[2]基本登録!B31</f>
        <v>長尾</v>
      </c>
      <c r="AE42" s="5" t="str">
        <f>[2]基本登録!C31</f>
        <v>恵美子</v>
      </c>
      <c r="AF42" s="5" t="str">
        <f>[2]基本登録!D31</f>
        <v>長尾</v>
      </c>
    </row>
    <row r="43" spans="1:32" ht="15.75" customHeight="1">
      <c r="A43" s="70"/>
      <c r="B43" s="778"/>
      <c r="C43" s="779"/>
      <c r="D43" s="780"/>
      <c r="E43" s="76" t="s">
        <v>47</v>
      </c>
      <c r="F43" s="784">
        <f>EDATE(F42,1)-1</f>
        <v>45230</v>
      </c>
      <c r="G43" s="785"/>
      <c r="H43" s="73"/>
      <c r="I43" s="70"/>
      <c r="J43" s="778"/>
      <c r="K43" s="779"/>
      <c r="L43" s="780"/>
      <c r="M43" s="76" t="s">
        <v>47</v>
      </c>
      <c r="N43" s="784">
        <f>EDATE(N42,1)-1</f>
        <v>45230</v>
      </c>
      <c r="O43" s="785"/>
      <c r="P43" s="73"/>
      <c r="Q43" s="70"/>
      <c r="R43" s="778"/>
      <c r="S43" s="779"/>
      <c r="T43" s="780"/>
      <c r="U43" s="76" t="s">
        <v>47</v>
      </c>
      <c r="V43" s="784">
        <f>EDATE(V42,1)-1</f>
        <v>45230</v>
      </c>
      <c r="W43" s="785"/>
      <c r="X43" s="73"/>
      <c r="AB43" s="5">
        <f>COUNTIF($AC$3:AC43,"&gt;1")</f>
        <v>29</v>
      </c>
      <c r="AC43" s="5">
        <f>[2]基本登録!A32</f>
        <v>107</v>
      </c>
      <c r="AD43" s="5" t="str">
        <f>[2]基本登録!B32</f>
        <v>廣田</v>
      </c>
      <c r="AE43" s="5" t="str">
        <f>[2]基本登録!C32</f>
        <v>隼人</v>
      </c>
      <c r="AF43" s="5" t="str">
        <f>[2]基本登録!D32</f>
        <v>廣田</v>
      </c>
    </row>
    <row r="44" spans="1:32" ht="15.75" customHeight="1">
      <c r="A44" s="70"/>
      <c r="B44" s="756" t="s">
        <v>21</v>
      </c>
      <c r="C44" s="757"/>
      <c r="D44" s="757"/>
      <c r="E44" s="757"/>
      <c r="F44" s="757"/>
      <c r="G44" s="758"/>
      <c r="H44" s="73"/>
      <c r="I44" s="70"/>
      <c r="J44" s="756" t="s">
        <v>21</v>
      </c>
      <c r="K44" s="757"/>
      <c r="L44" s="757"/>
      <c r="M44" s="757"/>
      <c r="N44" s="757"/>
      <c r="O44" s="758"/>
      <c r="P44" s="73"/>
      <c r="Q44" s="70"/>
      <c r="R44" s="756" t="s">
        <v>21</v>
      </c>
      <c r="S44" s="757"/>
      <c r="T44" s="757"/>
      <c r="U44" s="757"/>
      <c r="V44" s="757"/>
      <c r="W44" s="758"/>
      <c r="X44" s="73"/>
      <c r="AB44" s="5">
        <f>COUNTIF($AC$3:AC44,"&gt;1")</f>
        <v>30</v>
      </c>
      <c r="AC44" s="5">
        <f>[2]基本登録!A33</f>
        <v>108</v>
      </c>
      <c r="AD44" s="5" t="str">
        <f>[2]基本登録!B33</f>
        <v>庵</v>
      </c>
      <c r="AE44" s="5">
        <f>[2]基本登録!C33</f>
        <v>0</v>
      </c>
      <c r="AF44" s="5" t="str">
        <f>[2]基本登録!D33</f>
        <v>庵</v>
      </c>
    </row>
    <row r="45" spans="1:32" ht="15.75" customHeight="1">
      <c r="A45" s="70"/>
      <c r="B45" s="77" t="s">
        <v>48</v>
      </c>
      <c r="C45" s="773" t="s">
        <v>49</v>
      </c>
      <c r="D45" s="774"/>
      <c r="E45" s="77" t="s">
        <v>48</v>
      </c>
      <c r="F45" s="773" t="s">
        <v>49</v>
      </c>
      <c r="G45" s="774"/>
      <c r="H45" s="73"/>
      <c r="I45" s="70"/>
      <c r="J45" s="77" t="s">
        <v>48</v>
      </c>
      <c r="K45" s="773" t="s">
        <v>49</v>
      </c>
      <c r="L45" s="774"/>
      <c r="M45" s="77" t="s">
        <v>48</v>
      </c>
      <c r="N45" s="773" t="s">
        <v>49</v>
      </c>
      <c r="O45" s="774"/>
      <c r="P45" s="73"/>
      <c r="Q45" s="70"/>
      <c r="R45" s="77" t="s">
        <v>48</v>
      </c>
      <c r="S45" s="773" t="s">
        <v>49</v>
      </c>
      <c r="T45" s="774"/>
      <c r="U45" s="77" t="s">
        <v>48</v>
      </c>
      <c r="V45" s="773" t="s">
        <v>49</v>
      </c>
      <c r="W45" s="774"/>
      <c r="X45" s="73"/>
      <c r="AB45" s="5">
        <f>COUNTIF($AC$3:AC45,"&gt;1")</f>
        <v>31</v>
      </c>
      <c r="AC45" s="5">
        <f>[2]基本登録!A34</f>
        <v>109</v>
      </c>
      <c r="AD45" s="5" t="str">
        <f>[2]基本登録!B34</f>
        <v>鈴木</v>
      </c>
      <c r="AE45" s="5" t="str">
        <f>[2]基本登録!C34</f>
        <v>三喜男</v>
      </c>
      <c r="AF45" s="5" t="str">
        <f>[2]基本登録!D34</f>
        <v>鈴木</v>
      </c>
    </row>
    <row r="46" spans="1:32" ht="15.75" customHeight="1">
      <c r="A46" s="70"/>
      <c r="B46" s="78">
        <v>1</v>
      </c>
      <c r="C46" s="769">
        <f>IF(ISERROR(VLOOKUP(VLOOKUP(A36,$AB:$AF,5,0)&amp;B46,売上入力!$A:$AJ,35,0)),0,IF(VLOOKUP(VLOOKUP(A36,$AB:$AF,5,0)&amp;B46,売上入力!$A:$J,10,0)="日払","日払済",VLOOKUP(VLOOKUP(A36,$AB:$AF,5,0)&amp;B46,売上入力!$A:$AJ,35,0)))</f>
        <v>0</v>
      </c>
      <c r="D46" s="770"/>
      <c r="E46" s="78">
        <v>16</v>
      </c>
      <c r="F46" s="769">
        <f>IF(ISERROR(VLOOKUP(VLOOKUP(A36,$AB:$AF,5,0)&amp;E46,売上入力!$A:$AJ,35,0)),0,IF(VLOOKUP(VLOOKUP(A36,$AB:$AF,5,0)&amp;E46,売上入力!$A:$J,10,0)="日払","日払済",VLOOKUP(VLOOKUP(A36,$AB:$AF,5,0)&amp;E46,売上入力!$A:$AJ,35,0)))</f>
        <v>0</v>
      </c>
      <c r="G46" s="770"/>
      <c r="H46" s="73"/>
      <c r="I46" s="70"/>
      <c r="J46" s="78">
        <v>1</v>
      </c>
      <c r="K46" s="769">
        <f>IF(ISERROR(VLOOKUP(VLOOKUP(I36,$AB:$AF,5,0)&amp;J46,売上入力!$A:$AJ,35,0)),0,IF(VLOOKUP(VLOOKUP(I36,$AB:$AF,5,0)&amp;J46,売上入力!$A:$J,10,0)="日払","日払済",VLOOKUP(VLOOKUP(I36,$AB:$AF,5,0)&amp;J46,売上入力!$A:$AJ,35,0)))</f>
        <v>0</v>
      </c>
      <c r="L46" s="770"/>
      <c r="M46" s="78">
        <v>16</v>
      </c>
      <c r="N46" s="769">
        <f>IF(ISERROR(VLOOKUP(VLOOKUP(I36,$AB:$AF,5,0)&amp;M46,売上入力!$A:$AJ,35,0)),0,IF(VLOOKUP(VLOOKUP(I36,$AB:$AF,5,0)&amp;M46,売上入力!$A:$J,10,0)="日払","日払済",VLOOKUP(VLOOKUP(I36,$AB:$AF,5,0)&amp;M46,売上入力!$A:$AJ,35,0)))</f>
        <v>0</v>
      </c>
      <c r="O46" s="770"/>
      <c r="P46" s="73"/>
      <c r="Q46" s="70"/>
      <c r="R46" s="78">
        <v>1</v>
      </c>
      <c r="S46" s="769">
        <f>IF(ISERROR(VLOOKUP(VLOOKUP(Q36,$AB:$AF,5,0)&amp;R46,売上入力!$A:$AJ,35,0)),0,IF(VLOOKUP(VLOOKUP(Q36,$AB:$AF,5,0)&amp;R46,売上入力!$A:$J,10,0)="日払","日払済",VLOOKUP(VLOOKUP(Q36,$AB:$AF,5,0)&amp;R46,売上入力!$A:$AJ,35,0)))</f>
        <v>0</v>
      </c>
      <c r="T46" s="770"/>
      <c r="U46" s="78">
        <v>16</v>
      </c>
      <c r="V46" s="769">
        <f>IF(ISERROR(VLOOKUP(VLOOKUP(Q36,$AB:$AF,5,0)&amp;U46,売上入力!$A:$AJ,35,0)),0,IF(VLOOKUP(VLOOKUP(Q36,$AB:$AF,5,0)&amp;U46,売上入力!$A:$J,10,0)="日払","日払済",VLOOKUP(VLOOKUP(Q36,$AB:$AF,5,0)&amp;U46,売上入力!$A:$AJ,35,0)))</f>
        <v>0</v>
      </c>
      <c r="W46" s="770"/>
      <c r="X46" s="73"/>
      <c r="AB46" s="5">
        <f>COUNTIF($AC$3:AC46,"&gt;1")</f>
        <v>32</v>
      </c>
      <c r="AC46" s="5">
        <f>[2]基本登録!A35</f>
        <v>110</v>
      </c>
      <c r="AD46" s="5" t="str">
        <f>[2]基本登録!B35</f>
        <v>中嶋</v>
      </c>
      <c r="AE46" s="5">
        <f>[2]基本登録!C35</f>
        <v>0</v>
      </c>
      <c r="AF46" s="5" t="str">
        <f>[2]基本登録!D35</f>
        <v>中嶋</v>
      </c>
    </row>
    <row r="47" spans="1:32" ht="15.75" customHeight="1">
      <c r="A47" s="70"/>
      <c r="B47" s="79">
        <v>2</v>
      </c>
      <c r="C47" s="769">
        <f>IF(ISERROR(VLOOKUP(VLOOKUP(A36,$AB:$AF,5,0)&amp;B47,売上入力!$A:$AJ,35,0)),0,IF(VLOOKUP(VLOOKUP(A36,$AB:$AF,5,0)&amp;B47,売上入力!$A:$J,10,0)="日払","日払済",VLOOKUP(VLOOKUP(A36,$AB:$AF,5,0)&amp;B47,売上入力!$A:$AJ,35,0)))</f>
        <v>0</v>
      </c>
      <c r="D47" s="770"/>
      <c r="E47" s="79">
        <v>17</v>
      </c>
      <c r="F47" s="769">
        <f>IF(ISERROR(VLOOKUP(VLOOKUP(A36,$AB:$AF,5,0)&amp;E47,売上入力!$A:$AJ,35,0)),0,IF(VLOOKUP(VLOOKUP(A36,$AB:$AF,5,0)&amp;E47,売上入力!$A:$J,10,0)="日払","日払済",VLOOKUP(VLOOKUP(A36,$AB:$AF,5,0)&amp;E47,売上入力!$A:$AJ,35,0)))</f>
        <v>0</v>
      </c>
      <c r="G47" s="770"/>
      <c r="H47" s="73"/>
      <c r="I47" s="70"/>
      <c r="J47" s="79">
        <v>2</v>
      </c>
      <c r="K47" s="769">
        <f>IF(ISERROR(VLOOKUP(VLOOKUP(I36,$AB:$AF,5,0)&amp;J47,売上入力!$A:$AJ,35,0)),0,IF(VLOOKUP(VLOOKUP(I36,$AB:$AF,5,0)&amp;J47,売上入力!$A:$J,10,0)="日払","日払済",VLOOKUP(VLOOKUP(I36,$AB:$AF,5,0)&amp;J47,売上入力!$A:$AJ,35,0)))</f>
        <v>0</v>
      </c>
      <c r="L47" s="770"/>
      <c r="M47" s="79">
        <v>17</v>
      </c>
      <c r="N47" s="769">
        <f>IF(ISERROR(VLOOKUP(VLOOKUP(I36,$AB:$AF,5,0)&amp;M47,売上入力!$A:$AJ,35,0)),0,IF(VLOOKUP(VLOOKUP(I36,$AB:$AF,5,0)&amp;M47,売上入力!$A:$J,10,0)="日払","日払済",VLOOKUP(VLOOKUP(I36,$AB:$AF,5,0)&amp;M47,売上入力!$A:$AJ,35,0)))</f>
        <v>0</v>
      </c>
      <c r="O47" s="770"/>
      <c r="P47" s="73"/>
      <c r="Q47" s="70"/>
      <c r="R47" s="79">
        <v>2</v>
      </c>
      <c r="S47" s="769" t="str">
        <f>IF(ISERROR(VLOOKUP(VLOOKUP(Q36,$AB:$AF,5,0)&amp;R47,売上入力!$A:$AJ,35,0)),0,IF(VLOOKUP(VLOOKUP(Q36,$AB:$AF,5,0)&amp;R47,売上入力!$A:$J,10,0)="日払","日払済",VLOOKUP(VLOOKUP(Q36,$AB:$AF,5,0)&amp;R47,売上入力!$A:$AJ,35,0)))</f>
        <v>日払済</v>
      </c>
      <c r="T47" s="770"/>
      <c r="U47" s="79">
        <v>17</v>
      </c>
      <c r="V47" s="769">
        <f>IF(ISERROR(VLOOKUP(VLOOKUP(Q36,$AB:$AF,5,0)&amp;U47,売上入力!$A:$AJ,35,0)),0,IF(VLOOKUP(VLOOKUP(Q36,$AB:$AF,5,0)&amp;U47,売上入力!$A:$J,10,0)="日払","日払済",VLOOKUP(VLOOKUP(Q36,$AB:$AF,5,0)&amp;U47,売上入力!$A:$AJ,35,0)))</f>
        <v>0</v>
      </c>
      <c r="W47" s="770"/>
      <c r="X47" s="73"/>
      <c r="AB47" s="5">
        <f>COUNTIF($AC$3:AC47,"&gt;1")</f>
        <v>33</v>
      </c>
      <c r="AC47" s="5">
        <f>[2]基本登録!A36</f>
        <v>111</v>
      </c>
      <c r="AD47" s="5" t="str">
        <f>[2]基本登録!B36</f>
        <v>井越</v>
      </c>
      <c r="AE47" s="5" t="str">
        <f>[2]基本登録!C36</f>
        <v>淳二</v>
      </c>
      <c r="AF47" s="5" t="str">
        <f>[2]基本登録!D36</f>
        <v>井越</v>
      </c>
    </row>
    <row r="48" spans="1:32" ht="15.75" customHeight="1">
      <c r="A48" s="70"/>
      <c r="B48" s="79">
        <v>3</v>
      </c>
      <c r="C48" s="769">
        <f>IF(ISERROR(VLOOKUP(VLOOKUP(A36,$AB:$AF,5,0)&amp;B48,売上入力!$A:$AJ,35,0)),0,IF(VLOOKUP(VLOOKUP(A36,$AB:$AF,5,0)&amp;B48,売上入力!$A:$J,10,0)="日払","日払済",VLOOKUP(VLOOKUP(A36,$AB:$AF,5,0)&amp;B48,売上入力!$A:$AJ,35,0)))</f>
        <v>0</v>
      </c>
      <c r="D48" s="770"/>
      <c r="E48" s="79">
        <v>18</v>
      </c>
      <c r="F48" s="769">
        <f>IF(ISERROR(VLOOKUP(VLOOKUP(A36,$AB:$AF,5,0)&amp;E48,売上入力!$A:$AJ,35,0)),0,IF(VLOOKUP(VLOOKUP(A36,$AB:$AF,5,0)&amp;E48,売上入力!$A:$J,10,0)="日払","日払済",VLOOKUP(VLOOKUP(A36,$AB:$AF,5,0)&amp;E48,売上入力!$A:$AJ,35,0)))</f>
        <v>0</v>
      </c>
      <c r="G48" s="770"/>
      <c r="H48" s="73"/>
      <c r="I48" s="70"/>
      <c r="J48" s="79">
        <v>3</v>
      </c>
      <c r="K48" s="769">
        <f>IF(ISERROR(VLOOKUP(VLOOKUP(I36,$AB:$AF,5,0)&amp;J48,売上入力!$A:$AJ,35,0)),0,IF(VLOOKUP(VLOOKUP(I36,$AB:$AF,5,0)&amp;J48,売上入力!$A:$J,10,0)="日払","日払済",VLOOKUP(VLOOKUP(I36,$AB:$AF,5,0)&amp;J48,売上入力!$A:$AJ,35,0)))</f>
        <v>0</v>
      </c>
      <c r="L48" s="770"/>
      <c r="M48" s="79">
        <v>18</v>
      </c>
      <c r="N48" s="769">
        <f>IF(ISERROR(VLOOKUP(VLOOKUP(I36,$AB:$AF,5,0)&amp;M48,売上入力!$A:$AJ,35,0)),0,IF(VLOOKUP(VLOOKUP(I36,$AB:$AF,5,0)&amp;M48,売上入力!$A:$J,10,0)="日払","日払済",VLOOKUP(VLOOKUP(I36,$AB:$AF,5,0)&amp;M48,売上入力!$A:$AJ,35,0)))</f>
        <v>0</v>
      </c>
      <c r="O48" s="770"/>
      <c r="P48" s="73"/>
      <c r="Q48" s="70"/>
      <c r="R48" s="79">
        <v>3</v>
      </c>
      <c r="S48" s="769">
        <f>IF(ISERROR(VLOOKUP(VLOOKUP(Q36,$AB:$AF,5,0)&amp;R48,売上入力!$A:$AJ,35,0)),0,IF(VLOOKUP(VLOOKUP(Q36,$AB:$AF,5,0)&amp;R48,売上入力!$A:$J,10,0)="日払","日払済",VLOOKUP(VLOOKUP(Q36,$AB:$AF,5,0)&amp;R48,売上入力!$A:$AJ,35,0)))</f>
        <v>0</v>
      </c>
      <c r="T48" s="770"/>
      <c r="U48" s="79">
        <v>18</v>
      </c>
      <c r="V48" s="769">
        <f>IF(ISERROR(VLOOKUP(VLOOKUP(Q36,$AB:$AF,5,0)&amp;U48,売上入力!$A:$AJ,35,0)),0,IF(VLOOKUP(VLOOKUP(Q36,$AB:$AF,5,0)&amp;U48,売上入力!$A:$J,10,0)="日払","日払済",VLOOKUP(VLOOKUP(Q36,$AB:$AF,5,0)&amp;U48,売上入力!$A:$AJ,35,0)))</f>
        <v>0</v>
      </c>
      <c r="W48" s="770"/>
      <c r="X48" s="73"/>
      <c r="AB48" s="5">
        <f>COUNTIF($AC$3:AC48,"&gt;1")</f>
        <v>34</v>
      </c>
      <c r="AC48" s="5">
        <f>[2]基本登録!A37</f>
        <v>112</v>
      </c>
      <c r="AD48" s="5" t="str">
        <f>[2]基本登録!B37</f>
        <v>道上</v>
      </c>
      <c r="AE48" s="5">
        <f>[2]基本登録!C37</f>
        <v>0</v>
      </c>
      <c r="AF48" s="5" t="str">
        <f>[2]基本登録!D37</f>
        <v>道上</v>
      </c>
    </row>
    <row r="49" spans="1:32" ht="15.75" customHeight="1">
      <c r="A49" s="70"/>
      <c r="B49" s="79">
        <v>4</v>
      </c>
      <c r="C49" s="769">
        <f>IF(ISERROR(VLOOKUP(VLOOKUP(A36,$AB:$AF,5,0)&amp;B49,売上入力!$A:$AJ,35,0)),0,IF(VLOOKUP(VLOOKUP(A36,$AB:$AF,5,0)&amp;B49,売上入力!$A:$J,10,0)="日払","日払済",VLOOKUP(VLOOKUP(A36,$AB:$AF,5,0)&amp;B49,売上入力!$A:$AJ,35,0)))</f>
        <v>0</v>
      </c>
      <c r="D49" s="770"/>
      <c r="E49" s="79">
        <v>19</v>
      </c>
      <c r="F49" s="769">
        <f>IF(ISERROR(VLOOKUP(VLOOKUP(A36,$AB:$AF,5,0)&amp;E49,売上入力!$A:$AJ,35,0)),0,IF(VLOOKUP(VLOOKUP(A36,$AB:$AF,5,0)&amp;E49,売上入力!$A:$J,10,0)="日払","日払済",VLOOKUP(VLOOKUP(A36,$AB:$AF,5,0)&amp;E49,売上入力!$A:$AJ,35,0)))</f>
        <v>0</v>
      </c>
      <c r="G49" s="770"/>
      <c r="H49" s="73"/>
      <c r="I49" s="70"/>
      <c r="J49" s="79">
        <v>4</v>
      </c>
      <c r="K49" s="769">
        <f>IF(ISERROR(VLOOKUP(VLOOKUP(I36,$AB:$AF,5,0)&amp;J49,売上入力!$A:$AJ,35,0)),0,IF(VLOOKUP(VLOOKUP(I36,$AB:$AF,5,0)&amp;J49,売上入力!$A:$J,10,0)="日払","日払済",VLOOKUP(VLOOKUP(I36,$AB:$AF,5,0)&amp;J49,売上入力!$A:$AJ,35,0)))</f>
        <v>0</v>
      </c>
      <c r="L49" s="770"/>
      <c r="M49" s="79">
        <v>19</v>
      </c>
      <c r="N49" s="769">
        <f>IF(ISERROR(VLOOKUP(VLOOKUP(I36,$AB:$AF,5,0)&amp;M49,売上入力!$A:$AJ,35,0)),0,IF(VLOOKUP(VLOOKUP(I36,$AB:$AF,5,0)&amp;M49,売上入力!$A:$J,10,0)="日払","日払済",VLOOKUP(VLOOKUP(I36,$AB:$AF,5,0)&amp;M49,売上入力!$A:$AJ,35,0)))</f>
        <v>0</v>
      </c>
      <c r="O49" s="770"/>
      <c r="P49" s="73"/>
      <c r="Q49" s="70"/>
      <c r="R49" s="79">
        <v>4</v>
      </c>
      <c r="S49" s="769">
        <f>IF(ISERROR(VLOOKUP(VLOOKUP(Q36,$AB:$AF,5,0)&amp;R49,売上入力!$A:$AJ,35,0)),0,IF(VLOOKUP(VLOOKUP(Q36,$AB:$AF,5,0)&amp;R49,売上入力!$A:$J,10,0)="日払","日払済",VLOOKUP(VLOOKUP(Q36,$AB:$AF,5,0)&amp;R49,売上入力!$A:$AJ,35,0)))</f>
        <v>0</v>
      </c>
      <c r="T49" s="770"/>
      <c r="U49" s="79">
        <v>19</v>
      </c>
      <c r="V49" s="769">
        <f>IF(ISERROR(VLOOKUP(VLOOKUP(Q36,$AB:$AF,5,0)&amp;U49,売上入力!$A:$AJ,35,0)),0,IF(VLOOKUP(VLOOKUP(Q36,$AB:$AF,5,0)&amp;U49,売上入力!$A:$J,10,0)="日払","日払済",VLOOKUP(VLOOKUP(Q36,$AB:$AF,5,0)&amp;U49,売上入力!$A:$AJ,35,0)))</f>
        <v>0</v>
      </c>
      <c r="W49" s="770"/>
      <c r="X49" s="73"/>
      <c r="AB49" s="5">
        <f>COUNTIF($AC$3:AC49,"&gt;1")</f>
        <v>35</v>
      </c>
      <c r="AC49" s="5">
        <f>[2]基本登録!A38</f>
        <v>113</v>
      </c>
      <c r="AD49" s="5" t="str">
        <f>[2]基本登録!B38</f>
        <v>片山紗</v>
      </c>
      <c r="AE49" s="5">
        <f>[2]基本登録!C38</f>
        <v>0</v>
      </c>
      <c r="AF49" s="5" t="str">
        <f>[2]基本登録!D38</f>
        <v>片山紗</v>
      </c>
    </row>
    <row r="50" spans="1:32" ht="15.75" customHeight="1">
      <c r="A50" s="70"/>
      <c r="B50" s="79">
        <v>5</v>
      </c>
      <c r="C50" s="769">
        <f>IF(ISERROR(VLOOKUP(VLOOKUP(A36,$AB:$AF,5,0)&amp;B50,売上入力!$A:$AJ,35,0)),0,IF(VLOOKUP(VLOOKUP(A36,$AB:$AF,5,0)&amp;B50,売上入力!$A:$J,10,0)="日払","日払済",VLOOKUP(VLOOKUP(A36,$AB:$AF,5,0)&amp;B50,売上入力!$A:$AJ,35,0)))</f>
        <v>0</v>
      </c>
      <c r="D50" s="770"/>
      <c r="E50" s="79">
        <v>20</v>
      </c>
      <c r="F50" s="769">
        <f>IF(ISERROR(VLOOKUP(VLOOKUP(A36,$AB:$AF,5,0)&amp;E50,売上入力!$A:$AJ,35,0)),0,IF(VLOOKUP(VLOOKUP(A36,$AB:$AF,5,0)&amp;E50,売上入力!$A:$J,10,0)="日払","日払済",VLOOKUP(VLOOKUP(A36,$AB:$AF,5,0)&amp;E50,売上入力!$A:$AJ,35,0)))</f>
        <v>0</v>
      </c>
      <c r="G50" s="770"/>
      <c r="H50" s="73"/>
      <c r="I50" s="70"/>
      <c r="J50" s="79">
        <v>5</v>
      </c>
      <c r="K50" s="769">
        <f>IF(ISERROR(VLOOKUP(VLOOKUP(I36,$AB:$AF,5,0)&amp;J50,売上入力!$A:$AJ,35,0)),0,IF(VLOOKUP(VLOOKUP(I36,$AB:$AF,5,0)&amp;J50,売上入力!$A:$J,10,0)="日払","日払済",VLOOKUP(VLOOKUP(I36,$AB:$AF,5,0)&amp;J50,売上入力!$A:$AJ,35,0)))</f>
        <v>0</v>
      </c>
      <c r="L50" s="770"/>
      <c r="M50" s="79">
        <v>20</v>
      </c>
      <c r="N50" s="769">
        <f>IF(ISERROR(VLOOKUP(VLOOKUP(I36,$AB:$AF,5,0)&amp;M50,売上入力!$A:$AJ,35,0)),0,IF(VLOOKUP(VLOOKUP(I36,$AB:$AF,5,0)&amp;M50,売上入力!$A:$J,10,0)="日払","日払済",VLOOKUP(VLOOKUP(I36,$AB:$AF,5,0)&amp;M50,売上入力!$A:$AJ,35,0)))</f>
        <v>0</v>
      </c>
      <c r="O50" s="770"/>
      <c r="P50" s="73"/>
      <c r="Q50" s="70"/>
      <c r="R50" s="79">
        <v>5</v>
      </c>
      <c r="S50" s="769">
        <f>IF(ISERROR(VLOOKUP(VLOOKUP(Q36,$AB:$AF,5,0)&amp;R50,売上入力!$A:$AJ,35,0)),0,IF(VLOOKUP(VLOOKUP(Q36,$AB:$AF,5,0)&amp;R50,売上入力!$A:$J,10,0)="日払","日払済",VLOOKUP(VLOOKUP(Q36,$AB:$AF,5,0)&amp;R50,売上入力!$A:$AJ,35,0)))</f>
        <v>0</v>
      </c>
      <c r="T50" s="770"/>
      <c r="U50" s="79">
        <v>20</v>
      </c>
      <c r="V50" s="769">
        <f>IF(ISERROR(VLOOKUP(VLOOKUP(Q36,$AB:$AF,5,0)&amp;U50,売上入力!$A:$AJ,35,0)),0,IF(VLOOKUP(VLOOKUP(Q36,$AB:$AF,5,0)&amp;U50,売上入力!$A:$J,10,0)="日払","日払済",VLOOKUP(VLOOKUP(Q36,$AB:$AF,5,0)&amp;U50,売上入力!$A:$AJ,35,0)))</f>
        <v>0</v>
      </c>
      <c r="W50" s="770"/>
      <c r="X50" s="73"/>
      <c r="AB50" s="5">
        <f>COUNTIF($AC$3:AC50,"&gt;1")</f>
        <v>36</v>
      </c>
      <c r="AC50" s="5">
        <f>[2]基本登録!A39</f>
        <v>114</v>
      </c>
      <c r="AD50" s="5" t="str">
        <f>[2]基本登録!B39</f>
        <v>中條</v>
      </c>
      <c r="AE50" s="5" t="str">
        <f>[2]基本登録!C39</f>
        <v>英二</v>
      </c>
      <c r="AF50" s="5" t="str">
        <f>[2]基本登録!D39</f>
        <v>中條</v>
      </c>
    </row>
    <row r="51" spans="1:32" ht="15.75" customHeight="1">
      <c r="A51" s="70"/>
      <c r="B51" s="79">
        <v>6</v>
      </c>
      <c r="C51" s="769">
        <f>IF(ISERROR(VLOOKUP(VLOOKUP(A36,$AB:$AF,5,0)&amp;B51,売上入力!$A:$AJ,35,0)),0,IF(VLOOKUP(VLOOKUP(A36,$AB:$AF,5,0)&amp;B51,売上入力!$A:$J,10,0)="日払","日払済",VLOOKUP(VLOOKUP(A36,$AB:$AF,5,0)&amp;B51,売上入力!$A:$AJ,35,0)))</f>
        <v>0</v>
      </c>
      <c r="D51" s="770"/>
      <c r="E51" s="79">
        <v>21</v>
      </c>
      <c r="F51" s="769">
        <f>IF(ISERROR(VLOOKUP(VLOOKUP(A36,$AB:$AF,5,0)&amp;E51,売上入力!$A:$AJ,35,0)),0,IF(VLOOKUP(VLOOKUP(A36,$AB:$AF,5,0)&amp;E51,売上入力!$A:$J,10,0)="日払","日払済",VLOOKUP(VLOOKUP(A36,$AB:$AF,5,0)&amp;E51,売上入力!$A:$AJ,35,0)))</f>
        <v>0</v>
      </c>
      <c r="G51" s="770"/>
      <c r="H51" s="73"/>
      <c r="I51" s="70"/>
      <c r="J51" s="79">
        <v>6</v>
      </c>
      <c r="K51" s="769">
        <f>IF(ISERROR(VLOOKUP(VLOOKUP(I36,$AB:$AF,5,0)&amp;J51,売上入力!$A:$AJ,35,0)),0,IF(VLOOKUP(VLOOKUP(I36,$AB:$AF,5,0)&amp;J51,売上入力!$A:$J,10,0)="日払","日払済",VLOOKUP(VLOOKUP(I36,$AB:$AF,5,0)&amp;J51,売上入力!$A:$AJ,35,0)))</f>
        <v>0</v>
      </c>
      <c r="L51" s="770"/>
      <c r="M51" s="79">
        <v>21</v>
      </c>
      <c r="N51" s="769">
        <f>IF(ISERROR(VLOOKUP(VLOOKUP(I36,$AB:$AF,5,0)&amp;M51,売上入力!$A:$AJ,35,0)),0,IF(VLOOKUP(VLOOKUP(I36,$AB:$AF,5,0)&amp;M51,売上入力!$A:$J,10,0)="日払","日払済",VLOOKUP(VLOOKUP(I36,$AB:$AF,5,0)&amp;M51,売上入力!$A:$AJ,35,0)))</f>
        <v>0</v>
      </c>
      <c r="O51" s="770"/>
      <c r="P51" s="73"/>
      <c r="Q51" s="70"/>
      <c r="R51" s="79">
        <v>6</v>
      </c>
      <c r="S51" s="769">
        <f>IF(ISERROR(VLOOKUP(VLOOKUP(Q36,$AB:$AF,5,0)&amp;R51,売上入力!$A:$AJ,35,0)),0,IF(VLOOKUP(VLOOKUP(Q36,$AB:$AF,5,0)&amp;R51,売上入力!$A:$J,10,0)="日払","日払済",VLOOKUP(VLOOKUP(Q36,$AB:$AF,5,0)&amp;R51,売上入力!$A:$AJ,35,0)))</f>
        <v>0</v>
      </c>
      <c r="T51" s="770"/>
      <c r="U51" s="79">
        <v>21</v>
      </c>
      <c r="V51" s="769">
        <f>IF(ISERROR(VLOOKUP(VLOOKUP(Q36,$AB:$AF,5,0)&amp;U51,売上入力!$A:$AJ,35,0)),0,IF(VLOOKUP(VLOOKUP(Q36,$AB:$AF,5,0)&amp;U51,売上入力!$A:$J,10,0)="日払","日払済",VLOOKUP(VLOOKUP(Q36,$AB:$AF,5,0)&amp;U51,売上入力!$A:$AJ,35,0)))</f>
        <v>0</v>
      </c>
      <c r="W51" s="770"/>
      <c r="X51" s="73"/>
      <c r="AB51" s="5">
        <f>COUNTIF($AC$3:AC51,"&gt;1")</f>
        <v>37</v>
      </c>
      <c r="AC51" s="5">
        <f>[2]基本登録!A40</f>
        <v>115</v>
      </c>
      <c r="AD51" s="5" t="str">
        <f>[2]基本登録!B40</f>
        <v>山本</v>
      </c>
      <c r="AE51" s="5" t="str">
        <f>[2]基本登録!C40</f>
        <v>貫太</v>
      </c>
      <c r="AF51" s="5" t="str">
        <f>[2]基本登録!D40</f>
        <v>山本</v>
      </c>
    </row>
    <row r="52" spans="1:32" ht="15.75" customHeight="1">
      <c r="A52" s="70"/>
      <c r="B52" s="79">
        <v>7</v>
      </c>
      <c r="C52" s="769">
        <f>IF(ISERROR(VLOOKUP(VLOOKUP(A36,$AB:$AF,5,0)&amp;B52,売上入力!$A:$AJ,35,0)),0,IF(VLOOKUP(VLOOKUP(A36,$AB:$AF,5,0)&amp;B52,売上入力!$A:$J,10,0)="日払","日払済",VLOOKUP(VLOOKUP(A36,$AB:$AF,5,0)&amp;B52,売上入力!$A:$AJ,35,0)))</f>
        <v>0</v>
      </c>
      <c r="D52" s="770"/>
      <c r="E52" s="79">
        <v>22</v>
      </c>
      <c r="F52" s="769">
        <f>IF(ISERROR(VLOOKUP(VLOOKUP(A36,$AB:$AF,5,0)&amp;E52,売上入力!$A:$AJ,35,0)),0,IF(VLOOKUP(VLOOKUP(A36,$AB:$AF,5,0)&amp;E52,売上入力!$A:$J,10,0)="日払","日払済",VLOOKUP(VLOOKUP(A36,$AB:$AF,5,0)&amp;E52,売上入力!$A:$AJ,35,0)))</f>
        <v>0</v>
      </c>
      <c r="G52" s="770"/>
      <c r="H52" s="73"/>
      <c r="I52" s="70"/>
      <c r="J52" s="79">
        <v>7</v>
      </c>
      <c r="K52" s="769">
        <f>IF(ISERROR(VLOOKUP(VLOOKUP(I36,$AB:$AF,5,0)&amp;J52,売上入力!$A:$AJ,35,0)),0,IF(VLOOKUP(VLOOKUP(I36,$AB:$AF,5,0)&amp;J52,売上入力!$A:$J,10,0)="日払","日払済",VLOOKUP(VLOOKUP(I36,$AB:$AF,5,0)&amp;J52,売上入力!$A:$AJ,35,0)))</f>
        <v>0</v>
      </c>
      <c r="L52" s="770"/>
      <c r="M52" s="79">
        <v>22</v>
      </c>
      <c r="N52" s="769">
        <f>IF(ISERROR(VLOOKUP(VLOOKUP(I36,$AB:$AF,5,0)&amp;M52,売上入力!$A:$AJ,35,0)),0,IF(VLOOKUP(VLOOKUP(I36,$AB:$AF,5,0)&amp;M52,売上入力!$A:$J,10,0)="日払","日払済",VLOOKUP(VLOOKUP(I36,$AB:$AF,5,0)&amp;M52,売上入力!$A:$AJ,35,0)))</f>
        <v>0</v>
      </c>
      <c r="O52" s="770"/>
      <c r="P52" s="73"/>
      <c r="Q52" s="70"/>
      <c r="R52" s="79">
        <v>7</v>
      </c>
      <c r="S52" s="769">
        <f>IF(ISERROR(VLOOKUP(VLOOKUP(Q36,$AB:$AF,5,0)&amp;R52,売上入力!$A:$AJ,35,0)),0,IF(VLOOKUP(VLOOKUP(Q36,$AB:$AF,5,0)&amp;R52,売上入力!$A:$J,10,0)="日払","日払済",VLOOKUP(VLOOKUP(Q36,$AB:$AF,5,0)&amp;R52,売上入力!$A:$AJ,35,0)))</f>
        <v>0</v>
      </c>
      <c r="T52" s="770"/>
      <c r="U52" s="79">
        <v>22</v>
      </c>
      <c r="V52" s="769">
        <f>IF(ISERROR(VLOOKUP(VLOOKUP(Q36,$AB:$AF,5,0)&amp;U52,売上入力!$A:$AJ,35,0)),0,IF(VLOOKUP(VLOOKUP(Q36,$AB:$AF,5,0)&amp;U52,売上入力!$A:$J,10,0)="日払","日払済",VLOOKUP(VLOOKUP(Q36,$AB:$AF,5,0)&amp;U52,売上入力!$A:$AJ,35,0)))</f>
        <v>0</v>
      </c>
      <c r="W52" s="770"/>
      <c r="X52" s="73"/>
      <c r="AB52" s="5">
        <f>COUNTIF($AC$3:AC52,"&gt;1")</f>
        <v>37</v>
      </c>
      <c r="AC52" s="5">
        <f>[2]基本登録!A41</f>
        <v>0</v>
      </c>
      <c r="AD52" s="5">
        <f>[2]基本登録!B41</f>
        <v>0</v>
      </c>
      <c r="AE52" s="5">
        <f>[2]基本登録!C41</f>
        <v>0</v>
      </c>
      <c r="AF52" s="5" t="str">
        <f>[2]基本登録!D41</f>
        <v/>
      </c>
    </row>
    <row r="53" spans="1:32" ht="15.75" customHeight="1">
      <c r="A53" s="70"/>
      <c r="B53" s="79">
        <v>8</v>
      </c>
      <c r="C53" s="769">
        <f>IF(ISERROR(VLOOKUP(VLOOKUP(A36,$AB:$AF,5,0)&amp;B53,売上入力!$A:$AJ,35,0)),0,IF(VLOOKUP(VLOOKUP(A36,$AB:$AF,5,0)&amp;B53,売上入力!$A:$J,10,0)="日払","日払済",VLOOKUP(VLOOKUP(A36,$AB:$AF,5,0)&amp;B53,売上入力!$A:$AJ,35,0)))</f>
        <v>0</v>
      </c>
      <c r="D53" s="770"/>
      <c r="E53" s="79">
        <v>23</v>
      </c>
      <c r="F53" s="769">
        <f>IF(ISERROR(VLOOKUP(VLOOKUP(A36,$AB:$AF,5,0)&amp;E53,売上入力!$A:$AJ,35,0)),0,IF(VLOOKUP(VLOOKUP(A36,$AB:$AF,5,0)&amp;E53,売上入力!$A:$J,10,0)="日払","日払済",VLOOKUP(VLOOKUP(A36,$AB:$AF,5,0)&amp;E53,売上入力!$A:$AJ,35,0)))</f>
        <v>0</v>
      </c>
      <c r="G53" s="770"/>
      <c r="H53" s="73"/>
      <c r="I53" s="70"/>
      <c r="J53" s="79">
        <v>8</v>
      </c>
      <c r="K53" s="769">
        <f>IF(ISERROR(VLOOKUP(VLOOKUP(I36,$AB:$AF,5,0)&amp;J53,売上入力!$A:$AJ,35,0)),0,IF(VLOOKUP(VLOOKUP(I36,$AB:$AF,5,0)&amp;J53,売上入力!$A:$J,10,0)="日払","日払済",VLOOKUP(VLOOKUP(I36,$AB:$AF,5,0)&amp;J53,売上入力!$A:$AJ,35,0)))</f>
        <v>0</v>
      </c>
      <c r="L53" s="770"/>
      <c r="M53" s="79">
        <v>23</v>
      </c>
      <c r="N53" s="769">
        <f>IF(ISERROR(VLOOKUP(VLOOKUP(I36,$AB:$AF,5,0)&amp;M53,売上入力!$A:$AJ,35,0)),0,IF(VLOOKUP(VLOOKUP(I36,$AB:$AF,5,0)&amp;M53,売上入力!$A:$J,10,0)="日払","日払済",VLOOKUP(VLOOKUP(I36,$AB:$AF,5,0)&amp;M53,売上入力!$A:$AJ,35,0)))</f>
        <v>0</v>
      </c>
      <c r="O53" s="770"/>
      <c r="P53" s="73"/>
      <c r="Q53" s="70"/>
      <c r="R53" s="79">
        <v>8</v>
      </c>
      <c r="S53" s="769">
        <f>IF(ISERROR(VLOOKUP(VLOOKUP(Q36,$AB:$AF,5,0)&amp;R53,売上入力!$A:$AJ,35,0)),0,IF(VLOOKUP(VLOOKUP(Q36,$AB:$AF,5,0)&amp;R53,売上入力!$A:$J,10,0)="日払","日払済",VLOOKUP(VLOOKUP(Q36,$AB:$AF,5,0)&amp;R53,売上入力!$A:$AJ,35,0)))</f>
        <v>0</v>
      </c>
      <c r="T53" s="770"/>
      <c r="U53" s="79">
        <v>23</v>
      </c>
      <c r="V53" s="769">
        <f>IF(ISERROR(VLOOKUP(VLOOKUP(Q36,$AB:$AF,5,0)&amp;U53,売上入力!$A:$AJ,35,0)),0,IF(VLOOKUP(VLOOKUP(Q36,$AB:$AF,5,0)&amp;U53,売上入力!$A:$J,10,0)="日払","日払済",VLOOKUP(VLOOKUP(Q36,$AB:$AF,5,0)&amp;U53,売上入力!$A:$AJ,35,0)))</f>
        <v>0</v>
      </c>
      <c r="W53" s="770"/>
      <c r="X53" s="73"/>
      <c r="AB53" s="5">
        <f>COUNTIF($AC$3:AC53,"&gt;1")</f>
        <v>37</v>
      </c>
      <c r="AC53" s="5">
        <f>[2]基本登録!A42</f>
        <v>0</v>
      </c>
      <c r="AD53" s="5">
        <f>[2]基本登録!B42</f>
        <v>0</v>
      </c>
      <c r="AE53" s="5">
        <f>[2]基本登録!C42</f>
        <v>0</v>
      </c>
      <c r="AF53" s="5" t="str">
        <f>[2]基本登録!D42</f>
        <v/>
      </c>
    </row>
    <row r="54" spans="1:32" ht="15.75" customHeight="1">
      <c r="A54" s="70"/>
      <c r="B54" s="79">
        <v>9</v>
      </c>
      <c r="C54" s="769">
        <f>IF(ISERROR(VLOOKUP(VLOOKUP(A36,$AB:$AF,5,0)&amp;B54,売上入力!$A:$AJ,35,0)),0,IF(VLOOKUP(VLOOKUP(A36,$AB:$AF,5,0)&amp;B54,売上入力!$A:$J,10,0)="日払","日払済",VLOOKUP(VLOOKUP(A36,$AB:$AF,5,0)&amp;B54,売上入力!$A:$AJ,35,0)))</f>
        <v>0</v>
      </c>
      <c r="D54" s="770"/>
      <c r="E54" s="80">
        <v>24</v>
      </c>
      <c r="F54" s="769">
        <f>IF(ISERROR(VLOOKUP(VLOOKUP(A36,$AB:$AF,5,0)&amp;E54,売上入力!$A:$AJ,35,0)),0,IF(VLOOKUP(VLOOKUP(A36,$AB:$AF,5,0)&amp;E54,売上入力!$A:$J,10,0)="日払","日払済",VLOOKUP(VLOOKUP(A36,$AB:$AF,5,0)&amp;E54,売上入力!$A:$AJ,35,0)))</f>
        <v>0</v>
      </c>
      <c r="G54" s="770"/>
      <c r="H54" s="73"/>
      <c r="I54" s="70"/>
      <c r="J54" s="79">
        <v>9</v>
      </c>
      <c r="K54" s="769">
        <f>IF(ISERROR(VLOOKUP(VLOOKUP(I36,$AB:$AF,5,0)&amp;J54,売上入力!$A:$AJ,35,0)),0,IF(VLOOKUP(VLOOKUP(I36,$AB:$AF,5,0)&amp;J54,売上入力!$A:$J,10,0)="日払","日払済",VLOOKUP(VLOOKUP(I36,$AB:$AF,5,0)&amp;J54,売上入力!$A:$AJ,35,0)))</f>
        <v>0</v>
      </c>
      <c r="L54" s="770"/>
      <c r="M54" s="80">
        <v>24</v>
      </c>
      <c r="N54" s="769">
        <f>IF(ISERROR(VLOOKUP(VLOOKUP(I36,$AB:$AF,5,0)&amp;M54,売上入力!$A:$AJ,35,0)),0,IF(VLOOKUP(VLOOKUP(I36,$AB:$AF,5,0)&amp;M54,売上入力!$A:$J,10,0)="日払","日払済",VLOOKUP(VLOOKUP(I36,$AB:$AF,5,0)&amp;M54,売上入力!$A:$AJ,35,0)))</f>
        <v>0</v>
      </c>
      <c r="O54" s="770"/>
      <c r="P54" s="73"/>
      <c r="Q54" s="70"/>
      <c r="R54" s="79">
        <v>9</v>
      </c>
      <c r="S54" s="769">
        <f>IF(ISERROR(VLOOKUP(VLOOKUP(Q36,$AB:$AF,5,0)&amp;R54,売上入力!$A:$AJ,35,0)),0,IF(VLOOKUP(VLOOKUP(Q36,$AB:$AF,5,0)&amp;R54,売上入力!$A:$J,10,0)="日払","日払済",VLOOKUP(VLOOKUP(Q36,$AB:$AF,5,0)&amp;R54,売上入力!$A:$AJ,35,0)))</f>
        <v>0</v>
      </c>
      <c r="T54" s="770"/>
      <c r="U54" s="80">
        <v>24</v>
      </c>
      <c r="V54" s="769">
        <f>IF(ISERROR(VLOOKUP(VLOOKUP(Q36,$AB:$AF,5,0)&amp;U54,売上入力!$A:$AJ,35,0)),0,IF(VLOOKUP(VLOOKUP(Q36,$AB:$AF,5,0)&amp;U54,売上入力!$A:$J,10,0)="日払","日払済",VLOOKUP(VLOOKUP(Q36,$AB:$AF,5,0)&amp;U54,売上入力!$A:$AJ,35,0)))</f>
        <v>0</v>
      </c>
      <c r="W54" s="770"/>
      <c r="X54" s="73"/>
      <c r="AB54" s="5">
        <f>COUNTIF($AC$3:AC54,"&gt;1")</f>
        <v>37</v>
      </c>
      <c r="AC54" s="5">
        <f>[2]基本登録!A43</f>
        <v>0</v>
      </c>
      <c r="AD54" s="5">
        <f>[2]基本登録!B43</f>
        <v>0</v>
      </c>
      <c r="AE54" s="5">
        <f>[2]基本登録!C43</f>
        <v>0</v>
      </c>
      <c r="AF54" s="5" t="str">
        <f>[2]基本登録!D43</f>
        <v/>
      </c>
    </row>
    <row r="55" spans="1:32" ht="15.75" customHeight="1">
      <c r="A55" s="70"/>
      <c r="B55" s="79">
        <v>10</v>
      </c>
      <c r="C55" s="769">
        <f>IF(ISERROR(VLOOKUP(VLOOKUP(A36,$AB:$AF,5,0)&amp;B55,売上入力!$A:$AJ,35,0)),0,IF(VLOOKUP(VLOOKUP(A36,$AB:$AF,5,0)&amp;B55,売上入力!$A:$J,10,0)="日払","日払済",VLOOKUP(VLOOKUP(A36,$AB:$AF,5,0)&amp;B55,売上入力!$A:$AJ,35,0)))</f>
        <v>0</v>
      </c>
      <c r="D55" s="770"/>
      <c r="E55" s="79">
        <v>25</v>
      </c>
      <c r="F55" s="769">
        <f>IF(ISERROR(VLOOKUP(VLOOKUP(A36,$AB:$AF,5,0)&amp;E55,売上入力!$A:$AJ,35,0)),0,IF(VLOOKUP(VLOOKUP(A36,$AB:$AF,5,0)&amp;E55,売上入力!$A:$J,10,0)="日払","日払済",VLOOKUP(VLOOKUP(A36,$AB:$AF,5,0)&amp;E55,売上入力!$A:$AJ,35,0)))</f>
        <v>0</v>
      </c>
      <c r="G55" s="770"/>
      <c r="H55" s="73"/>
      <c r="I55" s="70"/>
      <c r="J55" s="79">
        <v>10</v>
      </c>
      <c r="K55" s="769">
        <f>IF(ISERROR(VLOOKUP(VLOOKUP(I36,$AB:$AF,5,0)&amp;J55,売上入力!$A:$AJ,35,0)),0,IF(VLOOKUP(VLOOKUP(I36,$AB:$AF,5,0)&amp;J55,売上入力!$A:$J,10,0)="日払","日払済",VLOOKUP(VLOOKUP(I36,$AB:$AF,5,0)&amp;J55,売上入力!$A:$AJ,35,0)))</f>
        <v>0</v>
      </c>
      <c r="L55" s="770"/>
      <c r="M55" s="79">
        <v>25</v>
      </c>
      <c r="N55" s="769">
        <f>IF(ISERROR(VLOOKUP(VLOOKUP(I36,$AB:$AF,5,0)&amp;M55,売上入力!$A:$AJ,35,0)),0,IF(VLOOKUP(VLOOKUP(I36,$AB:$AF,5,0)&amp;M55,売上入力!$A:$J,10,0)="日払","日払済",VLOOKUP(VLOOKUP(I36,$AB:$AF,5,0)&amp;M55,売上入力!$A:$AJ,35,0)))</f>
        <v>0</v>
      </c>
      <c r="O55" s="770"/>
      <c r="P55" s="73"/>
      <c r="Q55" s="70"/>
      <c r="R55" s="79">
        <v>10</v>
      </c>
      <c r="S55" s="769">
        <f>IF(ISERROR(VLOOKUP(VLOOKUP(Q36,$AB:$AF,5,0)&amp;R55,売上入力!$A:$AJ,35,0)),0,IF(VLOOKUP(VLOOKUP(Q36,$AB:$AF,5,0)&amp;R55,売上入力!$A:$J,10,0)="日払","日払済",VLOOKUP(VLOOKUP(Q36,$AB:$AF,5,0)&amp;R55,売上入力!$A:$AJ,35,0)))</f>
        <v>0</v>
      </c>
      <c r="T55" s="770"/>
      <c r="U55" s="79">
        <v>25</v>
      </c>
      <c r="V55" s="769">
        <f>IF(ISERROR(VLOOKUP(VLOOKUP(Q36,$AB:$AF,5,0)&amp;U55,売上入力!$A:$AJ,35,0)),0,IF(VLOOKUP(VLOOKUP(Q36,$AB:$AF,5,0)&amp;U55,売上入力!$A:$J,10,0)="日払","日払済",VLOOKUP(VLOOKUP(Q36,$AB:$AF,5,0)&amp;U55,売上入力!$A:$AJ,35,0)))</f>
        <v>0</v>
      </c>
      <c r="W55" s="770"/>
      <c r="X55" s="73"/>
      <c r="AB55" s="5">
        <f>COUNTIF($AC$3:AC55,"&gt;1")</f>
        <v>37</v>
      </c>
      <c r="AC55" s="5">
        <f>[2]基本登録!A44</f>
        <v>0</v>
      </c>
      <c r="AD55" s="5">
        <f>[2]基本登録!B44</f>
        <v>0</v>
      </c>
      <c r="AE55" s="5">
        <f>[2]基本登録!C44</f>
        <v>0</v>
      </c>
      <c r="AF55" s="5" t="str">
        <f>[2]基本登録!D44</f>
        <v/>
      </c>
    </row>
    <row r="56" spans="1:32" ht="15.75" customHeight="1">
      <c r="A56" s="70"/>
      <c r="B56" s="79">
        <v>11</v>
      </c>
      <c r="C56" s="769">
        <f>IF(ISERROR(VLOOKUP(VLOOKUP(A36,$AB:$AF,5,0)&amp;B56,売上入力!$A:$AJ,35,0)),0,IF(VLOOKUP(VLOOKUP(A36,$AB:$AF,5,0)&amp;B56,売上入力!$A:$J,10,0)="日払","日払済",VLOOKUP(VLOOKUP(A36,$AB:$AF,5,0)&amp;B56,売上入力!$A:$AJ,35,0)))</f>
        <v>0</v>
      </c>
      <c r="D56" s="770"/>
      <c r="E56" s="79">
        <v>26</v>
      </c>
      <c r="F56" s="769">
        <f>IF(ISERROR(VLOOKUP(VLOOKUP(A36,$AB:$AF,5,0)&amp;E56,売上入力!$A:$AJ,35,0)),0,IF(VLOOKUP(VLOOKUP(A36,$AB:$AF,5,0)&amp;E56,売上入力!$A:$J,10,0)="日払","日払済",VLOOKUP(VLOOKUP(A36,$AB:$AF,5,0)&amp;E56,売上入力!$A:$AJ,35,0)))</f>
        <v>0</v>
      </c>
      <c r="G56" s="770"/>
      <c r="H56" s="73"/>
      <c r="I56" s="70"/>
      <c r="J56" s="79">
        <v>11</v>
      </c>
      <c r="K56" s="769">
        <f>IF(ISERROR(VLOOKUP(VLOOKUP(I36,$AB:$AF,5,0)&amp;J56,売上入力!$A:$AJ,35,0)),0,IF(VLOOKUP(VLOOKUP(I36,$AB:$AF,5,0)&amp;J56,売上入力!$A:$J,10,0)="日払","日払済",VLOOKUP(VLOOKUP(I36,$AB:$AF,5,0)&amp;J56,売上入力!$A:$AJ,35,0)))</f>
        <v>0</v>
      </c>
      <c r="L56" s="770"/>
      <c r="M56" s="79">
        <v>26</v>
      </c>
      <c r="N56" s="769">
        <f>IF(ISERROR(VLOOKUP(VLOOKUP(I36,$AB:$AF,5,0)&amp;M56,売上入力!$A:$AJ,35,0)),0,IF(VLOOKUP(VLOOKUP(I36,$AB:$AF,5,0)&amp;M56,売上入力!$A:$J,10,0)="日払","日払済",VLOOKUP(VLOOKUP(I36,$AB:$AF,5,0)&amp;M56,売上入力!$A:$AJ,35,0)))</f>
        <v>0</v>
      </c>
      <c r="O56" s="770"/>
      <c r="P56" s="73"/>
      <c r="Q56" s="70"/>
      <c r="R56" s="79">
        <v>11</v>
      </c>
      <c r="S56" s="769">
        <f>IF(ISERROR(VLOOKUP(VLOOKUP(Q36,$AB:$AF,5,0)&amp;R56,売上入力!$A:$AJ,35,0)),0,IF(VLOOKUP(VLOOKUP(Q36,$AB:$AF,5,0)&amp;R56,売上入力!$A:$J,10,0)="日払","日払済",VLOOKUP(VLOOKUP(Q36,$AB:$AF,5,0)&amp;R56,売上入力!$A:$AJ,35,0)))</f>
        <v>0</v>
      </c>
      <c r="T56" s="770"/>
      <c r="U56" s="79">
        <v>26</v>
      </c>
      <c r="V56" s="769">
        <f>IF(ISERROR(VLOOKUP(VLOOKUP(Q36,$AB:$AF,5,0)&amp;U56,売上入力!$A:$AJ,35,0)),0,IF(VLOOKUP(VLOOKUP(Q36,$AB:$AF,5,0)&amp;U56,売上入力!$A:$J,10,0)="日払","日払済",VLOOKUP(VLOOKUP(Q36,$AB:$AF,5,0)&amp;U56,売上入力!$A:$AJ,35,0)))</f>
        <v>0</v>
      </c>
      <c r="W56" s="770"/>
      <c r="X56" s="73"/>
      <c r="AB56" s="5">
        <f>COUNTIF($AC$3:AC56,"&gt;1")</f>
        <v>37</v>
      </c>
      <c r="AC56" s="5">
        <f>[2]基本登録!A45</f>
        <v>0</v>
      </c>
      <c r="AD56" s="5">
        <f>[2]基本登録!B45</f>
        <v>0</v>
      </c>
      <c r="AE56" s="5">
        <f>[2]基本登録!C45</f>
        <v>0</v>
      </c>
      <c r="AF56" s="5" t="str">
        <f>[2]基本登録!D45</f>
        <v/>
      </c>
    </row>
    <row r="57" spans="1:32" ht="15.75" customHeight="1">
      <c r="A57" s="70"/>
      <c r="B57" s="79">
        <v>12</v>
      </c>
      <c r="C57" s="769">
        <f>IF(ISERROR(VLOOKUP(VLOOKUP(A36,$AB:$AF,5,0)&amp;B57,売上入力!$A:$AJ,35,0)),0,IF(VLOOKUP(VLOOKUP(A36,$AB:$AF,5,0)&amp;B57,売上入力!$A:$J,10,0)="日払","日払済",VLOOKUP(VLOOKUP(A36,$AB:$AF,5,0)&amp;B57,売上入力!$A:$AJ,35,0)))</f>
        <v>0</v>
      </c>
      <c r="D57" s="770"/>
      <c r="E57" s="79">
        <v>27</v>
      </c>
      <c r="F57" s="769">
        <f>IF(ISERROR(VLOOKUP(VLOOKUP(A36,$AB:$AF,5,0)&amp;E57,売上入力!$A:$AJ,35,0)),0,IF(VLOOKUP(VLOOKUP(A36,$AB:$AF,5,0)&amp;E57,売上入力!$A:$J,10,0)="日払","日払済",VLOOKUP(VLOOKUP(A36,$AB:$AF,5,0)&amp;E57,売上入力!$A:$AJ,35,0)))</f>
        <v>0</v>
      </c>
      <c r="G57" s="770"/>
      <c r="H57" s="73"/>
      <c r="I57" s="70"/>
      <c r="J57" s="79">
        <v>12</v>
      </c>
      <c r="K57" s="769">
        <f>IF(ISERROR(VLOOKUP(VLOOKUP(I36,$AB:$AF,5,0)&amp;J57,売上入力!$A:$AJ,35,0)),0,IF(VLOOKUP(VLOOKUP(I36,$AB:$AF,5,0)&amp;J57,売上入力!$A:$J,10,0)="日払","日払済",VLOOKUP(VLOOKUP(I36,$AB:$AF,5,0)&amp;J57,売上入力!$A:$AJ,35,0)))</f>
        <v>0</v>
      </c>
      <c r="L57" s="770"/>
      <c r="M57" s="79">
        <v>27</v>
      </c>
      <c r="N57" s="769">
        <f>IF(ISERROR(VLOOKUP(VLOOKUP(I36,$AB:$AF,5,0)&amp;M57,売上入力!$A:$AJ,35,0)),0,IF(VLOOKUP(VLOOKUP(I36,$AB:$AF,5,0)&amp;M57,売上入力!$A:$J,10,0)="日払","日払済",VLOOKUP(VLOOKUP(I36,$AB:$AF,5,0)&amp;M57,売上入力!$A:$AJ,35,0)))</f>
        <v>0</v>
      </c>
      <c r="O57" s="770"/>
      <c r="P57" s="73"/>
      <c r="Q57" s="70"/>
      <c r="R57" s="79">
        <v>12</v>
      </c>
      <c r="S57" s="769">
        <f>IF(ISERROR(VLOOKUP(VLOOKUP(Q36,$AB:$AF,5,0)&amp;R57,売上入力!$A:$AJ,35,0)),0,IF(VLOOKUP(VLOOKUP(Q36,$AB:$AF,5,0)&amp;R57,売上入力!$A:$J,10,0)="日払","日払済",VLOOKUP(VLOOKUP(Q36,$AB:$AF,5,0)&amp;R57,売上入力!$A:$AJ,35,0)))</f>
        <v>0</v>
      </c>
      <c r="T57" s="770"/>
      <c r="U57" s="79">
        <v>27</v>
      </c>
      <c r="V57" s="769">
        <f>IF(ISERROR(VLOOKUP(VLOOKUP(Q36,$AB:$AF,5,0)&amp;U57,売上入力!$A:$AJ,35,0)),0,IF(VLOOKUP(VLOOKUP(Q36,$AB:$AF,5,0)&amp;U57,売上入力!$A:$J,10,0)="日払","日払済",VLOOKUP(VLOOKUP(Q36,$AB:$AF,5,0)&amp;U57,売上入力!$A:$AJ,35,0)))</f>
        <v>0</v>
      </c>
      <c r="W57" s="770"/>
      <c r="X57" s="73"/>
      <c r="AB57" s="5">
        <f>COUNTIF($AC$3:AC57,"&gt;1")</f>
        <v>37</v>
      </c>
      <c r="AC57" s="5">
        <f>[2]基本登録!A46</f>
        <v>0</v>
      </c>
      <c r="AD57" s="5">
        <f>[2]基本登録!B46</f>
        <v>0</v>
      </c>
      <c r="AE57" s="5">
        <f>[2]基本登録!C46</f>
        <v>0</v>
      </c>
      <c r="AF57" s="5" t="str">
        <f>[2]基本登録!D46</f>
        <v/>
      </c>
    </row>
    <row r="58" spans="1:32" ht="15.75" customHeight="1">
      <c r="A58" s="70"/>
      <c r="B58" s="79">
        <v>13</v>
      </c>
      <c r="C58" s="769">
        <f>IF(ISERROR(VLOOKUP(VLOOKUP(A36,$AB:$AF,5,0)&amp;B58,売上入力!$A:$AJ,35,0)),0,IF(VLOOKUP(VLOOKUP(A36,$AB:$AF,5,0)&amp;B58,売上入力!$A:$J,10,0)="日払","日払済",VLOOKUP(VLOOKUP(A36,$AB:$AF,5,0)&amp;B58,売上入力!$A:$AJ,35,0)))</f>
        <v>0</v>
      </c>
      <c r="D58" s="770"/>
      <c r="E58" s="79">
        <v>28</v>
      </c>
      <c r="F58" s="769">
        <f>IF(ISERROR(VLOOKUP(VLOOKUP(A36,$AB:$AF,5,0)&amp;E58,売上入力!$A:$AJ,35,0)),0,IF(VLOOKUP(VLOOKUP(A36,$AB:$AF,5,0)&amp;E58,売上入力!$A:$J,10,0)="日払","日払済",VLOOKUP(VLOOKUP(A36,$AB:$AF,5,0)&amp;E58,売上入力!$A:$AJ,35,0)))</f>
        <v>0</v>
      </c>
      <c r="G58" s="770"/>
      <c r="H58" s="73"/>
      <c r="I58" s="70"/>
      <c r="J58" s="79">
        <v>13</v>
      </c>
      <c r="K58" s="769">
        <f>IF(ISERROR(VLOOKUP(VLOOKUP(I36,$AB:$AF,5,0)&amp;J58,売上入力!$A:$AJ,35,0)),0,IF(VLOOKUP(VLOOKUP(I36,$AB:$AF,5,0)&amp;J58,売上入力!$A:$J,10,0)="日払","日払済",VLOOKUP(VLOOKUP(I36,$AB:$AF,5,0)&amp;J58,売上入力!$A:$AJ,35,0)))</f>
        <v>0</v>
      </c>
      <c r="L58" s="770"/>
      <c r="M58" s="79">
        <v>28</v>
      </c>
      <c r="N58" s="769">
        <f>IF(ISERROR(VLOOKUP(VLOOKUP(I36,$AB:$AF,5,0)&amp;M58,売上入力!$A:$AJ,35,0)),0,IF(VLOOKUP(VLOOKUP(I36,$AB:$AF,5,0)&amp;M58,売上入力!$A:$J,10,0)="日払","日払済",VLOOKUP(VLOOKUP(I36,$AB:$AF,5,0)&amp;M58,売上入力!$A:$AJ,35,0)))</f>
        <v>0</v>
      </c>
      <c r="O58" s="770"/>
      <c r="P58" s="73"/>
      <c r="Q58" s="70"/>
      <c r="R58" s="79">
        <v>13</v>
      </c>
      <c r="S58" s="769">
        <f>IF(ISERROR(VLOOKUP(VLOOKUP(Q36,$AB:$AF,5,0)&amp;R58,売上入力!$A:$AJ,35,0)),0,IF(VLOOKUP(VLOOKUP(Q36,$AB:$AF,5,0)&amp;R58,売上入力!$A:$J,10,0)="日払","日払済",VLOOKUP(VLOOKUP(Q36,$AB:$AF,5,0)&amp;R58,売上入力!$A:$AJ,35,0)))</f>
        <v>0</v>
      </c>
      <c r="T58" s="770"/>
      <c r="U58" s="79">
        <v>28</v>
      </c>
      <c r="V58" s="769">
        <f>IF(ISERROR(VLOOKUP(VLOOKUP(Q36,$AB:$AF,5,0)&amp;U58,売上入力!$A:$AJ,35,0)),0,IF(VLOOKUP(VLOOKUP(Q36,$AB:$AF,5,0)&amp;U58,売上入力!$A:$J,10,0)="日払","日払済",VLOOKUP(VLOOKUP(Q36,$AB:$AF,5,0)&amp;U58,売上入力!$A:$AJ,35,0)))</f>
        <v>0</v>
      </c>
      <c r="W58" s="770"/>
      <c r="X58" s="73"/>
      <c r="AB58" s="5">
        <f>COUNTIF($AC$3:AC58,"&gt;1")</f>
        <v>37</v>
      </c>
      <c r="AC58" s="5">
        <f>[2]基本登録!A47</f>
        <v>0</v>
      </c>
      <c r="AD58" s="5">
        <f>[2]基本登録!B47</f>
        <v>0</v>
      </c>
      <c r="AE58" s="5">
        <f>[2]基本登録!C47</f>
        <v>0</v>
      </c>
      <c r="AF58" s="5" t="str">
        <f>[2]基本登録!D47</f>
        <v/>
      </c>
    </row>
    <row r="59" spans="1:32" ht="15.75" customHeight="1">
      <c r="A59" s="70"/>
      <c r="B59" s="79">
        <v>14</v>
      </c>
      <c r="C59" s="769">
        <f>IF(ISERROR(VLOOKUP(VLOOKUP(A36,$AB:$AF,5,0)&amp;B59,売上入力!$A:$AJ,35,0)),0,IF(VLOOKUP(VLOOKUP(A36,$AB:$AF,5,0)&amp;B59,売上入力!$A:$J,10,0)="日払","日払済",VLOOKUP(VLOOKUP(A36,$AB:$AF,5,0)&amp;B59,売上入力!$A:$AJ,35,0)))</f>
        <v>0</v>
      </c>
      <c r="D59" s="770"/>
      <c r="E59" s="79">
        <v>29</v>
      </c>
      <c r="F59" s="769">
        <f>IF(ISERROR(VLOOKUP(VLOOKUP(A36,$AB:$AF,5,0)&amp;E59,売上入力!$A:$AJ,35,0)),0,IF(VLOOKUP(VLOOKUP(A36,$AB:$AF,5,0)&amp;E59,売上入力!$A:$J,10,0)="日払","日払済",VLOOKUP(VLOOKUP(A36,$AB:$AF,5,0)&amp;E59,売上入力!$A:$AJ,35,0)))</f>
        <v>0</v>
      </c>
      <c r="G59" s="770"/>
      <c r="H59" s="73"/>
      <c r="I59" s="70"/>
      <c r="J59" s="79">
        <v>14</v>
      </c>
      <c r="K59" s="769">
        <f>IF(ISERROR(VLOOKUP(VLOOKUP(I36,$AB:$AF,5,0)&amp;J59,売上入力!$A:$AJ,35,0)),0,IF(VLOOKUP(VLOOKUP(I36,$AB:$AF,5,0)&amp;J59,売上入力!$A:$J,10,0)="日払","日払済",VLOOKUP(VLOOKUP(I36,$AB:$AF,5,0)&amp;J59,売上入力!$A:$AJ,35,0)))</f>
        <v>0</v>
      </c>
      <c r="L59" s="770"/>
      <c r="M59" s="79">
        <v>29</v>
      </c>
      <c r="N59" s="769">
        <f>IF(ISERROR(VLOOKUP(VLOOKUP(I36,$AB:$AF,5,0)&amp;M59,売上入力!$A:$AJ,35,0)),0,IF(VLOOKUP(VLOOKUP(I36,$AB:$AF,5,0)&amp;M59,売上入力!$A:$J,10,0)="日払","日払済",VLOOKUP(VLOOKUP(I36,$AB:$AF,5,0)&amp;M59,売上入力!$A:$AJ,35,0)))</f>
        <v>0</v>
      </c>
      <c r="O59" s="770"/>
      <c r="P59" s="73"/>
      <c r="Q59" s="70"/>
      <c r="R59" s="79">
        <v>14</v>
      </c>
      <c r="S59" s="769">
        <f>IF(ISERROR(VLOOKUP(VLOOKUP(Q36,$AB:$AF,5,0)&amp;R59,売上入力!$A:$AJ,35,0)),0,IF(VLOOKUP(VLOOKUP(Q36,$AB:$AF,5,0)&amp;R59,売上入力!$A:$J,10,0)="日払","日払済",VLOOKUP(VLOOKUP(Q36,$AB:$AF,5,0)&amp;R59,売上入力!$A:$AJ,35,0)))</f>
        <v>0</v>
      </c>
      <c r="T59" s="770"/>
      <c r="U59" s="79">
        <v>29</v>
      </c>
      <c r="V59" s="769">
        <f>IF(ISERROR(VLOOKUP(VLOOKUP(Q36,$AB:$AF,5,0)&amp;U59,売上入力!$A:$AJ,35,0)),0,IF(VLOOKUP(VLOOKUP(Q36,$AB:$AF,5,0)&amp;U59,売上入力!$A:$J,10,0)="日払","日払済",VLOOKUP(VLOOKUP(Q36,$AB:$AF,5,0)&amp;U59,売上入力!$A:$AJ,35,0)))</f>
        <v>0</v>
      </c>
      <c r="W59" s="770"/>
      <c r="X59" s="73"/>
      <c r="AB59" s="5">
        <f>COUNTIF($AC$3:AC59,"&gt;1")</f>
        <v>37</v>
      </c>
      <c r="AC59" s="5">
        <f>[2]基本登録!A48</f>
        <v>0</v>
      </c>
      <c r="AD59" s="5">
        <f>[2]基本登録!B48</f>
        <v>0</v>
      </c>
      <c r="AE59" s="5">
        <f>[2]基本登録!C48</f>
        <v>0</v>
      </c>
      <c r="AF59" s="5" t="str">
        <f>[2]基本登録!D48</f>
        <v/>
      </c>
    </row>
    <row r="60" spans="1:32" ht="15.75" customHeight="1">
      <c r="A60" s="70"/>
      <c r="B60" s="80">
        <v>15</v>
      </c>
      <c r="C60" s="769">
        <f>IF(ISERROR(VLOOKUP(VLOOKUP(A36,$AB:$AF,5,0)&amp;B60,売上入力!$A:$AJ,35,0)),0,IF(VLOOKUP(VLOOKUP(A36,$AB:$AF,5,0)&amp;B60,売上入力!$A:$J,10,0)="日払","日払済",VLOOKUP(VLOOKUP(A36,$AB:$AF,5,0)&amp;B60,売上入力!$A:$AJ,35,0)))</f>
        <v>0</v>
      </c>
      <c r="D60" s="770"/>
      <c r="E60" s="79">
        <v>30</v>
      </c>
      <c r="F60" s="769">
        <f>IF(ISERROR(VLOOKUP(VLOOKUP(A36,$AB:$AF,5,0)&amp;E60,売上入力!$A:$AJ,35,0)),0,IF(VLOOKUP(VLOOKUP(A36,$AB:$AF,5,0)&amp;E60,売上入力!$A:$J,10,0)="日払","日払済",VLOOKUP(VLOOKUP(A36,$AB:$AF,5,0)&amp;E60,売上入力!$A:$AJ,35,0)))</f>
        <v>0</v>
      </c>
      <c r="G60" s="770"/>
      <c r="H60" s="73"/>
      <c r="I60" s="70"/>
      <c r="J60" s="80">
        <v>15</v>
      </c>
      <c r="K60" s="769">
        <f>IF(ISERROR(VLOOKUP(VLOOKUP(I36,$AB:$AF,5,0)&amp;J60,売上入力!$A:$AJ,35,0)),0,IF(VLOOKUP(VLOOKUP(I36,$AB:$AF,5,0)&amp;J60,売上入力!$A:$J,10,0)="日払","日払済",VLOOKUP(VLOOKUP(I36,$AB:$AF,5,0)&amp;J60,売上入力!$A:$AJ,35,0)))</f>
        <v>0</v>
      </c>
      <c r="L60" s="770"/>
      <c r="M60" s="79">
        <v>30</v>
      </c>
      <c r="N60" s="769">
        <f>IF(ISERROR(VLOOKUP(VLOOKUP(I36,$AB:$AF,5,0)&amp;M60,売上入力!$A:$AJ,35,0)),0,IF(VLOOKUP(VLOOKUP(I36,$AB:$AF,5,0)&amp;M60,売上入力!$A:$J,10,0)="日払","日払済",VLOOKUP(VLOOKUP(I36,$AB:$AF,5,0)&amp;M60,売上入力!$A:$AJ,35,0)))</f>
        <v>0</v>
      </c>
      <c r="O60" s="770"/>
      <c r="P60" s="73"/>
      <c r="Q60" s="70"/>
      <c r="R60" s="80">
        <v>15</v>
      </c>
      <c r="S60" s="769">
        <f>IF(ISERROR(VLOOKUP(VLOOKUP(Q36,$AB:$AF,5,0)&amp;R60,売上入力!$A:$AJ,35,0)),0,IF(VLOOKUP(VLOOKUP(Q36,$AB:$AF,5,0)&amp;R60,売上入力!$A:$J,10,0)="日払","日払済",VLOOKUP(VLOOKUP(Q36,$AB:$AF,5,0)&amp;R60,売上入力!$A:$AJ,35,0)))</f>
        <v>0</v>
      </c>
      <c r="T60" s="770"/>
      <c r="U60" s="79">
        <v>30</v>
      </c>
      <c r="V60" s="769">
        <f>IF(ISERROR(VLOOKUP(VLOOKUP(Q36,$AB:$AF,5,0)&amp;U60,売上入力!$A:$AJ,35,0)),0,IF(VLOOKUP(VLOOKUP(Q36,$AB:$AF,5,0)&amp;U60,売上入力!$A:$J,10,0)="日払","日払済",VLOOKUP(VLOOKUP(Q36,$AB:$AF,5,0)&amp;U60,売上入力!$A:$AJ,35,0)))</f>
        <v>0</v>
      </c>
      <c r="W60" s="770"/>
      <c r="X60" s="73"/>
      <c r="AB60" s="5">
        <f>COUNTIF($AC$3:AC60,"&gt;1")</f>
        <v>37</v>
      </c>
      <c r="AC60" s="5">
        <f>[2]基本登録!A49</f>
        <v>0</v>
      </c>
      <c r="AD60" s="5">
        <f>[2]基本登録!B49</f>
        <v>0</v>
      </c>
      <c r="AE60" s="5">
        <f>[2]基本登録!C49</f>
        <v>0</v>
      </c>
      <c r="AF60" s="5" t="str">
        <f>[2]基本登録!D49</f>
        <v/>
      </c>
    </row>
    <row r="61" spans="1:32" ht="15.75" customHeight="1">
      <c r="A61" s="70"/>
      <c r="B61" s="81"/>
      <c r="C61" s="765"/>
      <c r="D61" s="766"/>
      <c r="E61" s="79">
        <v>31</v>
      </c>
      <c r="F61" s="767">
        <f>IF(ISERROR(VLOOKUP(VLOOKUP(A36,$AB:$AF,5,0)&amp;E61,売上入力!$A:$AJ,35,0)),0,IF(VLOOKUP(VLOOKUP(A36,$AB:$AF,5,0)&amp;E61,売上入力!$A:$J,10,0)="日払","日払済",VLOOKUP(VLOOKUP(A36,$AB:$AF,5,0)&amp;E61,売上入力!$A:$AJ,35,0)))</f>
        <v>0</v>
      </c>
      <c r="G61" s="768"/>
      <c r="H61" s="73"/>
      <c r="I61" s="70"/>
      <c r="J61" s="81"/>
      <c r="K61" s="765"/>
      <c r="L61" s="766"/>
      <c r="M61" s="79">
        <v>31</v>
      </c>
      <c r="N61" s="767">
        <f>IF(ISERROR(VLOOKUP(VLOOKUP(I36,$AB:$AF,5,0)&amp;M61,売上入力!$A:$AJ,35,0)),0,IF(VLOOKUP(VLOOKUP(I36,$AB:$AF,5,0)&amp;M61,売上入力!$A:$J,10,0)="日払","日払済",VLOOKUP(VLOOKUP(I36,$AB:$AF,5,0)&amp;M61,売上入力!$A:$AJ,35,0)))</f>
        <v>0</v>
      </c>
      <c r="O61" s="768"/>
      <c r="P61" s="73"/>
      <c r="Q61" s="70"/>
      <c r="R61" s="81"/>
      <c r="S61" s="765"/>
      <c r="T61" s="766"/>
      <c r="U61" s="79">
        <v>31</v>
      </c>
      <c r="V61" s="767">
        <f>IF(ISERROR(VLOOKUP(VLOOKUP(Q36,$AB:$AF,5,0)&amp;U61,売上入力!$A:$AJ,35,0)),0,IF(VLOOKUP(VLOOKUP(Q36,$AB:$AF,5,0)&amp;U61,売上入力!$A:$J,10,0)="日払","日払済",VLOOKUP(VLOOKUP(Q36,$AB:$AF,5,0)&amp;U61,売上入力!$A:$AJ,35,0)))</f>
        <v>0</v>
      </c>
      <c r="W61" s="768"/>
      <c r="X61" s="73"/>
      <c r="AB61" s="5">
        <f>COUNTIF($AC$3:AC61,"&gt;1")</f>
        <v>38</v>
      </c>
      <c r="AC61" s="5">
        <f>[2]基本登録!A50</f>
        <v>999</v>
      </c>
      <c r="AD61" s="5">
        <f>[2]基本登録!B50</f>
        <v>0</v>
      </c>
      <c r="AE61" s="5">
        <f>[2]基本登録!C50</f>
        <v>0</v>
      </c>
      <c r="AF61" s="5" t="str">
        <f>[2]基本登録!D50</f>
        <v/>
      </c>
    </row>
    <row r="62" spans="1:32" ht="15.75" customHeight="1">
      <c r="A62" s="70"/>
      <c r="B62" s="756" t="s">
        <v>50</v>
      </c>
      <c r="C62" s="757"/>
      <c r="D62" s="758"/>
      <c r="E62" s="759">
        <f>SUM(C46:D61,F46:G61)</f>
        <v>0</v>
      </c>
      <c r="F62" s="760"/>
      <c r="G62" s="82" t="s">
        <v>51</v>
      </c>
      <c r="H62" s="73"/>
      <c r="I62" s="70"/>
      <c r="J62" s="756" t="s">
        <v>50</v>
      </c>
      <c r="K62" s="757"/>
      <c r="L62" s="758"/>
      <c r="M62" s="759">
        <f>SUM(K46:K61,N46:N61)</f>
        <v>0</v>
      </c>
      <c r="N62" s="760"/>
      <c r="O62" s="82" t="s">
        <v>51</v>
      </c>
      <c r="P62" s="73"/>
      <c r="Q62" s="70"/>
      <c r="R62" s="756" t="s">
        <v>50</v>
      </c>
      <c r="S62" s="757"/>
      <c r="T62" s="758"/>
      <c r="U62" s="759">
        <f>SUM(S46:S61,V46:V61)</f>
        <v>0</v>
      </c>
      <c r="V62" s="760"/>
      <c r="W62" s="82" t="s">
        <v>51</v>
      </c>
      <c r="X62" s="73"/>
    </row>
    <row r="63" spans="1:32" ht="15.75" customHeight="1">
      <c r="A63" s="70"/>
      <c r="B63" s="756" t="s">
        <v>52</v>
      </c>
      <c r="C63" s="757"/>
      <c r="D63" s="758"/>
      <c r="E63" s="759">
        <f>COUNTIF(C46:C60,"&gt;1")+COUNTIF(F46:F61,"&gt;1")</f>
        <v>0</v>
      </c>
      <c r="F63" s="760"/>
      <c r="G63" s="82" t="s">
        <v>48</v>
      </c>
      <c r="H63" s="73"/>
      <c r="I63" s="70"/>
      <c r="J63" s="756" t="s">
        <v>52</v>
      </c>
      <c r="K63" s="757"/>
      <c r="L63" s="758"/>
      <c r="M63" s="759">
        <f>COUNTIF(K46:L60,"&gt;1")+COUNTIF(N46:O61,"&gt;1")</f>
        <v>0</v>
      </c>
      <c r="N63" s="760"/>
      <c r="O63" s="82" t="s">
        <v>48</v>
      </c>
      <c r="P63" s="73"/>
      <c r="Q63" s="70"/>
      <c r="R63" s="756" t="s">
        <v>52</v>
      </c>
      <c r="S63" s="757"/>
      <c r="T63" s="758"/>
      <c r="U63" s="759">
        <f>COUNTIF(S46:S60,"&gt;1")+COUNTIF(V46:V61,"&gt;1")</f>
        <v>0</v>
      </c>
      <c r="V63" s="760"/>
      <c r="W63" s="82" t="s">
        <v>48</v>
      </c>
      <c r="X63" s="73"/>
    </row>
    <row r="64" spans="1:32" ht="15.75" customHeight="1">
      <c r="A64" s="70"/>
      <c r="B64" s="756" t="s">
        <v>53</v>
      </c>
      <c r="C64" s="757"/>
      <c r="D64" s="758"/>
      <c r="E64" s="761"/>
      <c r="F64" s="762"/>
      <c r="G64" s="82" t="s">
        <v>51</v>
      </c>
      <c r="H64" s="73"/>
      <c r="I64" s="70"/>
      <c r="J64" s="756" t="s">
        <v>53</v>
      </c>
      <c r="K64" s="757"/>
      <c r="L64" s="758"/>
      <c r="M64" s="761"/>
      <c r="N64" s="762"/>
      <c r="O64" s="82" t="s">
        <v>51</v>
      </c>
      <c r="P64" s="73"/>
      <c r="Q64" s="70"/>
      <c r="R64" s="756" t="s">
        <v>53</v>
      </c>
      <c r="S64" s="757"/>
      <c r="T64" s="758"/>
      <c r="U64" s="761"/>
      <c r="V64" s="762"/>
      <c r="W64" s="82" t="s">
        <v>51</v>
      </c>
      <c r="X64" s="73"/>
    </row>
    <row r="65" spans="1:26" ht="15.75" customHeight="1">
      <c r="A65" s="70"/>
      <c r="B65" s="756" t="s">
        <v>54</v>
      </c>
      <c r="C65" s="757"/>
      <c r="D65" s="758"/>
      <c r="E65" s="759">
        <f>E62-E64</f>
        <v>0</v>
      </c>
      <c r="F65" s="760"/>
      <c r="G65" s="82" t="s">
        <v>51</v>
      </c>
      <c r="H65" s="73"/>
      <c r="I65" s="70"/>
      <c r="J65" s="756" t="s">
        <v>54</v>
      </c>
      <c r="K65" s="757"/>
      <c r="L65" s="758"/>
      <c r="M65" s="759">
        <f>M62-M64</f>
        <v>0</v>
      </c>
      <c r="N65" s="760"/>
      <c r="O65" s="82" t="s">
        <v>51</v>
      </c>
      <c r="P65" s="73"/>
      <c r="Q65" s="70"/>
      <c r="R65" s="756" t="s">
        <v>54</v>
      </c>
      <c r="S65" s="757"/>
      <c r="T65" s="758"/>
      <c r="U65" s="759">
        <f>U62-U64</f>
        <v>0</v>
      </c>
      <c r="V65" s="760"/>
      <c r="W65" s="82" t="s">
        <v>51</v>
      </c>
      <c r="X65" s="73"/>
    </row>
    <row r="66" spans="1:26" ht="8.25" customHeight="1">
      <c r="A66" s="70"/>
      <c r="B66" s="83"/>
      <c r="C66" s="83"/>
      <c r="D66" s="83"/>
      <c r="E66" s="84"/>
      <c r="F66" s="85"/>
      <c r="G66" s="83"/>
      <c r="H66" s="73"/>
      <c r="I66" s="70"/>
      <c r="J66" s="83"/>
      <c r="K66" s="83"/>
      <c r="L66" s="83"/>
      <c r="M66" s="84"/>
      <c r="N66" s="85"/>
      <c r="O66" s="83"/>
      <c r="P66" s="73"/>
      <c r="Q66" s="70"/>
      <c r="R66" s="83"/>
      <c r="S66" s="83"/>
      <c r="T66" s="83"/>
      <c r="U66" s="84"/>
      <c r="V66" s="85"/>
      <c r="W66" s="83"/>
      <c r="X66" s="73"/>
    </row>
    <row r="67" spans="1:26" ht="15" customHeight="1">
      <c r="A67" s="70"/>
      <c r="B67" s="547" t="s">
        <v>381</v>
      </c>
      <c r="C67" s="548"/>
      <c r="D67" s="548"/>
      <c r="E67" s="548"/>
      <c r="F67" s="548"/>
      <c r="G67" s="549"/>
      <c r="H67" s="73"/>
      <c r="I67" s="70"/>
      <c r="J67" s="547" t="s">
        <v>381</v>
      </c>
      <c r="K67" s="548"/>
      <c r="L67" s="548"/>
      <c r="M67" s="548"/>
      <c r="N67" s="548"/>
      <c r="O67" s="549"/>
      <c r="P67" s="73"/>
      <c r="Q67" s="70"/>
      <c r="R67" s="547" t="s">
        <v>381</v>
      </c>
      <c r="S67" s="548"/>
      <c r="T67" s="548"/>
      <c r="U67" s="548"/>
      <c r="V67" s="548"/>
      <c r="W67" s="549"/>
      <c r="X67" s="73"/>
    </row>
    <row r="68" spans="1:26" ht="15" customHeight="1">
      <c r="A68" s="70"/>
      <c r="B68" s="754" t="s">
        <v>56</v>
      </c>
      <c r="C68" s="754"/>
      <c r="D68" s="754"/>
      <c r="E68" s="754"/>
      <c r="F68" s="754"/>
      <c r="G68" s="550"/>
      <c r="H68" s="73"/>
      <c r="I68" s="70"/>
      <c r="J68" s="754" t="s">
        <v>56</v>
      </c>
      <c r="K68" s="754"/>
      <c r="L68" s="754"/>
      <c r="M68" s="754"/>
      <c r="N68" s="754"/>
      <c r="O68" s="550"/>
      <c r="P68" s="73"/>
      <c r="Q68" s="70"/>
      <c r="R68" s="754" t="s">
        <v>56</v>
      </c>
      <c r="S68" s="754"/>
      <c r="T68" s="754"/>
      <c r="U68" s="754"/>
      <c r="V68" s="754"/>
      <c r="W68" s="550"/>
      <c r="X68" s="73"/>
    </row>
    <row r="69" spans="1:26" ht="27" customHeight="1">
      <c r="A69" s="70"/>
      <c r="B69" s="755" t="s">
        <v>382</v>
      </c>
      <c r="C69" s="755"/>
      <c r="D69" s="755"/>
      <c r="E69" s="755"/>
      <c r="F69" s="755"/>
      <c r="G69" s="551"/>
      <c r="H69" s="73"/>
      <c r="I69" s="70"/>
      <c r="J69" s="755" t="s">
        <v>382</v>
      </c>
      <c r="K69" s="755"/>
      <c r="L69" s="755"/>
      <c r="M69" s="755"/>
      <c r="N69" s="755"/>
      <c r="O69" s="551"/>
      <c r="P69" s="73"/>
      <c r="Q69" s="70"/>
      <c r="R69" s="755" t="s">
        <v>382</v>
      </c>
      <c r="S69" s="755"/>
      <c r="T69" s="755"/>
      <c r="U69" s="755"/>
      <c r="V69" s="755"/>
      <c r="W69" s="551"/>
      <c r="X69" s="73"/>
    </row>
    <row r="70" spans="1:26" ht="13.5">
      <c r="A70" s="86"/>
      <c r="B70" s="87"/>
      <c r="C70" s="87"/>
      <c r="D70" s="87"/>
      <c r="E70" s="87"/>
      <c r="F70" s="87"/>
      <c r="G70" s="87"/>
      <c r="H70" s="88"/>
      <c r="I70" s="86"/>
      <c r="J70" s="87"/>
      <c r="K70" s="87"/>
      <c r="L70" s="87"/>
      <c r="M70" s="87"/>
      <c r="N70" s="87"/>
      <c r="O70" s="87"/>
      <c r="P70" s="88"/>
      <c r="Q70" s="86"/>
      <c r="R70" s="87"/>
      <c r="S70" s="87"/>
      <c r="T70" s="87"/>
      <c r="U70" s="87"/>
      <c r="V70" s="87"/>
      <c r="W70" s="87"/>
      <c r="X70" s="88"/>
    </row>
    <row r="71" spans="1:26" ht="13.5">
      <c r="A71" s="67">
        <v>7</v>
      </c>
      <c r="B71" s="68"/>
      <c r="C71" s="68"/>
      <c r="D71" s="68"/>
      <c r="E71" s="68"/>
      <c r="F71" s="68"/>
      <c r="G71" s="68"/>
      <c r="H71" s="69"/>
      <c r="I71" s="67">
        <v>8</v>
      </c>
      <c r="J71" s="68"/>
      <c r="K71" s="68"/>
      <c r="L71" s="68"/>
      <c r="M71" s="68"/>
      <c r="N71" s="68"/>
      <c r="O71" s="68"/>
      <c r="P71" s="69"/>
      <c r="Q71" s="67">
        <v>9</v>
      </c>
      <c r="R71" s="68"/>
      <c r="S71" s="68"/>
      <c r="T71" s="68"/>
      <c r="U71" s="68"/>
      <c r="V71" s="68"/>
      <c r="W71" s="68"/>
      <c r="X71" s="69"/>
    </row>
    <row r="72" spans="1:26" ht="17.25">
      <c r="A72" s="70"/>
      <c r="B72" s="788" t="s">
        <v>43</v>
      </c>
      <c r="C72" s="789"/>
      <c r="D72" s="789"/>
      <c r="E72" s="789"/>
      <c r="F72" s="789"/>
      <c r="G72" s="790"/>
      <c r="H72" s="71"/>
      <c r="I72" s="70"/>
      <c r="J72" s="788" t="s">
        <v>43</v>
      </c>
      <c r="K72" s="789"/>
      <c r="L72" s="789"/>
      <c r="M72" s="789"/>
      <c r="N72" s="789"/>
      <c r="O72" s="790"/>
      <c r="P72" s="71"/>
      <c r="Q72" s="70"/>
      <c r="R72" s="788" t="s">
        <v>43</v>
      </c>
      <c r="S72" s="789"/>
      <c r="T72" s="789"/>
      <c r="U72" s="789"/>
      <c r="V72" s="789"/>
      <c r="W72" s="790"/>
      <c r="X72" s="71"/>
    </row>
    <row r="73" spans="1:26" ht="13.5">
      <c r="A73" s="70"/>
      <c r="B73" s="72"/>
      <c r="C73" s="72"/>
      <c r="D73" s="545" t="str">
        <f>"（ "&amp;$AA$3&amp;"年"</f>
        <v>（ 令和5年</v>
      </c>
      <c r="E73" s="72">
        <f>E3</f>
        <v>10</v>
      </c>
      <c r="F73" s="72" t="s">
        <v>379</v>
      </c>
      <c r="H73" s="73"/>
      <c r="I73" s="70"/>
      <c r="J73" s="72"/>
      <c r="K73" s="72"/>
      <c r="L73" s="545" t="str">
        <f>D73</f>
        <v>（ 令和5年</v>
      </c>
      <c r="M73" s="72">
        <f>E3</f>
        <v>10</v>
      </c>
      <c r="N73" s="72" t="s">
        <v>379</v>
      </c>
      <c r="P73" s="73"/>
      <c r="Q73" s="70"/>
      <c r="R73" s="72"/>
      <c r="S73" s="72"/>
      <c r="T73" s="545" t="str">
        <f>D73</f>
        <v>（ 令和5年</v>
      </c>
      <c r="U73" s="72">
        <f>E3</f>
        <v>10</v>
      </c>
      <c r="V73" s="72" t="s">
        <v>379</v>
      </c>
      <c r="X73" s="73"/>
      <c r="Z73" s="154"/>
    </row>
    <row r="74" spans="1:26" ht="8.25" customHeight="1">
      <c r="A74" s="70"/>
      <c r="H74" s="73"/>
      <c r="I74" s="70"/>
      <c r="P74" s="73"/>
      <c r="Q74" s="70"/>
      <c r="X74" s="73"/>
    </row>
    <row r="75" spans="1:26" ht="17.25">
      <c r="A75" s="70"/>
      <c r="B75" s="74"/>
      <c r="C75" s="791" t="str">
        <f>VLOOKUP(A71,$AB:$AD,3,0)</f>
        <v>若濱</v>
      </c>
      <c r="D75" s="791"/>
      <c r="E75" s="791">
        <f>VLOOKUP(A71,$AB:$AF,4,0)</f>
        <v>0</v>
      </c>
      <c r="F75" s="791"/>
      <c r="G75" s="163" t="s">
        <v>44</v>
      </c>
      <c r="H75" s="73"/>
      <c r="I75" s="70"/>
      <c r="J75" s="74"/>
      <c r="K75" s="791" t="str">
        <f>VLOOKUP(I71,$AB:$AD,3,0)</f>
        <v>浦辻</v>
      </c>
      <c r="L75" s="791"/>
      <c r="M75" s="791" t="str">
        <f>VLOOKUP(I71,$AB:$AF,4,0)</f>
        <v>秀樹</v>
      </c>
      <c r="N75" s="791"/>
      <c r="O75" s="163" t="s">
        <v>44</v>
      </c>
      <c r="P75" s="73"/>
      <c r="Q75" s="70"/>
      <c r="R75" s="74"/>
      <c r="S75" s="791" t="str">
        <f>VLOOKUP(Q71,$AB:$AD,3,0)</f>
        <v>相馬</v>
      </c>
      <c r="T75" s="791"/>
      <c r="U75" s="791" t="str">
        <f>VLOOKUP(Q71,$AB:$AF,4,0)</f>
        <v>恭兵</v>
      </c>
      <c r="V75" s="791"/>
      <c r="W75" s="163" t="s">
        <v>44</v>
      </c>
      <c r="X75" s="73"/>
    </row>
    <row r="76" spans="1:26" ht="8.25" customHeight="1">
      <c r="A76" s="70"/>
      <c r="H76" s="73"/>
      <c r="I76" s="70"/>
      <c r="P76" s="73"/>
      <c r="Q76" s="70"/>
      <c r="X76" s="73"/>
    </row>
    <row r="77" spans="1:26" ht="15.75" customHeight="1">
      <c r="A77" s="70"/>
      <c r="B77" s="775" t="s">
        <v>45</v>
      </c>
      <c r="C77" s="776"/>
      <c r="D77" s="777"/>
      <c r="E77" s="75" t="s">
        <v>46</v>
      </c>
      <c r="F77" s="781">
        <f>$Z$3</f>
        <v>45200</v>
      </c>
      <c r="G77" s="782"/>
      <c r="H77" s="73"/>
      <c r="I77" s="70"/>
      <c r="J77" s="775" t="s">
        <v>45</v>
      </c>
      <c r="K77" s="776"/>
      <c r="L77" s="777"/>
      <c r="M77" s="75" t="s">
        <v>46</v>
      </c>
      <c r="N77" s="781">
        <f>F77</f>
        <v>45200</v>
      </c>
      <c r="O77" s="782"/>
      <c r="P77" s="73"/>
      <c r="Q77" s="70"/>
      <c r="R77" s="775" t="s">
        <v>45</v>
      </c>
      <c r="S77" s="776"/>
      <c r="T77" s="777"/>
      <c r="U77" s="75" t="s">
        <v>46</v>
      </c>
      <c r="V77" s="781">
        <f>F77</f>
        <v>45200</v>
      </c>
      <c r="W77" s="782"/>
      <c r="X77" s="73"/>
    </row>
    <row r="78" spans="1:26" ht="15.75" customHeight="1">
      <c r="A78" s="70"/>
      <c r="B78" s="778"/>
      <c r="C78" s="779"/>
      <c r="D78" s="780"/>
      <c r="E78" s="76" t="s">
        <v>47</v>
      </c>
      <c r="F78" s="784">
        <f>EDATE(F77,1)-1</f>
        <v>45230</v>
      </c>
      <c r="G78" s="785"/>
      <c r="H78" s="73"/>
      <c r="I78" s="70"/>
      <c r="J78" s="778"/>
      <c r="K78" s="779"/>
      <c r="L78" s="780"/>
      <c r="M78" s="76" t="s">
        <v>47</v>
      </c>
      <c r="N78" s="784">
        <f>EDATE(N77,1)-1</f>
        <v>45230</v>
      </c>
      <c r="O78" s="785"/>
      <c r="P78" s="73"/>
      <c r="Q78" s="70"/>
      <c r="R78" s="778"/>
      <c r="S78" s="779"/>
      <c r="T78" s="780"/>
      <c r="U78" s="76" t="s">
        <v>47</v>
      </c>
      <c r="V78" s="784">
        <f>EDATE(V77,1)-1</f>
        <v>45230</v>
      </c>
      <c r="W78" s="785"/>
      <c r="X78" s="73"/>
    </row>
    <row r="79" spans="1:26" ht="15.75" customHeight="1">
      <c r="A79" s="70"/>
      <c r="B79" s="756" t="s">
        <v>21</v>
      </c>
      <c r="C79" s="757"/>
      <c r="D79" s="757"/>
      <c r="E79" s="757"/>
      <c r="F79" s="757"/>
      <c r="G79" s="758"/>
      <c r="H79" s="73"/>
      <c r="I79" s="70"/>
      <c r="J79" s="756" t="s">
        <v>21</v>
      </c>
      <c r="K79" s="757"/>
      <c r="L79" s="757"/>
      <c r="M79" s="757"/>
      <c r="N79" s="757"/>
      <c r="O79" s="758"/>
      <c r="P79" s="73"/>
      <c r="Q79" s="70"/>
      <c r="R79" s="756" t="s">
        <v>21</v>
      </c>
      <c r="S79" s="757"/>
      <c r="T79" s="757"/>
      <c r="U79" s="757"/>
      <c r="V79" s="757"/>
      <c r="W79" s="758"/>
      <c r="X79" s="73"/>
    </row>
    <row r="80" spans="1:26" ht="15.75" customHeight="1">
      <c r="A80" s="70"/>
      <c r="B80" s="77" t="s">
        <v>48</v>
      </c>
      <c r="C80" s="773" t="s">
        <v>49</v>
      </c>
      <c r="D80" s="774"/>
      <c r="E80" s="77" t="s">
        <v>48</v>
      </c>
      <c r="F80" s="773" t="s">
        <v>49</v>
      </c>
      <c r="G80" s="774"/>
      <c r="H80" s="73"/>
      <c r="I80" s="70"/>
      <c r="J80" s="77" t="s">
        <v>48</v>
      </c>
      <c r="K80" s="773" t="s">
        <v>49</v>
      </c>
      <c r="L80" s="774"/>
      <c r="M80" s="77" t="s">
        <v>48</v>
      </c>
      <c r="N80" s="773" t="s">
        <v>49</v>
      </c>
      <c r="O80" s="774"/>
      <c r="P80" s="73"/>
      <c r="Q80" s="70"/>
      <c r="R80" s="77" t="s">
        <v>48</v>
      </c>
      <c r="S80" s="773" t="s">
        <v>49</v>
      </c>
      <c r="T80" s="774"/>
      <c r="U80" s="77" t="s">
        <v>48</v>
      </c>
      <c r="V80" s="773" t="s">
        <v>49</v>
      </c>
      <c r="W80" s="774"/>
      <c r="X80" s="73"/>
    </row>
    <row r="81" spans="1:24" ht="15.75" customHeight="1">
      <c r="A81" s="70"/>
      <c r="B81" s="78">
        <v>1</v>
      </c>
      <c r="C81" s="769" t="str">
        <f>IF(ISERROR(VLOOKUP(VLOOKUP(A71,$AB:$AF,5,0)&amp;B81,売上入力!$A:$AJ,35,0)),0,IF(VLOOKUP(VLOOKUP(A71,$AB:$AF,5,0)&amp;B81,売上入力!$A:$J,10,0)="日払","日払済",VLOOKUP(VLOOKUP(A71,$AB:$AF,5,0)&amp;B81,売上入力!$A:$AJ,35,0)))</f>
        <v>日払済</v>
      </c>
      <c r="D81" s="770"/>
      <c r="E81" s="78">
        <v>16</v>
      </c>
      <c r="F81" s="769">
        <f>IF(ISERROR(VLOOKUP(VLOOKUP(A71,$AB:$AF,5,0)&amp;E81,売上入力!$A:$AJ,35,0)),0,IF(VLOOKUP(VLOOKUP(A71,$AB:$AF,5,0)&amp;E81,売上入力!$A:$J,10,0)="日払","日払済",VLOOKUP(VLOOKUP(A71,$AB:$AF,5,0)&amp;E81,売上入力!$A:$AJ,35,0)))</f>
        <v>0</v>
      </c>
      <c r="G81" s="770"/>
      <c r="H81" s="73"/>
      <c r="I81" s="70"/>
      <c r="J81" s="78">
        <v>1</v>
      </c>
      <c r="K81" s="769">
        <f>IF(ISERROR(VLOOKUP(VLOOKUP(I71,$AB:$AF,5,0)&amp;J81,売上入力!$A:$AJ,35,0)),0,IF(VLOOKUP(VLOOKUP(I71,$AB:$AF,5,0)&amp;J81,売上入力!$A:$J,10,0)="日払","日払済",VLOOKUP(VLOOKUP(I71,$AB:$AF,5,0)&amp;J81,売上入力!$A:$AJ,35,0)))</f>
        <v>0</v>
      </c>
      <c r="L81" s="770"/>
      <c r="M81" s="78">
        <v>16</v>
      </c>
      <c r="N81" s="769">
        <f>IF(ISERROR(VLOOKUP(VLOOKUP(I71,$AB:$AF,5,0)&amp;M81,売上入力!$A:$AJ,35,0)),0,IF(VLOOKUP(VLOOKUP(I71,$AB:$AF,5,0)&amp;M81,売上入力!$A:$J,10,0)="日払","日払済",VLOOKUP(VLOOKUP(I71,$AB:$AF,5,0)&amp;M81,売上入力!$A:$AJ,35,0)))</f>
        <v>0</v>
      </c>
      <c r="O81" s="770"/>
      <c r="P81" s="73"/>
      <c r="Q81" s="70"/>
      <c r="R81" s="78">
        <v>1</v>
      </c>
      <c r="S81" s="769">
        <f>IF(ISERROR(VLOOKUP(VLOOKUP(Q71,$AB:$AF,5,0)&amp;R81,売上入力!$A:$AJ,35,0)),0,IF(VLOOKUP(VLOOKUP(Q71,$AB:$AF,5,0)&amp;R81,売上入力!$A:$J,10,0)="日払","日払済",VLOOKUP(VLOOKUP(Q71,$AB:$AF,5,0)&amp;R81,売上入力!$A:$AJ,35,0)))</f>
        <v>0</v>
      </c>
      <c r="T81" s="770"/>
      <c r="U81" s="78">
        <v>16</v>
      </c>
      <c r="V81" s="769">
        <f>IF(ISERROR(VLOOKUP(VLOOKUP(Q71,$AB:$AF,5,0)&amp;U81,売上入力!$A:$AJ,35,0)),0,IF(VLOOKUP(VLOOKUP(Q71,$AB:$AF,5,0)&amp;U81,売上入力!$A:$J,10,0)="日払","日払済",VLOOKUP(VLOOKUP(Q71,$AB:$AF,5,0)&amp;U81,売上入力!$A:$AJ,35,0)))</f>
        <v>0</v>
      </c>
      <c r="W81" s="770"/>
      <c r="X81" s="73"/>
    </row>
    <row r="82" spans="1:24" ht="15.75" customHeight="1">
      <c r="A82" s="70"/>
      <c r="B82" s="79">
        <v>2</v>
      </c>
      <c r="C82" s="769" t="str">
        <f>IF(ISERROR(VLOOKUP(VLOOKUP(A71,$AB:$AF,5,0)&amp;B82,売上入力!$A:$AJ,35,0)),0,IF(VLOOKUP(VLOOKUP(A71,$AB:$AF,5,0)&amp;B82,売上入力!$A:$J,10,0)="日払","日払済",VLOOKUP(VLOOKUP(A71,$AB:$AF,5,0)&amp;B82,売上入力!$A:$AJ,35,0)))</f>
        <v>日払済</v>
      </c>
      <c r="D82" s="770"/>
      <c r="E82" s="79">
        <v>17</v>
      </c>
      <c r="F82" s="769">
        <f>IF(ISERROR(VLOOKUP(VLOOKUP(A71,$AB:$AF,5,0)&amp;E82,売上入力!$A:$AJ,35,0)),0,IF(VLOOKUP(VLOOKUP(A71,$AB:$AF,5,0)&amp;E82,売上入力!$A:$J,10,0)="日払","日払済",VLOOKUP(VLOOKUP(A71,$AB:$AF,5,0)&amp;E82,売上入力!$A:$AJ,35,0)))</f>
        <v>0</v>
      </c>
      <c r="G82" s="770"/>
      <c r="H82" s="73"/>
      <c r="I82" s="70"/>
      <c r="J82" s="79">
        <v>2</v>
      </c>
      <c r="K82" s="769">
        <f>IF(ISERROR(VLOOKUP(VLOOKUP(I71,$AB:$AF,5,0)&amp;J82,売上入力!$A:$AJ,35,0)),0,IF(VLOOKUP(VLOOKUP(I71,$AB:$AF,5,0)&amp;J82,売上入力!$A:$J,10,0)="日払","日払済",VLOOKUP(VLOOKUP(I71,$AB:$AF,5,0)&amp;J82,売上入力!$A:$AJ,35,0)))</f>
        <v>0</v>
      </c>
      <c r="L82" s="770"/>
      <c r="M82" s="79">
        <v>17</v>
      </c>
      <c r="N82" s="769">
        <f>IF(ISERROR(VLOOKUP(VLOOKUP(I71,$AB:$AF,5,0)&amp;M82,売上入力!$A:$AJ,35,0)),0,IF(VLOOKUP(VLOOKUP(I71,$AB:$AF,5,0)&amp;M82,売上入力!$A:$J,10,0)="日払","日払済",VLOOKUP(VLOOKUP(I71,$AB:$AF,5,0)&amp;M82,売上入力!$A:$AJ,35,0)))</f>
        <v>0</v>
      </c>
      <c r="O82" s="770"/>
      <c r="P82" s="73"/>
      <c r="Q82" s="70"/>
      <c r="R82" s="79">
        <v>2</v>
      </c>
      <c r="S82" s="769">
        <f>IF(ISERROR(VLOOKUP(VLOOKUP(Q71,$AB:$AF,5,0)&amp;R82,売上入力!$A:$AJ,35,0)),0,IF(VLOOKUP(VLOOKUP(Q71,$AB:$AF,5,0)&amp;R82,売上入力!$A:$J,10,0)="日払","日払済",VLOOKUP(VLOOKUP(Q71,$AB:$AF,5,0)&amp;R82,売上入力!$A:$AJ,35,0)))</f>
        <v>0</v>
      </c>
      <c r="T82" s="770"/>
      <c r="U82" s="79">
        <v>17</v>
      </c>
      <c r="V82" s="769">
        <f>IF(ISERROR(VLOOKUP(VLOOKUP(Q71,$AB:$AF,5,0)&amp;U82,売上入力!$A:$AJ,35,0)),0,IF(VLOOKUP(VLOOKUP(Q71,$AB:$AF,5,0)&amp;U82,売上入力!$A:$J,10,0)="日払","日払済",VLOOKUP(VLOOKUP(Q71,$AB:$AF,5,0)&amp;U82,売上入力!$A:$AJ,35,0)))</f>
        <v>0</v>
      </c>
      <c r="W82" s="770"/>
      <c r="X82" s="73"/>
    </row>
    <row r="83" spans="1:24" ht="15.75" customHeight="1">
      <c r="A83" s="70"/>
      <c r="B83" s="79">
        <v>3</v>
      </c>
      <c r="C83" s="769">
        <f>IF(ISERROR(VLOOKUP(VLOOKUP(A71,$AB:$AF,5,0)&amp;B83,売上入力!$A:$AJ,35,0)),0,IF(VLOOKUP(VLOOKUP(A71,$AB:$AF,5,0)&amp;B83,売上入力!$A:$J,10,0)="日払","日払済",VLOOKUP(VLOOKUP(A71,$AB:$AF,5,0)&amp;B83,売上入力!$A:$AJ,35,0)))</f>
        <v>0</v>
      </c>
      <c r="D83" s="770"/>
      <c r="E83" s="79">
        <v>18</v>
      </c>
      <c r="F83" s="769">
        <f>IF(ISERROR(VLOOKUP(VLOOKUP(A71,$AB:$AF,5,0)&amp;E83,売上入力!$A:$AJ,35,0)),0,IF(VLOOKUP(VLOOKUP(A71,$AB:$AF,5,0)&amp;E83,売上入力!$A:$J,10,0)="日払","日払済",VLOOKUP(VLOOKUP(A71,$AB:$AF,5,0)&amp;E83,売上入力!$A:$AJ,35,0)))</f>
        <v>0</v>
      </c>
      <c r="G83" s="770"/>
      <c r="H83" s="73"/>
      <c r="I83" s="70"/>
      <c r="J83" s="79">
        <v>3</v>
      </c>
      <c r="K83" s="769">
        <f>IF(ISERROR(VLOOKUP(VLOOKUP(I71,$AB:$AF,5,0)&amp;J83,売上入力!$A:$AJ,35,0)),0,IF(VLOOKUP(VLOOKUP(I71,$AB:$AF,5,0)&amp;J83,売上入力!$A:$J,10,0)="日払","日払済",VLOOKUP(VLOOKUP(I71,$AB:$AF,5,0)&amp;J83,売上入力!$A:$AJ,35,0)))</f>
        <v>0</v>
      </c>
      <c r="L83" s="770"/>
      <c r="M83" s="79">
        <v>18</v>
      </c>
      <c r="N83" s="769">
        <f>IF(ISERROR(VLOOKUP(VLOOKUP(I71,$AB:$AF,5,0)&amp;M83,売上入力!$A:$AJ,35,0)),0,IF(VLOOKUP(VLOOKUP(I71,$AB:$AF,5,0)&amp;M83,売上入力!$A:$J,10,0)="日払","日払済",VLOOKUP(VLOOKUP(I71,$AB:$AF,5,0)&amp;M83,売上入力!$A:$AJ,35,0)))</f>
        <v>0</v>
      </c>
      <c r="O83" s="770"/>
      <c r="P83" s="73"/>
      <c r="Q83" s="70"/>
      <c r="R83" s="79">
        <v>3</v>
      </c>
      <c r="S83" s="769">
        <f>IF(ISERROR(VLOOKUP(VLOOKUP(Q71,$AB:$AF,5,0)&amp;R83,売上入力!$A:$AJ,35,0)),0,IF(VLOOKUP(VLOOKUP(Q71,$AB:$AF,5,0)&amp;R83,売上入力!$A:$J,10,0)="日払","日払済",VLOOKUP(VLOOKUP(Q71,$AB:$AF,5,0)&amp;R83,売上入力!$A:$AJ,35,0)))</f>
        <v>0</v>
      </c>
      <c r="T83" s="770"/>
      <c r="U83" s="79">
        <v>18</v>
      </c>
      <c r="V83" s="769">
        <f>IF(ISERROR(VLOOKUP(VLOOKUP(Q71,$AB:$AF,5,0)&amp;U83,売上入力!$A:$AJ,35,0)),0,IF(VLOOKUP(VLOOKUP(Q71,$AB:$AF,5,0)&amp;U83,売上入力!$A:$J,10,0)="日払","日払済",VLOOKUP(VLOOKUP(Q71,$AB:$AF,5,0)&amp;U83,売上入力!$A:$AJ,35,0)))</f>
        <v>0</v>
      </c>
      <c r="W83" s="770"/>
      <c r="X83" s="73"/>
    </row>
    <row r="84" spans="1:24" ht="15.75" customHeight="1">
      <c r="A84" s="70"/>
      <c r="B84" s="79">
        <v>4</v>
      </c>
      <c r="C84" s="769">
        <f>IF(ISERROR(VLOOKUP(VLOOKUP(A71,$AB:$AF,5,0)&amp;B84,売上入力!$A:$AJ,35,0)),0,IF(VLOOKUP(VLOOKUP(A71,$AB:$AF,5,0)&amp;B84,売上入力!$A:$J,10,0)="日払","日払済",VLOOKUP(VLOOKUP(A71,$AB:$AF,5,0)&amp;B84,売上入力!$A:$AJ,35,0)))</f>
        <v>0</v>
      </c>
      <c r="D84" s="770"/>
      <c r="E84" s="79">
        <v>19</v>
      </c>
      <c r="F84" s="769">
        <f>IF(ISERROR(VLOOKUP(VLOOKUP(A71,$AB:$AF,5,0)&amp;E84,売上入力!$A:$AJ,35,0)),0,IF(VLOOKUP(VLOOKUP(A71,$AB:$AF,5,0)&amp;E84,売上入力!$A:$J,10,0)="日払","日払済",VLOOKUP(VLOOKUP(A71,$AB:$AF,5,0)&amp;E84,売上入力!$A:$AJ,35,0)))</f>
        <v>0</v>
      </c>
      <c r="G84" s="770"/>
      <c r="H84" s="73"/>
      <c r="I84" s="70"/>
      <c r="J84" s="79">
        <v>4</v>
      </c>
      <c r="K84" s="769">
        <f>IF(ISERROR(VLOOKUP(VLOOKUP(I71,$AB:$AF,5,0)&amp;J84,売上入力!$A:$AJ,35,0)),0,IF(VLOOKUP(VLOOKUP(I71,$AB:$AF,5,0)&amp;J84,売上入力!$A:$J,10,0)="日払","日払済",VLOOKUP(VLOOKUP(I71,$AB:$AF,5,0)&amp;J84,売上入力!$A:$AJ,35,0)))</f>
        <v>0</v>
      </c>
      <c r="L84" s="770"/>
      <c r="M84" s="79">
        <v>19</v>
      </c>
      <c r="N84" s="769">
        <f>IF(ISERROR(VLOOKUP(VLOOKUP(I71,$AB:$AF,5,0)&amp;M84,売上入力!$A:$AJ,35,0)),0,IF(VLOOKUP(VLOOKUP(I71,$AB:$AF,5,0)&amp;M84,売上入力!$A:$J,10,0)="日払","日払済",VLOOKUP(VLOOKUP(I71,$AB:$AF,5,0)&amp;M84,売上入力!$A:$AJ,35,0)))</f>
        <v>0</v>
      </c>
      <c r="O84" s="770"/>
      <c r="P84" s="73"/>
      <c r="Q84" s="70"/>
      <c r="R84" s="79">
        <v>4</v>
      </c>
      <c r="S84" s="769">
        <f>IF(ISERROR(VLOOKUP(VLOOKUP(Q71,$AB:$AF,5,0)&amp;R84,売上入力!$A:$AJ,35,0)),0,IF(VLOOKUP(VLOOKUP(Q71,$AB:$AF,5,0)&amp;R84,売上入力!$A:$J,10,0)="日払","日払済",VLOOKUP(VLOOKUP(Q71,$AB:$AF,5,0)&amp;R84,売上入力!$A:$AJ,35,0)))</f>
        <v>0</v>
      </c>
      <c r="T84" s="770"/>
      <c r="U84" s="79">
        <v>19</v>
      </c>
      <c r="V84" s="769">
        <f>IF(ISERROR(VLOOKUP(VLOOKUP(Q71,$AB:$AF,5,0)&amp;U84,売上入力!$A:$AJ,35,0)),0,IF(VLOOKUP(VLOOKUP(Q71,$AB:$AF,5,0)&amp;U84,売上入力!$A:$J,10,0)="日払","日払済",VLOOKUP(VLOOKUP(Q71,$AB:$AF,5,0)&amp;U84,売上入力!$A:$AJ,35,0)))</f>
        <v>0</v>
      </c>
      <c r="W84" s="770"/>
      <c r="X84" s="73"/>
    </row>
    <row r="85" spans="1:24" ht="15.75" customHeight="1">
      <c r="A85" s="70"/>
      <c r="B85" s="79">
        <v>5</v>
      </c>
      <c r="C85" s="769">
        <f>IF(ISERROR(VLOOKUP(VLOOKUP(A71,$AB:$AF,5,0)&amp;B85,売上入力!$A:$AJ,35,0)),0,IF(VLOOKUP(VLOOKUP(A71,$AB:$AF,5,0)&amp;B85,売上入力!$A:$J,10,0)="日払","日払済",VLOOKUP(VLOOKUP(A71,$AB:$AF,5,0)&amp;B85,売上入力!$A:$AJ,35,0)))</f>
        <v>0</v>
      </c>
      <c r="D85" s="770"/>
      <c r="E85" s="79">
        <v>20</v>
      </c>
      <c r="F85" s="769">
        <f>IF(ISERROR(VLOOKUP(VLOOKUP(A71,$AB:$AF,5,0)&amp;E85,売上入力!$A:$AJ,35,0)),0,IF(VLOOKUP(VLOOKUP(A71,$AB:$AF,5,0)&amp;E85,売上入力!$A:$J,10,0)="日払","日払済",VLOOKUP(VLOOKUP(A71,$AB:$AF,5,0)&amp;E85,売上入力!$A:$AJ,35,0)))</f>
        <v>0</v>
      </c>
      <c r="G85" s="770"/>
      <c r="H85" s="73"/>
      <c r="I85" s="70"/>
      <c r="J85" s="79">
        <v>5</v>
      </c>
      <c r="K85" s="769">
        <f>IF(ISERROR(VLOOKUP(VLOOKUP(I71,$AB:$AF,5,0)&amp;J85,売上入力!$A:$AJ,35,0)),0,IF(VLOOKUP(VLOOKUP(I71,$AB:$AF,5,0)&amp;J85,売上入力!$A:$J,10,0)="日払","日払済",VLOOKUP(VLOOKUP(I71,$AB:$AF,5,0)&amp;J85,売上入力!$A:$AJ,35,0)))</f>
        <v>0</v>
      </c>
      <c r="L85" s="770"/>
      <c r="M85" s="79">
        <v>20</v>
      </c>
      <c r="N85" s="769">
        <f>IF(ISERROR(VLOOKUP(VLOOKUP(I71,$AB:$AF,5,0)&amp;M85,売上入力!$A:$AJ,35,0)),0,IF(VLOOKUP(VLOOKUP(I71,$AB:$AF,5,0)&amp;M85,売上入力!$A:$J,10,0)="日払","日払済",VLOOKUP(VLOOKUP(I71,$AB:$AF,5,0)&amp;M85,売上入力!$A:$AJ,35,0)))</f>
        <v>0</v>
      </c>
      <c r="O85" s="770"/>
      <c r="P85" s="73"/>
      <c r="Q85" s="70"/>
      <c r="R85" s="79">
        <v>5</v>
      </c>
      <c r="S85" s="769">
        <f>IF(ISERROR(VLOOKUP(VLOOKUP(Q71,$AB:$AF,5,0)&amp;R85,売上入力!$A:$AJ,35,0)),0,IF(VLOOKUP(VLOOKUP(Q71,$AB:$AF,5,0)&amp;R85,売上入力!$A:$J,10,0)="日払","日払済",VLOOKUP(VLOOKUP(Q71,$AB:$AF,5,0)&amp;R85,売上入力!$A:$AJ,35,0)))</f>
        <v>0</v>
      </c>
      <c r="T85" s="770"/>
      <c r="U85" s="79">
        <v>20</v>
      </c>
      <c r="V85" s="769">
        <f>IF(ISERROR(VLOOKUP(VLOOKUP(Q71,$AB:$AF,5,0)&amp;U85,売上入力!$A:$AJ,35,0)),0,IF(VLOOKUP(VLOOKUP(Q71,$AB:$AF,5,0)&amp;U85,売上入力!$A:$J,10,0)="日払","日払済",VLOOKUP(VLOOKUP(Q71,$AB:$AF,5,0)&amp;U85,売上入力!$A:$AJ,35,0)))</f>
        <v>0</v>
      </c>
      <c r="W85" s="770"/>
      <c r="X85" s="73"/>
    </row>
    <row r="86" spans="1:24" ht="15.75" customHeight="1">
      <c r="A86" s="70"/>
      <c r="B86" s="79">
        <v>6</v>
      </c>
      <c r="C86" s="769">
        <f>IF(ISERROR(VLOOKUP(VLOOKUP(A71,$AB:$AF,5,0)&amp;B86,売上入力!$A:$AJ,35,0)),0,IF(VLOOKUP(VLOOKUP(A71,$AB:$AF,5,0)&amp;B86,売上入力!$A:$J,10,0)="日払","日払済",VLOOKUP(VLOOKUP(A71,$AB:$AF,5,0)&amp;B86,売上入力!$A:$AJ,35,0)))</f>
        <v>0</v>
      </c>
      <c r="D86" s="770"/>
      <c r="E86" s="79">
        <v>21</v>
      </c>
      <c r="F86" s="769">
        <f>IF(ISERROR(VLOOKUP(VLOOKUP(A71,$AB:$AF,5,0)&amp;E86,売上入力!$A:$AJ,35,0)),0,IF(VLOOKUP(VLOOKUP(A71,$AB:$AF,5,0)&amp;E86,売上入力!$A:$J,10,0)="日払","日払済",VLOOKUP(VLOOKUP(A71,$AB:$AF,5,0)&amp;E86,売上入力!$A:$AJ,35,0)))</f>
        <v>0</v>
      </c>
      <c r="G86" s="770"/>
      <c r="H86" s="73"/>
      <c r="I86" s="70"/>
      <c r="J86" s="79">
        <v>6</v>
      </c>
      <c r="K86" s="769">
        <f>IF(ISERROR(VLOOKUP(VLOOKUP(I71,$AB:$AF,5,0)&amp;J86,売上入力!$A:$AJ,35,0)),0,IF(VLOOKUP(VLOOKUP(I71,$AB:$AF,5,0)&amp;J86,売上入力!$A:$J,10,0)="日払","日払済",VLOOKUP(VLOOKUP(I71,$AB:$AF,5,0)&amp;J86,売上入力!$A:$AJ,35,0)))</f>
        <v>0</v>
      </c>
      <c r="L86" s="770"/>
      <c r="M86" s="79">
        <v>21</v>
      </c>
      <c r="N86" s="769">
        <f>IF(ISERROR(VLOOKUP(VLOOKUP(I71,$AB:$AF,5,0)&amp;M86,売上入力!$A:$AJ,35,0)),0,IF(VLOOKUP(VLOOKUP(I71,$AB:$AF,5,0)&amp;M86,売上入力!$A:$J,10,0)="日払","日払済",VLOOKUP(VLOOKUP(I71,$AB:$AF,5,0)&amp;M86,売上入力!$A:$AJ,35,0)))</f>
        <v>0</v>
      </c>
      <c r="O86" s="770"/>
      <c r="P86" s="73"/>
      <c r="Q86" s="70"/>
      <c r="R86" s="79">
        <v>6</v>
      </c>
      <c r="S86" s="769">
        <f>IF(ISERROR(VLOOKUP(VLOOKUP(Q71,$AB:$AF,5,0)&amp;R86,売上入力!$A:$AJ,35,0)),0,IF(VLOOKUP(VLOOKUP(Q71,$AB:$AF,5,0)&amp;R86,売上入力!$A:$J,10,0)="日払","日払済",VLOOKUP(VLOOKUP(Q71,$AB:$AF,5,0)&amp;R86,売上入力!$A:$AJ,35,0)))</f>
        <v>0</v>
      </c>
      <c r="T86" s="770"/>
      <c r="U86" s="79">
        <v>21</v>
      </c>
      <c r="V86" s="769">
        <f>IF(ISERROR(VLOOKUP(VLOOKUP(Q71,$AB:$AF,5,0)&amp;U86,売上入力!$A:$AJ,35,0)),0,IF(VLOOKUP(VLOOKUP(Q71,$AB:$AF,5,0)&amp;U86,売上入力!$A:$J,10,0)="日払","日払済",VLOOKUP(VLOOKUP(Q71,$AB:$AF,5,0)&amp;U86,売上入力!$A:$AJ,35,0)))</f>
        <v>0</v>
      </c>
      <c r="W86" s="770"/>
      <c r="X86" s="73"/>
    </row>
    <row r="87" spans="1:24" ht="15.75" customHeight="1">
      <c r="A87" s="70"/>
      <c r="B87" s="79">
        <v>7</v>
      </c>
      <c r="C87" s="769">
        <f>IF(ISERROR(VLOOKUP(VLOOKUP(A71,$AB:$AF,5,0)&amp;B87,売上入力!$A:$AJ,35,0)),0,IF(VLOOKUP(VLOOKUP(A71,$AB:$AF,5,0)&amp;B87,売上入力!$A:$J,10,0)="日払","日払済",VLOOKUP(VLOOKUP(A71,$AB:$AF,5,0)&amp;B87,売上入力!$A:$AJ,35,0)))</f>
        <v>0</v>
      </c>
      <c r="D87" s="770"/>
      <c r="E87" s="79">
        <v>22</v>
      </c>
      <c r="F87" s="769">
        <f>IF(ISERROR(VLOOKUP(VLOOKUP(A71,$AB:$AF,5,0)&amp;E87,売上入力!$A:$AJ,35,0)),0,IF(VLOOKUP(VLOOKUP(A71,$AB:$AF,5,0)&amp;E87,売上入力!$A:$J,10,0)="日払","日払済",VLOOKUP(VLOOKUP(A71,$AB:$AF,5,0)&amp;E87,売上入力!$A:$AJ,35,0)))</f>
        <v>0</v>
      </c>
      <c r="G87" s="770"/>
      <c r="H87" s="73"/>
      <c r="I87" s="70"/>
      <c r="J87" s="79">
        <v>7</v>
      </c>
      <c r="K87" s="769">
        <f>IF(ISERROR(VLOOKUP(VLOOKUP(I71,$AB:$AF,5,0)&amp;J87,売上入力!$A:$AJ,35,0)),0,IF(VLOOKUP(VLOOKUP(I71,$AB:$AF,5,0)&amp;J87,売上入力!$A:$J,10,0)="日払","日払済",VLOOKUP(VLOOKUP(I71,$AB:$AF,5,0)&amp;J87,売上入力!$A:$AJ,35,0)))</f>
        <v>0</v>
      </c>
      <c r="L87" s="770"/>
      <c r="M87" s="79">
        <v>22</v>
      </c>
      <c r="N87" s="769">
        <f>IF(ISERROR(VLOOKUP(VLOOKUP(I71,$AB:$AF,5,0)&amp;M87,売上入力!$A:$AJ,35,0)),0,IF(VLOOKUP(VLOOKUP(I71,$AB:$AF,5,0)&amp;M87,売上入力!$A:$J,10,0)="日払","日払済",VLOOKUP(VLOOKUP(I71,$AB:$AF,5,0)&amp;M87,売上入力!$A:$AJ,35,0)))</f>
        <v>0</v>
      </c>
      <c r="O87" s="770"/>
      <c r="P87" s="73"/>
      <c r="Q87" s="70"/>
      <c r="R87" s="79">
        <v>7</v>
      </c>
      <c r="S87" s="769">
        <f>IF(ISERROR(VLOOKUP(VLOOKUP(Q71,$AB:$AF,5,0)&amp;R87,売上入力!$A:$AJ,35,0)),0,IF(VLOOKUP(VLOOKUP(Q71,$AB:$AF,5,0)&amp;R87,売上入力!$A:$J,10,0)="日払","日払済",VLOOKUP(VLOOKUP(Q71,$AB:$AF,5,0)&amp;R87,売上入力!$A:$AJ,35,0)))</f>
        <v>0</v>
      </c>
      <c r="T87" s="770"/>
      <c r="U87" s="79">
        <v>22</v>
      </c>
      <c r="V87" s="769">
        <f>IF(ISERROR(VLOOKUP(VLOOKUP(Q71,$AB:$AF,5,0)&amp;U87,売上入力!$A:$AJ,35,0)),0,IF(VLOOKUP(VLOOKUP(Q71,$AB:$AF,5,0)&amp;U87,売上入力!$A:$J,10,0)="日払","日払済",VLOOKUP(VLOOKUP(Q71,$AB:$AF,5,0)&amp;U87,売上入力!$A:$AJ,35,0)))</f>
        <v>0</v>
      </c>
      <c r="W87" s="770"/>
      <c r="X87" s="73"/>
    </row>
    <row r="88" spans="1:24" ht="15.75" customHeight="1">
      <c r="A88" s="70"/>
      <c r="B88" s="79">
        <v>8</v>
      </c>
      <c r="C88" s="769">
        <f>IF(ISERROR(VLOOKUP(VLOOKUP(A71,$AB:$AF,5,0)&amp;B88,売上入力!$A:$AJ,35,0)),0,IF(VLOOKUP(VLOOKUP(A71,$AB:$AF,5,0)&amp;B88,売上入力!$A:$J,10,0)="日払","日払済",VLOOKUP(VLOOKUP(A71,$AB:$AF,5,0)&amp;B88,売上入力!$A:$AJ,35,0)))</f>
        <v>0</v>
      </c>
      <c r="D88" s="770"/>
      <c r="E88" s="79">
        <v>23</v>
      </c>
      <c r="F88" s="769">
        <f>IF(ISERROR(VLOOKUP(VLOOKUP(A71,$AB:$AF,5,0)&amp;E88,売上入力!$A:$AJ,35,0)),0,IF(VLOOKUP(VLOOKUP(A71,$AB:$AF,5,0)&amp;E88,売上入力!$A:$J,10,0)="日払","日払済",VLOOKUP(VLOOKUP(A71,$AB:$AF,5,0)&amp;E88,売上入力!$A:$AJ,35,0)))</f>
        <v>0</v>
      </c>
      <c r="G88" s="770"/>
      <c r="H88" s="73"/>
      <c r="I88" s="70"/>
      <c r="J88" s="79">
        <v>8</v>
      </c>
      <c r="K88" s="769">
        <f>IF(ISERROR(VLOOKUP(VLOOKUP(I71,$AB:$AF,5,0)&amp;J88,売上入力!$A:$AJ,35,0)),0,IF(VLOOKUP(VLOOKUP(I71,$AB:$AF,5,0)&amp;J88,売上入力!$A:$J,10,0)="日払","日払済",VLOOKUP(VLOOKUP(I71,$AB:$AF,5,0)&amp;J88,売上入力!$A:$AJ,35,0)))</f>
        <v>0</v>
      </c>
      <c r="L88" s="770"/>
      <c r="M88" s="79">
        <v>23</v>
      </c>
      <c r="N88" s="769">
        <f>IF(ISERROR(VLOOKUP(VLOOKUP(I71,$AB:$AF,5,0)&amp;M88,売上入力!$A:$AJ,35,0)),0,IF(VLOOKUP(VLOOKUP(I71,$AB:$AF,5,0)&amp;M88,売上入力!$A:$J,10,0)="日払","日払済",VLOOKUP(VLOOKUP(I71,$AB:$AF,5,0)&amp;M88,売上入力!$A:$AJ,35,0)))</f>
        <v>0</v>
      </c>
      <c r="O88" s="770"/>
      <c r="P88" s="73"/>
      <c r="Q88" s="70"/>
      <c r="R88" s="79">
        <v>8</v>
      </c>
      <c r="S88" s="769">
        <f>IF(ISERROR(VLOOKUP(VLOOKUP(Q71,$AB:$AF,5,0)&amp;R88,売上入力!$A:$AJ,35,0)),0,IF(VLOOKUP(VLOOKUP(Q71,$AB:$AF,5,0)&amp;R88,売上入力!$A:$J,10,0)="日払","日払済",VLOOKUP(VLOOKUP(Q71,$AB:$AF,5,0)&amp;R88,売上入力!$A:$AJ,35,0)))</f>
        <v>0</v>
      </c>
      <c r="T88" s="770"/>
      <c r="U88" s="79">
        <v>23</v>
      </c>
      <c r="V88" s="769">
        <f>IF(ISERROR(VLOOKUP(VLOOKUP(Q71,$AB:$AF,5,0)&amp;U88,売上入力!$A:$AJ,35,0)),0,IF(VLOOKUP(VLOOKUP(Q71,$AB:$AF,5,0)&amp;U88,売上入力!$A:$J,10,0)="日払","日払済",VLOOKUP(VLOOKUP(Q71,$AB:$AF,5,0)&amp;U88,売上入力!$A:$AJ,35,0)))</f>
        <v>0</v>
      </c>
      <c r="W88" s="770"/>
      <c r="X88" s="73"/>
    </row>
    <row r="89" spans="1:24" ht="15.75" customHeight="1">
      <c r="A89" s="70"/>
      <c r="B89" s="79">
        <v>9</v>
      </c>
      <c r="C89" s="769">
        <f>IF(ISERROR(VLOOKUP(VLOOKUP(A71,$AB:$AF,5,0)&amp;B89,売上入力!$A:$AJ,35,0)),0,IF(VLOOKUP(VLOOKUP(A71,$AB:$AF,5,0)&amp;B89,売上入力!$A:$J,10,0)="日払","日払済",VLOOKUP(VLOOKUP(A71,$AB:$AF,5,0)&amp;B89,売上入力!$A:$AJ,35,0)))</f>
        <v>0</v>
      </c>
      <c r="D89" s="770"/>
      <c r="E89" s="80">
        <v>24</v>
      </c>
      <c r="F89" s="769">
        <f>IF(ISERROR(VLOOKUP(VLOOKUP(A71,$AB:$AF,5,0)&amp;E89,売上入力!$A:$AJ,35,0)),0,IF(VLOOKUP(VLOOKUP(A71,$AB:$AF,5,0)&amp;E89,売上入力!$A:$J,10,0)="日払","日払済",VLOOKUP(VLOOKUP(A71,$AB:$AF,5,0)&amp;E89,売上入力!$A:$AJ,35,0)))</f>
        <v>0</v>
      </c>
      <c r="G89" s="770"/>
      <c r="H89" s="73"/>
      <c r="I89" s="70"/>
      <c r="J89" s="79">
        <v>9</v>
      </c>
      <c r="K89" s="769">
        <f>IF(ISERROR(VLOOKUP(VLOOKUP(I71,$AB:$AF,5,0)&amp;J89,売上入力!$A:$AJ,35,0)),0,IF(VLOOKUP(VLOOKUP(I71,$AB:$AF,5,0)&amp;J89,売上入力!$A:$J,10,0)="日払","日払済",VLOOKUP(VLOOKUP(I71,$AB:$AF,5,0)&amp;J89,売上入力!$A:$AJ,35,0)))</f>
        <v>0</v>
      </c>
      <c r="L89" s="770"/>
      <c r="M89" s="80">
        <v>24</v>
      </c>
      <c r="N89" s="769">
        <f>IF(ISERROR(VLOOKUP(VLOOKUP(I71,$AB:$AF,5,0)&amp;M89,売上入力!$A:$AJ,35,0)),0,IF(VLOOKUP(VLOOKUP(I71,$AB:$AF,5,0)&amp;M89,売上入力!$A:$J,10,0)="日払","日払済",VLOOKUP(VLOOKUP(I71,$AB:$AF,5,0)&amp;M89,売上入力!$A:$AJ,35,0)))</f>
        <v>0</v>
      </c>
      <c r="O89" s="770"/>
      <c r="P89" s="73"/>
      <c r="Q89" s="70"/>
      <c r="R89" s="79">
        <v>9</v>
      </c>
      <c r="S89" s="769">
        <f>IF(ISERROR(VLOOKUP(VLOOKUP(Q71,$AB:$AF,5,0)&amp;R89,売上入力!$A:$AJ,35,0)),0,IF(VLOOKUP(VLOOKUP(Q71,$AB:$AF,5,0)&amp;R89,売上入力!$A:$J,10,0)="日払","日払済",VLOOKUP(VLOOKUP(Q71,$AB:$AF,5,0)&amp;R89,売上入力!$A:$AJ,35,0)))</f>
        <v>0</v>
      </c>
      <c r="T89" s="770"/>
      <c r="U89" s="80">
        <v>24</v>
      </c>
      <c r="V89" s="769">
        <f>IF(ISERROR(VLOOKUP(VLOOKUP(Q71,$AB:$AF,5,0)&amp;U89,売上入力!$A:$AJ,35,0)),0,IF(VLOOKUP(VLOOKUP(Q71,$AB:$AF,5,0)&amp;U89,売上入力!$A:$J,10,0)="日払","日払済",VLOOKUP(VLOOKUP(Q71,$AB:$AF,5,0)&amp;U89,売上入力!$A:$AJ,35,0)))</f>
        <v>0</v>
      </c>
      <c r="W89" s="770"/>
      <c r="X89" s="73"/>
    </row>
    <row r="90" spans="1:24" ht="15.75" customHeight="1">
      <c r="A90" s="70"/>
      <c r="B90" s="79">
        <v>10</v>
      </c>
      <c r="C90" s="769">
        <f>IF(ISERROR(VLOOKUP(VLOOKUP(A71,$AB:$AF,5,0)&amp;B90,売上入力!$A:$AJ,35,0)),0,IF(VLOOKUP(VLOOKUP(A71,$AB:$AF,5,0)&amp;B90,売上入力!$A:$J,10,0)="日払","日払済",VLOOKUP(VLOOKUP(A71,$AB:$AF,5,0)&amp;B90,売上入力!$A:$AJ,35,0)))</f>
        <v>0</v>
      </c>
      <c r="D90" s="770"/>
      <c r="E90" s="79">
        <v>25</v>
      </c>
      <c r="F90" s="769">
        <f>IF(ISERROR(VLOOKUP(VLOOKUP(A71,$AB:$AF,5,0)&amp;E90,売上入力!$A:$AJ,35,0)),0,IF(VLOOKUP(VLOOKUP(A71,$AB:$AF,5,0)&amp;E90,売上入力!$A:$J,10,0)="日払","日払済",VLOOKUP(VLOOKUP(A71,$AB:$AF,5,0)&amp;E90,売上入力!$A:$AJ,35,0)))</f>
        <v>0</v>
      </c>
      <c r="G90" s="770"/>
      <c r="H90" s="73"/>
      <c r="I90" s="70"/>
      <c r="J90" s="79">
        <v>10</v>
      </c>
      <c r="K90" s="769">
        <f>IF(ISERROR(VLOOKUP(VLOOKUP(I71,$AB:$AF,5,0)&amp;J90,売上入力!$A:$AJ,35,0)),0,IF(VLOOKUP(VLOOKUP(I71,$AB:$AF,5,0)&amp;J90,売上入力!$A:$J,10,0)="日払","日払済",VLOOKUP(VLOOKUP(I71,$AB:$AF,5,0)&amp;J90,売上入力!$A:$AJ,35,0)))</f>
        <v>0</v>
      </c>
      <c r="L90" s="770"/>
      <c r="M90" s="79">
        <v>25</v>
      </c>
      <c r="N90" s="769">
        <f>IF(ISERROR(VLOOKUP(VLOOKUP(I71,$AB:$AF,5,0)&amp;M90,売上入力!$A:$AJ,35,0)),0,IF(VLOOKUP(VLOOKUP(I71,$AB:$AF,5,0)&amp;M90,売上入力!$A:$J,10,0)="日払","日払済",VLOOKUP(VLOOKUP(I71,$AB:$AF,5,0)&amp;M90,売上入力!$A:$AJ,35,0)))</f>
        <v>0</v>
      </c>
      <c r="O90" s="770"/>
      <c r="P90" s="73"/>
      <c r="Q90" s="70"/>
      <c r="R90" s="79">
        <v>10</v>
      </c>
      <c r="S90" s="769">
        <f>IF(ISERROR(VLOOKUP(VLOOKUP(Q71,$AB:$AF,5,0)&amp;R90,売上入力!$A:$AJ,35,0)),0,IF(VLOOKUP(VLOOKUP(Q71,$AB:$AF,5,0)&amp;R90,売上入力!$A:$J,10,0)="日払","日払済",VLOOKUP(VLOOKUP(Q71,$AB:$AF,5,0)&amp;R90,売上入力!$A:$AJ,35,0)))</f>
        <v>0</v>
      </c>
      <c r="T90" s="770"/>
      <c r="U90" s="79">
        <v>25</v>
      </c>
      <c r="V90" s="769">
        <f>IF(ISERROR(VLOOKUP(VLOOKUP(Q71,$AB:$AF,5,0)&amp;U90,売上入力!$A:$AJ,35,0)),0,IF(VLOOKUP(VLOOKUP(Q71,$AB:$AF,5,0)&amp;U90,売上入力!$A:$J,10,0)="日払","日払済",VLOOKUP(VLOOKUP(Q71,$AB:$AF,5,0)&amp;U90,売上入力!$A:$AJ,35,0)))</f>
        <v>0</v>
      </c>
      <c r="W90" s="770"/>
      <c r="X90" s="73"/>
    </row>
    <row r="91" spans="1:24" ht="15.75" customHeight="1">
      <c r="A91" s="70"/>
      <c r="B91" s="79">
        <v>11</v>
      </c>
      <c r="C91" s="769">
        <f>IF(ISERROR(VLOOKUP(VLOOKUP(A71,$AB:$AF,5,0)&amp;B91,売上入力!$A:$AJ,35,0)),0,IF(VLOOKUP(VLOOKUP(A71,$AB:$AF,5,0)&amp;B91,売上入力!$A:$J,10,0)="日払","日払済",VLOOKUP(VLOOKUP(A71,$AB:$AF,5,0)&amp;B91,売上入力!$A:$AJ,35,0)))</f>
        <v>0</v>
      </c>
      <c r="D91" s="770"/>
      <c r="E91" s="79">
        <v>26</v>
      </c>
      <c r="F91" s="769">
        <f>IF(ISERROR(VLOOKUP(VLOOKUP(A71,$AB:$AF,5,0)&amp;E91,売上入力!$A:$AJ,35,0)),0,IF(VLOOKUP(VLOOKUP(A71,$AB:$AF,5,0)&amp;E91,売上入力!$A:$J,10,0)="日払","日払済",VLOOKUP(VLOOKUP(A71,$AB:$AF,5,0)&amp;E91,売上入力!$A:$AJ,35,0)))</f>
        <v>0</v>
      </c>
      <c r="G91" s="770"/>
      <c r="H91" s="73"/>
      <c r="I91" s="70"/>
      <c r="J91" s="79">
        <v>11</v>
      </c>
      <c r="K91" s="769">
        <f>IF(ISERROR(VLOOKUP(VLOOKUP(I71,$AB:$AF,5,0)&amp;J91,売上入力!$A:$AJ,35,0)),0,IF(VLOOKUP(VLOOKUP(I71,$AB:$AF,5,0)&amp;J91,売上入力!$A:$J,10,0)="日払","日払済",VLOOKUP(VLOOKUP(I71,$AB:$AF,5,0)&amp;J91,売上入力!$A:$AJ,35,0)))</f>
        <v>0</v>
      </c>
      <c r="L91" s="770"/>
      <c r="M91" s="79">
        <v>26</v>
      </c>
      <c r="N91" s="769">
        <f>IF(ISERROR(VLOOKUP(VLOOKUP(I71,$AB:$AF,5,0)&amp;M91,売上入力!$A:$AJ,35,0)),0,IF(VLOOKUP(VLOOKUP(I71,$AB:$AF,5,0)&amp;M91,売上入力!$A:$J,10,0)="日払","日払済",VLOOKUP(VLOOKUP(I71,$AB:$AF,5,0)&amp;M91,売上入力!$A:$AJ,35,0)))</f>
        <v>0</v>
      </c>
      <c r="O91" s="770"/>
      <c r="P91" s="73"/>
      <c r="Q91" s="70"/>
      <c r="R91" s="79">
        <v>11</v>
      </c>
      <c r="S91" s="769">
        <f>IF(ISERROR(VLOOKUP(VLOOKUP(Q71,$AB:$AF,5,0)&amp;R91,売上入力!$A:$AJ,35,0)),0,IF(VLOOKUP(VLOOKUP(Q71,$AB:$AF,5,0)&amp;R91,売上入力!$A:$J,10,0)="日払","日払済",VLOOKUP(VLOOKUP(Q71,$AB:$AF,5,0)&amp;R91,売上入力!$A:$AJ,35,0)))</f>
        <v>0</v>
      </c>
      <c r="T91" s="770"/>
      <c r="U91" s="79">
        <v>26</v>
      </c>
      <c r="V91" s="769">
        <f>IF(ISERROR(VLOOKUP(VLOOKUP(Q71,$AB:$AF,5,0)&amp;U91,売上入力!$A:$AJ,35,0)),0,IF(VLOOKUP(VLOOKUP(Q71,$AB:$AF,5,0)&amp;U91,売上入力!$A:$J,10,0)="日払","日払済",VLOOKUP(VLOOKUP(Q71,$AB:$AF,5,0)&amp;U91,売上入力!$A:$AJ,35,0)))</f>
        <v>0</v>
      </c>
      <c r="W91" s="770"/>
      <c r="X91" s="73"/>
    </row>
    <row r="92" spans="1:24" ht="15.75" customHeight="1">
      <c r="A92" s="70"/>
      <c r="B92" s="79">
        <v>12</v>
      </c>
      <c r="C92" s="769">
        <f>IF(ISERROR(VLOOKUP(VLOOKUP(A71,$AB:$AF,5,0)&amp;B92,売上入力!$A:$AJ,35,0)),0,IF(VLOOKUP(VLOOKUP(A71,$AB:$AF,5,0)&amp;B92,売上入力!$A:$J,10,0)="日払","日払済",VLOOKUP(VLOOKUP(A71,$AB:$AF,5,0)&amp;B92,売上入力!$A:$AJ,35,0)))</f>
        <v>0</v>
      </c>
      <c r="D92" s="770"/>
      <c r="E92" s="79">
        <v>27</v>
      </c>
      <c r="F92" s="769">
        <f>IF(ISERROR(VLOOKUP(VLOOKUP(A71,$AB:$AF,5,0)&amp;E92,売上入力!$A:$AJ,35,0)),0,IF(VLOOKUP(VLOOKUP(A71,$AB:$AF,5,0)&amp;E92,売上入力!$A:$J,10,0)="日払","日払済",VLOOKUP(VLOOKUP(A71,$AB:$AF,5,0)&amp;E92,売上入力!$A:$AJ,35,0)))</f>
        <v>0</v>
      </c>
      <c r="G92" s="770"/>
      <c r="H92" s="73"/>
      <c r="I92" s="70"/>
      <c r="J92" s="79">
        <v>12</v>
      </c>
      <c r="K92" s="769">
        <f>IF(ISERROR(VLOOKUP(VLOOKUP(I71,$AB:$AF,5,0)&amp;J92,売上入力!$A:$AJ,35,0)),0,IF(VLOOKUP(VLOOKUP(I71,$AB:$AF,5,0)&amp;J92,売上入力!$A:$J,10,0)="日払","日払済",VLOOKUP(VLOOKUP(I71,$AB:$AF,5,0)&amp;J92,売上入力!$A:$AJ,35,0)))</f>
        <v>0</v>
      </c>
      <c r="L92" s="770"/>
      <c r="M92" s="79">
        <v>27</v>
      </c>
      <c r="N92" s="769">
        <f>IF(ISERROR(VLOOKUP(VLOOKUP(I71,$AB:$AF,5,0)&amp;M92,売上入力!$A:$AJ,35,0)),0,IF(VLOOKUP(VLOOKUP(I71,$AB:$AF,5,0)&amp;M92,売上入力!$A:$J,10,0)="日払","日払済",VLOOKUP(VLOOKUP(I71,$AB:$AF,5,0)&amp;M92,売上入力!$A:$AJ,35,0)))</f>
        <v>0</v>
      </c>
      <c r="O92" s="770"/>
      <c r="P92" s="73"/>
      <c r="Q92" s="70"/>
      <c r="R92" s="79">
        <v>12</v>
      </c>
      <c r="S92" s="769">
        <f>IF(ISERROR(VLOOKUP(VLOOKUP(Q71,$AB:$AF,5,0)&amp;R92,売上入力!$A:$AJ,35,0)),0,IF(VLOOKUP(VLOOKUP(Q71,$AB:$AF,5,0)&amp;R92,売上入力!$A:$J,10,0)="日払","日払済",VLOOKUP(VLOOKUP(Q71,$AB:$AF,5,0)&amp;R92,売上入力!$A:$AJ,35,0)))</f>
        <v>0</v>
      </c>
      <c r="T92" s="770"/>
      <c r="U92" s="79">
        <v>27</v>
      </c>
      <c r="V92" s="769">
        <f>IF(ISERROR(VLOOKUP(VLOOKUP(Q71,$AB:$AF,5,0)&amp;U92,売上入力!$A:$AJ,35,0)),0,IF(VLOOKUP(VLOOKUP(Q71,$AB:$AF,5,0)&amp;U92,売上入力!$A:$J,10,0)="日払","日払済",VLOOKUP(VLOOKUP(Q71,$AB:$AF,5,0)&amp;U92,売上入力!$A:$AJ,35,0)))</f>
        <v>0</v>
      </c>
      <c r="W92" s="770"/>
      <c r="X92" s="73"/>
    </row>
    <row r="93" spans="1:24" ht="15.75" customHeight="1">
      <c r="A93" s="70"/>
      <c r="B93" s="79">
        <v>13</v>
      </c>
      <c r="C93" s="769">
        <f>IF(ISERROR(VLOOKUP(VLOOKUP(A71,$AB:$AF,5,0)&amp;B93,売上入力!$A:$AJ,35,0)),0,IF(VLOOKUP(VLOOKUP(A71,$AB:$AF,5,0)&amp;B93,売上入力!$A:$J,10,0)="日払","日払済",VLOOKUP(VLOOKUP(A71,$AB:$AF,5,0)&amp;B93,売上入力!$A:$AJ,35,0)))</f>
        <v>0</v>
      </c>
      <c r="D93" s="770"/>
      <c r="E93" s="79">
        <v>28</v>
      </c>
      <c r="F93" s="769">
        <f>IF(ISERROR(VLOOKUP(VLOOKUP(A71,$AB:$AF,5,0)&amp;E93,売上入力!$A:$AJ,35,0)),0,IF(VLOOKUP(VLOOKUP(A71,$AB:$AF,5,0)&amp;E93,売上入力!$A:$J,10,0)="日払","日払済",VLOOKUP(VLOOKUP(A71,$AB:$AF,5,0)&amp;E93,売上入力!$A:$AJ,35,0)))</f>
        <v>0</v>
      </c>
      <c r="G93" s="770"/>
      <c r="H93" s="73"/>
      <c r="I93" s="70"/>
      <c r="J93" s="79">
        <v>13</v>
      </c>
      <c r="K93" s="769">
        <f>IF(ISERROR(VLOOKUP(VLOOKUP(I71,$AB:$AF,5,0)&amp;J93,売上入力!$A:$AJ,35,0)),0,IF(VLOOKUP(VLOOKUP(I71,$AB:$AF,5,0)&amp;J93,売上入力!$A:$J,10,0)="日払","日払済",VLOOKUP(VLOOKUP(I71,$AB:$AF,5,0)&amp;J93,売上入力!$A:$AJ,35,0)))</f>
        <v>0</v>
      </c>
      <c r="L93" s="770"/>
      <c r="M93" s="79">
        <v>28</v>
      </c>
      <c r="N93" s="769">
        <f>IF(ISERROR(VLOOKUP(VLOOKUP(I71,$AB:$AF,5,0)&amp;M93,売上入力!$A:$AJ,35,0)),0,IF(VLOOKUP(VLOOKUP(I71,$AB:$AF,5,0)&amp;M93,売上入力!$A:$J,10,0)="日払","日払済",VLOOKUP(VLOOKUP(I71,$AB:$AF,5,0)&amp;M93,売上入力!$A:$AJ,35,0)))</f>
        <v>0</v>
      </c>
      <c r="O93" s="770"/>
      <c r="P93" s="73"/>
      <c r="Q93" s="70"/>
      <c r="R93" s="79">
        <v>13</v>
      </c>
      <c r="S93" s="769">
        <f>IF(ISERROR(VLOOKUP(VLOOKUP(Q71,$AB:$AF,5,0)&amp;R93,売上入力!$A:$AJ,35,0)),0,IF(VLOOKUP(VLOOKUP(Q71,$AB:$AF,5,0)&amp;R93,売上入力!$A:$J,10,0)="日払","日払済",VLOOKUP(VLOOKUP(Q71,$AB:$AF,5,0)&amp;R93,売上入力!$A:$AJ,35,0)))</f>
        <v>0</v>
      </c>
      <c r="T93" s="770"/>
      <c r="U93" s="79">
        <v>28</v>
      </c>
      <c r="V93" s="769">
        <f>IF(ISERROR(VLOOKUP(VLOOKUP(Q71,$AB:$AF,5,0)&amp;U93,売上入力!$A:$AJ,35,0)),0,IF(VLOOKUP(VLOOKUP(Q71,$AB:$AF,5,0)&amp;U93,売上入力!$A:$J,10,0)="日払","日払済",VLOOKUP(VLOOKUP(Q71,$AB:$AF,5,0)&amp;U93,売上入力!$A:$AJ,35,0)))</f>
        <v>0</v>
      </c>
      <c r="W93" s="770"/>
      <c r="X93" s="73"/>
    </row>
    <row r="94" spans="1:24" ht="15.75" customHeight="1">
      <c r="A94" s="70"/>
      <c r="B94" s="79">
        <v>14</v>
      </c>
      <c r="C94" s="769">
        <f>IF(ISERROR(VLOOKUP(VLOOKUP(A71,$AB:$AF,5,0)&amp;B94,売上入力!$A:$AJ,35,0)),0,IF(VLOOKUP(VLOOKUP(A71,$AB:$AF,5,0)&amp;B94,売上入力!$A:$J,10,0)="日払","日払済",VLOOKUP(VLOOKUP(A71,$AB:$AF,5,0)&amp;B94,売上入力!$A:$AJ,35,0)))</f>
        <v>0</v>
      </c>
      <c r="D94" s="770"/>
      <c r="E94" s="79">
        <v>29</v>
      </c>
      <c r="F94" s="769">
        <f>IF(ISERROR(VLOOKUP(VLOOKUP(A71,$AB:$AF,5,0)&amp;E94,売上入力!$A:$AJ,35,0)),0,IF(VLOOKUP(VLOOKUP(A71,$AB:$AF,5,0)&amp;E94,売上入力!$A:$J,10,0)="日払","日払済",VLOOKUP(VLOOKUP(A71,$AB:$AF,5,0)&amp;E94,売上入力!$A:$AJ,35,0)))</f>
        <v>0</v>
      </c>
      <c r="G94" s="770"/>
      <c r="H94" s="73"/>
      <c r="I94" s="70"/>
      <c r="J94" s="79">
        <v>14</v>
      </c>
      <c r="K94" s="769">
        <f>IF(ISERROR(VLOOKUP(VLOOKUP(I71,$AB:$AF,5,0)&amp;J94,売上入力!$A:$AJ,35,0)),0,IF(VLOOKUP(VLOOKUP(I71,$AB:$AF,5,0)&amp;J94,売上入力!$A:$J,10,0)="日払","日払済",VLOOKUP(VLOOKUP(I71,$AB:$AF,5,0)&amp;J94,売上入力!$A:$AJ,35,0)))</f>
        <v>0</v>
      </c>
      <c r="L94" s="770"/>
      <c r="M94" s="79">
        <v>29</v>
      </c>
      <c r="N94" s="769">
        <f>IF(ISERROR(VLOOKUP(VLOOKUP(I71,$AB:$AF,5,0)&amp;M94,売上入力!$A:$AJ,35,0)),0,IF(VLOOKUP(VLOOKUP(I71,$AB:$AF,5,0)&amp;M94,売上入力!$A:$J,10,0)="日払","日払済",VLOOKUP(VLOOKUP(I71,$AB:$AF,5,0)&amp;M94,売上入力!$A:$AJ,35,0)))</f>
        <v>0</v>
      </c>
      <c r="O94" s="770"/>
      <c r="P94" s="73"/>
      <c r="Q94" s="70"/>
      <c r="R94" s="79">
        <v>14</v>
      </c>
      <c r="S94" s="769">
        <f>IF(ISERROR(VLOOKUP(VLOOKUP(Q71,$AB:$AF,5,0)&amp;R94,売上入力!$A:$AJ,35,0)),0,IF(VLOOKUP(VLOOKUP(Q71,$AB:$AF,5,0)&amp;R94,売上入力!$A:$J,10,0)="日払","日払済",VLOOKUP(VLOOKUP(Q71,$AB:$AF,5,0)&amp;R94,売上入力!$A:$AJ,35,0)))</f>
        <v>0</v>
      </c>
      <c r="T94" s="770"/>
      <c r="U94" s="79">
        <v>29</v>
      </c>
      <c r="V94" s="769">
        <f>IF(ISERROR(VLOOKUP(VLOOKUP(Q71,$AB:$AF,5,0)&amp;U94,売上入力!$A:$AJ,35,0)),0,IF(VLOOKUP(VLOOKUP(Q71,$AB:$AF,5,0)&amp;U94,売上入力!$A:$J,10,0)="日払","日払済",VLOOKUP(VLOOKUP(Q71,$AB:$AF,5,0)&amp;U94,売上入力!$A:$AJ,35,0)))</f>
        <v>0</v>
      </c>
      <c r="W94" s="770"/>
      <c r="X94" s="73"/>
    </row>
    <row r="95" spans="1:24" ht="15.75" customHeight="1">
      <c r="A95" s="70"/>
      <c r="B95" s="80">
        <v>15</v>
      </c>
      <c r="C95" s="769">
        <f>IF(ISERROR(VLOOKUP(VLOOKUP(A71,$AB:$AF,5,0)&amp;B95,売上入力!$A:$AJ,35,0)),0,IF(VLOOKUP(VLOOKUP(A71,$AB:$AF,5,0)&amp;B95,売上入力!$A:$J,10,0)="日払","日払済",VLOOKUP(VLOOKUP(A71,$AB:$AF,5,0)&amp;B95,売上入力!$A:$AJ,35,0)))</f>
        <v>0</v>
      </c>
      <c r="D95" s="770"/>
      <c r="E95" s="79">
        <v>30</v>
      </c>
      <c r="F95" s="769">
        <f>IF(ISERROR(VLOOKUP(VLOOKUP(A71,$AB:$AF,5,0)&amp;E95,売上入力!$A:$AJ,35,0)),0,IF(VLOOKUP(VLOOKUP(A71,$AB:$AF,5,0)&amp;E95,売上入力!$A:$J,10,0)="日払","日払済",VLOOKUP(VLOOKUP(A71,$AB:$AF,5,0)&amp;E95,売上入力!$A:$AJ,35,0)))</f>
        <v>0</v>
      </c>
      <c r="G95" s="770"/>
      <c r="H95" s="73"/>
      <c r="I95" s="70"/>
      <c r="J95" s="80">
        <v>15</v>
      </c>
      <c r="K95" s="769">
        <f>IF(ISERROR(VLOOKUP(VLOOKUP(I71,$AB:$AF,5,0)&amp;J95,売上入力!$A:$AJ,35,0)),0,IF(VLOOKUP(VLOOKUP(I71,$AB:$AF,5,0)&amp;J95,売上入力!$A:$J,10,0)="日払","日払済",VLOOKUP(VLOOKUP(I71,$AB:$AF,5,0)&amp;J95,売上入力!$A:$AJ,35,0)))</f>
        <v>0</v>
      </c>
      <c r="L95" s="770"/>
      <c r="M95" s="79">
        <v>30</v>
      </c>
      <c r="N95" s="769">
        <f>IF(ISERROR(VLOOKUP(VLOOKUP(I71,$AB:$AF,5,0)&amp;M95,売上入力!$A:$AJ,35,0)),0,IF(VLOOKUP(VLOOKUP(I71,$AB:$AF,5,0)&amp;M95,売上入力!$A:$J,10,0)="日払","日払済",VLOOKUP(VLOOKUP(I71,$AB:$AF,5,0)&amp;M95,売上入力!$A:$AJ,35,0)))</f>
        <v>0</v>
      </c>
      <c r="O95" s="770"/>
      <c r="P95" s="73"/>
      <c r="Q95" s="70"/>
      <c r="R95" s="80">
        <v>15</v>
      </c>
      <c r="S95" s="769">
        <f>IF(ISERROR(VLOOKUP(VLOOKUP(Q71,$AB:$AF,5,0)&amp;R95,売上入力!$A:$AJ,35,0)),0,IF(VLOOKUP(VLOOKUP(Q71,$AB:$AF,5,0)&amp;R95,売上入力!$A:$J,10,0)="日払","日払済",VLOOKUP(VLOOKUP(Q71,$AB:$AF,5,0)&amp;R95,売上入力!$A:$AJ,35,0)))</f>
        <v>0</v>
      </c>
      <c r="T95" s="770"/>
      <c r="U95" s="79">
        <v>30</v>
      </c>
      <c r="V95" s="769">
        <f>IF(ISERROR(VLOOKUP(VLOOKUP(Q71,$AB:$AF,5,0)&amp;U95,売上入力!$A:$AJ,35,0)),0,IF(VLOOKUP(VLOOKUP(Q71,$AB:$AF,5,0)&amp;U95,売上入力!$A:$J,10,0)="日払","日払済",VLOOKUP(VLOOKUP(Q71,$AB:$AF,5,0)&amp;U95,売上入力!$A:$AJ,35,0)))</f>
        <v>0</v>
      </c>
      <c r="W95" s="770"/>
      <c r="X95" s="73"/>
    </row>
    <row r="96" spans="1:24" ht="15.75" customHeight="1">
      <c r="A96" s="70"/>
      <c r="B96" s="81"/>
      <c r="C96" s="765"/>
      <c r="D96" s="766"/>
      <c r="E96" s="79">
        <v>31</v>
      </c>
      <c r="F96" s="767">
        <f>IF(ISERROR(VLOOKUP(VLOOKUP(A71,$AB:$AF,5,0)&amp;E96,売上入力!$A:$AJ,35,0)),0,IF(VLOOKUP(VLOOKUP(A71,$AB:$AF,5,0)&amp;E96,売上入力!$A:$J,10,0)="日払","日払済",VLOOKUP(VLOOKUP(A71,$AB:$AF,5,0)&amp;E96,売上入力!$A:$AJ,35,0)))</f>
        <v>0</v>
      </c>
      <c r="G96" s="768"/>
      <c r="H96" s="73"/>
      <c r="I96" s="70"/>
      <c r="J96" s="81"/>
      <c r="K96" s="765"/>
      <c r="L96" s="766"/>
      <c r="M96" s="79">
        <v>31</v>
      </c>
      <c r="N96" s="767">
        <f>IF(ISERROR(VLOOKUP(VLOOKUP(I71,$AB:$AF,5,0)&amp;M96,売上入力!$A:$AJ,35,0)),0,IF(VLOOKUP(VLOOKUP(I71,$AB:$AF,5,0)&amp;M96,売上入力!$A:$J,10,0)="日払","日払済",VLOOKUP(VLOOKUP(I71,$AB:$AF,5,0)&amp;M96,売上入力!$A:$AJ,35,0)))</f>
        <v>0</v>
      </c>
      <c r="O96" s="768"/>
      <c r="P96" s="73"/>
      <c r="Q96" s="70"/>
      <c r="R96" s="81"/>
      <c r="S96" s="765"/>
      <c r="T96" s="766"/>
      <c r="U96" s="79">
        <v>31</v>
      </c>
      <c r="V96" s="767">
        <f>IF(ISERROR(VLOOKUP(VLOOKUP(Q71,$AB:$AF,5,0)&amp;U96,売上入力!$A:$AJ,35,0)),0,IF(VLOOKUP(VLOOKUP(Q71,$AB:$AF,5,0)&amp;U96,売上入力!$A:$J,10,0)="日払","日払済",VLOOKUP(VLOOKUP(Q71,$AB:$AF,5,0)&amp;U96,売上入力!$A:$AJ,35,0)))</f>
        <v>0</v>
      </c>
      <c r="W96" s="768"/>
      <c r="X96" s="73"/>
    </row>
    <row r="97" spans="1:26" ht="15.75" customHeight="1">
      <c r="A97" s="70"/>
      <c r="B97" s="756" t="s">
        <v>50</v>
      </c>
      <c r="C97" s="757"/>
      <c r="D97" s="758"/>
      <c r="E97" s="759">
        <f>SUM(C81:C96,F81:F96)</f>
        <v>0</v>
      </c>
      <c r="F97" s="760"/>
      <c r="G97" s="82" t="s">
        <v>51</v>
      </c>
      <c r="H97" s="73"/>
      <c r="I97" s="70"/>
      <c r="J97" s="756" t="s">
        <v>50</v>
      </c>
      <c r="K97" s="757"/>
      <c r="L97" s="758"/>
      <c r="M97" s="759">
        <f>SUM(K81:K96,N81:N96)</f>
        <v>0</v>
      </c>
      <c r="N97" s="760"/>
      <c r="O97" s="82" t="s">
        <v>51</v>
      </c>
      <c r="P97" s="73"/>
      <c r="Q97" s="70"/>
      <c r="R97" s="756" t="s">
        <v>50</v>
      </c>
      <c r="S97" s="757"/>
      <c r="T97" s="758"/>
      <c r="U97" s="759">
        <f>SUM(S81:S96,V81:V96)</f>
        <v>0</v>
      </c>
      <c r="V97" s="760"/>
      <c r="W97" s="82" t="s">
        <v>51</v>
      </c>
      <c r="X97" s="73"/>
    </row>
    <row r="98" spans="1:26" ht="15.75" customHeight="1">
      <c r="A98" s="70"/>
      <c r="B98" s="756" t="s">
        <v>52</v>
      </c>
      <c r="C98" s="757"/>
      <c r="D98" s="758"/>
      <c r="E98" s="759">
        <f>COUNTIF(C81:C95,"&gt;1")+COUNTIF(F81:F96,"&gt;1")</f>
        <v>0</v>
      </c>
      <c r="F98" s="760"/>
      <c r="G98" s="82" t="s">
        <v>48</v>
      </c>
      <c r="H98" s="73"/>
      <c r="I98" s="70"/>
      <c r="J98" s="756" t="s">
        <v>52</v>
      </c>
      <c r="K98" s="757"/>
      <c r="L98" s="758"/>
      <c r="M98" s="759">
        <f>COUNTIF(K81:K95,"&gt;1")+COUNTIF(N81:N96,"&gt;1")</f>
        <v>0</v>
      </c>
      <c r="N98" s="760"/>
      <c r="O98" s="82" t="s">
        <v>48</v>
      </c>
      <c r="P98" s="73"/>
      <c r="Q98" s="70"/>
      <c r="R98" s="756" t="s">
        <v>52</v>
      </c>
      <c r="S98" s="757"/>
      <c r="T98" s="758"/>
      <c r="U98" s="759">
        <f>COUNTIF(S81:S95,"&gt;1")+COUNTIF(V81:V96,"&gt;1")</f>
        <v>0</v>
      </c>
      <c r="V98" s="760"/>
      <c r="W98" s="82" t="s">
        <v>48</v>
      </c>
      <c r="X98" s="73"/>
    </row>
    <row r="99" spans="1:26" ht="15.75" customHeight="1">
      <c r="A99" s="70"/>
      <c r="B99" s="756" t="s">
        <v>53</v>
      </c>
      <c r="C99" s="757"/>
      <c r="D99" s="758"/>
      <c r="E99" s="761"/>
      <c r="F99" s="762"/>
      <c r="G99" s="82" t="s">
        <v>51</v>
      </c>
      <c r="H99" s="73"/>
      <c r="I99" s="70"/>
      <c r="J99" s="756" t="s">
        <v>53</v>
      </c>
      <c r="K99" s="757"/>
      <c r="L99" s="758"/>
      <c r="M99" s="761"/>
      <c r="N99" s="762"/>
      <c r="O99" s="82" t="s">
        <v>51</v>
      </c>
      <c r="P99" s="73"/>
      <c r="Q99" s="70"/>
      <c r="R99" s="756" t="s">
        <v>53</v>
      </c>
      <c r="S99" s="757"/>
      <c r="T99" s="758"/>
      <c r="U99" s="761"/>
      <c r="V99" s="762"/>
      <c r="W99" s="82" t="s">
        <v>51</v>
      </c>
      <c r="X99" s="73"/>
    </row>
    <row r="100" spans="1:26" ht="15.75" customHeight="1">
      <c r="A100" s="70"/>
      <c r="B100" s="756" t="s">
        <v>54</v>
      </c>
      <c r="C100" s="757"/>
      <c r="D100" s="758"/>
      <c r="E100" s="759">
        <f>E97-E99</f>
        <v>0</v>
      </c>
      <c r="F100" s="760"/>
      <c r="G100" s="82" t="s">
        <v>51</v>
      </c>
      <c r="H100" s="73"/>
      <c r="I100" s="70"/>
      <c r="J100" s="756" t="s">
        <v>54</v>
      </c>
      <c r="K100" s="757"/>
      <c r="L100" s="758"/>
      <c r="M100" s="759">
        <f>M97-M99</f>
        <v>0</v>
      </c>
      <c r="N100" s="760"/>
      <c r="O100" s="82" t="s">
        <v>51</v>
      </c>
      <c r="P100" s="73"/>
      <c r="Q100" s="70"/>
      <c r="R100" s="756" t="s">
        <v>54</v>
      </c>
      <c r="S100" s="757"/>
      <c r="T100" s="758"/>
      <c r="U100" s="759">
        <f>U97-U99</f>
        <v>0</v>
      </c>
      <c r="V100" s="760"/>
      <c r="W100" s="82" t="s">
        <v>51</v>
      </c>
      <c r="X100" s="73"/>
    </row>
    <row r="101" spans="1:26" ht="8.25" customHeight="1">
      <c r="A101" s="70"/>
      <c r="B101" s="83"/>
      <c r="C101" s="83"/>
      <c r="D101" s="83"/>
      <c r="E101" s="84"/>
      <c r="F101" s="85"/>
      <c r="G101" s="83"/>
      <c r="H101" s="73"/>
      <c r="I101" s="70"/>
      <c r="J101" s="83"/>
      <c r="K101" s="83"/>
      <c r="L101" s="83"/>
      <c r="M101" s="84"/>
      <c r="N101" s="85"/>
      <c r="O101" s="83"/>
      <c r="P101" s="73"/>
      <c r="Q101" s="70"/>
      <c r="R101" s="83"/>
      <c r="S101" s="83"/>
      <c r="T101" s="83"/>
      <c r="U101" s="84"/>
      <c r="V101" s="85"/>
      <c r="W101" s="83"/>
      <c r="X101" s="73"/>
    </row>
    <row r="102" spans="1:26" ht="15" customHeight="1">
      <c r="A102" s="70"/>
      <c r="B102" s="547" t="s">
        <v>381</v>
      </c>
      <c r="C102" s="548"/>
      <c r="D102" s="548"/>
      <c r="E102" s="548"/>
      <c r="F102" s="548"/>
      <c r="G102" s="549"/>
      <c r="H102" s="73"/>
      <c r="I102" s="70"/>
      <c r="J102" s="547" t="s">
        <v>381</v>
      </c>
      <c r="K102" s="548"/>
      <c r="L102" s="548"/>
      <c r="M102" s="548"/>
      <c r="N102" s="548"/>
      <c r="O102" s="549"/>
      <c r="P102" s="73"/>
      <c r="Q102" s="70"/>
      <c r="R102" s="547" t="s">
        <v>381</v>
      </c>
      <c r="S102" s="548"/>
      <c r="T102" s="548"/>
      <c r="U102" s="548"/>
      <c r="V102" s="548"/>
      <c r="W102" s="549"/>
      <c r="X102" s="73"/>
    </row>
    <row r="103" spans="1:26" ht="15" customHeight="1">
      <c r="A103" s="70"/>
      <c r="B103" s="754" t="s">
        <v>56</v>
      </c>
      <c r="C103" s="754"/>
      <c r="D103" s="754"/>
      <c r="E103" s="754"/>
      <c r="F103" s="754"/>
      <c r="G103" s="550"/>
      <c r="H103" s="73"/>
      <c r="I103" s="70"/>
      <c r="J103" s="754" t="s">
        <v>56</v>
      </c>
      <c r="K103" s="754"/>
      <c r="L103" s="754"/>
      <c r="M103" s="754"/>
      <c r="N103" s="754"/>
      <c r="O103" s="550"/>
      <c r="P103" s="73"/>
      <c r="Q103" s="70"/>
      <c r="R103" s="754" t="s">
        <v>56</v>
      </c>
      <c r="S103" s="754"/>
      <c r="T103" s="754"/>
      <c r="U103" s="754"/>
      <c r="V103" s="754"/>
      <c r="W103" s="550"/>
      <c r="X103" s="73"/>
    </row>
    <row r="104" spans="1:26" ht="27" customHeight="1">
      <c r="A104" s="70"/>
      <c r="B104" s="755" t="s">
        <v>382</v>
      </c>
      <c r="C104" s="755"/>
      <c r="D104" s="755"/>
      <c r="E104" s="755"/>
      <c r="F104" s="755"/>
      <c r="G104" s="551"/>
      <c r="H104" s="73"/>
      <c r="I104" s="70"/>
      <c r="J104" s="755" t="s">
        <v>382</v>
      </c>
      <c r="K104" s="755"/>
      <c r="L104" s="755"/>
      <c r="M104" s="755"/>
      <c r="N104" s="755"/>
      <c r="O104" s="551"/>
      <c r="P104" s="73"/>
      <c r="Q104" s="70"/>
      <c r="R104" s="755" t="s">
        <v>382</v>
      </c>
      <c r="S104" s="755"/>
      <c r="T104" s="755"/>
      <c r="U104" s="755"/>
      <c r="V104" s="755"/>
      <c r="W104" s="551"/>
      <c r="X104" s="73"/>
    </row>
    <row r="105" spans="1:26" ht="13.5">
      <c r="A105" s="86"/>
      <c r="B105" s="87"/>
      <c r="C105" s="87"/>
      <c r="D105" s="87"/>
      <c r="E105" s="87"/>
      <c r="F105" s="87"/>
      <c r="G105" s="87"/>
      <c r="H105" s="88"/>
      <c r="I105" s="86"/>
      <c r="J105" s="87"/>
      <c r="K105" s="87"/>
      <c r="L105" s="87"/>
      <c r="M105" s="87"/>
      <c r="N105" s="87"/>
      <c r="O105" s="87"/>
      <c r="P105" s="88"/>
      <c r="Q105" s="86"/>
      <c r="R105" s="87"/>
      <c r="S105" s="87"/>
      <c r="T105" s="87"/>
      <c r="U105" s="87"/>
      <c r="V105" s="87"/>
      <c r="W105" s="87"/>
      <c r="X105" s="88"/>
    </row>
    <row r="106" spans="1:26" ht="13.5">
      <c r="A106" s="67">
        <v>10</v>
      </c>
      <c r="B106" s="68"/>
      <c r="C106" s="68"/>
      <c r="D106" s="68"/>
      <c r="E106" s="68"/>
      <c r="F106" s="68"/>
      <c r="G106" s="68"/>
      <c r="H106" s="69"/>
      <c r="I106" s="67">
        <v>11</v>
      </c>
      <c r="J106" s="68"/>
      <c r="K106" s="68"/>
      <c r="L106" s="68"/>
      <c r="M106" s="68"/>
      <c r="N106" s="68"/>
      <c r="O106" s="68"/>
      <c r="P106" s="69"/>
      <c r="Q106" s="67">
        <v>12</v>
      </c>
      <c r="R106" s="68"/>
      <c r="S106" s="68"/>
      <c r="T106" s="68"/>
      <c r="U106" s="68"/>
      <c r="V106" s="68"/>
      <c r="W106" s="68"/>
      <c r="X106" s="69"/>
    </row>
    <row r="107" spans="1:26" ht="17.25">
      <c r="A107" s="70"/>
      <c r="B107" s="788" t="s">
        <v>43</v>
      </c>
      <c r="C107" s="789"/>
      <c r="D107" s="789"/>
      <c r="E107" s="789"/>
      <c r="F107" s="789"/>
      <c r="G107" s="790"/>
      <c r="H107" s="71"/>
      <c r="I107" s="70"/>
      <c r="J107" s="788" t="s">
        <v>43</v>
      </c>
      <c r="K107" s="789"/>
      <c r="L107" s="789"/>
      <c r="M107" s="789"/>
      <c r="N107" s="789"/>
      <c r="O107" s="790"/>
      <c r="P107" s="71"/>
      <c r="Q107" s="70"/>
      <c r="R107" s="788" t="s">
        <v>43</v>
      </c>
      <c r="S107" s="789"/>
      <c r="T107" s="789"/>
      <c r="U107" s="789"/>
      <c r="V107" s="789"/>
      <c r="W107" s="790"/>
      <c r="X107" s="71"/>
    </row>
    <row r="108" spans="1:26" ht="13.5">
      <c r="A108" s="70"/>
      <c r="B108" s="72"/>
      <c r="C108" s="72"/>
      <c r="D108" s="545" t="str">
        <f>"（ "&amp;$AA$3&amp;"年"</f>
        <v>（ 令和5年</v>
      </c>
      <c r="E108" s="72">
        <f>E3</f>
        <v>10</v>
      </c>
      <c r="F108" s="72" t="s">
        <v>379</v>
      </c>
      <c r="H108" s="73"/>
      <c r="I108" s="70"/>
      <c r="J108" s="72"/>
      <c r="K108" s="72"/>
      <c r="L108" s="545" t="str">
        <f>D108</f>
        <v>（ 令和5年</v>
      </c>
      <c r="M108" s="72">
        <f>E3</f>
        <v>10</v>
      </c>
      <c r="N108" s="72" t="s">
        <v>379</v>
      </c>
      <c r="P108" s="73"/>
      <c r="Q108" s="70"/>
      <c r="R108" s="72"/>
      <c r="S108" s="72"/>
      <c r="T108" s="545" t="str">
        <f>D108</f>
        <v>（ 令和5年</v>
      </c>
      <c r="U108" s="72">
        <f>E3</f>
        <v>10</v>
      </c>
      <c r="V108" s="72" t="s">
        <v>379</v>
      </c>
      <c r="X108" s="73"/>
      <c r="Z108" s="154"/>
    </row>
    <row r="109" spans="1:26" ht="8.25" customHeight="1">
      <c r="A109" s="70"/>
      <c r="H109" s="73"/>
      <c r="I109" s="70"/>
      <c r="P109" s="73"/>
      <c r="Q109" s="70"/>
      <c r="X109" s="73"/>
    </row>
    <row r="110" spans="1:26" ht="17.25">
      <c r="A110" s="70"/>
      <c r="B110" s="74"/>
      <c r="C110" s="791" t="str">
        <f>VLOOKUP(A106,$AB:$AD,3,0)</f>
        <v>武茂</v>
      </c>
      <c r="D110" s="791"/>
      <c r="E110" s="791">
        <f>VLOOKUP(A106,$AB:$AF,4,0)</f>
        <v>0</v>
      </c>
      <c r="F110" s="791"/>
      <c r="G110" s="163" t="s">
        <v>44</v>
      </c>
      <c r="H110" s="73"/>
      <c r="I110" s="70"/>
      <c r="J110" s="74"/>
      <c r="K110" s="791" t="str">
        <f>VLOOKUP(I106,$AB:$AD,3,0)</f>
        <v>深田</v>
      </c>
      <c r="L110" s="791"/>
      <c r="M110" s="791">
        <f>VLOOKUP(I106,$AB:$AF,4,0)</f>
        <v>0</v>
      </c>
      <c r="N110" s="791"/>
      <c r="O110" s="163" t="s">
        <v>44</v>
      </c>
      <c r="P110" s="73"/>
      <c r="Q110" s="70"/>
      <c r="R110" s="74"/>
      <c r="S110" s="791" t="str">
        <f>VLOOKUP(Q106,$AB:$AD,3,0)</f>
        <v>小沼</v>
      </c>
      <c r="T110" s="791"/>
      <c r="U110" s="791" t="str">
        <f>VLOOKUP(Q106,$AB:$AF,4,0)</f>
        <v>英哲</v>
      </c>
      <c r="V110" s="791"/>
      <c r="W110" s="163" t="s">
        <v>44</v>
      </c>
      <c r="X110" s="73"/>
    </row>
    <row r="111" spans="1:26" ht="8.25" customHeight="1">
      <c r="A111" s="70"/>
      <c r="H111" s="73"/>
      <c r="I111" s="70"/>
      <c r="P111" s="73"/>
      <c r="Q111" s="70"/>
      <c r="X111" s="73"/>
    </row>
    <row r="112" spans="1:26" ht="15.75" customHeight="1">
      <c r="A112" s="70"/>
      <c r="B112" s="775" t="s">
        <v>45</v>
      </c>
      <c r="C112" s="776"/>
      <c r="D112" s="777"/>
      <c r="E112" s="75" t="s">
        <v>46</v>
      </c>
      <c r="F112" s="781">
        <f>$Z$3</f>
        <v>45200</v>
      </c>
      <c r="G112" s="782"/>
      <c r="H112" s="73"/>
      <c r="I112" s="70"/>
      <c r="J112" s="775" t="s">
        <v>45</v>
      </c>
      <c r="K112" s="776"/>
      <c r="L112" s="777"/>
      <c r="M112" s="75" t="s">
        <v>46</v>
      </c>
      <c r="N112" s="781">
        <f>F112</f>
        <v>45200</v>
      </c>
      <c r="O112" s="782"/>
      <c r="P112" s="73"/>
      <c r="Q112" s="70"/>
      <c r="R112" s="775" t="s">
        <v>45</v>
      </c>
      <c r="S112" s="776"/>
      <c r="T112" s="777"/>
      <c r="U112" s="75" t="s">
        <v>46</v>
      </c>
      <c r="V112" s="781">
        <f>F112</f>
        <v>45200</v>
      </c>
      <c r="W112" s="782"/>
      <c r="X112" s="73"/>
    </row>
    <row r="113" spans="1:24" ht="15.75" customHeight="1">
      <c r="A113" s="70"/>
      <c r="B113" s="778"/>
      <c r="C113" s="779"/>
      <c r="D113" s="780"/>
      <c r="E113" s="76" t="s">
        <v>47</v>
      </c>
      <c r="F113" s="784">
        <f>EDATE(F112,1)-1</f>
        <v>45230</v>
      </c>
      <c r="G113" s="785"/>
      <c r="H113" s="73"/>
      <c r="I113" s="70"/>
      <c r="J113" s="778"/>
      <c r="K113" s="779"/>
      <c r="L113" s="780"/>
      <c r="M113" s="76" t="s">
        <v>47</v>
      </c>
      <c r="N113" s="784">
        <f>EDATE(N112,1)-1</f>
        <v>45230</v>
      </c>
      <c r="O113" s="785"/>
      <c r="P113" s="73"/>
      <c r="Q113" s="70"/>
      <c r="R113" s="778"/>
      <c r="S113" s="779"/>
      <c r="T113" s="780"/>
      <c r="U113" s="76" t="s">
        <v>47</v>
      </c>
      <c r="V113" s="784">
        <f>EDATE(V112,1)-1</f>
        <v>45230</v>
      </c>
      <c r="W113" s="785"/>
      <c r="X113" s="73"/>
    </row>
    <row r="114" spans="1:24" ht="15.75" customHeight="1">
      <c r="A114" s="70"/>
      <c r="B114" s="756" t="s">
        <v>21</v>
      </c>
      <c r="C114" s="757"/>
      <c r="D114" s="757"/>
      <c r="E114" s="757"/>
      <c r="F114" s="757"/>
      <c r="G114" s="758"/>
      <c r="H114" s="73"/>
      <c r="I114" s="70"/>
      <c r="J114" s="756" t="s">
        <v>21</v>
      </c>
      <c r="K114" s="757"/>
      <c r="L114" s="757"/>
      <c r="M114" s="757"/>
      <c r="N114" s="757"/>
      <c r="O114" s="758"/>
      <c r="P114" s="73"/>
      <c r="Q114" s="70"/>
      <c r="R114" s="756" t="s">
        <v>21</v>
      </c>
      <c r="S114" s="757"/>
      <c r="T114" s="757"/>
      <c r="U114" s="757"/>
      <c r="V114" s="757"/>
      <c r="W114" s="758"/>
      <c r="X114" s="73"/>
    </row>
    <row r="115" spans="1:24" ht="15.75" customHeight="1">
      <c r="A115" s="70"/>
      <c r="B115" s="77" t="s">
        <v>48</v>
      </c>
      <c r="C115" s="773" t="s">
        <v>49</v>
      </c>
      <c r="D115" s="774"/>
      <c r="E115" s="77" t="s">
        <v>48</v>
      </c>
      <c r="F115" s="773" t="s">
        <v>49</v>
      </c>
      <c r="G115" s="774"/>
      <c r="H115" s="73"/>
      <c r="I115" s="70"/>
      <c r="J115" s="77" t="s">
        <v>48</v>
      </c>
      <c r="K115" s="773" t="s">
        <v>49</v>
      </c>
      <c r="L115" s="774"/>
      <c r="M115" s="77" t="s">
        <v>48</v>
      </c>
      <c r="N115" s="773" t="s">
        <v>49</v>
      </c>
      <c r="O115" s="774"/>
      <c r="P115" s="73"/>
      <c r="Q115" s="70"/>
      <c r="R115" s="77" t="s">
        <v>48</v>
      </c>
      <c r="S115" s="773" t="s">
        <v>49</v>
      </c>
      <c r="T115" s="774"/>
      <c r="U115" s="77" t="s">
        <v>48</v>
      </c>
      <c r="V115" s="773" t="s">
        <v>49</v>
      </c>
      <c r="W115" s="774"/>
      <c r="X115" s="73"/>
    </row>
    <row r="116" spans="1:24" ht="15.75" customHeight="1">
      <c r="A116" s="70"/>
      <c r="B116" s="78">
        <v>1</v>
      </c>
      <c r="C116" s="769">
        <f>IF(ISERROR(VLOOKUP(VLOOKUP(A106,$AB:$AF,5,0)&amp;B116,売上入力!$A:$AJ,35,0)),0,IF(VLOOKUP(VLOOKUP(A106,$AB:$AF,5,0)&amp;B116,売上入力!$A:$J,10,0)="日払","日払済",VLOOKUP(VLOOKUP(A106,$AB:$AF,5,0)&amp;B116,売上入力!$A:$AJ,35,0)))</f>
        <v>0</v>
      </c>
      <c r="D116" s="770"/>
      <c r="E116" s="78">
        <v>16</v>
      </c>
      <c r="F116" s="769">
        <f>IF(ISERROR(VLOOKUP(VLOOKUP(A106,$AB:$AF,5,0)&amp;E116,売上入力!$A:$AJ,35,0)),0,IF(VLOOKUP(VLOOKUP(A106,$AB:$AF,5,0)&amp;E116,売上入力!$A:$J,10,0)="日払","日払済",VLOOKUP(VLOOKUP(A106,$AB:$AF,5,0)&amp;E116,売上入力!$A:$AJ,35,0)))</f>
        <v>0</v>
      </c>
      <c r="G116" s="770"/>
      <c r="H116" s="73"/>
      <c r="I116" s="70"/>
      <c r="J116" s="78">
        <v>1</v>
      </c>
      <c r="K116" s="769" t="str">
        <f>IF(ISERROR(VLOOKUP(VLOOKUP(I106,$AB:$AF,5,0)&amp;J116,売上入力!$A:$AJ,35,0)),0,IF(VLOOKUP(VLOOKUP(I106,$AB:$AF,5,0)&amp;J116,売上入力!$A:$J,10,0)="日払","日払済",VLOOKUP(VLOOKUP(I106,$AB:$AF,5,0)&amp;J116,売上入力!$A:$AJ,35,0)))</f>
        <v>日払済</v>
      </c>
      <c r="L116" s="770"/>
      <c r="M116" s="78">
        <v>16</v>
      </c>
      <c r="N116" s="769">
        <f>IF(ISERROR(VLOOKUP(VLOOKUP(I106,$AB:$AF,5,0)&amp;M116,売上入力!$A:$AJ,35,0)),0,IF(VLOOKUP(VLOOKUP(I106,$AB:$AF,5,0)&amp;M116,売上入力!$A:$J,10,0)="日払","日払済",VLOOKUP(VLOOKUP(I106,$AB:$AF,5,0)&amp;M116,売上入力!$A:$AJ,35,0)))</f>
        <v>0</v>
      </c>
      <c r="O116" s="770"/>
      <c r="P116" s="73"/>
      <c r="Q116" s="70"/>
      <c r="R116" s="78">
        <v>1</v>
      </c>
      <c r="S116" s="769" t="str">
        <f>IF(ISERROR(VLOOKUP(VLOOKUP(Q106,$AB:$AF,5,0)&amp;R116,売上入力!$A:$AJ,35,0)),0,IF(VLOOKUP(VLOOKUP(Q106,$AB:$AF,5,0)&amp;R116,売上入力!$A:$J,10,0)="日払","日払済",VLOOKUP(VLOOKUP(Q106,$AB:$AF,5,0)&amp;R116,売上入力!$A:$AJ,35,0)))</f>
        <v>日払済</v>
      </c>
      <c r="T116" s="770"/>
      <c r="U116" s="78">
        <v>16</v>
      </c>
      <c r="V116" s="769">
        <f>IF(ISERROR(VLOOKUP(VLOOKUP(Q106,$AB:$AF,5,0)&amp;U116,売上入力!$A:$AJ,35,0)),0,IF(VLOOKUP(VLOOKUP(Q106,$AB:$AF,5,0)&amp;U116,売上入力!$A:$J,10,0)="日払","日払済",VLOOKUP(VLOOKUP(Q106,$AB:$AF,5,0)&amp;U116,売上入力!$A:$AJ,35,0)))</f>
        <v>0</v>
      </c>
      <c r="W116" s="770"/>
      <c r="X116" s="73"/>
    </row>
    <row r="117" spans="1:24" ht="15.75" customHeight="1">
      <c r="A117" s="70"/>
      <c r="B117" s="79">
        <v>2</v>
      </c>
      <c r="C117" s="769">
        <f>IF(ISERROR(VLOOKUP(VLOOKUP(A106,$AB:$AF,5,0)&amp;B117,売上入力!$A:$AJ,35,0)),0,IF(VLOOKUP(VLOOKUP(A106,$AB:$AF,5,0)&amp;B117,売上入力!$A:$J,10,0)="日払","日払済",VLOOKUP(VLOOKUP(A106,$AB:$AF,5,0)&amp;B117,売上入力!$A:$AJ,35,0)))</f>
        <v>0</v>
      </c>
      <c r="D117" s="770"/>
      <c r="E117" s="79">
        <v>17</v>
      </c>
      <c r="F117" s="769">
        <f>IF(ISERROR(VLOOKUP(VLOOKUP(A106,$AB:$AF,5,0)&amp;E117,売上入力!$A:$AJ,35,0)),0,IF(VLOOKUP(VLOOKUP(A106,$AB:$AF,5,0)&amp;E117,売上入力!$A:$J,10,0)="日払","日払済",VLOOKUP(VLOOKUP(A106,$AB:$AF,5,0)&amp;E117,売上入力!$A:$AJ,35,0)))</f>
        <v>0</v>
      </c>
      <c r="G117" s="770"/>
      <c r="H117" s="73"/>
      <c r="I117" s="70"/>
      <c r="J117" s="79">
        <v>2</v>
      </c>
      <c r="K117" s="769">
        <f>IF(ISERROR(VLOOKUP(VLOOKUP(I106,$AB:$AF,5,0)&amp;J117,売上入力!$A:$AJ,35,0)),0,IF(VLOOKUP(VLOOKUP(I106,$AB:$AF,5,0)&amp;J117,売上入力!$A:$J,10,0)="日払","日払済",VLOOKUP(VLOOKUP(I106,$AB:$AF,5,0)&amp;J117,売上入力!$A:$AJ,35,0)))</f>
        <v>0</v>
      </c>
      <c r="L117" s="770"/>
      <c r="M117" s="79">
        <v>17</v>
      </c>
      <c r="N117" s="769">
        <f>IF(ISERROR(VLOOKUP(VLOOKUP(I106,$AB:$AF,5,0)&amp;M117,売上入力!$A:$AJ,35,0)),0,IF(VLOOKUP(VLOOKUP(I106,$AB:$AF,5,0)&amp;M117,売上入力!$A:$J,10,0)="日払","日払済",VLOOKUP(VLOOKUP(I106,$AB:$AF,5,0)&amp;M117,売上入力!$A:$AJ,35,0)))</f>
        <v>0</v>
      </c>
      <c r="O117" s="770"/>
      <c r="P117" s="73"/>
      <c r="Q117" s="70"/>
      <c r="R117" s="79">
        <v>2</v>
      </c>
      <c r="S117" s="769" t="str">
        <f>IF(ISERROR(VLOOKUP(VLOOKUP(Q106,$AB:$AF,5,0)&amp;R117,売上入力!$A:$AJ,35,0)),0,IF(VLOOKUP(VLOOKUP(Q106,$AB:$AF,5,0)&amp;R117,売上入力!$A:$J,10,0)="日払","日払済",VLOOKUP(VLOOKUP(Q106,$AB:$AF,5,0)&amp;R117,売上入力!$A:$AJ,35,0)))</f>
        <v>日払済</v>
      </c>
      <c r="T117" s="770"/>
      <c r="U117" s="79">
        <v>17</v>
      </c>
      <c r="V117" s="769">
        <f>IF(ISERROR(VLOOKUP(VLOOKUP(Q106,$AB:$AF,5,0)&amp;U117,売上入力!$A:$AJ,35,0)),0,IF(VLOOKUP(VLOOKUP(Q106,$AB:$AF,5,0)&amp;U117,売上入力!$A:$J,10,0)="日払","日払済",VLOOKUP(VLOOKUP(Q106,$AB:$AF,5,0)&amp;U117,売上入力!$A:$AJ,35,0)))</f>
        <v>0</v>
      </c>
      <c r="W117" s="770"/>
      <c r="X117" s="73"/>
    </row>
    <row r="118" spans="1:24" ht="15.75" customHeight="1">
      <c r="A118" s="70"/>
      <c r="B118" s="79">
        <v>3</v>
      </c>
      <c r="C118" s="769">
        <f>IF(ISERROR(VLOOKUP(VLOOKUP(A106,$AB:$AF,5,0)&amp;B118,売上入力!$A:$AJ,35,0)),0,IF(VLOOKUP(VLOOKUP(A106,$AB:$AF,5,0)&amp;B118,売上入力!$A:$J,10,0)="日払","日払済",VLOOKUP(VLOOKUP(A106,$AB:$AF,5,0)&amp;B118,売上入力!$A:$AJ,35,0)))</f>
        <v>0</v>
      </c>
      <c r="D118" s="770"/>
      <c r="E118" s="79">
        <v>18</v>
      </c>
      <c r="F118" s="769">
        <f>IF(ISERROR(VLOOKUP(VLOOKUP(A106,$AB:$AF,5,0)&amp;E118,売上入力!$A:$AJ,35,0)),0,IF(VLOOKUP(VLOOKUP(A106,$AB:$AF,5,0)&amp;E118,売上入力!$A:$J,10,0)="日払","日払済",VLOOKUP(VLOOKUP(A106,$AB:$AF,5,0)&amp;E118,売上入力!$A:$AJ,35,0)))</f>
        <v>0</v>
      </c>
      <c r="G118" s="770"/>
      <c r="H118" s="73"/>
      <c r="I118" s="70"/>
      <c r="J118" s="79">
        <v>3</v>
      </c>
      <c r="K118" s="769">
        <f>IF(ISERROR(VLOOKUP(VLOOKUP(I106,$AB:$AF,5,0)&amp;J118,売上入力!$A:$AJ,35,0)),0,IF(VLOOKUP(VLOOKUP(I106,$AB:$AF,5,0)&amp;J118,売上入力!$A:$J,10,0)="日払","日払済",VLOOKUP(VLOOKUP(I106,$AB:$AF,5,0)&amp;J118,売上入力!$A:$AJ,35,0)))</f>
        <v>0</v>
      </c>
      <c r="L118" s="770"/>
      <c r="M118" s="79">
        <v>18</v>
      </c>
      <c r="N118" s="769">
        <f>IF(ISERROR(VLOOKUP(VLOOKUP(I106,$AB:$AF,5,0)&amp;M118,売上入力!$A:$AJ,35,0)),0,IF(VLOOKUP(VLOOKUP(I106,$AB:$AF,5,0)&amp;M118,売上入力!$A:$J,10,0)="日払","日払済",VLOOKUP(VLOOKUP(I106,$AB:$AF,5,0)&amp;M118,売上入力!$A:$AJ,35,0)))</f>
        <v>0</v>
      </c>
      <c r="O118" s="770"/>
      <c r="P118" s="73"/>
      <c r="Q118" s="70"/>
      <c r="R118" s="79">
        <v>3</v>
      </c>
      <c r="S118" s="769">
        <f>IF(ISERROR(VLOOKUP(VLOOKUP(Q106,$AB:$AF,5,0)&amp;R118,売上入力!$A:$AJ,35,0)),0,IF(VLOOKUP(VLOOKUP(Q106,$AB:$AF,5,0)&amp;R118,売上入力!$A:$J,10,0)="日払","日払済",VLOOKUP(VLOOKUP(Q106,$AB:$AF,5,0)&amp;R118,売上入力!$A:$AJ,35,0)))</f>
        <v>0</v>
      </c>
      <c r="T118" s="770"/>
      <c r="U118" s="79">
        <v>18</v>
      </c>
      <c r="V118" s="769">
        <f>IF(ISERROR(VLOOKUP(VLOOKUP(Q106,$AB:$AF,5,0)&amp;U118,売上入力!$A:$AJ,35,0)),0,IF(VLOOKUP(VLOOKUP(Q106,$AB:$AF,5,0)&amp;U118,売上入力!$A:$J,10,0)="日払","日払済",VLOOKUP(VLOOKUP(Q106,$AB:$AF,5,0)&amp;U118,売上入力!$A:$AJ,35,0)))</f>
        <v>0</v>
      </c>
      <c r="W118" s="770"/>
      <c r="X118" s="73"/>
    </row>
    <row r="119" spans="1:24" ht="15.75" customHeight="1">
      <c r="A119" s="70"/>
      <c r="B119" s="79">
        <v>4</v>
      </c>
      <c r="C119" s="769">
        <f>IF(ISERROR(VLOOKUP(VLOOKUP(A106,$AB:$AF,5,0)&amp;B119,売上入力!$A:$AJ,35,0)),0,IF(VLOOKUP(VLOOKUP(A106,$AB:$AF,5,0)&amp;B119,売上入力!$A:$J,10,0)="日払","日払済",VLOOKUP(VLOOKUP(A106,$AB:$AF,5,0)&amp;B119,売上入力!$A:$AJ,35,0)))</f>
        <v>0</v>
      </c>
      <c r="D119" s="770"/>
      <c r="E119" s="79">
        <v>19</v>
      </c>
      <c r="F119" s="769">
        <f>IF(ISERROR(VLOOKUP(VLOOKUP(A106,$AB:$AF,5,0)&amp;E119,売上入力!$A:$AJ,35,0)),0,IF(VLOOKUP(VLOOKUP(A106,$AB:$AF,5,0)&amp;E119,売上入力!$A:$J,10,0)="日払","日払済",VLOOKUP(VLOOKUP(A106,$AB:$AF,5,0)&amp;E119,売上入力!$A:$AJ,35,0)))</f>
        <v>0</v>
      </c>
      <c r="G119" s="770"/>
      <c r="H119" s="73"/>
      <c r="I119" s="70"/>
      <c r="J119" s="79">
        <v>4</v>
      </c>
      <c r="K119" s="769">
        <f>IF(ISERROR(VLOOKUP(VLOOKUP(I106,$AB:$AF,5,0)&amp;J119,売上入力!$A:$AJ,35,0)),0,IF(VLOOKUP(VLOOKUP(I106,$AB:$AF,5,0)&amp;J119,売上入力!$A:$J,10,0)="日払","日払済",VLOOKUP(VLOOKUP(I106,$AB:$AF,5,0)&amp;J119,売上入力!$A:$AJ,35,0)))</f>
        <v>0</v>
      </c>
      <c r="L119" s="770"/>
      <c r="M119" s="79">
        <v>19</v>
      </c>
      <c r="N119" s="769">
        <f>IF(ISERROR(VLOOKUP(VLOOKUP(I106,$AB:$AF,5,0)&amp;M119,売上入力!$A:$AJ,35,0)),0,IF(VLOOKUP(VLOOKUP(I106,$AB:$AF,5,0)&amp;M119,売上入力!$A:$J,10,0)="日払","日払済",VLOOKUP(VLOOKUP(I106,$AB:$AF,5,0)&amp;M119,売上入力!$A:$AJ,35,0)))</f>
        <v>0</v>
      </c>
      <c r="O119" s="770"/>
      <c r="P119" s="73"/>
      <c r="Q119" s="70"/>
      <c r="R119" s="79">
        <v>4</v>
      </c>
      <c r="S119" s="769">
        <f>IF(ISERROR(VLOOKUP(VLOOKUP(Q106,$AB:$AF,5,0)&amp;R119,売上入力!$A:$AJ,35,0)),0,IF(VLOOKUP(VLOOKUP(Q106,$AB:$AF,5,0)&amp;R119,売上入力!$A:$J,10,0)="日払","日払済",VLOOKUP(VLOOKUP(Q106,$AB:$AF,5,0)&amp;R119,売上入力!$A:$AJ,35,0)))</f>
        <v>0</v>
      </c>
      <c r="T119" s="770"/>
      <c r="U119" s="79">
        <v>19</v>
      </c>
      <c r="V119" s="769">
        <f>IF(ISERROR(VLOOKUP(VLOOKUP(Q106,$AB:$AF,5,0)&amp;U119,売上入力!$A:$AJ,35,0)),0,IF(VLOOKUP(VLOOKUP(Q106,$AB:$AF,5,0)&amp;U119,売上入力!$A:$J,10,0)="日払","日払済",VLOOKUP(VLOOKUP(Q106,$AB:$AF,5,0)&amp;U119,売上入力!$A:$AJ,35,0)))</f>
        <v>0</v>
      </c>
      <c r="W119" s="770"/>
      <c r="X119" s="73"/>
    </row>
    <row r="120" spans="1:24" ht="15.75" customHeight="1">
      <c r="A120" s="70"/>
      <c r="B120" s="79">
        <v>5</v>
      </c>
      <c r="C120" s="769">
        <f>IF(ISERROR(VLOOKUP(VLOOKUP(A106,$AB:$AF,5,0)&amp;B120,売上入力!$A:$AJ,35,0)),0,IF(VLOOKUP(VLOOKUP(A106,$AB:$AF,5,0)&amp;B120,売上入力!$A:$J,10,0)="日払","日払済",VLOOKUP(VLOOKUP(A106,$AB:$AF,5,0)&amp;B120,売上入力!$A:$AJ,35,0)))</f>
        <v>0</v>
      </c>
      <c r="D120" s="770"/>
      <c r="E120" s="79">
        <v>20</v>
      </c>
      <c r="F120" s="769">
        <f>IF(ISERROR(VLOOKUP(VLOOKUP(A106,$AB:$AF,5,0)&amp;E120,売上入力!$A:$AJ,35,0)),0,IF(VLOOKUP(VLOOKUP(A106,$AB:$AF,5,0)&amp;E120,売上入力!$A:$J,10,0)="日払","日払済",VLOOKUP(VLOOKUP(A106,$AB:$AF,5,0)&amp;E120,売上入力!$A:$AJ,35,0)))</f>
        <v>0</v>
      </c>
      <c r="G120" s="770"/>
      <c r="H120" s="73"/>
      <c r="I120" s="70"/>
      <c r="J120" s="79">
        <v>5</v>
      </c>
      <c r="K120" s="769">
        <f>IF(ISERROR(VLOOKUP(VLOOKUP(I106,$AB:$AF,5,0)&amp;J120,売上入力!$A:$AJ,35,0)),0,IF(VLOOKUP(VLOOKUP(I106,$AB:$AF,5,0)&amp;J120,売上入力!$A:$J,10,0)="日払","日払済",VLOOKUP(VLOOKUP(I106,$AB:$AF,5,0)&amp;J120,売上入力!$A:$AJ,35,0)))</f>
        <v>0</v>
      </c>
      <c r="L120" s="770"/>
      <c r="M120" s="79">
        <v>20</v>
      </c>
      <c r="N120" s="769">
        <f>IF(ISERROR(VLOOKUP(VLOOKUP(I106,$AB:$AF,5,0)&amp;M120,売上入力!$A:$AJ,35,0)),0,IF(VLOOKUP(VLOOKUP(I106,$AB:$AF,5,0)&amp;M120,売上入力!$A:$J,10,0)="日払","日払済",VLOOKUP(VLOOKUP(I106,$AB:$AF,5,0)&amp;M120,売上入力!$A:$AJ,35,0)))</f>
        <v>0</v>
      </c>
      <c r="O120" s="770"/>
      <c r="P120" s="73"/>
      <c r="Q120" s="70"/>
      <c r="R120" s="79">
        <v>5</v>
      </c>
      <c r="S120" s="769">
        <f>IF(ISERROR(VLOOKUP(VLOOKUP(Q106,$AB:$AF,5,0)&amp;R120,売上入力!$A:$AJ,35,0)),0,IF(VLOOKUP(VLOOKUP(Q106,$AB:$AF,5,0)&amp;R120,売上入力!$A:$J,10,0)="日払","日払済",VLOOKUP(VLOOKUP(Q106,$AB:$AF,5,0)&amp;R120,売上入力!$A:$AJ,35,0)))</f>
        <v>0</v>
      </c>
      <c r="T120" s="770"/>
      <c r="U120" s="79">
        <v>20</v>
      </c>
      <c r="V120" s="769">
        <f>IF(ISERROR(VLOOKUP(VLOOKUP(Q106,$AB:$AF,5,0)&amp;U120,売上入力!$A:$AJ,35,0)),0,IF(VLOOKUP(VLOOKUP(Q106,$AB:$AF,5,0)&amp;U120,売上入力!$A:$J,10,0)="日払","日払済",VLOOKUP(VLOOKUP(Q106,$AB:$AF,5,0)&amp;U120,売上入力!$A:$AJ,35,0)))</f>
        <v>0</v>
      </c>
      <c r="W120" s="770"/>
      <c r="X120" s="73"/>
    </row>
    <row r="121" spans="1:24" ht="15.75" customHeight="1">
      <c r="A121" s="70"/>
      <c r="B121" s="79">
        <v>6</v>
      </c>
      <c r="C121" s="769">
        <f>IF(ISERROR(VLOOKUP(VLOOKUP(A106,$AB:$AF,5,0)&amp;B121,売上入力!$A:$AJ,35,0)),0,IF(VLOOKUP(VLOOKUP(A106,$AB:$AF,5,0)&amp;B121,売上入力!$A:$J,10,0)="日払","日払済",VLOOKUP(VLOOKUP(A106,$AB:$AF,5,0)&amp;B121,売上入力!$A:$AJ,35,0)))</f>
        <v>0</v>
      </c>
      <c r="D121" s="770"/>
      <c r="E121" s="79">
        <v>21</v>
      </c>
      <c r="F121" s="769">
        <f>IF(ISERROR(VLOOKUP(VLOOKUP(A106,$AB:$AF,5,0)&amp;E121,売上入力!$A:$AJ,35,0)),0,IF(VLOOKUP(VLOOKUP(A106,$AB:$AF,5,0)&amp;E121,売上入力!$A:$J,10,0)="日払","日払済",VLOOKUP(VLOOKUP(A106,$AB:$AF,5,0)&amp;E121,売上入力!$A:$AJ,35,0)))</f>
        <v>0</v>
      </c>
      <c r="G121" s="770"/>
      <c r="H121" s="73"/>
      <c r="I121" s="70"/>
      <c r="J121" s="79">
        <v>6</v>
      </c>
      <c r="K121" s="769">
        <f>IF(ISERROR(VLOOKUP(VLOOKUP(I106,$AB:$AF,5,0)&amp;J121,売上入力!$A:$AJ,35,0)),0,IF(VLOOKUP(VLOOKUP(I106,$AB:$AF,5,0)&amp;J121,売上入力!$A:$J,10,0)="日払","日払済",VLOOKUP(VLOOKUP(I106,$AB:$AF,5,0)&amp;J121,売上入力!$A:$AJ,35,0)))</f>
        <v>0</v>
      </c>
      <c r="L121" s="770"/>
      <c r="M121" s="79">
        <v>21</v>
      </c>
      <c r="N121" s="769">
        <f>IF(ISERROR(VLOOKUP(VLOOKUP(I106,$AB:$AF,5,0)&amp;M121,売上入力!$A:$AJ,35,0)),0,IF(VLOOKUP(VLOOKUP(I106,$AB:$AF,5,0)&amp;M121,売上入力!$A:$J,10,0)="日払","日払済",VLOOKUP(VLOOKUP(I106,$AB:$AF,5,0)&amp;M121,売上入力!$A:$AJ,35,0)))</f>
        <v>0</v>
      </c>
      <c r="O121" s="770"/>
      <c r="P121" s="73"/>
      <c r="Q121" s="70"/>
      <c r="R121" s="79">
        <v>6</v>
      </c>
      <c r="S121" s="769">
        <f>IF(ISERROR(VLOOKUP(VLOOKUP(Q106,$AB:$AF,5,0)&amp;R121,売上入力!$A:$AJ,35,0)),0,IF(VLOOKUP(VLOOKUP(Q106,$AB:$AF,5,0)&amp;R121,売上入力!$A:$J,10,0)="日払","日払済",VLOOKUP(VLOOKUP(Q106,$AB:$AF,5,0)&amp;R121,売上入力!$A:$AJ,35,0)))</f>
        <v>0</v>
      </c>
      <c r="T121" s="770"/>
      <c r="U121" s="79">
        <v>21</v>
      </c>
      <c r="V121" s="769">
        <f>IF(ISERROR(VLOOKUP(VLOOKUP(Q106,$AB:$AF,5,0)&amp;U121,売上入力!$A:$AJ,35,0)),0,IF(VLOOKUP(VLOOKUP(Q106,$AB:$AF,5,0)&amp;U121,売上入力!$A:$J,10,0)="日払","日払済",VLOOKUP(VLOOKUP(Q106,$AB:$AF,5,0)&amp;U121,売上入力!$A:$AJ,35,0)))</f>
        <v>0</v>
      </c>
      <c r="W121" s="770"/>
      <c r="X121" s="73"/>
    </row>
    <row r="122" spans="1:24" ht="15.75" customHeight="1">
      <c r="A122" s="70"/>
      <c r="B122" s="79">
        <v>7</v>
      </c>
      <c r="C122" s="769">
        <f>IF(ISERROR(VLOOKUP(VLOOKUP(A106,$AB:$AF,5,0)&amp;B122,売上入力!$A:$AJ,35,0)),0,IF(VLOOKUP(VLOOKUP(A106,$AB:$AF,5,0)&amp;B122,売上入力!$A:$J,10,0)="日払","日払済",VLOOKUP(VLOOKUP(A106,$AB:$AF,5,0)&amp;B122,売上入力!$A:$AJ,35,0)))</f>
        <v>0</v>
      </c>
      <c r="D122" s="770"/>
      <c r="E122" s="79">
        <v>22</v>
      </c>
      <c r="F122" s="769">
        <f>IF(ISERROR(VLOOKUP(VLOOKUP(A106,$AB:$AF,5,0)&amp;E122,売上入力!$A:$AJ,35,0)),0,IF(VLOOKUP(VLOOKUP(A106,$AB:$AF,5,0)&amp;E122,売上入力!$A:$J,10,0)="日払","日払済",VLOOKUP(VLOOKUP(A106,$AB:$AF,5,0)&amp;E122,売上入力!$A:$AJ,35,0)))</f>
        <v>0</v>
      </c>
      <c r="G122" s="770"/>
      <c r="H122" s="73"/>
      <c r="I122" s="70"/>
      <c r="J122" s="79">
        <v>7</v>
      </c>
      <c r="K122" s="769">
        <f>IF(ISERROR(VLOOKUP(VLOOKUP(I106,$AB:$AF,5,0)&amp;J122,売上入力!$A:$AJ,35,0)),0,IF(VLOOKUP(VLOOKUP(I106,$AB:$AF,5,0)&amp;J122,売上入力!$A:$J,10,0)="日払","日払済",VLOOKUP(VLOOKUP(I106,$AB:$AF,5,0)&amp;J122,売上入力!$A:$AJ,35,0)))</f>
        <v>0</v>
      </c>
      <c r="L122" s="770"/>
      <c r="M122" s="79">
        <v>22</v>
      </c>
      <c r="N122" s="769">
        <f>IF(ISERROR(VLOOKUP(VLOOKUP(I106,$AB:$AF,5,0)&amp;M122,売上入力!$A:$AJ,35,0)),0,IF(VLOOKUP(VLOOKUP(I106,$AB:$AF,5,0)&amp;M122,売上入力!$A:$J,10,0)="日払","日払済",VLOOKUP(VLOOKUP(I106,$AB:$AF,5,0)&amp;M122,売上入力!$A:$AJ,35,0)))</f>
        <v>0</v>
      </c>
      <c r="O122" s="770"/>
      <c r="P122" s="73"/>
      <c r="Q122" s="70"/>
      <c r="R122" s="79">
        <v>7</v>
      </c>
      <c r="S122" s="769">
        <f>IF(ISERROR(VLOOKUP(VLOOKUP(Q106,$AB:$AF,5,0)&amp;R122,売上入力!$A:$AJ,35,0)),0,IF(VLOOKUP(VLOOKUP(Q106,$AB:$AF,5,0)&amp;R122,売上入力!$A:$J,10,0)="日払","日払済",VLOOKUP(VLOOKUP(Q106,$AB:$AF,5,0)&amp;R122,売上入力!$A:$AJ,35,0)))</f>
        <v>0</v>
      </c>
      <c r="T122" s="770"/>
      <c r="U122" s="79">
        <v>22</v>
      </c>
      <c r="V122" s="769">
        <f>IF(ISERROR(VLOOKUP(VLOOKUP(Q106,$AB:$AF,5,0)&amp;U122,売上入力!$A:$AJ,35,0)),0,IF(VLOOKUP(VLOOKUP(Q106,$AB:$AF,5,0)&amp;U122,売上入力!$A:$J,10,0)="日払","日払済",VLOOKUP(VLOOKUP(Q106,$AB:$AF,5,0)&amp;U122,売上入力!$A:$AJ,35,0)))</f>
        <v>0</v>
      </c>
      <c r="W122" s="770"/>
      <c r="X122" s="73"/>
    </row>
    <row r="123" spans="1:24" ht="15.75" customHeight="1">
      <c r="A123" s="70"/>
      <c r="B123" s="79">
        <v>8</v>
      </c>
      <c r="C123" s="769">
        <f>IF(ISERROR(VLOOKUP(VLOOKUP(A106,$AB:$AF,5,0)&amp;B123,売上入力!$A:$AJ,35,0)),0,IF(VLOOKUP(VLOOKUP(A106,$AB:$AF,5,0)&amp;B123,売上入力!$A:$J,10,0)="日払","日払済",VLOOKUP(VLOOKUP(A106,$AB:$AF,5,0)&amp;B123,売上入力!$A:$AJ,35,0)))</f>
        <v>0</v>
      </c>
      <c r="D123" s="770"/>
      <c r="E123" s="79">
        <v>23</v>
      </c>
      <c r="F123" s="769">
        <f>IF(ISERROR(VLOOKUP(VLOOKUP(A106,$AB:$AF,5,0)&amp;E123,売上入力!$A:$AJ,35,0)),0,IF(VLOOKUP(VLOOKUP(A106,$AB:$AF,5,0)&amp;E123,売上入力!$A:$J,10,0)="日払","日払済",VLOOKUP(VLOOKUP(A106,$AB:$AF,5,0)&amp;E123,売上入力!$A:$AJ,35,0)))</f>
        <v>0</v>
      </c>
      <c r="G123" s="770"/>
      <c r="H123" s="73"/>
      <c r="I123" s="70"/>
      <c r="J123" s="79">
        <v>8</v>
      </c>
      <c r="K123" s="769">
        <f>IF(ISERROR(VLOOKUP(VLOOKUP(I106,$AB:$AF,5,0)&amp;J123,売上入力!$A:$AJ,35,0)),0,IF(VLOOKUP(VLOOKUP(I106,$AB:$AF,5,0)&amp;J123,売上入力!$A:$J,10,0)="日払","日払済",VLOOKUP(VLOOKUP(I106,$AB:$AF,5,0)&amp;J123,売上入力!$A:$AJ,35,0)))</f>
        <v>0</v>
      </c>
      <c r="L123" s="770"/>
      <c r="M123" s="79">
        <v>23</v>
      </c>
      <c r="N123" s="769">
        <f>IF(ISERROR(VLOOKUP(VLOOKUP(I106,$AB:$AF,5,0)&amp;M123,売上入力!$A:$AJ,35,0)),0,IF(VLOOKUP(VLOOKUP(I106,$AB:$AF,5,0)&amp;M123,売上入力!$A:$J,10,0)="日払","日払済",VLOOKUP(VLOOKUP(I106,$AB:$AF,5,0)&amp;M123,売上入力!$A:$AJ,35,0)))</f>
        <v>0</v>
      </c>
      <c r="O123" s="770"/>
      <c r="P123" s="73"/>
      <c r="Q123" s="70"/>
      <c r="R123" s="79">
        <v>8</v>
      </c>
      <c r="S123" s="769">
        <f>IF(ISERROR(VLOOKUP(VLOOKUP(Q106,$AB:$AF,5,0)&amp;R123,売上入力!$A:$AJ,35,0)),0,IF(VLOOKUP(VLOOKUP(Q106,$AB:$AF,5,0)&amp;R123,売上入力!$A:$J,10,0)="日払","日払済",VLOOKUP(VLOOKUP(Q106,$AB:$AF,5,0)&amp;R123,売上入力!$A:$AJ,35,0)))</f>
        <v>0</v>
      </c>
      <c r="T123" s="770"/>
      <c r="U123" s="79">
        <v>23</v>
      </c>
      <c r="V123" s="769">
        <f>IF(ISERROR(VLOOKUP(VLOOKUP(Q106,$AB:$AF,5,0)&amp;U123,売上入力!$A:$AJ,35,0)),0,IF(VLOOKUP(VLOOKUP(Q106,$AB:$AF,5,0)&amp;U123,売上入力!$A:$J,10,0)="日払","日払済",VLOOKUP(VLOOKUP(Q106,$AB:$AF,5,0)&amp;U123,売上入力!$A:$AJ,35,0)))</f>
        <v>0</v>
      </c>
      <c r="W123" s="770"/>
      <c r="X123" s="73"/>
    </row>
    <row r="124" spans="1:24" ht="15.75" customHeight="1">
      <c r="A124" s="70"/>
      <c r="B124" s="79">
        <v>9</v>
      </c>
      <c r="C124" s="769">
        <f>IF(ISERROR(VLOOKUP(VLOOKUP(A106,$AB:$AF,5,0)&amp;B124,売上入力!$A:$AJ,35,0)),0,IF(VLOOKUP(VLOOKUP(A106,$AB:$AF,5,0)&amp;B124,売上入力!$A:$J,10,0)="日払","日払済",VLOOKUP(VLOOKUP(A106,$AB:$AF,5,0)&amp;B124,売上入力!$A:$AJ,35,0)))</f>
        <v>0</v>
      </c>
      <c r="D124" s="770"/>
      <c r="E124" s="80">
        <v>24</v>
      </c>
      <c r="F124" s="769">
        <f>IF(ISERROR(VLOOKUP(VLOOKUP(A106,$AB:$AF,5,0)&amp;E124,売上入力!$A:$AJ,35,0)),0,IF(VLOOKUP(VLOOKUP(A106,$AB:$AF,5,0)&amp;E124,売上入力!$A:$J,10,0)="日払","日払済",VLOOKUP(VLOOKUP(A106,$AB:$AF,5,0)&amp;E124,売上入力!$A:$AJ,35,0)))</f>
        <v>0</v>
      </c>
      <c r="G124" s="770"/>
      <c r="H124" s="73"/>
      <c r="I124" s="70"/>
      <c r="J124" s="79">
        <v>9</v>
      </c>
      <c r="K124" s="769">
        <f>IF(ISERROR(VLOOKUP(VLOOKUP(I106,$AB:$AF,5,0)&amp;J124,売上入力!$A:$AJ,35,0)),0,IF(VLOOKUP(VLOOKUP(I106,$AB:$AF,5,0)&amp;J124,売上入力!$A:$J,10,0)="日払","日払済",VLOOKUP(VLOOKUP(I106,$AB:$AF,5,0)&amp;J124,売上入力!$A:$AJ,35,0)))</f>
        <v>0</v>
      </c>
      <c r="L124" s="770"/>
      <c r="M124" s="80">
        <v>24</v>
      </c>
      <c r="N124" s="769">
        <f>IF(ISERROR(VLOOKUP(VLOOKUP(I106,$AB:$AF,5,0)&amp;M124,売上入力!$A:$AJ,35,0)),0,IF(VLOOKUP(VLOOKUP(I106,$AB:$AF,5,0)&amp;M124,売上入力!$A:$J,10,0)="日払","日払済",VLOOKUP(VLOOKUP(I106,$AB:$AF,5,0)&amp;M124,売上入力!$A:$AJ,35,0)))</f>
        <v>0</v>
      </c>
      <c r="O124" s="770"/>
      <c r="P124" s="73"/>
      <c r="Q124" s="70"/>
      <c r="R124" s="79">
        <v>9</v>
      </c>
      <c r="S124" s="769">
        <f>IF(ISERROR(VLOOKUP(VLOOKUP(Q106,$AB:$AF,5,0)&amp;R124,売上入力!$A:$AJ,35,0)),0,IF(VLOOKUP(VLOOKUP(Q106,$AB:$AF,5,0)&amp;R124,売上入力!$A:$J,10,0)="日払","日払済",VLOOKUP(VLOOKUP(Q106,$AB:$AF,5,0)&amp;R124,売上入力!$A:$AJ,35,0)))</f>
        <v>0</v>
      </c>
      <c r="T124" s="770"/>
      <c r="U124" s="80">
        <v>24</v>
      </c>
      <c r="V124" s="769">
        <f>IF(ISERROR(VLOOKUP(VLOOKUP(Q106,$AB:$AF,5,0)&amp;U124,売上入力!$A:$AJ,35,0)),0,IF(VLOOKUP(VLOOKUP(Q106,$AB:$AF,5,0)&amp;U124,売上入力!$A:$J,10,0)="日払","日払済",VLOOKUP(VLOOKUP(Q106,$AB:$AF,5,0)&amp;U124,売上入力!$A:$AJ,35,0)))</f>
        <v>0</v>
      </c>
      <c r="W124" s="770"/>
      <c r="X124" s="73"/>
    </row>
    <row r="125" spans="1:24" ht="15.75" customHeight="1">
      <c r="A125" s="70"/>
      <c r="B125" s="79">
        <v>10</v>
      </c>
      <c r="C125" s="769">
        <f>IF(ISERROR(VLOOKUP(VLOOKUP(A106,$AB:$AF,5,0)&amp;B125,売上入力!$A:$AJ,35,0)),0,IF(VLOOKUP(VLOOKUP(A106,$AB:$AF,5,0)&amp;B125,売上入力!$A:$J,10,0)="日払","日払済",VLOOKUP(VLOOKUP(A106,$AB:$AF,5,0)&amp;B125,売上入力!$A:$AJ,35,0)))</f>
        <v>0</v>
      </c>
      <c r="D125" s="770"/>
      <c r="E125" s="79">
        <v>25</v>
      </c>
      <c r="F125" s="769">
        <f>IF(ISERROR(VLOOKUP(VLOOKUP(A106,$AB:$AF,5,0)&amp;E125,売上入力!$A:$AJ,35,0)),0,IF(VLOOKUP(VLOOKUP(A106,$AB:$AF,5,0)&amp;E125,売上入力!$A:$J,10,0)="日払","日払済",VLOOKUP(VLOOKUP(A106,$AB:$AF,5,0)&amp;E125,売上入力!$A:$AJ,35,0)))</f>
        <v>0</v>
      </c>
      <c r="G125" s="770"/>
      <c r="H125" s="73"/>
      <c r="I125" s="70"/>
      <c r="J125" s="79">
        <v>10</v>
      </c>
      <c r="K125" s="769">
        <f>IF(ISERROR(VLOOKUP(VLOOKUP(I106,$AB:$AF,5,0)&amp;J125,売上入力!$A:$AJ,35,0)),0,IF(VLOOKUP(VLOOKUP(I106,$AB:$AF,5,0)&amp;J125,売上入力!$A:$J,10,0)="日払","日払済",VLOOKUP(VLOOKUP(I106,$AB:$AF,5,0)&amp;J125,売上入力!$A:$AJ,35,0)))</f>
        <v>0</v>
      </c>
      <c r="L125" s="770"/>
      <c r="M125" s="79">
        <v>25</v>
      </c>
      <c r="N125" s="769">
        <f>IF(ISERROR(VLOOKUP(VLOOKUP(I106,$AB:$AF,5,0)&amp;M125,売上入力!$A:$AJ,35,0)),0,IF(VLOOKUP(VLOOKUP(I106,$AB:$AF,5,0)&amp;M125,売上入力!$A:$J,10,0)="日払","日払済",VLOOKUP(VLOOKUP(I106,$AB:$AF,5,0)&amp;M125,売上入力!$A:$AJ,35,0)))</f>
        <v>0</v>
      </c>
      <c r="O125" s="770"/>
      <c r="P125" s="73"/>
      <c r="Q125" s="70"/>
      <c r="R125" s="79">
        <v>10</v>
      </c>
      <c r="S125" s="769">
        <f>IF(ISERROR(VLOOKUP(VLOOKUP(Q106,$AB:$AF,5,0)&amp;R125,売上入力!$A:$AJ,35,0)),0,IF(VLOOKUP(VLOOKUP(Q106,$AB:$AF,5,0)&amp;R125,売上入力!$A:$J,10,0)="日払","日払済",VLOOKUP(VLOOKUP(Q106,$AB:$AF,5,0)&amp;R125,売上入力!$A:$AJ,35,0)))</f>
        <v>0</v>
      </c>
      <c r="T125" s="770"/>
      <c r="U125" s="79">
        <v>25</v>
      </c>
      <c r="V125" s="769">
        <f>IF(ISERROR(VLOOKUP(VLOOKUP(Q106,$AB:$AF,5,0)&amp;U125,売上入力!$A:$AJ,35,0)),0,IF(VLOOKUP(VLOOKUP(Q106,$AB:$AF,5,0)&amp;U125,売上入力!$A:$J,10,0)="日払","日払済",VLOOKUP(VLOOKUP(Q106,$AB:$AF,5,0)&amp;U125,売上入力!$A:$AJ,35,0)))</f>
        <v>0</v>
      </c>
      <c r="W125" s="770"/>
      <c r="X125" s="73"/>
    </row>
    <row r="126" spans="1:24" ht="15.75" customHeight="1">
      <c r="A126" s="70"/>
      <c r="B126" s="79">
        <v>11</v>
      </c>
      <c r="C126" s="769">
        <f>IF(ISERROR(VLOOKUP(VLOOKUP(A106,$AB:$AF,5,0)&amp;B126,売上入力!$A:$AJ,35,0)),0,IF(VLOOKUP(VLOOKUP(A106,$AB:$AF,5,0)&amp;B126,売上入力!$A:$J,10,0)="日払","日払済",VLOOKUP(VLOOKUP(A106,$AB:$AF,5,0)&amp;B126,売上入力!$A:$AJ,35,0)))</f>
        <v>0</v>
      </c>
      <c r="D126" s="770"/>
      <c r="E126" s="79">
        <v>26</v>
      </c>
      <c r="F126" s="769">
        <f>IF(ISERROR(VLOOKUP(VLOOKUP(A106,$AB:$AF,5,0)&amp;E126,売上入力!$A:$AJ,35,0)),0,IF(VLOOKUP(VLOOKUP(A106,$AB:$AF,5,0)&amp;E126,売上入力!$A:$J,10,0)="日払","日払済",VLOOKUP(VLOOKUP(A106,$AB:$AF,5,0)&amp;E126,売上入力!$A:$AJ,35,0)))</f>
        <v>0</v>
      </c>
      <c r="G126" s="770"/>
      <c r="H126" s="73"/>
      <c r="I126" s="70"/>
      <c r="J126" s="79">
        <v>11</v>
      </c>
      <c r="K126" s="769">
        <f>IF(ISERROR(VLOOKUP(VLOOKUP(I106,$AB:$AF,5,0)&amp;J126,売上入力!$A:$AJ,35,0)),0,IF(VLOOKUP(VLOOKUP(I106,$AB:$AF,5,0)&amp;J126,売上入力!$A:$J,10,0)="日払","日払済",VLOOKUP(VLOOKUP(I106,$AB:$AF,5,0)&amp;J126,売上入力!$A:$AJ,35,0)))</f>
        <v>0</v>
      </c>
      <c r="L126" s="770"/>
      <c r="M126" s="79">
        <v>26</v>
      </c>
      <c r="N126" s="769">
        <f>IF(ISERROR(VLOOKUP(VLOOKUP(I106,$AB:$AF,5,0)&amp;M126,売上入力!$A:$AJ,35,0)),0,IF(VLOOKUP(VLOOKUP(I106,$AB:$AF,5,0)&amp;M126,売上入力!$A:$J,10,0)="日払","日払済",VLOOKUP(VLOOKUP(I106,$AB:$AF,5,0)&amp;M126,売上入力!$A:$AJ,35,0)))</f>
        <v>0</v>
      </c>
      <c r="O126" s="770"/>
      <c r="P126" s="73"/>
      <c r="Q126" s="70"/>
      <c r="R126" s="79">
        <v>11</v>
      </c>
      <c r="S126" s="769">
        <f>IF(ISERROR(VLOOKUP(VLOOKUP(Q106,$AB:$AF,5,0)&amp;R126,売上入力!$A:$AJ,35,0)),0,IF(VLOOKUP(VLOOKUP(Q106,$AB:$AF,5,0)&amp;R126,売上入力!$A:$J,10,0)="日払","日払済",VLOOKUP(VLOOKUP(Q106,$AB:$AF,5,0)&amp;R126,売上入力!$A:$AJ,35,0)))</f>
        <v>0</v>
      </c>
      <c r="T126" s="770"/>
      <c r="U126" s="79">
        <v>26</v>
      </c>
      <c r="V126" s="769">
        <f>IF(ISERROR(VLOOKUP(VLOOKUP(Q106,$AB:$AF,5,0)&amp;U126,売上入力!$A:$AJ,35,0)),0,IF(VLOOKUP(VLOOKUP(Q106,$AB:$AF,5,0)&amp;U126,売上入力!$A:$J,10,0)="日払","日払済",VLOOKUP(VLOOKUP(Q106,$AB:$AF,5,0)&amp;U126,売上入力!$A:$AJ,35,0)))</f>
        <v>0</v>
      </c>
      <c r="W126" s="770"/>
      <c r="X126" s="73"/>
    </row>
    <row r="127" spans="1:24" ht="15.75" customHeight="1">
      <c r="A127" s="70"/>
      <c r="B127" s="79">
        <v>12</v>
      </c>
      <c r="C127" s="769">
        <f>IF(ISERROR(VLOOKUP(VLOOKUP(A106,$AB:$AF,5,0)&amp;B127,売上入力!$A:$AJ,35,0)),0,IF(VLOOKUP(VLOOKUP(A106,$AB:$AF,5,0)&amp;B127,売上入力!$A:$J,10,0)="日払","日払済",VLOOKUP(VLOOKUP(A106,$AB:$AF,5,0)&amp;B127,売上入力!$A:$AJ,35,0)))</f>
        <v>0</v>
      </c>
      <c r="D127" s="770"/>
      <c r="E127" s="79">
        <v>27</v>
      </c>
      <c r="F127" s="769">
        <f>IF(ISERROR(VLOOKUP(VLOOKUP(A106,$AB:$AF,5,0)&amp;E127,売上入力!$A:$AJ,35,0)),0,IF(VLOOKUP(VLOOKUP(A106,$AB:$AF,5,0)&amp;E127,売上入力!$A:$J,10,0)="日払","日払済",VLOOKUP(VLOOKUP(A106,$AB:$AF,5,0)&amp;E127,売上入力!$A:$AJ,35,0)))</f>
        <v>0</v>
      </c>
      <c r="G127" s="770"/>
      <c r="H127" s="73"/>
      <c r="I127" s="70"/>
      <c r="J127" s="79">
        <v>12</v>
      </c>
      <c r="K127" s="769">
        <f>IF(ISERROR(VLOOKUP(VLOOKUP(I106,$AB:$AF,5,0)&amp;J127,売上入力!$A:$AJ,35,0)),0,IF(VLOOKUP(VLOOKUP(I106,$AB:$AF,5,0)&amp;J127,売上入力!$A:$J,10,0)="日払","日払済",VLOOKUP(VLOOKUP(I106,$AB:$AF,5,0)&amp;J127,売上入力!$A:$AJ,35,0)))</f>
        <v>0</v>
      </c>
      <c r="L127" s="770"/>
      <c r="M127" s="79">
        <v>27</v>
      </c>
      <c r="N127" s="769">
        <f>IF(ISERROR(VLOOKUP(VLOOKUP(I106,$AB:$AF,5,0)&amp;M127,売上入力!$A:$AJ,35,0)),0,IF(VLOOKUP(VLOOKUP(I106,$AB:$AF,5,0)&amp;M127,売上入力!$A:$J,10,0)="日払","日払済",VLOOKUP(VLOOKUP(I106,$AB:$AF,5,0)&amp;M127,売上入力!$A:$AJ,35,0)))</f>
        <v>0</v>
      </c>
      <c r="O127" s="770"/>
      <c r="P127" s="73"/>
      <c r="Q127" s="70"/>
      <c r="R127" s="79">
        <v>12</v>
      </c>
      <c r="S127" s="769">
        <f>IF(ISERROR(VLOOKUP(VLOOKUP(Q106,$AB:$AF,5,0)&amp;R127,売上入力!$A:$AJ,35,0)),0,IF(VLOOKUP(VLOOKUP(Q106,$AB:$AF,5,0)&amp;R127,売上入力!$A:$J,10,0)="日払","日払済",VLOOKUP(VLOOKUP(Q106,$AB:$AF,5,0)&amp;R127,売上入力!$A:$AJ,35,0)))</f>
        <v>0</v>
      </c>
      <c r="T127" s="770"/>
      <c r="U127" s="79">
        <v>27</v>
      </c>
      <c r="V127" s="769">
        <f>IF(ISERROR(VLOOKUP(VLOOKUP(Q106,$AB:$AF,5,0)&amp;U127,売上入力!$A:$AJ,35,0)),0,IF(VLOOKUP(VLOOKUP(Q106,$AB:$AF,5,0)&amp;U127,売上入力!$A:$J,10,0)="日払","日払済",VLOOKUP(VLOOKUP(Q106,$AB:$AF,5,0)&amp;U127,売上入力!$A:$AJ,35,0)))</f>
        <v>0</v>
      </c>
      <c r="W127" s="770"/>
      <c r="X127" s="73"/>
    </row>
    <row r="128" spans="1:24" ht="15.75" customHeight="1">
      <c r="A128" s="70"/>
      <c r="B128" s="79">
        <v>13</v>
      </c>
      <c r="C128" s="769">
        <f>IF(ISERROR(VLOOKUP(VLOOKUP(A106,$AB:$AF,5,0)&amp;B128,売上入力!$A:$AJ,35,0)),0,IF(VLOOKUP(VLOOKUP(A106,$AB:$AF,5,0)&amp;B128,売上入力!$A:$J,10,0)="日払","日払済",VLOOKUP(VLOOKUP(A106,$AB:$AF,5,0)&amp;B128,売上入力!$A:$AJ,35,0)))</f>
        <v>0</v>
      </c>
      <c r="D128" s="770"/>
      <c r="E128" s="79">
        <v>28</v>
      </c>
      <c r="F128" s="769">
        <f>IF(ISERROR(VLOOKUP(VLOOKUP(A106,$AB:$AF,5,0)&amp;E128,売上入力!$A:$AJ,35,0)),0,IF(VLOOKUP(VLOOKUP(A106,$AB:$AF,5,0)&amp;E128,売上入力!$A:$J,10,0)="日払","日払済",VLOOKUP(VLOOKUP(A106,$AB:$AF,5,0)&amp;E128,売上入力!$A:$AJ,35,0)))</f>
        <v>0</v>
      </c>
      <c r="G128" s="770"/>
      <c r="H128" s="73"/>
      <c r="I128" s="70"/>
      <c r="J128" s="79">
        <v>13</v>
      </c>
      <c r="K128" s="769">
        <f>IF(ISERROR(VLOOKUP(VLOOKUP(I106,$AB:$AF,5,0)&amp;J128,売上入力!$A:$AJ,35,0)),0,IF(VLOOKUP(VLOOKUP(I106,$AB:$AF,5,0)&amp;J128,売上入力!$A:$J,10,0)="日払","日払済",VLOOKUP(VLOOKUP(I106,$AB:$AF,5,0)&amp;J128,売上入力!$A:$AJ,35,0)))</f>
        <v>0</v>
      </c>
      <c r="L128" s="770"/>
      <c r="M128" s="79">
        <v>28</v>
      </c>
      <c r="N128" s="769">
        <f>IF(ISERROR(VLOOKUP(VLOOKUP(I106,$AB:$AF,5,0)&amp;M128,売上入力!$A:$AJ,35,0)),0,IF(VLOOKUP(VLOOKUP(I106,$AB:$AF,5,0)&amp;M128,売上入力!$A:$J,10,0)="日払","日払済",VLOOKUP(VLOOKUP(I106,$AB:$AF,5,0)&amp;M128,売上入力!$A:$AJ,35,0)))</f>
        <v>0</v>
      </c>
      <c r="O128" s="770"/>
      <c r="P128" s="73"/>
      <c r="Q128" s="70"/>
      <c r="R128" s="79">
        <v>13</v>
      </c>
      <c r="S128" s="769">
        <f>IF(ISERROR(VLOOKUP(VLOOKUP(Q106,$AB:$AF,5,0)&amp;R128,売上入力!$A:$AJ,35,0)),0,IF(VLOOKUP(VLOOKUP(Q106,$AB:$AF,5,0)&amp;R128,売上入力!$A:$J,10,0)="日払","日払済",VLOOKUP(VLOOKUP(Q106,$AB:$AF,5,0)&amp;R128,売上入力!$A:$AJ,35,0)))</f>
        <v>0</v>
      </c>
      <c r="T128" s="770"/>
      <c r="U128" s="79">
        <v>28</v>
      </c>
      <c r="V128" s="769">
        <f>IF(ISERROR(VLOOKUP(VLOOKUP(Q106,$AB:$AF,5,0)&amp;U128,売上入力!$A:$AJ,35,0)),0,IF(VLOOKUP(VLOOKUP(Q106,$AB:$AF,5,0)&amp;U128,売上入力!$A:$J,10,0)="日払","日払済",VLOOKUP(VLOOKUP(Q106,$AB:$AF,5,0)&amp;U128,売上入力!$A:$AJ,35,0)))</f>
        <v>0</v>
      </c>
      <c r="W128" s="770"/>
      <c r="X128" s="73"/>
    </row>
    <row r="129" spans="1:26" ht="15.75" customHeight="1">
      <c r="A129" s="70"/>
      <c r="B129" s="79">
        <v>14</v>
      </c>
      <c r="C129" s="769">
        <f>IF(ISERROR(VLOOKUP(VLOOKUP(A106,$AB:$AF,5,0)&amp;B129,売上入力!$A:$AJ,35,0)),0,IF(VLOOKUP(VLOOKUP(A106,$AB:$AF,5,0)&amp;B129,売上入力!$A:$J,10,0)="日払","日払済",VLOOKUP(VLOOKUP(A106,$AB:$AF,5,0)&amp;B129,売上入力!$A:$AJ,35,0)))</f>
        <v>0</v>
      </c>
      <c r="D129" s="770"/>
      <c r="E129" s="79">
        <v>29</v>
      </c>
      <c r="F129" s="769">
        <f>IF(ISERROR(VLOOKUP(VLOOKUP(A106,$AB:$AF,5,0)&amp;E129,売上入力!$A:$AJ,35,0)),0,IF(VLOOKUP(VLOOKUP(A106,$AB:$AF,5,0)&amp;E129,売上入力!$A:$J,10,0)="日払","日払済",VLOOKUP(VLOOKUP(A106,$AB:$AF,5,0)&amp;E129,売上入力!$A:$AJ,35,0)))</f>
        <v>0</v>
      </c>
      <c r="G129" s="770"/>
      <c r="H129" s="73"/>
      <c r="I129" s="70"/>
      <c r="J129" s="79">
        <v>14</v>
      </c>
      <c r="K129" s="769">
        <f>IF(ISERROR(VLOOKUP(VLOOKUP(I106,$AB:$AF,5,0)&amp;J129,売上入力!$A:$AJ,35,0)),0,IF(VLOOKUP(VLOOKUP(I106,$AB:$AF,5,0)&amp;J129,売上入力!$A:$J,10,0)="日払","日払済",VLOOKUP(VLOOKUP(I106,$AB:$AF,5,0)&amp;J129,売上入力!$A:$AJ,35,0)))</f>
        <v>0</v>
      </c>
      <c r="L129" s="770"/>
      <c r="M129" s="79">
        <v>29</v>
      </c>
      <c r="N129" s="769">
        <f>IF(ISERROR(VLOOKUP(VLOOKUP(I106,$AB:$AF,5,0)&amp;M129,売上入力!$A:$AJ,35,0)),0,IF(VLOOKUP(VLOOKUP(I106,$AB:$AF,5,0)&amp;M129,売上入力!$A:$J,10,0)="日払","日払済",VLOOKUP(VLOOKUP(I106,$AB:$AF,5,0)&amp;M129,売上入力!$A:$AJ,35,0)))</f>
        <v>0</v>
      </c>
      <c r="O129" s="770"/>
      <c r="P129" s="73"/>
      <c r="Q129" s="70"/>
      <c r="R129" s="79">
        <v>14</v>
      </c>
      <c r="S129" s="769">
        <f>IF(ISERROR(VLOOKUP(VLOOKUP(Q106,$AB:$AF,5,0)&amp;R129,売上入力!$A:$AJ,35,0)),0,IF(VLOOKUP(VLOOKUP(Q106,$AB:$AF,5,0)&amp;R129,売上入力!$A:$J,10,0)="日払","日払済",VLOOKUP(VLOOKUP(Q106,$AB:$AF,5,0)&amp;R129,売上入力!$A:$AJ,35,0)))</f>
        <v>0</v>
      </c>
      <c r="T129" s="770"/>
      <c r="U129" s="79">
        <v>29</v>
      </c>
      <c r="V129" s="769">
        <f>IF(ISERROR(VLOOKUP(VLOOKUP(Q106,$AB:$AF,5,0)&amp;U129,売上入力!$A:$AJ,35,0)),0,IF(VLOOKUP(VLOOKUP(Q106,$AB:$AF,5,0)&amp;U129,売上入力!$A:$J,10,0)="日払","日払済",VLOOKUP(VLOOKUP(Q106,$AB:$AF,5,0)&amp;U129,売上入力!$A:$AJ,35,0)))</f>
        <v>0</v>
      </c>
      <c r="W129" s="770"/>
      <c r="X129" s="73"/>
    </row>
    <row r="130" spans="1:26" ht="15.75" customHeight="1">
      <c r="A130" s="70"/>
      <c r="B130" s="80">
        <v>15</v>
      </c>
      <c r="C130" s="769">
        <f>IF(ISERROR(VLOOKUP(VLOOKUP(A106,$AB:$AF,5,0)&amp;B130,売上入力!$A:$AJ,35,0)),0,IF(VLOOKUP(VLOOKUP(A106,$AB:$AF,5,0)&amp;B130,売上入力!$A:$J,10,0)="日払","日払済",VLOOKUP(VLOOKUP(A106,$AB:$AF,5,0)&amp;B130,売上入力!$A:$AJ,35,0)))</f>
        <v>0</v>
      </c>
      <c r="D130" s="770"/>
      <c r="E130" s="79">
        <v>30</v>
      </c>
      <c r="F130" s="769">
        <f>IF(ISERROR(VLOOKUP(VLOOKUP(A106,$AB:$AF,5,0)&amp;E130,売上入力!$A:$AJ,35,0)),0,IF(VLOOKUP(VLOOKUP(A106,$AB:$AF,5,0)&amp;E130,売上入力!$A:$J,10,0)="日払","日払済",VLOOKUP(VLOOKUP(A106,$AB:$AF,5,0)&amp;E130,売上入力!$A:$AJ,35,0)))</f>
        <v>0</v>
      </c>
      <c r="G130" s="770"/>
      <c r="H130" s="73"/>
      <c r="I130" s="70"/>
      <c r="J130" s="80">
        <v>15</v>
      </c>
      <c r="K130" s="769">
        <f>IF(ISERROR(VLOOKUP(VLOOKUP(I106,$AB:$AF,5,0)&amp;J130,売上入力!$A:$AJ,35,0)),0,IF(VLOOKUP(VLOOKUP(I106,$AB:$AF,5,0)&amp;J130,売上入力!$A:$J,10,0)="日払","日払済",VLOOKUP(VLOOKUP(I106,$AB:$AF,5,0)&amp;J130,売上入力!$A:$AJ,35,0)))</f>
        <v>0</v>
      </c>
      <c r="L130" s="770"/>
      <c r="M130" s="79">
        <v>30</v>
      </c>
      <c r="N130" s="769">
        <f>IF(ISERROR(VLOOKUP(VLOOKUP(I106,$AB:$AF,5,0)&amp;M130,売上入力!$A:$AJ,35,0)),0,IF(VLOOKUP(VLOOKUP(I106,$AB:$AF,5,0)&amp;M130,売上入力!$A:$J,10,0)="日払","日払済",VLOOKUP(VLOOKUP(I106,$AB:$AF,5,0)&amp;M130,売上入力!$A:$AJ,35,0)))</f>
        <v>0</v>
      </c>
      <c r="O130" s="770"/>
      <c r="P130" s="73"/>
      <c r="Q130" s="70"/>
      <c r="R130" s="80">
        <v>15</v>
      </c>
      <c r="S130" s="769">
        <f>IF(ISERROR(VLOOKUP(VLOOKUP(Q106,$AB:$AF,5,0)&amp;R130,売上入力!$A:$AJ,35,0)),0,IF(VLOOKUP(VLOOKUP(Q106,$AB:$AF,5,0)&amp;R130,売上入力!$A:$J,10,0)="日払","日払済",VLOOKUP(VLOOKUP(Q106,$AB:$AF,5,0)&amp;R130,売上入力!$A:$AJ,35,0)))</f>
        <v>0</v>
      </c>
      <c r="T130" s="770"/>
      <c r="U130" s="79">
        <v>30</v>
      </c>
      <c r="V130" s="769">
        <f>IF(ISERROR(VLOOKUP(VLOOKUP(Q106,$AB:$AF,5,0)&amp;U130,売上入力!$A:$AJ,35,0)),0,IF(VLOOKUP(VLOOKUP(Q106,$AB:$AF,5,0)&amp;U130,売上入力!$A:$J,10,0)="日払","日払済",VLOOKUP(VLOOKUP(Q106,$AB:$AF,5,0)&amp;U130,売上入力!$A:$AJ,35,0)))</f>
        <v>0</v>
      </c>
      <c r="W130" s="770"/>
      <c r="X130" s="73"/>
    </row>
    <row r="131" spans="1:26" ht="15.75" customHeight="1">
      <c r="A131" s="70"/>
      <c r="B131" s="81"/>
      <c r="C131" s="765"/>
      <c r="D131" s="766"/>
      <c r="E131" s="79">
        <v>31</v>
      </c>
      <c r="F131" s="767">
        <f>IF(ISERROR(VLOOKUP(VLOOKUP(A106,$AB:$AF,5,0)&amp;E131,売上入力!$A:$AJ,35,0)),0,IF(VLOOKUP(VLOOKUP(A106,$AB:$AF,5,0)&amp;E131,売上入力!$A:$J,10,0)="日払","日払済",VLOOKUP(VLOOKUP(A106,$AB:$AF,5,0)&amp;E131,売上入力!$A:$AJ,35,0)))</f>
        <v>0</v>
      </c>
      <c r="G131" s="768"/>
      <c r="H131" s="73"/>
      <c r="I131" s="70"/>
      <c r="J131" s="81"/>
      <c r="K131" s="765"/>
      <c r="L131" s="766"/>
      <c r="M131" s="79">
        <v>31</v>
      </c>
      <c r="N131" s="767">
        <f>IF(ISERROR(VLOOKUP(VLOOKUP(I106,$AB:$AF,5,0)&amp;M131,売上入力!$A:$AJ,35,0)),0,IF(VLOOKUP(VLOOKUP(I106,$AB:$AF,5,0)&amp;M131,売上入力!$A:$J,10,0)="日払","日払済",VLOOKUP(VLOOKUP(I106,$AB:$AF,5,0)&amp;M131,売上入力!$A:$AJ,35,0)))</f>
        <v>0</v>
      </c>
      <c r="O131" s="768"/>
      <c r="P131" s="73"/>
      <c r="Q131" s="70"/>
      <c r="R131" s="81"/>
      <c r="S131" s="765"/>
      <c r="T131" s="766"/>
      <c r="U131" s="79">
        <v>31</v>
      </c>
      <c r="V131" s="767">
        <f>IF(ISERROR(VLOOKUP(VLOOKUP(Q106,$AB:$AF,5,0)&amp;U131,売上入力!$A:$AJ,35,0)),0,IF(VLOOKUP(VLOOKUP(Q106,$AB:$AF,5,0)&amp;U131,売上入力!$A:$J,10,0)="日払","日払済",VLOOKUP(VLOOKUP(Q106,$AB:$AF,5,0)&amp;U131,売上入力!$A:$AJ,35,0)))</f>
        <v>0</v>
      </c>
      <c r="W131" s="768"/>
      <c r="X131" s="73"/>
    </row>
    <row r="132" spans="1:26" ht="15.75" customHeight="1">
      <c r="A132" s="70"/>
      <c r="B132" s="756" t="s">
        <v>50</v>
      </c>
      <c r="C132" s="757"/>
      <c r="D132" s="758"/>
      <c r="E132" s="759">
        <f>SUM(C116:C131,F116:F131)</f>
        <v>0</v>
      </c>
      <c r="F132" s="760"/>
      <c r="G132" s="82" t="s">
        <v>51</v>
      </c>
      <c r="H132" s="73"/>
      <c r="I132" s="70"/>
      <c r="J132" s="756" t="s">
        <v>50</v>
      </c>
      <c r="K132" s="757"/>
      <c r="L132" s="758"/>
      <c r="M132" s="759">
        <f>SUM(K116:K131,N116:N131)</f>
        <v>0</v>
      </c>
      <c r="N132" s="760"/>
      <c r="O132" s="82" t="s">
        <v>51</v>
      </c>
      <c r="P132" s="73"/>
      <c r="Q132" s="70"/>
      <c r="R132" s="756" t="s">
        <v>50</v>
      </c>
      <c r="S132" s="757"/>
      <c r="T132" s="758"/>
      <c r="U132" s="759">
        <f>SUM(S116:S131,V116:V131)</f>
        <v>0</v>
      </c>
      <c r="V132" s="760"/>
      <c r="W132" s="82" t="s">
        <v>51</v>
      </c>
      <c r="X132" s="73"/>
    </row>
    <row r="133" spans="1:26" ht="15.75" customHeight="1">
      <c r="A133" s="70"/>
      <c r="B133" s="756" t="s">
        <v>52</v>
      </c>
      <c r="C133" s="757"/>
      <c r="D133" s="758"/>
      <c r="E133" s="759">
        <f>COUNTIF(C116:C130,"&gt;1")+COUNTIF(F116:F131,"&gt;1")</f>
        <v>0</v>
      </c>
      <c r="F133" s="760"/>
      <c r="G133" s="82" t="s">
        <v>48</v>
      </c>
      <c r="H133" s="73"/>
      <c r="I133" s="70"/>
      <c r="J133" s="756" t="s">
        <v>52</v>
      </c>
      <c r="K133" s="757"/>
      <c r="L133" s="758"/>
      <c r="M133" s="759">
        <f>COUNTIF(K116:K130,"&gt;1")+COUNTIF(N116:N131,"&gt;1")</f>
        <v>0</v>
      </c>
      <c r="N133" s="760"/>
      <c r="O133" s="82" t="s">
        <v>48</v>
      </c>
      <c r="P133" s="73"/>
      <c r="Q133" s="70"/>
      <c r="R133" s="756" t="s">
        <v>52</v>
      </c>
      <c r="S133" s="757"/>
      <c r="T133" s="758"/>
      <c r="U133" s="759">
        <f>COUNTIF(S116:S130,"&gt;1")+COUNTIF(V116:V131,"&gt;1")</f>
        <v>0</v>
      </c>
      <c r="V133" s="760"/>
      <c r="W133" s="82" t="s">
        <v>48</v>
      </c>
      <c r="X133" s="73"/>
    </row>
    <row r="134" spans="1:26" ht="15.75" customHeight="1">
      <c r="A134" s="70"/>
      <c r="B134" s="756" t="s">
        <v>53</v>
      </c>
      <c r="C134" s="757"/>
      <c r="D134" s="758"/>
      <c r="E134" s="761"/>
      <c r="F134" s="762"/>
      <c r="G134" s="82" t="s">
        <v>51</v>
      </c>
      <c r="H134" s="73"/>
      <c r="I134" s="70"/>
      <c r="J134" s="756" t="s">
        <v>53</v>
      </c>
      <c r="K134" s="757"/>
      <c r="L134" s="758"/>
      <c r="M134" s="761"/>
      <c r="N134" s="762"/>
      <c r="O134" s="82" t="s">
        <v>51</v>
      </c>
      <c r="P134" s="73"/>
      <c r="Q134" s="70"/>
      <c r="R134" s="756" t="s">
        <v>53</v>
      </c>
      <c r="S134" s="757"/>
      <c r="T134" s="758"/>
      <c r="U134" s="761"/>
      <c r="V134" s="762"/>
      <c r="W134" s="82" t="s">
        <v>51</v>
      </c>
      <c r="X134" s="73"/>
    </row>
    <row r="135" spans="1:26" ht="15.75" customHeight="1">
      <c r="A135" s="70"/>
      <c r="B135" s="756" t="s">
        <v>54</v>
      </c>
      <c r="C135" s="757"/>
      <c r="D135" s="758"/>
      <c r="E135" s="759">
        <f>E132-E134</f>
        <v>0</v>
      </c>
      <c r="F135" s="760"/>
      <c r="G135" s="82" t="s">
        <v>51</v>
      </c>
      <c r="H135" s="73"/>
      <c r="I135" s="70"/>
      <c r="J135" s="756" t="s">
        <v>54</v>
      </c>
      <c r="K135" s="757"/>
      <c r="L135" s="758"/>
      <c r="M135" s="759">
        <f>M132-M134</f>
        <v>0</v>
      </c>
      <c r="N135" s="760"/>
      <c r="O135" s="82" t="s">
        <v>51</v>
      </c>
      <c r="P135" s="73"/>
      <c r="Q135" s="70"/>
      <c r="R135" s="756" t="s">
        <v>54</v>
      </c>
      <c r="S135" s="757"/>
      <c r="T135" s="758"/>
      <c r="U135" s="759">
        <f>U132-U134</f>
        <v>0</v>
      </c>
      <c r="V135" s="760"/>
      <c r="W135" s="82" t="s">
        <v>51</v>
      </c>
      <c r="X135" s="73"/>
    </row>
    <row r="136" spans="1:26" ht="8.25" customHeight="1">
      <c r="A136" s="70"/>
      <c r="B136" s="83"/>
      <c r="C136" s="83"/>
      <c r="D136" s="83"/>
      <c r="E136" s="84"/>
      <c r="F136" s="85"/>
      <c r="G136" s="83"/>
      <c r="H136" s="73"/>
      <c r="I136" s="70"/>
      <c r="J136" s="83"/>
      <c r="K136" s="83"/>
      <c r="L136" s="83"/>
      <c r="M136" s="84"/>
      <c r="N136" s="85"/>
      <c r="O136" s="83"/>
      <c r="P136" s="73"/>
      <c r="Q136" s="70"/>
      <c r="R136" s="83"/>
      <c r="S136" s="83"/>
      <c r="T136" s="83"/>
      <c r="U136" s="84"/>
      <c r="V136" s="85"/>
      <c r="W136" s="83"/>
      <c r="X136" s="73"/>
    </row>
    <row r="137" spans="1:26" ht="15" customHeight="1">
      <c r="A137" s="70"/>
      <c r="B137" s="547" t="s">
        <v>381</v>
      </c>
      <c r="C137" s="548"/>
      <c r="D137" s="548"/>
      <c r="E137" s="548"/>
      <c r="F137" s="548"/>
      <c r="G137" s="549"/>
      <c r="H137" s="73"/>
      <c r="I137" s="70"/>
      <c r="J137" s="547" t="s">
        <v>381</v>
      </c>
      <c r="K137" s="548"/>
      <c r="L137" s="548"/>
      <c r="M137" s="548"/>
      <c r="N137" s="548"/>
      <c r="O137" s="549"/>
      <c r="P137" s="73"/>
      <c r="Q137" s="70"/>
      <c r="R137" s="547" t="s">
        <v>381</v>
      </c>
      <c r="S137" s="548"/>
      <c r="T137" s="548"/>
      <c r="U137" s="548"/>
      <c r="V137" s="548"/>
      <c r="W137" s="549"/>
      <c r="X137" s="73"/>
    </row>
    <row r="138" spans="1:26" ht="15" customHeight="1">
      <c r="A138" s="70"/>
      <c r="B138" s="754" t="s">
        <v>56</v>
      </c>
      <c r="C138" s="754"/>
      <c r="D138" s="754"/>
      <c r="E138" s="754"/>
      <c r="F138" s="754"/>
      <c r="G138" s="550"/>
      <c r="H138" s="73"/>
      <c r="I138" s="70"/>
      <c r="J138" s="754" t="s">
        <v>56</v>
      </c>
      <c r="K138" s="754"/>
      <c r="L138" s="754"/>
      <c r="M138" s="754"/>
      <c r="N138" s="754"/>
      <c r="O138" s="550"/>
      <c r="P138" s="73"/>
      <c r="Q138" s="70"/>
      <c r="R138" s="754" t="s">
        <v>56</v>
      </c>
      <c r="S138" s="754"/>
      <c r="T138" s="754"/>
      <c r="U138" s="754"/>
      <c r="V138" s="754"/>
      <c r="W138" s="550"/>
      <c r="X138" s="73"/>
    </row>
    <row r="139" spans="1:26" ht="27" customHeight="1">
      <c r="A139" s="70"/>
      <c r="B139" s="755" t="s">
        <v>382</v>
      </c>
      <c r="C139" s="755"/>
      <c r="D139" s="755"/>
      <c r="E139" s="755"/>
      <c r="F139" s="755"/>
      <c r="G139" s="551"/>
      <c r="H139" s="73"/>
      <c r="I139" s="70"/>
      <c r="J139" s="755" t="s">
        <v>382</v>
      </c>
      <c r="K139" s="755"/>
      <c r="L139" s="755"/>
      <c r="M139" s="755"/>
      <c r="N139" s="755"/>
      <c r="O139" s="551"/>
      <c r="P139" s="73"/>
      <c r="Q139" s="70"/>
      <c r="R139" s="755" t="s">
        <v>382</v>
      </c>
      <c r="S139" s="755"/>
      <c r="T139" s="755"/>
      <c r="U139" s="755"/>
      <c r="V139" s="755"/>
      <c r="W139" s="551"/>
      <c r="X139" s="73"/>
    </row>
    <row r="140" spans="1:26" ht="13.5">
      <c r="A140" s="86"/>
      <c r="B140" s="87"/>
      <c r="C140" s="87"/>
      <c r="D140" s="87"/>
      <c r="E140" s="87"/>
      <c r="F140" s="87"/>
      <c r="G140" s="87"/>
      <c r="H140" s="88"/>
      <c r="I140" s="86"/>
      <c r="J140" s="87"/>
      <c r="K140" s="87"/>
      <c r="L140" s="87"/>
      <c r="M140" s="87"/>
      <c r="N140" s="87"/>
      <c r="O140" s="87"/>
      <c r="P140" s="88"/>
      <c r="Q140" s="86"/>
      <c r="R140" s="87"/>
      <c r="S140" s="87"/>
      <c r="T140" s="87"/>
      <c r="U140" s="87"/>
      <c r="V140" s="87"/>
      <c r="W140" s="87"/>
      <c r="X140" s="88"/>
    </row>
    <row r="141" spans="1:26" ht="13.5">
      <c r="A141" s="67">
        <v>13</v>
      </c>
      <c r="B141" s="68"/>
      <c r="C141" s="68"/>
      <c r="D141" s="68"/>
      <c r="E141" s="68"/>
      <c r="F141" s="68"/>
      <c r="G141" s="68"/>
      <c r="H141" s="69"/>
      <c r="I141" s="67">
        <v>14</v>
      </c>
      <c r="J141" s="68"/>
      <c r="K141" s="68"/>
      <c r="L141" s="68"/>
      <c r="M141" s="68"/>
      <c r="N141" s="68"/>
      <c r="O141" s="68"/>
      <c r="P141" s="69"/>
      <c r="Q141" s="67">
        <v>15</v>
      </c>
      <c r="R141" s="68"/>
      <c r="S141" s="68"/>
      <c r="T141" s="68"/>
      <c r="U141" s="68"/>
      <c r="V141" s="68"/>
      <c r="W141" s="68"/>
      <c r="X141" s="69"/>
    </row>
    <row r="142" spans="1:26" ht="17.25">
      <c r="A142" s="70"/>
      <c r="B142" s="788" t="s">
        <v>43</v>
      </c>
      <c r="C142" s="789"/>
      <c r="D142" s="789"/>
      <c r="E142" s="789"/>
      <c r="F142" s="789"/>
      <c r="G142" s="790"/>
      <c r="H142" s="71"/>
      <c r="I142" s="70"/>
      <c r="J142" s="788" t="s">
        <v>43</v>
      </c>
      <c r="K142" s="789"/>
      <c r="L142" s="789"/>
      <c r="M142" s="789"/>
      <c r="N142" s="789"/>
      <c r="O142" s="790"/>
      <c r="P142" s="71"/>
      <c r="Q142" s="70"/>
      <c r="R142" s="788" t="s">
        <v>43</v>
      </c>
      <c r="S142" s="789"/>
      <c r="T142" s="789"/>
      <c r="U142" s="789"/>
      <c r="V142" s="789"/>
      <c r="W142" s="790"/>
      <c r="X142" s="71"/>
    </row>
    <row r="143" spans="1:26" ht="13.5">
      <c r="A143" s="70"/>
      <c r="B143" s="72"/>
      <c r="C143" s="72"/>
      <c r="D143" s="545" t="str">
        <f>"（ "&amp;$AA$3&amp;"年"</f>
        <v>（ 令和5年</v>
      </c>
      <c r="E143" s="72">
        <f>E3</f>
        <v>10</v>
      </c>
      <c r="F143" s="72" t="s">
        <v>379</v>
      </c>
      <c r="H143" s="73"/>
      <c r="I143" s="70"/>
      <c r="J143" s="72"/>
      <c r="K143" s="72"/>
      <c r="L143" s="545" t="str">
        <f>D143</f>
        <v>（ 令和5年</v>
      </c>
      <c r="M143" s="72">
        <f>E3</f>
        <v>10</v>
      </c>
      <c r="N143" s="72" t="s">
        <v>379</v>
      </c>
      <c r="P143" s="73"/>
      <c r="Q143" s="70"/>
      <c r="R143" s="72"/>
      <c r="S143" s="72"/>
      <c r="T143" s="545" t="str">
        <f>D143</f>
        <v>（ 令和5年</v>
      </c>
      <c r="U143" s="72">
        <f>E3</f>
        <v>10</v>
      </c>
      <c r="V143" s="72" t="s">
        <v>379</v>
      </c>
      <c r="X143" s="73"/>
      <c r="Z143" s="154"/>
    </row>
    <row r="144" spans="1:26" ht="8.25" customHeight="1">
      <c r="A144" s="70"/>
      <c r="H144" s="73"/>
      <c r="I144" s="70"/>
      <c r="P144" s="73"/>
      <c r="Q144" s="70"/>
      <c r="X144" s="73"/>
    </row>
    <row r="145" spans="1:24" ht="17.25">
      <c r="A145" s="70"/>
      <c r="B145" s="74"/>
      <c r="C145" s="791" t="str">
        <f>VLOOKUP(A141,$AB:$AD,3,0)</f>
        <v>高橋</v>
      </c>
      <c r="D145" s="791"/>
      <c r="E145" s="791" t="str">
        <f>VLOOKUP(A141,$AB:$AF,4,0)</f>
        <v>容子</v>
      </c>
      <c r="F145" s="791"/>
      <c r="G145" s="163" t="s">
        <v>44</v>
      </c>
      <c r="H145" s="73"/>
      <c r="I145" s="70"/>
      <c r="J145" s="74"/>
      <c r="K145" s="791" t="str">
        <f>VLOOKUP(I141,$AB:$AD,3,0)</f>
        <v>石巻</v>
      </c>
      <c r="L145" s="791"/>
      <c r="M145" s="791" t="str">
        <f>VLOOKUP(I141,$AB:$AF,4,0)</f>
        <v>翔</v>
      </c>
      <c r="N145" s="791"/>
      <c r="O145" s="163" t="s">
        <v>44</v>
      </c>
      <c r="P145" s="73"/>
      <c r="Q145" s="70"/>
      <c r="R145" s="74"/>
      <c r="S145" s="791" t="str">
        <f>VLOOKUP(Q141,$AB:$AD,3,0)</f>
        <v>清水英</v>
      </c>
      <c r="T145" s="791"/>
      <c r="U145" s="791">
        <f>VLOOKUP(Q141,$AB:$AF,4,0)</f>
        <v>0</v>
      </c>
      <c r="V145" s="791"/>
      <c r="W145" s="163" t="s">
        <v>44</v>
      </c>
      <c r="X145" s="73"/>
    </row>
    <row r="146" spans="1:24" ht="8.25" customHeight="1">
      <c r="A146" s="70"/>
      <c r="H146" s="73"/>
      <c r="I146" s="70"/>
      <c r="P146" s="73"/>
      <c r="Q146" s="70"/>
      <c r="X146" s="73"/>
    </row>
    <row r="147" spans="1:24" ht="15.75" customHeight="1">
      <c r="A147" s="70"/>
      <c r="B147" s="775" t="s">
        <v>45</v>
      </c>
      <c r="C147" s="776"/>
      <c r="D147" s="777"/>
      <c r="E147" s="75" t="s">
        <v>46</v>
      </c>
      <c r="F147" s="781">
        <f>$Z$3</f>
        <v>45200</v>
      </c>
      <c r="G147" s="782"/>
      <c r="H147" s="73"/>
      <c r="I147" s="70"/>
      <c r="J147" s="775" t="s">
        <v>45</v>
      </c>
      <c r="K147" s="776"/>
      <c r="L147" s="777"/>
      <c r="M147" s="75" t="s">
        <v>46</v>
      </c>
      <c r="N147" s="781">
        <f>F147</f>
        <v>45200</v>
      </c>
      <c r="O147" s="782"/>
      <c r="P147" s="73"/>
      <c r="Q147" s="70"/>
      <c r="R147" s="775" t="s">
        <v>45</v>
      </c>
      <c r="S147" s="776"/>
      <c r="T147" s="777"/>
      <c r="U147" s="75" t="s">
        <v>46</v>
      </c>
      <c r="V147" s="781">
        <f>F147</f>
        <v>45200</v>
      </c>
      <c r="W147" s="782"/>
      <c r="X147" s="73"/>
    </row>
    <row r="148" spans="1:24" ht="15.75" customHeight="1">
      <c r="A148" s="70"/>
      <c r="B148" s="778"/>
      <c r="C148" s="779"/>
      <c r="D148" s="780"/>
      <c r="E148" s="76" t="s">
        <v>47</v>
      </c>
      <c r="F148" s="784">
        <f>EDATE(F147,1)-1</f>
        <v>45230</v>
      </c>
      <c r="G148" s="785"/>
      <c r="H148" s="73"/>
      <c r="I148" s="70"/>
      <c r="J148" s="778"/>
      <c r="K148" s="779"/>
      <c r="L148" s="780"/>
      <c r="M148" s="76" t="s">
        <v>47</v>
      </c>
      <c r="N148" s="784">
        <f>EDATE(N147,1)-1</f>
        <v>45230</v>
      </c>
      <c r="O148" s="785"/>
      <c r="P148" s="73"/>
      <c r="Q148" s="70"/>
      <c r="R148" s="778"/>
      <c r="S148" s="779"/>
      <c r="T148" s="780"/>
      <c r="U148" s="76" t="s">
        <v>47</v>
      </c>
      <c r="V148" s="784">
        <f>EDATE(V147,1)-1</f>
        <v>45230</v>
      </c>
      <c r="W148" s="785"/>
      <c r="X148" s="73"/>
    </row>
    <row r="149" spans="1:24" ht="15.75" customHeight="1">
      <c r="A149" s="70"/>
      <c r="B149" s="756" t="s">
        <v>21</v>
      </c>
      <c r="C149" s="757"/>
      <c r="D149" s="757"/>
      <c r="E149" s="757"/>
      <c r="F149" s="757"/>
      <c r="G149" s="758"/>
      <c r="H149" s="73"/>
      <c r="I149" s="70"/>
      <c r="J149" s="756" t="s">
        <v>21</v>
      </c>
      <c r="K149" s="757"/>
      <c r="L149" s="757"/>
      <c r="M149" s="757"/>
      <c r="N149" s="757"/>
      <c r="O149" s="758"/>
      <c r="P149" s="73"/>
      <c r="Q149" s="70"/>
      <c r="R149" s="756" t="s">
        <v>21</v>
      </c>
      <c r="S149" s="757"/>
      <c r="T149" s="757"/>
      <c r="U149" s="757"/>
      <c r="V149" s="757"/>
      <c r="W149" s="758"/>
      <c r="X149" s="73"/>
    </row>
    <row r="150" spans="1:24" ht="15.75" customHeight="1">
      <c r="A150" s="70"/>
      <c r="B150" s="77" t="s">
        <v>48</v>
      </c>
      <c r="C150" s="773" t="s">
        <v>49</v>
      </c>
      <c r="D150" s="774"/>
      <c r="E150" s="77" t="s">
        <v>48</v>
      </c>
      <c r="F150" s="773" t="s">
        <v>49</v>
      </c>
      <c r="G150" s="774"/>
      <c r="H150" s="73"/>
      <c r="I150" s="70"/>
      <c r="J150" s="77" t="s">
        <v>48</v>
      </c>
      <c r="K150" s="773" t="s">
        <v>49</v>
      </c>
      <c r="L150" s="774"/>
      <c r="M150" s="77" t="s">
        <v>48</v>
      </c>
      <c r="N150" s="773" t="s">
        <v>49</v>
      </c>
      <c r="O150" s="774"/>
      <c r="P150" s="73"/>
      <c r="Q150" s="70"/>
      <c r="R150" s="77" t="s">
        <v>48</v>
      </c>
      <c r="S150" s="773" t="s">
        <v>49</v>
      </c>
      <c r="T150" s="774"/>
      <c r="U150" s="77" t="s">
        <v>48</v>
      </c>
      <c r="V150" s="773" t="s">
        <v>49</v>
      </c>
      <c r="W150" s="774"/>
      <c r="X150" s="73"/>
    </row>
    <row r="151" spans="1:24" ht="15.75" customHeight="1">
      <c r="A151" s="70"/>
      <c r="B151" s="78">
        <v>1</v>
      </c>
      <c r="C151" s="769">
        <f>IF(ISERROR(VLOOKUP(VLOOKUP(A141,$AB:$AF,5,0)&amp;B151,売上入力!$A:$AJ,35,0)),0,IF(VLOOKUP(VLOOKUP(A141,$AB:$AF,5,0)&amp;B151,売上入力!$A:$J,10,0)="日払","日払済",VLOOKUP(VLOOKUP(A141,$AB:$AF,5,0)&amp;B151,売上入力!$A:$AJ,35,0)))</f>
        <v>0</v>
      </c>
      <c r="D151" s="770"/>
      <c r="E151" s="78">
        <v>16</v>
      </c>
      <c r="F151" s="769">
        <f>IF(ISERROR(VLOOKUP(VLOOKUP(A141,$AB:$AF,5,0)&amp;E151,売上入力!$A:$AJ,35,0)),0,IF(VLOOKUP(VLOOKUP(A141,$AB:$AF,5,0)&amp;E151,売上入力!$A:$J,10,0)="日払","日払済",VLOOKUP(VLOOKUP(A141,$AB:$AF,5,0)&amp;E151,売上入力!$A:$AJ,35,0)))</f>
        <v>0</v>
      </c>
      <c r="G151" s="770"/>
      <c r="H151" s="73"/>
      <c r="I151" s="70"/>
      <c r="J151" s="78">
        <v>1</v>
      </c>
      <c r="K151" s="769">
        <f>IF(ISERROR(VLOOKUP(VLOOKUP(I141,$AB:$AF,5,0)&amp;J151,売上入力!$A:$AJ,35,0)),0,IF(VLOOKUP(VLOOKUP(I141,$AB:$AF,5,0)&amp;J151,売上入力!$A:$J,10,0)="日払","日払済",VLOOKUP(VLOOKUP(I141,$AB:$AF,5,0)&amp;J151,売上入力!$A:$AJ,35,0)))</f>
        <v>0</v>
      </c>
      <c r="L151" s="770"/>
      <c r="M151" s="78">
        <v>16</v>
      </c>
      <c r="N151" s="769">
        <f>IF(ISERROR(VLOOKUP(VLOOKUP(I141,$AB:$AF,5,0)&amp;M151,売上入力!$A:$AJ,35,0)),0,IF(VLOOKUP(VLOOKUP(I141,$AB:$AF,5,0)&amp;M151,売上入力!$A:$J,10,0)="日払","日払済",VLOOKUP(VLOOKUP(I141,$AB:$AF,5,0)&amp;M151,売上入力!$A:$AJ,35,0)))</f>
        <v>0</v>
      </c>
      <c r="O151" s="770"/>
      <c r="P151" s="73"/>
      <c r="Q151" s="70"/>
      <c r="R151" s="78">
        <v>1</v>
      </c>
      <c r="S151" s="769" t="str">
        <f>IF(ISERROR(VLOOKUP(VLOOKUP(Q141,$AB:$AF,5,0)&amp;R151,売上入力!$A:$AJ,35,0)),0,IF(VLOOKUP(VLOOKUP(Q141,$AB:$AF,5,0)&amp;R151,売上入力!$A:$J,10,0)="日払","日払済",VLOOKUP(VLOOKUP(Q141,$AB:$AF,5,0)&amp;R151,売上入力!$A:$AJ,35,0)))</f>
        <v>日払済</v>
      </c>
      <c r="T151" s="770"/>
      <c r="U151" s="78">
        <v>16</v>
      </c>
      <c r="V151" s="769">
        <f>IF(ISERROR(VLOOKUP(VLOOKUP(Q141,$AB:$AF,5,0)&amp;U151,売上入力!$A:$AJ,35,0)),0,IF(VLOOKUP(VLOOKUP(Q141,$AB:$AF,5,0)&amp;U151,売上入力!$A:$J,10,0)="日払","日払済",VLOOKUP(VLOOKUP(Q141,$AB:$AF,5,0)&amp;U151,売上入力!$A:$AJ,35,0)))</f>
        <v>0</v>
      </c>
      <c r="W151" s="770"/>
      <c r="X151" s="73"/>
    </row>
    <row r="152" spans="1:24" ht="15.75" customHeight="1">
      <c r="A152" s="70"/>
      <c r="B152" s="79">
        <v>2</v>
      </c>
      <c r="C152" s="769">
        <f>IF(ISERROR(VLOOKUP(VLOOKUP(A141,$AB:$AF,5,0)&amp;B152,売上入力!$A:$AJ,35,0)),0,IF(VLOOKUP(VLOOKUP(A141,$AB:$AF,5,0)&amp;B152,売上入力!$A:$J,10,0)="日払","日払済",VLOOKUP(VLOOKUP(A141,$AB:$AF,5,0)&amp;B152,売上入力!$A:$AJ,35,0)))</f>
        <v>0</v>
      </c>
      <c r="D152" s="770"/>
      <c r="E152" s="79">
        <v>17</v>
      </c>
      <c r="F152" s="769">
        <f>IF(ISERROR(VLOOKUP(VLOOKUP(A141,$AB:$AF,5,0)&amp;E152,売上入力!$A:$AJ,35,0)),0,IF(VLOOKUP(VLOOKUP(A141,$AB:$AF,5,0)&amp;E152,売上入力!$A:$J,10,0)="日払","日払済",VLOOKUP(VLOOKUP(A141,$AB:$AF,5,0)&amp;E152,売上入力!$A:$AJ,35,0)))</f>
        <v>0</v>
      </c>
      <c r="G152" s="770"/>
      <c r="H152" s="73"/>
      <c r="I152" s="70"/>
      <c r="J152" s="79">
        <v>2</v>
      </c>
      <c r="K152" s="769" t="str">
        <f>IF(ISERROR(VLOOKUP(VLOOKUP(I141,$AB:$AF,5,0)&amp;J152,売上入力!$A:$AJ,35,0)),0,IF(VLOOKUP(VLOOKUP(I141,$AB:$AF,5,0)&amp;J152,売上入力!$A:$J,10,0)="日払","日払済",VLOOKUP(VLOOKUP(I141,$AB:$AF,5,0)&amp;J152,売上入力!$A:$AJ,35,0)))</f>
        <v>日払済</v>
      </c>
      <c r="L152" s="770"/>
      <c r="M152" s="79">
        <v>17</v>
      </c>
      <c r="N152" s="769">
        <f>IF(ISERROR(VLOOKUP(VLOOKUP(I141,$AB:$AF,5,0)&amp;M152,売上入力!$A:$AJ,35,0)),0,IF(VLOOKUP(VLOOKUP(I141,$AB:$AF,5,0)&amp;M152,売上入力!$A:$J,10,0)="日払","日払済",VLOOKUP(VLOOKUP(I141,$AB:$AF,5,0)&amp;M152,売上入力!$A:$AJ,35,0)))</f>
        <v>0</v>
      </c>
      <c r="O152" s="770"/>
      <c r="P152" s="73"/>
      <c r="Q152" s="70"/>
      <c r="R152" s="79">
        <v>2</v>
      </c>
      <c r="S152" s="769">
        <f>IF(ISERROR(VLOOKUP(VLOOKUP(Q141,$AB:$AF,5,0)&amp;R152,売上入力!$A:$AJ,35,0)),0,IF(VLOOKUP(VLOOKUP(Q141,$AB:$AF,5,0)&amp;R152,売上入力!$A:$J,10,0)="日払","日払済",VLOOKUP(VLOOKUP(Q141,$AB:$AF,5,0)&amp;R152,売上入力!$A:$AJ,35,0)))</f>
        <v>0</v>
      </c>
      <c r="T152" s="770"/>
      <c r="U152" s="79">
        <v>17</v>
      </c>
      <c r="V152" s="769">
        <f>IF(ISERROR(VLOOKUP(VLOOKUP(Q141,$AB:$AF,5,0)&amp;U152,売上入力!$A:$AJ,35,0)),0,IF(VLOOKUP(VLOOKUP(Q141,$AB:$AF,5,0)&amp;U152,売上入力!$A:$J,10,0)="日払","日払済",VLOOKUP(VLOOKUP(Q141,$AB:$AF,5,0)&amp;U152,売上入力!$A:$AJ,35,0)))</f>
        <v>0</v>
      </c>
      <c r="W152" s="770"/>
      <c r="X152" s="73"/>
    </row>
    <row r="153" spans="1:24" ht="15.75" customHeight="1">
      <c r="A153" s="70"/>
      <c r="B153" s="79">
        <v>3</v>
      </c>
      <c r="C153" s="769">
        <f>IF(ISERROR(VLOOKUP(VLOOKUP(A141,$AB:$AF,5,0)&amp;B153,売上入力!$A:$AJ,35,0)),0,IF(VLOOKUP(VLOOKUP(A141,$AB:$AF,5,0)&amp;B153,売上入力!$A:$J,10,0)="日払","日払済",VLOOKUP(VLOOKUP(A141,$AB:$AF,5,0)&amp;B153,売上入力!$A:$AJ,35,0)))</f>
        <v>0</v>
      </c>
      <c r="D153" s="770"/>
      <c r="E153" s="79">
        <v>18</v>
      </c>
      <c r="F153" s="769">
        <f>IF(ISERROR(VLOOKUP(VLOOKUP(A141,$AB:$AF,5,0)&amp;E153,売上入力!$A:$AJ,35,0)),0,IF(VLOOKUP(VLOOKUP(A141,$AB:$AF,5,0)&amp;E153,売上入力!$A:$J,10,0)="日払","日払済",VLOOKUP(VLOOKUP(A141,$AB:$AF,5,0)&amp;E153,売上入力!$A:$AJ,35,0)))</f>
        <v>0</v>
      </c>
      <c r="G153" s="770"/>
      <c r="H153" s="73"/>
      <c r="I153" s="70"/>
      <c r="J153" s="79">
        <v>3</v>
      </c>
      <c r="K153" s="769">
        <f>IF(ISERROR(VLOOKUP(VLOOKUP(I141,$AB:$AF,5,0)&amp;J153,売上入力!$A:$AJ,35,0)),0,IF(VLOOKUP(VLOOKUP(I141,$AB:$AF,5,0)&amp;J153,売上入力!$A:$J,10,0)="日払","日払済",VLOOKUP(VLOOKUP(I141,$AB:$AF,5,0)&amp;J153,売上入力!$A:$AJ,35,0)))</f>
        <v>0</v>
      </c>
      <c r="L153" s="770"/>
      <c r="M153" s="79">
        <v>18</v>
      </c>
      <c r="N153" s="769">
        <f>IF(ISERROR(VLOOKUP(VLOOKUP(I141,$AB:$AF,5,0)&amp;M153,売上入力!$A:$AJ,35,0)),0,IF(VLOOKUP(VLOOKUP(I141,$AB:$AF,5,0)&amp;M153,売上入力!$A:$J,10,0)="日払","日払済",VLOOKUP(VLOOKUP(I141,$AB:$AF,5,0)&amp;M153,売上入力!$A:$AJ,35,0)))</f>
        <v>0</v>
      </c>
      <c r="O153" s="770"/>
      <c r="P153" s="73"/>
      <c r="Q153" s="70"/>
      <c r="R153" s="79">
        <v>3</v>
      </c>
      <c r="S153" s="769">
        <f>IF(ISERROR(VLOOKUP(VLOOKUP(Q141,$AB:$AF,5,0)&amp;R153,売上入力!$A:$AJ,35,0)),0,IF(VLOOKUP(VLOOKUP(Q141,$AB:$AF,5,0)&amp;R153,売上入力!$A:$J,10,0)="日払","日払済",VLOOKUP(VLOOKUP(Q141,$AB:$AF,5,0)&amp;R153,売上入力!$A:$AJ,35,0)))</f>
        <v>0</v>
      </c>
      <c r="T153" s="770"/>
      <c r="U153" s="79">
        <v>18</v>
      </c>
      <c r="V153" s="769">
        <f>IF(ISERROR(VLOOKUP(VLOOKUP(Q141,$AB:$AF,5,0)&amp;U153,売上入力!$A:$AJ,35,0)),0,IF(VLOOKUP(VLOOKUP(Q141,$AB:$AF,5,0)&amp;U153,売上入力!$A:$J,10,0)="日払","日払済",VLOOKUP(VLOOKUP(Q141,$AB:$AF,5,0)&amp;U153,売上入力!$A:$AJ,35,0)))</f>
        <v>0</v>
      </c>
      <c r="W153" s="770"/>
      <c r="X153" s="73"/>
    </row>
    <row r="154" spans="1:24" ht="15.75" customHeight="1">
      <c r="A154" s="70"/>
      <c r="B154" s="79">
        <v>4</v>
      </c>
      <c r="C154" s="769">
        <f>IF(ISERROR(VLOOKUP(VLOOKUP(A141,$AB:$AF,5,0)&amp;B154,売上入力!$A:$AJ,35,0)),0,IF(VLOOKUP(VLOOKUP(A141,$AB:$AF,5,0)&amp;B154,売上入力!$A:$J,10,0)="日払","日払済",VLOOKUP(VLOOKUP(A141,$AB:$AF,5,0)&amp;B154,売上入力!$A:$AJ,35,0)))</f>
        <v>0</v>
      </c>
      <c r="D154" s="770"/>
      <c r="E154" s="79">
        <v>19</v>
      </c>
      <c r="F154" s="769">
        <f>IF(ISERROR(VLOOKUP(VLOOKUP(A141,$AB:$AF,5,0)&amp;E154,売上入力!$A:$AJ,35,0)),0,IF(VLOOKUP(VLOOKUP(A141,$AB:$AF,5,0)&amp;E154,売上入力!$A:$J,10,0)="日払","日払済",VLOOKUP(VLOOKUP(A141,$AB:$AF,5,0)&amp;E154,売上入力!$A:$AJ,35,0)))</f>
        <v>0</v>
      </c>
      <c r="G154" s="770"/>
      <c r="H154" s="73"/>
      <c r="I154" s="70"/>
      <c r="J154" s="79">
        <v>4</v>
      </c>
      <c r="K154" s="769">
        <f>IF(ISERROR(VLOOKUP(VLOOKUP(I141,$AB:$AF,5,0)&amp;J154,売上入力!$A:$AJ,35,0)),0,IF(VLOOKUP(VLOOKUP(I141,$AB:$AF,5,0)&amp;J154,売上入力!$A:$J,10,0)="日払","日払済",VLOOKUP(VLOOKUP(I141,$AB:$AF,5,0)&amp;J154,売上入力!$A:$AJ,35,0)))</f>
        <v>0</v>
      </c>
      <c r="L154" s="770"/>
      <c r="M154" s="79">
        <v>19</v>
      </c>
      <c r="N154" s="769">
        <f>IF(ISERROR(VLOOKUP(VLOOKUP(I141,$AB:$AF,5,0)&amp;M154,売上入力!$A:$AJ,35,0)),0,IF(VLOOKUP(VLOOKUP(I141,$AB:$AF,5,0)&amp;M154,売上入力!$A:$J,10,0)="日払","日払済",VLOOKUP(VLOOKUP(I141,$AB:$AF,5,0)&amp;M154,売上入力!$A:$AJ,35,0)))</f>
        <v>0</v>
      </c>
      <c r="O154" s="770"/>
      <c r="P154" s="73"/>
      <c r="Q154" s="70"/>
      <c r="R154" s="79">
        <v>4</v>
      </c>
      <c r="S154" s="769">
        <f>IF(ISERROR(VLOOKUP(VLOOKUP(Q141,$AB:$AF,5,0)&amp;R154,売上入力!$A:$AJ,35,0)),0,IF(VLOOKUP(VLOOKUP(Q141,$AB:$AF,5,0)&amp;R154,売上入力!$A:$J,10,0)="日払","日払済",VLOOKUP(VLOOKUP(Q141,$AB:$AF,5,0)&amp;R154,売上入力!$A:$AJ,35,0)))</f>
        <v>0</v>
      </c>
      <c r="T154" s="770"/>
      <c r="U154" s="79">
        <v>19</v>
      </c>
      <c r="V154" s="769">
        <f>IF(ISERROR(VLOOKUP(VLOOKUP(Q141,$AB:$AF,5,0)&amp;U154,売上入力!$A:$AJ,35,0)),0,IF(VLOOKUP(VLOOKUP(Q141,$AB:$AF,5,0)&amp;U154,売上入力!$A:$J,10,0)="日払","日払済",VLOOKUP(VLOOKUP(Q141,$AB:$AF,5,0)&amp;U154,売上入力!$A:$AJ,35,0)))</f>
        <v>0</v>
      </c>
      <c r="W154" s="770"/>
      <c r="X154" s="73"/>
    </row>
    <row r="155" spans="1:24" ht="15.75" customHeight="1">
      <c r="A155" s="70"/>
      <c r="B155" s="79">
        <v>5</v>
      </c>
      <c r="C155" s="769">
        <f>IF(ISERROR(VLOOKUP(VLOOKUP(A141,$AB:$AF,5,0)&amp;B155,売上入力!$A:$AJ,35,0)),0,IF(VLOOKUP(VLOOKUP(A141,$AB:$AF,5,0)&amp;B155,売上入力!$A:$J,10,0)="日払","日払済",VLOOKUP(VLOOKUP(A141,$AB:$AF,5,0)&amp;B155,売上入力!$A:$AJ,35,0)))</f>
        <v>0</v>
      </c>
      <c r="D155" s="770"/>
      <c r="E155" s="79">
        <v>20</v>
      </c>
      <c r="F155" s="769">
        <f>IF(ISERROR(VLOOKUP(VLOOKUP(A141,$AB:$AF,5,0)&amp;E155,売上入力!$A:$AJ,35,0)),0,IF(VLOOKUP(VLOOKUP(A141,$AB:$AF,5,0)&amp;E155,売上入力!$A:$J,10,0)="日払","日払済",VLOOKUP(VLOOKUP(A141,$AB:$AF,5,0)&amp;E155,売上入力!$A:$AJ,35,0)))</f>
        <v>0</v>
      </c>
      <c r="G155" s="770"/>
      <c r="H155" s="73"/>
      <c r="I155" s="70"/>
      <c r="J155" s="79">
        <v>5</v>
      </c>
      <c r="K155" s="769">
        <f>IF(ISERROR(VLOOKUP(VLOOKUP(I141,$AB:$AF,5,0)&amp;J155,売上入力!$A:$AJ,35,0)),0,IF(VLOOKUP(VLOOKUP(I141,$AB:$AF,5,0)&amp;J155,売上入力!$A:$J,10,0)="日払","日払済",VLOOKUP(VLOOKUP(I141,$AB:$AF,5,0)&amp;J155,売上入力!$A:$AJ,35,0)))</f>
        <v>0</v>
      </c>
      <c r="L155" s="770"/>
      <c r="M155" s="79">
        <v>20</v>
      </c>
      <c r="N155" s="769">
        <f>IF(ISERROR(VLOOKUP(VLOOKUP(I141,$AB:$AF,5,0)&amp;M155,売上入力!$A:$AJ,35,0)),0,IF(VLOOKUP(VLOOKUP(I141,$AB:$AF,5,0)&amp;M155,売上入力!$A:$J,10,0)="日払","日払済",VLOOKUP(VLOOKUP(I141,$AB:$AF,5,0)&amp;M155,売上入力!$A:$AJ,35,0)))</f>
        <v>0</v>
      </c>
      <c r="O155" s="770"/>
      <c r="P155" s="73"/>
      <c r="Q155" s="70"/>
      <c r="R155" s="79">
        <v>5</v>
      </c>
      <c r="S155" s="769">
        <f>IF(ISERROR(VLOOKUP(VLOOKUP(Q141,$AB:$AF,5,0)&amp;R155,売上入力!$A:$AJ,35,0)),0,IF(VLOOKUP(VLOOKUP(Q141,$AB:$AF,5,0)&amp;R155,売上入力!$A:$J,10,0)="日払","日払済",VLOOKUP(VLOOKUP(Q141,$AB:$AF,5,0)&amp;R155,売上入力!$A:$AJ,35,0)))</f>
        <v>0</v>
      </c>
      <c r="T155" s="770"/>
      <c r="U155" s="79">
        <v>20</v>
      </c>
      <c r="V155" s="769">
        <f>IF(ISERROR(VLOOKUP(VLOOKUP(Q141,$AB:$AF,5,0)&amp;U155,売上入力!$A:$AJ,35,0)),0,IF(VLOOKUP(VLOOKUP(Q141,$AB:$AF,5,0)&amp;U155,売上入力!$A:$J,10,0)="日払","日払済",VLOOKUP(VLOOKUP(Q141,$AB:$AF,5,0)&amp;U155,売上入力!$A:$AJ,35,0)))</f>
        <v>0</v>
      </c>
      <c r="W155" s="770"/>
      <c r="X155" s="73"/>
    </row>
    <row r="156" spans="1:24" ht="15.75" customHeight="1">
      <c r="A156" s="70"/>
      <c r="B156" s="79">
        <v>6</v>
      </c>
      <c r="C156" s="769">
        <f>IF(ISERROR(VLOOKUP(VLOOKUP(A141,$AB:$AF,5,0)&amp;B156,売上入力!$A:$AJ,35,0)),0,IF(VLOOKUP(VLOOKUP(A141,$AB:$AF,5,0)&amp;B156,売上入力!$A:$J,10,0)="日払","日払済",VLOOKUP(VLOOKUP(A141,$AB:$AF,5,0)&amp;B156,売上入力!$A:$AJ,35,0)))</f>
        <v>0</v>
      </c>
      <c r="D156" s="770"/>
      <c r="E156" s="79">
        <v>21</v>
      </c>
      <c r="F156" s="769">
        <f>IF(ISERROR(VLOOKUP(VLOOKUP(A141,$AB:$AF,5,0)&amp;E156,売上入力!$A:$AJ,35,0)),0,IF(VLOOKUP(VLOOKUP(A141,$AB:$AF,5,0)&amp;E156,売上入力!$A:$J,10,0)="日払","日払済",VLOOKUP(VLOOKUP(A141,$AB:$AF,5,0)&amp;E156,売上入力!$A:$AJ,35,0)))</f>
        <v>0</v>
      </c>
      <c r="G156" s="770"/>
      <c r="H156" s="73"/>
      <c r="I156" s="70"/>
      <c r="J156" s="79">
        <v>6</v>
      </c>
      <c r="K156" s="769">
        <f>IF(ISERROR(VLOOKUP(VLOOKUP(I141,$AB:$AF,5,0)&amp;J156,売上入力!$A:$AJ,35,0)),0,IF(VLOOKUP(VLOOKUP(I141,$AB:$AF,5,0)&amp;J156,売上入力!$A:$J,10,0)="日払","日払済",VLOOKUP(VLOOKUP(I141,$AB:$AF,5,0)&amp;J156,売上入力!$A:$AJ,35,0)))</f>
        <v>0</v>
      </c>
      <c r="L156" s="770"/>
      <c r="M156" s="79">
        <v>21</v>
      </c>
      <c r="N156" s="769">
        <f>IF(ISERROR(VLOOKUP(VLOOKUP(I141,$AB:$AF,5,0)&amp;M156,売上入力!$A:$AJ,35,0)),0,IF(VLOOKUP(VLOOKUP(I141,$AB:$AF,5,0)&amp;M156,売上入力!$A:$J,10,0)="日払","日払済",VLOOKUP(VLOOKUP(I141,$AB:$AF,5,0)&amp;M156,売上入力!$A:$AJ,35,0)))</f>
        <v>0</v>
      </c>
      <c r="O156" s="770"/>
      <c r="P156" s="73"/>
      <c r="Q156" s="70"/>
      <c r="R156" s="79">
        <v>6</v>
      </c>
      <c r="S156" s="769">
        <f>IF(ISERROR(VLOOKUP(VLOOKUP(Q141,$AB:$AF,5,0)&amp;R156,売上入力!$A:$AJ,35,0)),0,IF(VLOOKUP(VLOOKUP(Q141,$AB:$AF,5,0)&amp;R156,売上入力!$A:$J,10,0)="日払","日払済",VLOOKUP(VLOOKUP(Q141,$AB:$AF,5,0)&amp;R156,売上入力!$A:$AJ,35,0)))</f>
        <v>0</v>
      </c>
      <c r="T156" s="770"/>
      <c r="U156" s="79">
        <v>21</v>
      </c>
      <c r="V156" s="769">
        <f>IF(ISERROR(VLOOKUP(VLOOKUP(Q141,$AB:$AF,5,0)&amp;U156,売上入力!$A:$AJ,35,0)),0,IF(VLOOKUP(VLOOKUP(Q141,$AB:$AF,5,0)&amp;U156,売上入力!$A:$J,10,0)="日払","日払済",VLOOKUP(VLOOKUP(Q141,$AB:$AF,5,0)&amp;U156,売上入力!$A:$AJ,35,0)))</f>
        <v>0</v>
      </c>
      <c r="W156" s="770"/>
      <c r="X156" s="73"/>
    </row>
    <row r="157" spans="1:24" ht="15.75" customHeight="1">
      <c r="A157" s="70"/>
      <c r="B157" s="79">
        <v>7</v>
      </c>
      <c r="C157" s="769">
        <f>IF(ISERROR(VLOOKUP(VLOOKUP(A141,$AB:$AF,5,0)&amp;B157,売上入力!$A:$AJ,35,0)),0,IF(VLOOKUP(VLOOKUP(A141,$AB:$AF,5,0)&amp;B157,売上入力!$A:$J,10,0)="日払","日払済",VLOOKUP(VLOOKUP(A141,$AB:$AF,5,0)&amp;B157,売上入力!$A:$AJ,35,0)))</f>
        <v>0</v>
      </c>
      <c r="D157" s="770"/>
      <c r="E157" s="79">
        <v>22</v>
      </c>
      <c r="F157" s="769">
        <f>IF(ISERROR(VLOOKUP(VLOOKUP(A141,$AB:$AF,5,0)&amp;E157,売上入力!$A:$AJ,35,0)),0,IF(VLOOKUP(VLOOKUP(A141,$AB:$AF,5,0)&amp;E157,売上入力!$A:$J,10,0)="日払","日払済",VLOOKUP(VLOOKUP(A141,$AB:$AF,5,0)&amp;E157,売上入力!$A:$AJ,35,0)))</f>
        <v>0</v>
      </c>
      <c r="G157" s="770"/>
      <c r="H157" s="73"/>
      <c r="I157" s="70"/>
      <c r="J157" s="79">
        <v>7</v>
      </c>
      <c r="K157" s="769">
        <f>IF(ISERROR(VLOOKUP(VLOOKUP(I141,$AB:$AF,5,0)&amp;J157,売上入力!$A:$AJ,35,0)),0,IF(VLOOKUP(VLOOKUP(I141,$AB:$AF,5,0)&amp;J157,売上入力!$A:$J,10,0)="日払","日払済",VLOOKUP(VLOOKUP(I141,$AB:$AF,5,0)&amp;J157,売上入力!$A:$AJ,35,0)))</f>
        <v>0</v>
      </c>
      <c r="L157" s="770"/>
      <c r="M157" s="79">
        <v>22</v>
      </c>
      <c r="N157" s="769">
        <f>IF(ISERROR(VLOOKUP(VLOOKUP(I141,$AB:$AF,5,0)&amp;M157,売上入力!$A:$AJ,35,0)),0,IF(VLOOKUP(VLOOKUP(I141,$AB:$AF,5,0)&amp;M157,売上入力!$A:$J,10,0)="日払","日払済",VLOOKUP(VLOOKUP(I141,$AB:$AF,5,0)&amp;M157,売上入力!$A:$AJ,35,0)))</f>
        <v>0</v>
      </c>
      <c r="O157" s="770"/>
      <c r="P157" s="73"/>
      <c r="Q157" s="70"/>
      <c r="R157" s="79">
        <v>7</v>
      </c>
      <c r="S157" s="769">
        <f>IF(ISERROR(VLOOKUP(VLOOKUP(Q141,$AB:$AF,5,0)&amp;R157,売上入力!$A:$AJ,35,0)),0,IF(VLOOKUP(VLOOKUP(Q141,$AB:$AF,5,0)&amp;R157,売上入力!$A:$J,10,0)="日払","日払済",VLOOKUP(VLOOKUP(Q141,$AB:$AF,5,0)&amp;R157,売上入力!$A:$AJ,35,0)))</f>
        <v>0</v>
      </c>
      <c r="T157" s="770"/>
      <c r="U157" s="79">
        <v>22</v>
      </c>
      <c r="V157" s="769">
        <f>IF(ISERROR(VLOOKUP(VLOOKUP(Q141,$AB:$AF,5,0)&amp;U157,売上入力!$A:$AJ,35,0)),0,IF(VLOOKUP(VLOOKUP(Q141,$AB:$AF,5,0)&amp;U157,売上入力!$A:$J,10,0)="日払","日払済",VLOOKUP(VLOOKUP(Q141,$AB:$AF,5,0)&amp;U157,売上入力!$A:$AJ,35,0)))</f>
        <v>0</v>
      </c>
      <c r="W157" s="770"/>
      <c r="X157" s="73"/>
    </row>
    <row r="158" spans="1:24" ht="15.75" customHeight="1">
      <c r="A158" s="70"/>
      <c r="B158" s="79">
        <v>8</v>
      </c>
      <c r="C158" s="769">
        <f>IF(ISERROR(VLOOKUP(VLOOKUP(A141,$AB:$AF,5,0)&amp;B158,売上入力!$A:$AJ,35,0)),0,IF(VLOOKUP(VLOOKUP(A141,$AB:$AF,5,0)&amp;B158,売上入力!$A:$J,10,0)="日払","日払済",VLOOKUP(VLOOKUP(A141,$AB:$AF,5,0)&amp;B158,売上入力!$A:$AJ,35,0)))</f>
        <v>0</v>
      </c>
      <c r="D158" s="770"/>
      <c r="E158" s="79">
        <v>23</v>
      </c>
      <c r="F158" s="769">
        <f>IF(ISERROR(VLOOKUP(VLOOKUP(A141,$AB:$AF,5,0)&amp;E158,売上入力!$A:$AJ,35,0)),0,IF(VLOOKUP(VLOOKUP(A141,$AB:$AF,5,0)&amp;E158,売上入力!$A:$J,10,0)="日払","日払済",VLOOKUP(VLOOKUP(A141,$AB:$AF,5,0)&amp;E158,売上入力!$A:$AJ,35,0)))</f>
        <v>0</v>
      </c>
      <c r="G158" s="770"/>
      <c r="H158" s="73"/>
      <c r="I158" s="70"/>
      <c r="J158" s="79">
        <v>8</v>
      </c>
      <c r="K158" s="769">
        <f>IF(ISERROR(VLOOKUP(VLOOKUP(I141,$AB:$AF,5,0)&amp;J158,売上入力!$A:$AJ,35,0)),0,IF(VLOOKUP(VLOOKUP(I141,$AB:$AF,5,0)&amp;J158,売上入力!$A:$J,10,0)="日払","日払済",VLOOKUP(VLOOKUP(I141,$AB:$AF,5,0)&amp;J158,売上入力!$A:$AJ,35,0)))</f>
        <v>0</v>
      </c>
      <c r="L158" s="770"/>
      <c r="M158" s="79">
        <v>23</v>
      </c>
      <c r="N158" s="769">
        <f>IF(ISERROR(VLOOKUP(VLOOKUP(I141,$AB:$AF,5,0)&amp;M158,売上入力!$A:$AJ,35,0)),0,IF(VLOOKUP(VLOOKUP(I141,$AB:$AF,5,0)&amp;M158,売上入力!$A:$J,10,0)="日払","日払済",VLOOKUP(VLOOKUP(I141,$AB:$AF,5,0)&amp;M158,売上入力!$A:$AJ,35,0)))</f>
        <v>0</v>
      </c>
      <c r="O158" s="770"/>
      <c r="P158" s="73"/>
      <c r="Q158" s="70"/>
      <c r="R158" s="79">
        <v>8</v>
      </c>
      <c r="S158" s="769">
        <f>IF(ISERROR(VLOOKUP(VLOOKUP(Q141,$AB:$AF,5,0)&amp;R158,売上入力!$A:$AJ,35,0)),0,IF(VLOOKUP(VLOOKUP(Q141,$AB:$AF,5,0)&amp;R158,売上入力!$A:$J,10,0)="日払","日払済",VLOOKUP(VLOOKUP(Q141,$AB:$AF,5,0)&amp;R158,売上入力!$A:$AJ,35,0)))</f>
        <v>0</v>
      </c>
      <c r="T158" s="770"/>
      <c r="U158" s="79">
        <v>23</v>
      </c>
      <c r="V158" s="769">
        <f>IF(ISERROR(VLOOKUP(VLOOKUP(Q141,$AB:$AF,5,0)&amp;U158,売上入力!$A:$AJ,35,0)),0,IF(VLOOKUP(VLOOKUP(Q141,$AB:$AF,5,0)&amp;U158,売上入力!$A:$J,10,0)="日払","日払済",VLOOKUP(VLOOKUP(Q141,$AB:$AF,5,0)&amp;U158,売上入力!$A:$AJ,35,0)))</f>
        <v>0</v>
      </c>
      <c r="W158" s="770"/>
      <c r="X158" s="73"/>
    </row>
    <row r="159" spans="1:24" ht="15.75" customHeight="1">
      <c r="A159" s="70"/>
      <c r="B159" s="79">
        <v>9</v>
      </c>
      <c r="C159" s="769">
        <f>IF(ISERROR(VLOOKUP(VLOOKUP(A141,$AB:$AF,5,0)&amp;B159,売上入力!$A:$AJ,35,0)),0,IF(VLOOKUP(VLOOKUP(A141,$AB:$AF,5,0)&amp;B159,売上入力!$A:$J,10,0)="日払","日払済",VLOOKUP(VLOOKUP(A141,$AB:$AF,5,0)&amp;B159,売上入力!$A:$AJ,35,0)))</f>
        <v>0</v>
      </c>
      <c r="D159" s="770"/>
      <c r="E159" s="80">
        <v>24</v>
      </c>
      <c r="F159" s="769">
        <f>IF(ISERROR(VLOOKUP(VLOOKUP(A141,$AB:$AF,5,0)&amp;E159,売上入力!$A:$AJ,35,0)),0,IF(VLOOKUP(VLOOKUP(A141,$AB:$AF,5,0)&amp;E159,売上入力!$A:$J,10,0)="日払","日払済",VLOOKUP(VLOOKUP(A141,$AB:$AF,5,0)&amp;E159,売上入力!$A:$AJ,35,0)))</f>
        <v>0</v>
      </c>
      <c r="G159" s="770"/>
      <c r="H159" s="73"/>
      <c r="I159" s="70"/>
      <c r="J159" s="79">
        <v>9</v>
      </c>
      <c r="K159" s="769">
        <f>IF(ISERROR(VLOOKUP(VLOOKUP(I141,$AB:$AF,5,0)&amp;J159,売上入力!$A:$AJ,35,0)),0,IF(VLOOKUP(VLOOKUP(I141,$AB:$AF,5,0)&amp;J159,売上入力!$A:$J,10,0)="日払","日払済",VLOOKUP(VLOOKUP(I141,$AB:$AF,5,0)&amp;J159,売上入力!$A:$AJ,35,0)))</f>
        <v>0</v>
      </c>
      <c r="L159" s="770"/>
      <c r="M159" s="80">
        <v>24</v>
      </c>
      <c r="N159" s="769">
        <f>IF(ISERROR(VLOOKUP(VLOOKUP(I141,$AB:$AF,5,0)&amp;M159,売上入力!$A:$AJ,35,0)),0,IF(VLOOKUP(VLOOKUP(I141,$AB:$AF,5,0)&amp;M159,売上入力!$A:$J,10,0)="日払","日払済",VLOOKUP(VLOOKUP(I141,$AB:$AF,5,0)&amp;M159,売上入力!$A:$AJ,35,0)))</f>
        <v>0</v>
      </c>
      <c r="O159" s="770"/>
      <c r="P159" s="73"/>
      <c r="Q159" s="70"/>
      <c r="R159" s="79">
        <v>9</v>
      </c>
      <c r="S159" s="769">
        <f>IF(ISERROR(VLOOKUP(VLOOKUP(Q141,$AB:$AF,5,0)&amp;R159,売上入力!$A:$AJ,35,0)),0,IF(VLOOKUP(VLOOKUP(Q141,$AB:$AF,5,0)&amp;R159,売上入力!$A:$J,10,0)="日払","日払済",VLOOKUP(VLOOKUP(Q141,$AB:$AF,5,0)&amp;R159,売上入力!$A:$AJ,35,0)))</f>
        <v>0</v>
      </c>
      <c r="T159" s="770"/>
      <c r="U159" s="80">
        <v>24</v>
      </c>
      <c r="V159" s="769">
        <f>IF(ISERROR(VLOOKUP(VLOOKUP(Q141,$AB:$AF,5,0)&amp;U159,売上入力!$A:$AJ,35,0)),0,IF(VLOOKUP(VLOOKUP(Q141,$AB:$AF,5,0)&amp;U159,売上入力!$A:$J,10,0)="日払","日払済",VLOOKUP(VLOOKUP(Q141,$AB:$AF,5,0)&amp;U159,売上入力!$A:$AJ,35,0)))</f>
        <v>0</v>
      </c>
      <c r="W159" s="770"/>
      <c r="X159" s="73"/>
    </row>
    <row r="160" spans="1:24" ht="15.75" customHeight="1">
      <c r="A160" s="70"/>
      <c r="B160" s="79">
        <v>10</v>
      </c>
      <c r="C160" s="769">
        <f>IF(ISERROR(VLOOKUP(VLOOKUP(A141,$AB:$AF,5,0)&amp;B160,売上入力!$A:$AJ,35,0)),0,IF(VLOOKUP(VLOOKUP(A141,$AB:$AF,5,0)&amp;B160,売上入力!$A:$J,10,0)="日払","日払済",VLOOKUP(VLOOKUP(A141,$AB:$AF,5,0)&amp;B160,売上入力!$A:$AJ,35,0)))</f>
        <v>0</v>
      </c>
      <c r="D160" s="770"/>
      <c r="E160" s="79">
        <v>25</v>
      </c>
      <c r="F160" s="769">
        <f>IF(ISERROR(VLOOKUP(VLOOKUP(A141,$AB:$AF,5,0)&amp;E160,売上入力!$A:$AJ,35,0)),0,IF(VLOOKUP(VLOOKUP(A141,$AB:$AF,5,0)&amp;E160,売上入力!$A:$J,10,0)="日払","日払済",VLOOKUP(VLOOKUP(A141,$AB:$AF,5,0)&amp;E160,売上入力!$A:$AJ,35,0)))</f>
        <v>0</v>
      </c>
      <c r="G160" s="770"/>
      <c r="H160" s="73"/>
      <c r="I160" s="70"/>
      <c r="J160" s="79">
        <v>10</v>
      </c>
      <c r="K160" s="769">
        <f>IF(ISERROR(VLOOKUP(VLOOKUP(I141,$AB:$AF,5,0)&amp;J160,売上入力!$A:$AJ,35,0)),0,IF(VLOOKUP(VLOOKUP(I141,$AB:$AF,5,0)&amp;J160,売上入力!$A:$J,10,0)="日払","日払済",VLOOKUP(VLOOKUP(I141,$AB:$AF,5,0)&amp;J160,売上入力!$A:$AJ,35,0)))</f>
        <v>0</v>
      </c>
      <c r="L160" s="770"/>
      <c r="M160" s="79">
        <v>25</v>
      </c>
      <c r="N160" s="769">
        <f>IF(ISERROR(VLOOKUP(VLOOKUP(I141,$AB:$AF,5,0)&amp;M160,売上入力!$A:$AJ,35,0)),0,IF(VLOOKUP(VLOOKUP(I141,$AB:$AF,5,0)&amp;M160,売上入力!$A:$J,10,0)="日払","日払済",VLOOKUP(VLOOKUP(I141,$AB:$AF,5,0)&amp;M160,売上入力!$A:$AJ,35,0)))</f>
        <v>0</v>
      </c>
      <c r="O160" s="770"/>
      <c r="P160" s="73"/>
      <c r="Q160" s="70"/>
      <c r="R160" s="79">
        <v>10</v>
      </c>
      <c r="S160" s="769">
        <f>IF(ISERROR(VLOOKUP(VLOOKUP(Q141,$AB:$AF,5,0)&amp;R160,売上入力!$A:$AJ,35,0)),0,IF(VLOOKUP(VLOOKUP(Q141,$AB:$AF,5,0)&amp;R160,売上入力!$A:$J,10,0)="日払","日払済",VLOOKUP(VLOOKUP(Q141,$AB:$AF,5,0)&amp;R160,売上入力!$A:$AJ,35,0)))</f>
        <v>0</v>
      </c>
      <c r="T160" s="770"/>
      <c r="U160" s="79">
        <v>25</v>
      </c>
      <c r="V160" s="769">
        <f>IF(ISERROR(VLOOKUP(VLOOKUP(Q141,$AB:$AF,5,0)&amp;U160,売上入力!$A:$AJ,35,0)),0,IF(VLOOKUP(VLOOKUP(Q141,$AB:$AF,5,0)&amp;U160,売上入力!$A:$J,10,0)="日払","日払済",VLOOKUP(VLOOKUP(Q141,$AB:$AF,5,0)&amp;U160,売上入力!$A:$AJ,35,0)))</f>
        <v>0</v>
      </c>
      <c r="W160" s="770"/>
      <c r="X160" s="73"/>
    </row>
    <row r="161" spans="1:24" ht="15.75" customHeight="1">
      <c r="A161" s="70"/>
      <c r="B161" s="79">
        <v>11</v>
      </c>
      <c r="C161" s="769">
        <f>IF(ISERROR(VLOOKUP(VLOOKUP(A141,$AB:$AF,5,0)&amp;B161,売上入力!$A:$AJ,35,0)),0,IF(VLOOKUP(VLOOKUP(A141,$AB:$AF,5,0)&amp;B161,売上入力!$A:$J,10,0)="日払","日払済",VLOOKUP(VLOOKUP(A141,$AB:$AF,5,0)&amp;B161,売上入力!$A:$AJ,35,0)))</f>
        <v>0</v>
      </c>
      <c r="D161" s="770"/>
      <c r="E161" s="79">
        <v>26</v>
      </c>
      <c r="F161" s="769">
        <f>IF(ISERROR(VLOOKUP(VLOOKUP(A141,$AB:$AF,5,0)&amp;E161,売上入力!$A:$AJ,35,0)),0,IF(VLOOKUP(VLOOKUP(A141,$AB:$AF,5,0)&amp;E161,売上入力!$A:$J,10,0)="日払","日払済",VLOOKUP(VLOOKUP(A141,$AB:$AF,5,0)&amp;E161,売上入力!$A:$AJ,35,0)))</f>
        <v>0</v>
      </c>
      <c r="G161" s="770"/>
      <c r="H161" s="73"/>
      <c r="I161" s="70"/>
      <c r="J161" s="79">
        <v>11</v>
      </c>
      <c r="K161" s="769">
        <f>IF(ISERROR(VLOOKUP(VLOOKUP(I141,$AB:$AF,5,0)&amp;J161,売上入力!$A:$AJ,35,0)),0,IF(VLOOKUP(VLOOKUP(I141,$AB:$AF,5,0)&amp;J161,売上入力!$A:$J,10,0)="日払","日払済",VLOOKUP(VLOOKUP(I141,$AB:$AF,5,0)&amp;J161,売上入力!$A:$AJ,35,0)))</f>
        <v>0</v>
      </c>
      <c r="L161" s="770"/>
      <c r="M161" s="79">
        <v>26</v>
      </c>
      <c r="N161" s="769">
        <f>IF(ISERROR(VLOOKUP(VLOOKUP(I141,$AB:$AF,5,0)&amp;M161,売上入力!$A:$AJ,35,0)),0,IF(VLOOKUP(VLOOKUP(I141,$AB:$AF,5,0)&amp;M161,売上入力!$A:$J,10,0)="日払","日払済",VLOOKUP(VLOOKUP(I141,$AB:$AF,5,0)&amp;M161,売上入力!$A:$AJ,35,0)))</f>
        <v>0</v>
      </c>
      <c r="O161" s="770"/>
      <c r="P161" s="73"/>
      <c r="Q161" s="70"/>
      <c r="R161" s="79">
        <v>11</v>
      </c>
      <c r="S161" s="769">
        <f>IF(ISERROR(VLOOKUP(VLOOKUP(Q141,$AB:$AF,5,0)&amp;R161,売上入力!$A:$AJ,35,0)),0,IF(VLOOKUP(VLOOKUP(Q141,$AB:$AF,5,0)&amp;R161,売上入力!$A:$J,10,0)="日払","日払済",VLOOKUP(VLOOKUP(Q141,$AB:$AF,5,0)&amp;R161,売上入力!$A:$AJ,35,0)))</f>
        <v>0</v>
      </c>
      <c r="T161" s="770"/>
      <c r="U161" s="79">
        <v>26</v>
      </c>
      <c r="V161" s="769">
        <f>IF(ISERROR(VLOOKUP(VLOOKUP(Q141,$AB:$AF,5,0)&amp;U161,売上入力!$A:$AJ,35,0)),0,IF(VLOOKUP(VLOOKUP(Q141,$AB:$AF,5,0)&amp;U161,売上入力!$A:$J,10,0)="日払","日払済",VLOOKUP(VLOOKUP(Q141,$AB:$AF,5,0)&amp;U161,売上入力!$A:$AJ,35,0)))</f>
        <v>0</v>
      </c>
      <c r="W161" s="770"/>
      <c r="X161" s="73"/>
    </row>
    <row r="162" spans="1:24" ht="15.75" customHeight="1">
      <c r="A162" s="70"/>
      <c r="B162" s="79">
        <v>12</v>
      </c>
      <c r="C162" s="769">
        <f>IF(ISERROR(VLOOKUP(VLOOKUP(A141,$AB:$AF,5,0)&amp;B162,売上入力!$A:$AJ,35,0)),0,IF(VLOOKUP(VLOOKUP(A141,$AB:$AF,5,0)&amp;B162,売上入力!$A:$J,10,0)="日払","日払済",VLOOKUP(VLOOKUP(A141,$AB:$AF,5,0)&amp;B162,売上入力!$A:$AJ,35,0)))</f>
        <v>0</v>
      </c>
      <c r="D162" s="770"/>
      <c r="E162" s="79">
        <v>27</v>
      </c>
      <c r="F162" s="769">
        <f>IF(ISERROR(VLOOKUP(VLOOKUP(A141,$AB:$AF,5,0)&amp;E162,売上入力!$A:$AJ,35,0)),0,IF(VLOOKUP(VLOOKUP(A141,$AB:$AF,5,0)&amp;E162,売上入力!$A:$J,10,0)="日払","日払済",VLOOKUP(VLOOKUP(A141,$AB:$AF,5,0)&amp;E162,売上入力!$A:$AJ,35,0)))</f>
        <v>0</v>
      </c>
      <c r="G162" s="770"/>
      <c r="H162" s="73"/>
      <c r="I162" s="70"/>
      <c r="J162" s="79">
        <v>12</v>
      </c>
      <c r="K162" s="769">
        <f>IF(ISERROR(VLOOKUP(VLOOKUP(I141,$AB:$AF,5,0)&amp;J162,売上入力!$A:$AJ,35,0)),0,IF(VLOOKUP(VLOOKUP(I141,$AB:$AF,5,0)&amp;J162,売上入力!$A:$J,10,0)="日払","日払済",VLOOKUP(VLOOKUP(I141,$AB:$AF,5,0)&amp;J162,売上入力!$A:$AJ,35,0)))</f>
        <v>0</v>
      </c>
      <c r="L162" s="770"/>
      <c r="M162" s="79">
        <v>27</v>
      </c>
      <c r="N162" s="769">
        <f>IF(ISERROR(VLOOKUP(VLOOKUP(I141,$AB:$AF,5,0)&amp;M162,売上入力!$A:$AJ,35,0)),0,IF(VLOOKUP(VLOOKUP(I141,$AB:$AF,5,0)&amp;M162,売上入力!$A:$J,10,0)="日払","日払済",VLOOKUP(VLOOKUP(I141,$AB:$AF,5,0)&amp;M162,売上入力!$A:$AJ,35,0)))</f>
        <v>0</v>
      </c>
      <c r="O162" s="770"/>
      <c r="P162" s="73"/>
      <c r="Q162" s="70"/>
      <c r="R162" s="79">
        <v>12</v>
      </c>
      <c r="S162" s="769">
        <f>IF(ISERROR(VLOOKUP(VLOOKUP(Q141,$AB:$AF,5,0)&amp;R162,売上入力!$A:$AJ,35,0)),0,IF(VLOOKUP(VLOOKUP(Q141,$AB:$AF,5,0)&amp;R162,売上入力!$A:$J,10,0)="日払","日払済",VLOOKUP(VLOOKUP(Q141,$AB:$AF,5,0)&amp;R162,売上入力!$A:$AJ,35,0)))</f>
        <v>0</v>
      </c>
      <c r="T162" s="770"/>
      <c r="U162" s="79">
        <v>27</v>
      </c>
      <c r="V162" s="769">
        <f>IF(ISERROR(VLOOKUP(VLOOKUP(Q141,$AB:$AF,5,0)&amp;U162,売上入力!$A:$AJ,35,0)),0,IF(VLOOKUP(VLOOKUP(Q141,$AB:$AF,5,0)&amp;U162,売上入力!$A:$J,10,0)="日払","日払済",VLOOKUP(VLOOKUP(Q141,$AB:$AF,5,0)&amp;U162,売上入力!$A:$AJ,35,0)))</f>
        <v>0</v>
      </c>
      <c r="W162" s="770"/>
      <c r="X162" s="73"/>
    </row>
    <row r="163" spans="1:24" ht="15.75" customHeight="1">
      <c r="A163" s="70"/>
      <c r="B163" s="79">
        <v>13</v>
      </c>
      <c r="C163" s="769">
        <f>IF(ISERROR(VLOOKUP(VLOOKUP(A141,$AB:$AF,5,0)&amp;B163,売上入力!$A:$AJ,35,0)),0,IF(VLOOKUP(VLOOKUP(A141,$AB:$AF,5,0)&amp;B163,売上入力!$A:$J,10,0)="日払","日払済",VLOOKUP(VLOOKUP(A141,$AB:$AF,5,0)&amp;B163,売上入力!$A:$AJ,35,0)))</f>
        <v>0</v>
      </c>
      <c r="D163" s="770"/>
      <c r="E163" s="79">
        <v>28</v>
      </c>
      <c r="F163" s="769">
        <f>IF(ISERROR(VLOOKUP(VLOOKUP(A141,$AB:$AF,5,0)&amp;E163,売上入力!$A:$AJ,35,0)),0,IF(VLOOKUP(VLOOKUP(A141,$AB:$AF,5,0)&amp;E163,売上入力!$A:$J,10,0)="日払","日払済",VLOOKUP(VLOOKUP(A141,$AB:$AF,5,0)&amp;E163,売上入力!$A:$AJ,35,0)))</f>
        <v>0</v>
      </c>
      <c r="G163" s="770"/>
      <c r="H163" s="73"/>
      <c r="I163" s="70"/>
      <c r="J163" s="79">
        <v>13</v>
      </c>
      <c r="K163" s="769">
        <f>IF(ISERROR(VLOOKUP(VLOOKUP(I141,$AB:$AF,5,0)&amp;J163,売上入力!$A:$AJ,35,0)),0,IF(VLOOKUP(VLOOKUP(I141,$AB:$AF,5,0)&amp;J163,売上入力!$A:$J,10,0)="日払","日払済",VLOOKUP(VLOOKUP(I141,$AB:$AF,5,0)&amp;J163,売上入力!$A:$AJ,35,0)))</f>
        <v>0</v>
      </c>
      <c r="L163" s="770"/>
      <c r="M163" s="79">
        <v>28</v>
      </c>
      <c r="N163" s="769">
        <f>IF(ISERROR(VLOOKUP(VLOOKUP(I141,$AB:$AF,5,0)&amp;M163,売上入力!$A:$AJ,35,0)),0,IF(VLOOKUP(VLOOKUP(I141,$AB:$AF,5,0)&amp;M163,売上入力!$A:$J,10,0)="日払","日払済",VLOOKUP(VLOOKUP(I141,$AB:$AF,5,0)&amp;M163,売上入力!$A:$AJ,35,0)))</f>
        <v>0</v>
      </c>
      <c r="O163" s="770"/>
      <c r="P163" s="73"/>
      <c r="Q163" s="70"/>
      <c r="R163" s="79">
        <v>13</v>
      </c>
      <c r="S163" s="769">
        <f>IF(ISERROR(VLOOKUP(VLOOKUP(Q141,$AB:$AF,5,0)&amp;R163,売上入力!$A:$AJ,35,0)),0,IF(VLOOKUP(VLOOKUP(Q141,$AB:$AF,5,0)&amp;R163,売上入力!$A:$J,10,0)="日払","日払済",VLOOKUP(VLOOKUP(Q141,$AB:$AF,5,0)&amp;R163,売上入力!$A:$AJ,35,0)))</f>
        <v>0</v>
      </c>
      <c r="T163" s="770"/>
      <c r="U163" s="79">
        <v>28</v>
      </c>
      <c r="V163" s="769">
        <f>IF(ISERROR(VLOOKUP(VLOOKUP(Q141,$AB:$AF,5,0)&amp;U163,売上入力!$A:$AJ,35,0)),0,IF(VLOOKUP(VLOOKUP(Q141,$AB:$AF,5,0)&amp;U163,売上入力!$A:$J,10,0)="日払","日払済",VLOOKUP(VLOOKUP(Q141,$AB:$AF,5,0)&amp;U163,売上入力!$A:$AJ,35,0)))</f>
        <v>0</v>
      </c>
      <c r="W163" s="770"/>
      <c r="X163" s="73"/>
    </row>
    <row r="164" spans="1:24" ht="15.75" customHeight="1">
      <c r="A164" s="70"/>
      <c r="B164" s="79">
        <v>14</v>
      </c>
      <c r="C164" s="769">
        <f>IF(ISERROR(VLOOKUP(VLOOKUP(A141,$AB:$AF,5,0)&amp;B164,売上入力!$A:$AJ,35,0)),0,IF(VLOOKUP(VLOOKUP(A141,$AB:$AF,5,0)&amp;B164,売上入力!$A:$J,10,0)="日払","日払済",VLOOKUP(VLOOKUP(A141,$AB:$AF,5,0)&amp;B164,売上入力!$A:$AJ,35,0)))</f>
        <v>0</v>
      </c>
      <c r="D164" s="770"/>
      <c r="E164" s="79">
        <v>29</v>
      </c>
      <c r="F164" s="769">
        <f>IF(ISERROR(VLOOKUP(VLOOKUP(A141,$AB:$AF,5,0)&amp;E164,売上入力!$A:$AJ,35,0)),0,IF(VLOOKUP(VLOOKUP(A141,$AB:$AF,5,0)&amp;E164,売上入力!$A:$J,10,0)="日払","日払済",VLOOKUP(VLOOKUP(A141,$AB:$AF,5,0)&amp;E164,売上入力!$A:$AJ,35,0)))</f>
        <v>0</v>
      </c>
      <c r="G164" s="770"/>
      <c r="H164" s="73"/>
      <c r="I164" s="70"/>
      <c r="J164" s="79">
        <v>14</v>
      </c>
      <c r="K164" s="769">
        <f>IF(ISERROR(VLOOKUP(VLOOKUP(I141,$AB:$AF,5,0)&amp;J164,売上入力!$A:$AJ,35,0)),0,IF(VLOOKUP(VLOOKUP(I141,$AB:$AF,5,0)&amp;J164,売上入力!$A:$J,10,0)="日払","日払済",VLOOKUP(VLOOKUP(I141,$AB:$AF,5,0)&amp;J164,売上入力!$A:$AJ,35,0)))</f>
        <v>0</v>
      </c>
      <c r="L164" s="770"/>
      <c r="M164" s="79">
        <v>29</v>
      </c>
      <c r="N164" s="769">
        <f>IF(ISERROR(VLOOKUP(VLOOKUP(I141,$AB:$AF,5,0)&amp;M164,売上入力!$A:$AJ,35,0)),0,IF(VLOOKUP(VLOOKUP(I141,$AB:$AF,5,0)&amp;M164,売上入力!$A:$J,10,0)="日払","日払済",VLOOKUP(VLOOKUP(I141,$AB:$AF,5,0)&amp;M164,売上入力!$A:$AJ,35,0)))</f>
        <v>0</v>
      </c>
      <c r="O164" s="770"/>
      <c r="P164" s="73"/>
      <c r="Q164" s="70"/>
      <c r="R164" s="79">
        <v>14</v>
      </c>
      <c r="S164" s="769">
        <f>IF(ISERROR(VLOOKUP(VLOOKUP(Q141,$AB:$AF,5,0)&amp;R164,売上入力!$A:$AJ,35,0)),0,IF(VLOOKUP(VLOOKUP(Q141,$AB:$AF,5,0)&amp;R164,売上入力!$A:$J,10,0)="日払","日払済",VLOOKUP(VLOOKUP(Q141,$AB:$AF,5,0)&amp;R164,売上入力!$A:$AJ,35,0)))</f>
        <v>0</v>
      </c>
      <c r="T164" s="770"/>
      <c r="U164" s="79">
        <v>29</v>
      </c>
      <c r="V164" s="769">
        <f>IF(ISERROR(VLOOKUP(VLOOKUP(Q141,$AB:$AF,5,0)&amp;U164,売上入力!$A:$AJ,35,0)),0,IF(VLOOKUP(VLOOKUP(Q141,$AB:$AF,5,0)&amp;U164,売上入力!$A:$J,10,0)="日払","日払済",VLOOKUP(VLOOKUP(Q141,$AB:$AF,5,0)&amp;U164,売上入力!$A:$AJ,35,0)))</f>
        <v>0</v>
      </c>
      <c r="W164" s="770"/>
      <c r="X164" s="73"/>
    </row>
    <row r="165" spans="1:24" ht="15.75" customHeight="1">
      <c r="A165" s="70"/>
      <c r="B165" s="80">
        <v>15</v>
      </c>
      <c r="C165" s="769">
        <f>IF(ISERROR(VLOOKUP(VLOOKUP(A141,$AB:$AF,5,0)&amp;B165,売上入力!$A:$AJ,35,0)),0,IF(VLOOKUP(VLOOKUP(A141,$AB:$AF,5,0)&amp;B165,売上入力!$A:$J,10,0)="日払","日払済",VLOOKUP(VLOOKUP(A141,$AB:$AF,5,0)&amp;B165,売上入力!$A:$AJ,35,0)))</f>
        <v>0</v>
      </c>
      <c r="D165" s="770"/>
      <c r="E165" s="79">
        <v>30</v>
      </c>
      <c r="F165" s="769">
        <f>IF(ISERROR(VLOOKUP(VLOOKUP(A141,$AB:$AF,5,0)&amp;E165,売上入力!$A:$AJ,35,0)),0,IF(VLOOKUP(VLOOKUP(A141,$AB:$AF,5,0)&amp;E165,売上入力!$A:$J,10,0)="日払","日払済",VLOOKUP(VLOOKUP(A141,$AB:$AF,5,0)&amp;E165,売上入力!$A:$AJ,35,0)))</f>
        <v>0</v>
      </c>
      <c r="G165" s="770"/>
      <c r="H165" s="73"/>
      <c r="I165" s="70"/>
      <c r="J165" s="80">
        <v>15</v>
      </c>
      <c r="K165" s="769">
        <f>IF(ISERROR(VLOOKUP(VLOOKUP(I141,$AB:$AF,5,0)&amp;J165,売上入力!$A:$AJ,35,0)),0,IF(VLOOKUP(VLOOKUP(I141,$AB:$AF,5,0)&amp;J165,売上入力!$A:$J,10,0)="日払","日払済",VLOOKUP(VLOOKUP(I141,$AB:$AF,5,0)&amp;J165,売上入力!$A:$AJ,35,0)))</f>
        <v>0</v>
      </c>
      <c r="L165" s="770"/>
      <c r="M165" s="79">
        <v>30</v>
      </c>
      <c r="N165" s="769">
        <f>IF(ISERROR(VLOOKUP(VLOOKUP(I141,$AB:$AF,5,0)&amp;M165,売上入力!$A:$AJ,35,0)),0,IF(VLOOKUP(VLOOKUP(I141,$AB:$AF,5,0)&amp;M165,売上入力!$A:$J,10,0)="日払","日払済",VLOOKUP(VLOOKUP(I141,$AB:$AF,5,0)&amp;M165,売上入力!$A:$AJ,35,0)))</f>
        <v>0</v>
      </c>
      <c r="O165" s="770"/>
      <c r="P165" s="73"/>
      <c r="Q165" s="70"/>
      <c r="R165" s="80">
        <v>15</v>
      </c>
      <c r="S165" s="769">
        <f>IF(ISERROR(VLOOKUP(VLOOKUP(Q141,$AB:$AF,5,0)&amp;R165,売上入力!$A:$AJ,35,0)),0,IF(VLOOKUP(VLOOKUP(Q141,$AB:$AF,5,0)&amp;R165,売上入力!$A:$J,10,0)="日払","日払済",VLOOKUP(VLOOKUP(Q141,$AB:$AF,5,0)&amp;R165,売上入力!$A:$AJ,35,0)))</f>
        <v>0</v>
      </c>
      <c r="T165" s="770"/>
      <c r="U165" s="79">
        <v>30</v>
      </c>
      <c r="V165" s="769">
        <f>IF(ISERROR(VLOOKUP(VLOOKUP(Q141,$AB:$AF,5,0)&amp;U165,売上入力!$A:$AJ,35,0)),0,IF(VLOOKUP(VLOOKUP(Q141,$AB:$AF,5,0)&amp;U165,売上入力!$A:$J,10,0)="日払","日払済",VLOOKUP(VLOOKUP(Q141,$AB:$AF,5,0)&amp;U165,売上入力!$A:$AJ,35,0)))</f>
        <v>0</v>
      </c>
      <c r="W165" s="770"/>
      <c r="X165" s="73"/>
    </row>
    <row r="166" spans="1:24" ht="15.75" customHeight="1">
      <c r="A166" s="70"/>
      <c r="B166" s="81"/>
      <c r="C166" s="765"/>
      <c r="D166" s="766"/>
      <c r="E166" s="79">
        <v>31</v>
      </c>
      <c r="F166" s="767">
        <f>IF(ISERROR(VLOOKUP(VLOOKUP(A141,$AB:$AF,5,0)&amp;E166,売上入力!$A:$AJ,35,0)),0,IF(VLOOKUP(VLOOKUP(A141,$AB:$AF,5,0)&amp;E166,売上入力!$A:$J,10,0)="日払","日払済",VLOOKUP(VLOOKUP(A141,$AB:$AF,5,0)&amp;E166,売上入力!$A:$AJ,35,0)))</f>
        <v>0</v>
      </c>
      <c r="G166" s="768"/>
      <c r="H166" s="73"/>
      <c r="I166" s="70"/>
      <c r="J166" s="81"/>
      <c r="K166" s="765"/>
      <c r="L166" s="766"/>
      <c r="M166" s="79">
        <v>31</v>
      </c>
      <c r="N166" s="767">
        <f>IF(ISERROR(VLOOKUP(VLOOKUP(I141,$AB:$AF,5,0)&amp;M166,売上入力!$A:$AJ,35,0)),0,IF(VLOOKUP(VLOOKUP(I141,$AB:$AF,5,0)&amp;M166,売上入力!$A:$J,10,0)="日払","日払済",VLOOKUP(VLOOKUP(I141,$AB:$AF,5,0)&amp;M166,売上入力!$A:$AJ,35,0)))</f>
        <v>0</v>
      </c>
      <c r="O166" s="768"/>
      <c r="P166" s="73"/>
      <c r="Q166" s="70"/>
      <c r="R166" s="81"/>
      <c r="S166" s="765"/>
      <c r="T166" s="766"/>
      <c r="U166" s="79">
        <v>31</v>
      </c>
      <c r="V166" s="767">
        <f>IF(ISERROR(VLOOKUP(VLOOKUP(Q141,$AB:$AF,5,0)&amp;U166,売上入力!$A:$AJ,35,0)),0,IF(VLOOKUP(VLOOKUP(Q141,$AB:$AF,5,0)&amp;U166,売上入力!$A:$J,10,0)="日払","日払済",VLOOKUP(VLOOKUP(Q141,$AB:$AF,5,0)&amp;U166,売上入力!$A:$AJ,35,0)))</f>
        <v>0</v>
      </c>
      <c r="W166" s="768"/>
      <c r="X166" s="73"/>
    </row>
    <row r="167" spans="1:24" ht="15.75" customHeight="1">
      <c r="A167" s="70"/>
      <c r="B167" s="756" t="s">
        <v>50</v>
      </c>
      <c r="C167" s="757"/>
      <c r="D167" s="758"/>
      <c r="E167" s="759">
        <f>SUM(C151:C166,F151:F166)</f>
        <v>0</v>
      </c>
      <c r="F167" s="760"/>
      <c r="G167" s="82" t="s">
        <v>51</v>
      </c>
      <c r="H167" s="73"/>
      <c r="I167" s="70"/>
      <c r="J167" s="756" t="s">
        <v>50</v>
      </c>
      <c r="K167" s="757"/>
      <c r="L167" s="758"/>
      <c r="M167" s="759">
        <f>SUM(K151:K166,N151:N166)</f>
        <v>0</v>
      </c>
      <c r="N167" s="760"/>
      <c r="O167" s="82" t="s">
        <v>51</v>
      </c>
      <c r="P167" s="73"/>
      <c r="Q167" s="70"/>
      <c r="R167" s="756" t="s">
        <v>50</v>
      </c>
      <c r="S167" s="757"/>
      <c r="T167" s="758"/>
      <c r="U167" s="759">
        <f>SUM(S151:S166,V151:V166)</f>
        <v>0</v>
      </c>
      <c r="V167" s="760"/>
      <c r="W167" s="82" t="s">
        <v>51</v>
      </c>
      <c r="X167" s="73"/>
    </row>
    <row r="168" spans="1:24" ht="15.75" customHeight="1">
      <c r="A168" s="70"/>
      <c r="B168" s="756" t="s">
        <v>52</v>
      </c>
      <c r="C168" s="757"/>
      <c r="D168" s="758"/>
      <c r="E168" s="759">
        <f>COUNTIF(C151:C165,"&gt;1")+COUNTIF(F151:F166,"&gt;1")</f>
        <v>0</v>
      </c>
      <c r="F168" s="760"/>
      <c r="G168" s="82" t="s">
        <v>48</v>
      </c>
      <c r="H168" s="73"/>
      <c r="I168" s="70"/>
      <c r="J168" s="756" t="s">
        <v>52</v>
      </c>
      <c r="K168" s="757"/>
      <c r="L168" s="758"/>
      <c r="M168" s="759">
        <f>COUNTIF(K151:K165,"&gt;1")+COUNTIF(N151:N166,"&gt;1")</f>
        <v>0</v>
      </c>
      <c r="N168" s="760"/>
      <c r="O168" s="82" t="s">
        <v>48</v>
      </c>
      <c r="P168" s="73"/>
      <c r="Q168" s="70"/>
      <c r="R168" s="756" t="s">
        <v>52</v>
      </c>
      <c r="S168" s="757"/>
      <c r="T168" s="758"/>
      <c r="U168" s="759">
        <f>COUNTIF(S151:S165,"&gt;1")+COUNTIF(V151:V166,"&gt;1")</f>
        <v>0</v>
      </c>
      <c r="V168" s="760"/>
      <c r="W168" s="82" t="s">
        <v>48</v>
      </c>
      <c r="X168" s="73"/>
    </row>
    <row r="169" spans="1:24" ht="15.75" customHeight="1">
      <c r="A169" s="70"/>
      <c r="B169" s="756" t="s">
        <v>53</v>
      </c>
      <c r="C169" s="757"/>
      <c r="D169" s="758"/>
      <c r="E169" s="761"/>
      <c r="F169" s="762"/>
      <c r="G169" s="82" t="s">
        <v>51</v>
      </c>
      <c r="H169" s="73"/>
      <c r="I169" s="70"/>
      <c r="J169" s="756" t="s">
        <v>53</v>
      </c>
      <c r="K169" s="757"/>
      <c r="L169" s="758"/>
      <c r="M169" s="761"/>
      <c r="N169" s="762"/>
      <c r="O169" s="82" t="s">
        <v>51</v>
      </c>
      <c r="P169" s="73"/>
      <c r="Q169" s="70"/>
      <c r="R169" s="756" t="s">
        <v>53</v>
      </c>
      <c r="S169" s="757"/>
      <c r="T169" s="758"/>
      <c r="U169" s="761"/>
      <c r="V169" s="762"/>
      <c r="W169" s="82" t="s">
        <v>51</v>
      </c>
      <c r="X169" s="73"/>
    </row>
    <row r="170" spans="1:24" ht="15.75" customHeight="1">
      <c r="A170" s="70"/>
      <c r="B170" s="756" t="s">
        <v>54</v>
      </c>
      <c r="C170" s="757"/>
      <c r="D170" s="758"/>
      <c r="E170" s="759">
        <f>E167-E169</f>
        <v>0</v>
      </c>
      <c r="F170" s="760"/>
      <c r="G170" s="82" t="s">
        <v>51</v>
      </c>
      <c r="H170" s="73"/>
      <c r="I170" s="70"/>
      <c r="J170" s="756" t="s">
        <v>54</v>
      </c>
      <c r="K170" s="757"/>
      <c r="L170" s="758"/>
      <c r="M170" s="759">
        <f>M167-M169</f>
        <v>0</v>
      </c>
      <c r="N170" s="760"/>
      <c r="O170" s="82" t="s">
        <v>51</v>
      </c>
      <c r="P170" s="73"/>
      <c r="Q170" s="70"/>
      <c r="R170" s="756" t="s">
        <v>54</v>
      </c>
      <c r="S170" s="757"/>
      <c r="T170" s="758"/>
      <c r="U170" s="759">
        <f>U167-U169</f>
        <v>0</v>
      </c>
      <c r="V170" s="760"/>
      <c r="W170" s="82" t="s">
        <v>51</v>
      </c>
      <c r="X170" s="73"/>
    </row>
    <row r="171" spans="1:24" ht="8.25" customHeight="1">
      <c r="A171" s="70"/>
      <c r="B171" s="83"/>
      <c r="C171" s="83"/>
      <c r="D171" s="83"/>
      <c r="E171" s="84"/>
      <c r="F171" s="85"/>
      <c r="G171" s="83"/>
      <c r="H171" s="73"/>
      <c r="I171" s="70"/>
      <c r="J171" s="83"/>
      <c r="K171" s="83"/>
      <c r="L171" s="83"/>
      <c r="M171" s="84"/>
      <c r="N171" s="85"/>
      <c r="O171" s="83"/>
      <c r="P171" s="73"/>
      <c r="Q171" s="70"/>
      <c r="R171" s="83"/>
      <c r="S171" s="83"/>
      <c r="T171" s="83"/>
      <c r="U171" s="84"/>
      <c r="V171" s="85"/>
      <c r="W171" s="83"/>
      <c r="X171" s="73"/>
    </row>
    <row r="172" spans="1:24" ht="15" customHeight="1">
      <c r="A172" s="70"/>
      <c r="B172" s="547" t="s">
        <v>381</v>
      </c>
      <c r="C172" s="548"/>
      <c r="D172" s="548"/>
      <c r="E172" s="548"/>
      <c r="F172" s="548"/>
      <c r="G172" s="549"/>
      <c r="H172" s="73"/>
      <c r="I172" s="70"/>
      <c r="J172" s="547" t="s">
        <v>381</v>
      </c>
      <c r="K172" s="548"/>
      <c r="L172" s="548"/>
      <c r="M172" s="548"/>
      <c r="N172" s="548"/>
      <c r="O172" s="549"/>
      <c r="P172" s="73"/>
      <c r="Q172" s="70"/>
      <c r="R172" s="547" t="s">
        <v>381</v>
      </c>
      <c r="S172" s="548"/>
      <c r="T172" s="548"/>
      <c r="U172" s="548"/>
      <c r="V172" s="548"/>
      <c r="W172" s="549"/>
      <c r="X172" s="73"/>
    </row>
    <row r="173" spans="1:24" ht="15" customHeight="1">
      <c r="A173" s="70"/>
      <c r="B173" s="754" t="s">
        <v>56</v>
      </c>
      <c r="C173" s="754"/>
      <c r="D173" s="754"/>
      <c r="E173" s="754"/>
      <c r="F173" s="754"/>
      <c r="G173" s="550"/>
      <c r="H173" s="73"/>
      <c r="I173" s="70"/>
      <c r="J173" s="754" t="s">
        <v>56</v>
      </c>
      <c r="K173" s="754"/>
      <c r="L173" s="754"/>
      <c r="M173" s="754"/>
      <c r="N173" s="754"/>
      <c r="O173" s="550"/>
      <c r="P173" s="73"/>
      <c r="Q173" s="70"/>
      <c r="R173" s="754" t="s">
        <v>56</v>
      </c>
      <c r="S173" s="754"/>
      <c r="T173" s="754"/>
      <c r="U173" s="754"/>
      <c r="V173" s="754"/>
      <c r="W173" s="550"/>
      <c r="X173" s="73"/>
    </row>
    <row r="174" spans="1:24" ht="27" customHeight="1">
      <c r="A174" s="70"/>
      <c r="B174" s="755" t="s">
        <v>382</v>
      </c>
      <c r="C174" s="755"/>
      <c r="D174" s="755"/>
      <c r="E174" s="755"/>
      <c r="F174" s="755"/>
      <c r="G174" s="551"/>
      <c r="H174" s="73"/>
      <c r="I174" s="70"/>
      <c r="J174" s="755" t="s">
        <v>382</v>
      </c>
      <c r="K174" s="755"/>
      <c r="L174" s="755"/>
      <c r="M174" s="755"/>
      <c r="N174" s="755"/>
      <c r="O174" s="551"/>
      <c r="P174" s="73"/>
      <c r="Q174" s="70"/>
      <c r="R174" s="755" t="s">
        <v>382</v>
      </c>
      <c r="S174" s="755"/>
      <c r="T174" s="755"/>
      <c r="U174" s="755"/>
      <c r="V174" s="755"/>
      <c r="W174" s="551"/>
      <c r="X174" s="73"/>
    </row>
    <row r="175" spans="1:24" ht="13.5">
      <c r="A175" s="86"/>
      <c r="B175" s="87"/>
      <c r="C175" s="87"/>
      <c r="D175" s="87"/>
      <c r="E175" s="87"/>
      <c r="F175" s="87"/>
      <c r="G175" s="87"/>
      <c r="H175" s="88"/>
      <c r="I175" s="86"/>
      <c r="J175" s="87"/>
      <c r="K175" s="87"/>
      <c r="L175" s="87"/>
      <c r="M175" s="87"/>
      <c r="N175" s="87"/>
      <c r="O175" s="87"/>
      <c r="P175" s="88"/>
      <c r="Q175" s="86"/>
      <c r="R175" s="87"/>
      <c r="S175" s="87"/>
      <c r="T175" s="87"/>
      <c r="U175" s="87"/>
      <c r="V175" s="87"/>
      <c r="W175" s="87"/>
      <c r="X175" s="88"/>
    </row>
    <row r="176" spans="1:24" ht="13.5">
      <c r="A176" s="67">
        <v>16</v>
      </c>
      <c r="B176" s="68"/>
      <c r="C176" s="68"/>
      <c r="D176" s="68"/>
      <c r="E176" s="68"/>
      <c r="F176" s="68"/>
      <c r="G176" s="68"/>
      <c r="H176" s="69"/>
      <c r="I176" s="67">
        <v>17</v>
      </c>
      <c r="J176" s="68"/>
      <c r="K176" s="68"/>
      <c r="L176" s="68"/>
      <c r="M176" s="68"/>
      <c r="N176" s="68"/>
      <c r="O176" s="68"/>
      <c r="P176" s="69"/>
      <c r="Q176" s="67">
        <v>18</v>
      </c>
      <c r="R176" s="68"/>
      <c r="S176" s="68"/>
      <c r="T176" s="68"/>
      <c r="U176" s="68"/>
      <c r="V176" s="68"/>
      <c r="W176" s="68"/>
      <c r="X176" s="69"/>
    </row>
    <row r="177" spans="1:26" ht="17.25">
      <c r="A177" s="70"/>
      <c r="B177" s="788" t="s">
        <v>43</v>
      </c>
      <c r="C177" s="789"/>
      <c r="D177" s="789"/>
      <c r="E177" s="789"/>
      <c r="F177" s="789"/>
      <c r="G177" s="790"/>
      <c r="H177" s="71"/>
      <c r="I177" s="70"/>
      <c r="J177" s="788" t="s">
        <v>43</v>
      </c>
      <c r="K177" s="789"/>
      <c r="L177" s="789"/>
      <c r="M177" s="789"/>
      <c r="N177" s="789"/>
      <c r="O177" s="790"/>
      <c r="P177" s="71"/>
      <c r="Q177" s="70"/>
      <c r="R177" s="788" t="s">
        <v>43</v>
      </c>
      <c r="S177" s="789"/>
      <c r="T177" s="789"/>
      <c r="U177" s="789"/>
      <c r="V177" s="789"/>
      <c r="W177" s="790"/>
      <c r="X177" s="71"/>
    </row>
    <row r="178" spans="1:26" ht="13.5">
      <c r="A178" s="70"/>
      <c r="B178" s="72"/>
      <c r="C178" s="72"/>
      <c r="D178" s="545" t="str">
        <f>"（ "&amp;$AA$3&amp;"年"</f>
        <v>（ 令和5年</v>
      </c>
      <c r="E178" s="72">
        <f>E3</f>
        <v>10</v>
      </c>
      <c r="F178" s="72" t="s">
        <v>379</v>
      </c>
      <c r="H178" s="73"/>
      <c r="I178" s="70"/>
      <c r="J178" s="72"/>
      <c r="K178" s="72"/>
      <c r="L178" s="545" t="str">
        <f>D178</f>
        <v>（ 令和5年</v>
      </c>
      <c r="M178" s="72">
        <f>E3</f>
        <v>10</v>
      </c>
      <c r="N178" s="72" t="s">
        <v>379</v>
      </c>
      <c r="P178" s="73"/>
      <c r="Q178" s="70"/>
      <c r="R178" s="72"/>
      <c r="S178" s="72"/>
      <c r="T178" s="545" t="str">
        <f>D178</f>
        <v>（ 令和5年</v>
      </c>
      <c r="U178" s="72">
        <f>E3</f>
        <v>10</v>
      </c>
      <c r="V178" s="72" t="s">
        <v>379</v>
      </c>
      <c r="X178" s="73"/>
      <c r="Z178" s="154"/>
    </row>
    <row r="179" spans="1:26" ht="8.25" customHeight="1">
      <c r="A179" s="70"/>
      <c r="H179" s="73"/>
      <c r="I179" s="70"/>
      <c r="P179" s="73"/>
      <c r="Q179" s="70"/>
      <c r="X179" s="73"/>
    </row>
    <row r="180" spans="1:26" ht="17.25">
      <c r="A180" s="70"/>
      <c r="B180" s="74"/>
      <c r="C180" s="791" t="str">
        <f>VLOOKUP(A176,$AB:$AD,3,0)</f>
        <v>木村</v>
      </c>
      <c r="D180" s="791"/>
      <c r="E180" s="791">
        <f>VLOOKUP(A176,$AB:$AF,4,0)</f>
        <v>0</v>
      </c>
      <c r="F180" s="791"/>
      <c r="G180" s="163" t="s">
        <v>44</v>
      </c>
      <c r="H180" s="73"/>
      <c r="I180" s="70"/>
      <c r="J180" s="74"/>
      <c r="K180" s="791" t="str">
        <f>VLOOKUP(I176,$AB:$AD,3,0)</f>
        <v>鈴木裕</v>
      </c>
      <c r="L180" s="791"/>
      <c r="M180" s="791">
        <f>VLOOKUP(I176,$AB:$AF,4,0)</f>
        <v>0</v>
      </c>
      <c r="N180" s="791"/>
      <c r="O180" s="163" t="s">
        <v>44</v>
      </c>
      <c r="P180" s="73"/>
      <c r="Q180" s="70"/>
      <c r="R180" s="74"/>
      <c r="S180" s="791" t="str">
        <f>VLOOKUP(Q176,$AB:$AD,3,0)</f>
        <v>上島</v>
      </c>
      <c r="T180" s="791"/>
      <c r="U180" s="791" t="str">
        <f>VLOOKUP(Q176,$AB:$AF,4,0)</f>
        <v>司</v>
      </c>
      <c r="V180" s="791"/>
      <c r="W180" s="163" t="s">
        <v>44</v>
      </c>
      <c r="X180" s="73"/>
    </row>
    <row r="181" spans="1:26" ht="8.25" customHeight="1">
      <c r="A181" s="70"/>
      <c r="H181" s="73"/>
      <c r="I181" s="70"/>
      <c r="P181" s="73"/>
      <c r="Q181" s="70"/>
      <c r="X181" s="73"/>
    </row>
    <row r="182" spans="1:26" ht="15.75" customHeight="1">
      <c r="A182" s="70"/>
      <c r="B182" s="775" t="s">
        <v>45</v>
      </c>
      <c r="C182" s="776"/>
      <c r="D182" s="777"/>
      <c r="E182" s="75" t="s">
        <v>46</v>
      </c>
      <c r="F182" s="781">
        <f>$Z$3</f>
        <v>45200</v>
      </c>
      <c r="G182" s="782"/>
      <c r="H182" s="73"/>
      <c r="I182" s="70"/>
      <c r="J182" s="775" t="s">
        <v>45</v>
      </c>
      <c r="K182" s="776"/>
      <c r="L182" s="777"/>
      <c r="M182" s="75" t="s">
        <v>46</v>
      </c>
      <c r="N182" s="781">
        <f>F182</f>
        <v>45200</v>
      </c>
      <c r="O182" s="782"/>
      <c r="P182" s="73"/>
      <c r="Q182" s="70"/>
      <c r="R182" s="775" t="s">
        <v>45</v>
      </c>
      <c r="S182" s="776"/>
      <c r="T182" s="777"/>
      <c r="U182" s="75" t="s">
        <v>46</v>
      </c>
      <c r="V182" s="781">
        <f>F182</f>
        <v>45200</v>
      </c>
      <c r="W182" s="782"/>
      <c r="X182" s="73"/>
    </row>
    <row r="183" spans="1:26" ht="15.75" customHeight="1">
      <c r="A183" s="70"/>
      <c r="B183" s="778"/>
      <c r="C183" s="779"/>
      <c r="D183" s="780"/>
      <c r="E183" s="76" t="s">
        <v>47</v>
      </c>
      <c r="F183" s="784">
        <f>EDATE(F182,1)-1</f>
        <v>45230</v>
      </c>
      <c r="G183" s="785"/>
      <c r="H183" s="73"/>
      <c r="I183" s="70"/>
      <c r="J183" s="778"/>
      <c r="K183" s="779"/>
      <c r="L183" s="780"/>
      <c r="M183" s="76" t="s">
        <v>47</v>
      </c>
      <c r="N183" s="784">
        <f>EDATE(N182,1)-1</f>
        <v>45230</v>
      </c>
      <c r="O183" s="785"/>
      <c r="P183" s="73"/>
      <c r="Q183" s="70"/>
      <c r="R183" s="778"/>
      <c r="S183" s="779"/>
      <c r="T183" s="780"/>
      <c r="U183" s="76" t="s">
        <v>47</v>
      </c>
      <c r="V183" s="784">
        <f>EDATE(V182,1)-1</f>
        <v>45230</v>
      </c>
      <c r="W183" s="785"/>
      <c r="X183" s="73"/>
    </row>
    <row r="184" spans="1:26" ht="15.75" customHeight="1">
      <c r="A184" s="70"/>
      <c r="B184" s="756" t="s">
        <v>21</v>
      </c>
      <c r="C184" s="757"/>
      <c r="D184" s="757"/>
      <c r="E184" s="757"/>
      <c r="F184" s="757"/>
      <c r="G184" s="758"/>
      <c r="H184" s="73"/>
      <c r="I184" s="70"/>
      <c r="J184" s="756" t="s">
        <v>21</v>
      </c>
      <c r="K184" s="757"/>
      <c r="L184" s="757"/>
      <c r="M184" s="757"/>
      <c r="N184" s="757"/>
      <c r="O184" s="758"/>
      <c r="P184" s="73"/>
      <c r="Q184" s="70"/>
      <c r="R184" s="756" t="s">
        <v>21</v>
      </c>
      <c r="S184" s="757"/>
      <c r="T184" s="757"/>
      <c r="U184" s="757"/>
      <c r="V184" s="757"/>
      <c r="W184" s="758"/>
      <c r="X184" s="73"/>
    </row>
    <row r="185" spans="1:26" ht="15.75" customHeight="1">
      <c r="A185" s="70"/>
      <c r="B185" s="77" t="s">
        <v>48</v>
      </c>
      <c r="C185" s="773" t="s">
        <v>49</v>
      </c>
      <c r="D185" s="774"/>
      <c r="E185" s="77" t="s">
        <v>48</v>
      </c>
      <c r="F185" s="773" t="s">
        <v>49</v>
      </c>
      <c r="G185" s="774"/>
      <c r="H185" s="73"/>
      <c r="I185" s="70"/>
      <c r="J185" s="77" t="s">
        <v>48</v>
      </c>
      <c r="K185" s="773" t="s">
        <v>49</v>
      </c>
      <c r="L185" s="774"/>
      <c r="M185" s="77" t="s">
        <v>48</v>
      </c>
      <c r="N185" s="773" t="s">
        <v>49</v>
      </c>
      <c r="O185" s="774"/>
      <c r="P185" s="73"/>
      <c r="Q185" s="70"/>
      <c r="R185" s="77" t="s">
        <v>48</v>
      </c>
      <c r="S185" s="773" t="s">
        <v>49</v>
      </c>
      <c r="T185" s="774"/>
      <c r="U185" s="77" t="s">
        <v>48</v>
      </c>
      <c r="V185" s="773" t="s">
        <v>49</v>
      </c>
      <c r="W185" s="774"/>
      <c r="X185" s="73"/>
    </row>
    <row r="186" spans="1:26" ht="15.75" customHeight="1">
      <c r="A186" s="70"/>
      <c r="B186" s="78">
        <v>1</v>
      </c>
      <c r="C186" s="769">
        <f>IF(ISERROR(VLOOKUP(VLOOKUP(A176,$AB:$AF,5,0)&amp;B186,売上入力!$A:$AJ,35,0)),0,IF(VLOOKUP(VLOOKUP(A176,$AB:$AF,5,0)&amp;B186,売上入力!$A:$J,10,0)="日払","日払済",VLOOKUP(VLOOKUP(A176,$AB:$AF,5,0)&amp;B186,売上入力!$A:$AJ,35,0)))</f>
        <v>0</v>
      </c>
      <c r="D186" s="770"/>
      <c r="E186" s="78">
        <v>16</v>
      </c>
      <c r="F186" s="769">
        <f>IF(ISERROR(VLOOKUP(VLOOKUP(A176,$AB:$AF,5,0)&amp;E186,売上入力!$A:$AJ,35,0)),0,IF(VLOOKUP(VLOOKUP(A176,$AB:$AF,5,0)&amp;E186,売上入力!$A:$J,10,0)="日払","日払済",VLOOKUP(VLOOKUP(A176,$AB:$AF,5,0)&amp;E186,売上入力!$A:$AJ,35,0)))</f>
        <v>0</v>
      </c>
      <c r="G186" s="770"/>
      <c r="H186" s="73"/>
      <c r="I186" s="70"/>
      <c r="J186" s="78">
        <v>1</v>
      </c>
      <c r="K186" s="769">
        <f>IF(ISERROR(VLOOKUP(VLOOKUP(I176,$AB:$AF,5,0)&amp;J186,売上入力!$A:$AJ,35,0)),0,IF(VLOOKUP(VLOOKUP(I176,$AB:$AF,5,0)&amp;J186,売上入力!$A:$J,10,0)="日払","日払済",VLOOKUP(VLOOKUP(I176,$AB:$AF,5,0)&amp;J186,売上入力!$A:$AJ,35,0)))</f>
        <v>0</v>
      </c>
      <c r="L186" s="770"/>
      <c r="M186" s="78">
        <v>16</v>
      </c>
      <c r="N186" s="769">
        <f>IF(ISERROR(VLOOKUP(VLOOKUP(I176,$AB:$AF,5,0)&amp;M186,売上入力!$A:$AJ,35,0)),0,IF(VLOOKUP(VLOOKUP(I176,$AB:$AF,5,0)&amp;M186,売上入力!$A:$J,10,0)="日払","日払済",VLOOKUP(VLOOKUP(I176,$AB:$AF,5,0)&amp;M186,売上入力!$A:$AJ,35,0)))</f>
        <v>0</v>
      </c>
      <c r="O186" s="770"/>
      <c r="P186" s="73"/>
      <c r="Q186" s="70"/>
      <c r="R186" s="78">
        <v>1</v>
      </c>
      <c r="S186" s="769">
        <f>IF(ISERROR(VLOOKUP(VLOOKUP(Q176,$AB:$AF,5,0)&amp;R186,売上入力!$A:$AJ,35,0)),0,IF(VLOOKUP(VLOOKUP(Q176,$AB:$AF,5,0)&amp;R186,売上入力!$A:$J,10,0)="日払","日払済",VLOOKUP(VLOOKUP(Q176,$AB:$AF,5,0)&amp;R186,売上入力!$A:$AJ,35,0)))</f>
        <v>0</v>
      </c>
      <c r="T186" s="770"/>
      <c r="U186" s="78">
        <v>16</v>
      </c>
      <c r="V186" s="769">
        <f>IF(ISERROR(VLOOKUP(VLOOKUP(Q176,$AB:$AF,5,0)&amp;U186,売上入力!$A:$AJ,35,0)),0,IF(VLOOKUP(VLOOKUP(Q176,$AB:$AF,5,0)&amp;U186,売上入力!$A:$J,10,0)="日払","日払済",VLOOKUP(VLOOKUP(Q176,$AB:$AF,5,0)&amp;U186,売上入力!$A:$AJ,35,0)))</f>
        <v>0</v>
      </c>
      <c r="W186" s="770"/>
      <c r="X186" s="73"/>
    </row>
    <row r="187" spans="1:26" ht="15.75" customHeight="1">
      <c r="A187" s="70"/>
      <c r="B187" s="79">
        <v>2</v>
      </c>
      <c r="C187" s="769" t="str">
        <f>IF(ISERROR(VLOOKUP(VLOOKUP(A176,$AB:$AF,5,0)&amp;B187,売上入力!$A:$AJ,35,0)),0,IF(VLOOKUP(VLOOKUP(A176,$AB:$AF,5,0)&amp;B187,売上入力!$A:$J,10,0)="日払","日払済",VLOOKUP(VLOOKUP(A176,$AB:$AF,5,0)&amp;B187,売上入力!$A:$AJ,35,0)))</f>
        <v>日払済</v>
      </c>
      <c r="D187" s="770"/>
      <c r="E187" s="79">
        <v>17</v>
      </c>
      <c r="F187" s="769">
        <f>IF(ISERROR(VLOOKUP(VLOOKUP(A176,$AB:$AF,5,0)&amp;E187,売上入力!$A:$AJ,35,0)),0,IF(VLOOKUP(VLOOKUP(A176,$AB:$AF,5,0)&amp;E187,売上入力!$A:$J,10,0)="日払","日払済",VLOOKUP(VLOOKUP(A176,$AB:$AF,5,0)&amp;E187,売上入力!$A:$AJ,35,0)))</f>
        <v>0</v>
      </c>
      <c r="G187" s="770"/>
      <c r="H187" s="73"/>
      <c r="I187" s="70"/>
      <c r="J187" s="79">
        <v>2</v>
      </c>
      <c r="K187" s="769">
        <f>IF(ISERROR(VLOOKUP(VLOOKUP(I176,$AB:$AF,5,0)&amp;J187,売上入力!$A:$AJ,35,0)),0,IF(VLOOKUP(VLOOKUP(I176,$AB:$AF,5,0)&amp;J187,売上入力!$A:$J,10,0)="日払","日払済",VLOOKUP(VLOOKUP(I176,$AB:$AF,5,0)&amp;J187,売上入力!$A:$AJ,35,0)))</f>
        <v>0</v>
      </c>
      <c r="L187" s="770"/>
      <c r="M187" s="79">
        <v>17</v>
      </c>
      <c r="N187" s="769">
        <f>IF(ISERROR(VLOOKUP(VLOOKUP(I176,$AB:$AF,5,0)&amp;M187,売上入力!$A:$AJ,35,0)),0,IF(VLOOKUP(VLOOKUP(I176,$AB:$AF,5,0)&amp;M187,売上入力!$A:$J,10,0)="日払","日払済",VLOOKUP(VLOOKUP(I176,$AB:$AF,5,0)&amp;M187,売上入力!$A:$AJ,35,0)))</f>
        <v>0</v>
      </c>
      <c r="O187" s="770"/>
      <c r="P187" s="73"/>
      <c r="Q187" s="70"/>
      <c r="R187" s="79">
        <v>2</v>
      </c>
      <c r="S187" s="769">
        <f>IF(ISERROR(VLOOKUP(VLOOKUP(Q176,$AB:$AF,5,0)&amp;R187,売上入力!$A:$AJ,35,0)),0,IF(VLOOKUP(VLOOKUP(Q176,$AB:$AF,5,0)&amp;R187,売上入力!$A:$J,10,0)="日払","日払済",VLOOKUP(VLOOKUP(Q176,$AB:$AF,5,0)&amp;R187,売上入力!$A:$AJ,35,0)))</f>
        <v>0</v>
      </c>
      <c r="T187" s="770"/>
      <c r="U187" s="79">
        <v>17</v>
      </c>
      <c r="V187" s="769">
        <f>IF(ISERROR(VLOOKUP(VLOOKUP(Q176,$AB:$AF,5,0)&amp;U187,売上入力!$A:$AJ,35,0)),0,IF(VLOOKUP(VLOOKUP(Q176,$AB:$AF,5,0)&amp;U187,売上入力!$A:$J,10,0)="日払","日払済",VLOOKUP(VLOOKUP(Q176,$AB:$AF,5,0)&amp;U187,売上入力!$A:$AJ,35,0)))</f>
        <v>0</v>
      </c>
      <c r="W187" s="770"/>
      <c r="X187" s="73"/>
    </row>
    <row r="188" spans="1:26" ht="15.75" customHeight="1">
      <c r="A188" s="70"/>
      <c r="B188" s="79">
        <v>3</v>
      </c>
      <c r="C188" s="769">
        <f>IF(ISERROR(VLOOKUP(VLOOKUP(A176,$AB:$AF,5,0)&amp;B188,売上入力!$A:$AJ,35,0)),0,IF(VLOOKUP(VLOOKUP(A176,$AB:$AF,5,0)&amp;B188,売上入力!$A:$J,10,0)="日払","日払済",VLOOKUP(VLOOKUP(A176,$AB:$AF,5,0)&amp;B188,売上入力!$A:$AJ,35,0)))</f>
        <v>0</v>
      </c>
      <c r="D188" s="770"/>
      <c r="E188" s="79">
        <v>18</v>
      </c>
      <c r="F188" s="769">
        <f>IF(ISERROR(VLOOKUP(VLOOKUP(A176,$AB:$AF,5,0)&amp;E188,売上入力!$A:$AJ,35,0)),0,IF(VLOOKUP(VLOOKUP(A176,$AB:$AF,5,0)&amp;E188,売上入力!$A:$J,10,0)="日払","日払済",VLOOKUP(VLOOKUP(A176,$AB:$AF,5,0)&amp;E188,売上入力!$A:$AJ,35,0)))</f>
        <v>0</v>
      </c>
      <c r="G188" s="770"/>
      <c r="H188" s="73"/>
      <c r="I188" s="70"/>
      <c r="J188" s="79">
        <v>3</v>
      </c>
      <c r="K188" s="769">
        <f>IF(ISERROR(VLOOKUP(VLOOKUP(I176,$AB:$AF,5,0)&amp;J188,売上入力!$A:$AJ,35,0)),0,IF(VLOOKUP(VLOOKUP(I176,$AB:$AF,5,0)&amp;J188,売上入力!$A:$J,10,0)="日払","日払済",VLOOKUP(VLOOKUP(I176,$AB:$AF,5,0)&amp;J188,売上入力!$A:$AJ,35,0)))</f>
        <v>0</v>
      </c>
      <c r="L188" s="770"/>
      <c r="M188" s="79">
        <v>18</v>
      </c>
      <c r="N188" s="769">
        <f>IF(ISERROR(VLOOKUP(VLOOKUP(I176,$AB:$AF,5,0)&amp;M188,売上入力!$A:$AJ,35,0)),0,IF(VLOOKUP(VLOOKUP(I176,$AB:$AF,5,0)&amp;M188,売上入力!$A:$J,10,0)="日払","日払済",VLOOKUP(VLOOKUP(I176,$AB:$AF,5,0)&amp;M188,売上入力!$A:$AJ,35,0)))</f>
        <v>0</v>
      </c>
      <c r="O188" s="770"/>
      <c r="P188" s="73"/>
      <c r="Q188" s="70"/>
      <c r="R188" s="79">
        <v>3</v>
      </c>
      <c r="S188" s="769">
        <f>IF(ISERROR(VLOOKUP(VLOOKUP(Q176,$AB:$AF,5,0)&amp;R188,売上入力!$A:$AJ,35,0)),0,IF(VLOOKUP(VLOOKUP(Q176,$AB:$AF,5,0)&amp;R188,売上入力!$A:$J,10,0)="日払","日払済",VLOOKUP(VLOOKUP(Q176,$AB:$AF,5,0)&amp;R188,売上入力!$A:$AJ,35,0)))</f>
        <v>0</v>
      </c>
      <c r="T188" s="770"/>
      <c r="U188" s="79">
        <v>18</v>
      </c>
      <c r="V188" s="769">
        <f>IF(ISERROR(VLOOKUP(VLOOKUP(Q176,$AB:$AF,5,0)&amp;U188,売上入力!$A:$AJ,35,0)),0,IF(VLOOKUP(VLOOKUP(Q176,$AB:$AF,5,0)&amp;U188,売上入力!$A:$J,10,0)="日払","日払済",VLOOKUP(VLOOKUP(Q176,$AB:$AF,5,0)&amp;U188,売上入力!$A:$AJ,35,0)))</f>
        <v>0</v>
      </c>
      <c r="W188" s="770"/>
      <c r="X188" s="73"/>
    </row>
    <row r="189" spans="1:26" ht="15.75" customHeight="1">
      <c r="A189" s="70"/>
      <c r="B189" s="79">
        <v>4</v>
      </c>
      <c r="C189" s="769">
        <f>IF(ISERROR(VLOOKUP(VLOOKUP(A176,$AB:$AF,5,0)&amp;B189,売上入力!$A:$AJ,35,0)),0,IF(VLOOKUP(VLOOKUP(A176,$AB:$AF,5,0)&amp;B189,売上入力!$A:$J,10,0)="日払","日払済",VLOOKUP(VLOOKUP(A176,$AB:$AF,5,0)&amp;B189,売上入力!$A:$AJ,35,0)))</f>
        <v>0</v>
      </c>
      <c r="D189" s="770"/>
      <c r="E189" s="79">
        <v>19</v>
      </c>
      <c r="F189" s="769">
        <f>IF(ISERROR(VLOOKUP(VLOOKUP(A176,$AB:$AF,5,0)&amp;E189,売上入力!$A:$AJ,35,0)),0,IF(VLOOKUP(VLOOKUP(A176,$AB:$AF,5,0)&amp;E189,売上入力!$A:$J,10,0)="日払","日払済",VLOOKUP(VLOOKUP(A176,$AB:$AF,5,0)&amp;E189,売上入力!$A:$AJ,35,0)))</f>
        <v>0</v>
      </c>
      <c r="G189" s="770"/>
      <c r="H189" s="73"/>
      <c r="I189" s="70"/>
      <c r="J189" s="79">
        <v>4</v>
      </c>
      <c r="K189" s="769">
        <f>IF(ISERROR(VLOOKUP(VLOOKUP(I176,$AB:$AF,5,0)&amp;J189,売上入力!$A:$AJ,35,0)),0,IF(VLOOKUP(VLOOKUP(I176,$AB:$AF,5,0)&amp;J189,売上入力!$A:$J,10,0)="日払","日払済",VLOOKUP(VLOOKUP(I176,$AB:$AF,5,0)&amp;J189,売上入力!$A:$AJ,35,0)))</f>
        <v>0</v>
      </c>
      <c r="L189" s="770"/>
      <c r="M189" s="79">
        <v>19</v>
      </c>
      <c r="N189" s="769">
        <f>IF(ISERROR(VLOOKUP(VLOOKUP(I176,$AB:$AF,5,0)&amp;M189,売上入力!$A:$AJ,35,0)),0,IF(VLOOKUP(VLOOKUP(I176,$AB:$AF,5,0)&amp;M189,売上入力!$A:$J,10,0)="日払","日払済",VLOOKUP(VLOOKUP(I176,$AB:$AF,5,0)&amp;M189,売上入力!$A:$AJ,35,0)))</f>
        <v>0</v>
      </c>
      <c r="O189" s="770"/>
      <c r="P189" s="73"/>
      <c r="Q189" s="70"/>
      <c r="R189" s="79">
        <v>4</v>
      </c>
      <c r="S189" s="769">
        <f>IF(ISERROR(VLOOKUP(VLOOKUP(Q176,$AB:$AF,5,0)&amp;R189,売上入力!$A:$AJ,35,0)),0,IF(VLOOKUP(VLOOKUP(Q176,$AB:$AF,5,0)&amp;R189,売上入力!$A:$J,10,0)="日払","日払済",VLOOKUP(VLOOKUP(Q176,$AB:$AF,5,0)&amp;R189,売上入力!$A:$AJ,35,0)))</f>
        <v>0</v>
      </c>
      <c r="T189" s="770"/>
      <c r="U189" s="79">
        <v>19</v>
      </c>
      <c r="V189" s="769">
        <f>IF(ISERROR(VLOOKUP(VLOOKUP(Q176,$AB:$AF,5,0)&amp;U189,売上入力!$A:$AJ,35,0)),0,IF(VLOOKUP(VLOOKUP(Q176,$AB:$AF,5,0)&amp;U189,売上入力!$A:$J,10,0)="日払","日払済",VLOOKUP(VLOOKUP(Q176,$AB:$AF,5,0)&amp;U189,売上入力!$A:$AJ,35,0)))</f>
        <v>0</v>
      </c>
      <c r="W189" s="770"/>
      <c r="X189" s="73"/>
    </row>
    <row r="190" spans="1:26" ht="15.75" customHeight="1">
      <c r="A190" s="70"/>
      <c r="B190" s="79">
        <v>5</v>
      </c>
      <c r="C190" s="769">
        <f>IF(ISERROR(VLOOKUP(VLOOKUP(A176,$AB:$AF,5,0)&amp;B190,売上入力!$A:$AJ,35,0)),0,IF(VLOOKUP(VLOOKUP(A176,$AB:$AF,5,0)&amp;B190,売上入力!$A:$J,10,0)="日払","日払済",VLOOKUP(VLOOKUP(A176,$AB:$AF,5,0)&amp;B190,売上入力!$A:$AJ,35,0)))</f>
        <v>0</v>
      </c>
      <c r="D190" s="770"/>
      <c r="E190" s="79">
        <v>20</v>
      </c>
      <c r="F190" s="769">
        <f>IF(ISERROR(VLOOKUP(VLOOKUP(A176,$AB:$AF,5,0)&amp;E190,売上入力!$A:$AJ,35,0)),0,IF(VLOOKUP(VLOOKUP(A176,$AB:$AF,5,0)&amp;E190,売上入力!$A:$J,10,0)="日払","日払済",VLOOKUP(VLOOKUP(A176,$AB:$AF,5,0)&amp;E190,売上入力!$A:$AJ,35,0)))</f>
        <v>0</v>
      </c>
      <c r="G190" s="770"/>
      <c r="H190" s="73"/>
      <c r="I190" s="70"/>
      <c r="J190" s="79">
        <v>5</v>
      </c>
      <c r="K190" s="769">
        <f>IF(ISERROR(VLOOKUP(VLOOKUP(I176,$AB:$AF,5,0)&amp;J190,売上入力!$A:$AJ,35,0)),0,IF(VLOOKUP(VLOOKUP(I176,$AB:$AF,5,0)&amp;J190,売上入力!$A:$J,10,0)="日払","日払済",VLOOKUP(VLOOKUP(I176,$AB:$AF,5,0)&amp;J190,売上入力!$A:$AJ,35,0)))</f>
        <v>0</v>
      </c>
      <c r="L190" s="770"/>
      <c r="M190" s="79">
        <v>20</v>
      </c>
      <c r="N190" s="769">
        <f>IF(ISERROR(VLOOKUP(VLOOKUP(I176,$AB:$AF,5,0)&amp;M190,売上入力!$A:$AJ,35,0)),0,IF(VLOOKUP(VLOOKUP(I176,$AB:$AF,5,0)&amp;M190,売上入力!$A:$J,10,0)="日払","日払済",VLOOKUP(VLOOKUP(I176,$AB:$AF,5,0)&amp;M190,売上入力!$A:$AJ,35,0)))</f>
        <v>0</v>
      </c>
      <c r="O190" s="770"/>
      <c r="P190" s="73"/>
      <c r="Q190" s="70"/>
      <c r="R190" s="79">
        <v>5</v>
      </c>
      <c r="S190" s="769">
        <f>IF(ISERROR(VLOOKUP(VLOOKUP(Q176,$AB:$AF,5,0)&amp;R190,売上入力!$A:$AJ,35,0)),0,IF(VLOOKUP(VLOOKUP(Q176,$AB:$AF,5,0)&amp;R190,売上入力!$A:$J,10,0)="日払","日払済",VLOOKUP(VLOOKUP(Q176,$AB:$AF,5,0)&amp;R190,売上入力!$A:$AJ,35,0)))</f>
        <v>0</v>
      </c>
      <c r="T190" s="770"/>
      <c r="U190" s="79">
        <v>20</v>
      </c>
      <c r="V190" s="769">
        <f>IF(ISERROR(VLOOKUP(VLOOKUP(Q176,$AB:$AF,5,0)&amp;U190,売上入力!$A:$AJ,35,0)),0,IF(VLOOKUP(VLOOKUP(Q176,$AB:$AF,5,0)&amp;U190,売上入力!$A:$J,10,0)="日払","日払済",VLOOKUP(VLOOKUP(Q176,$AB:$AF,5,0)&amp;U190,売上入力!$A:$AJ,35,0)))</f>
        <v>0</v>
      </c>
      <c r="W190" s="770"/>
      <c r="X190" s="73"/>
    </row>
    <row r="191" spans="1:26" ht="15.75" customHeight="1">
      <c r="A191" s="70"/>
      <c r="B191" s="79">
        <v>6</v>
      </c>
      <c r="C191" s="769">
        <f>IF(ISERROR(VLOOKUP(VLOOKUP(A176,$AB:$AF,5,0)&amp;B191,売上入力!$A:$AJ,35,0)),0,IF(VLOOKUP(VLOOKUP(A176,$AB:$AF,5,0)&amp;B191,売上入力!$A:$J,10,0)="日払","日払済",VLOOKUP(VLOOKUP(A176,$AB:$AF,5,0)&amp;B191,売上入力!$A:$AJ,35,0)))</f>
        <v>0</v>
      </c>
      <c r="D191" s="770"/>
      <c r="E191" s="79">
        <v>21</v>
      </c>
      <c r="F191" s="769">
        <f>IF(ISERROR(VLOOKUP(VLOOKUP(A176,$AB:$AF,5,0)&amp;E191,売上入力!$A:$AJ,35,0)),0,IF(VLOOKUP(VLOOKUP(A176,$AB:$AF,5,0)&amp;E191,売上入力!$A:$J,10,0)="日払","日払済",VLOOKUP(VLOOKUP(A176,$AB:$AF,5,0)&amp;E191,売上入力!$A:$AJ,35,0)))</f>
        <v>0</v>
      </c>
      <c r="G191" s="770"/>
      <c r="H191" s="73"/>
      <c r="I191" s="70"/>
      <c r="J191" s="79">
        <v>6</v>
      </c>
      <c r="K191" s="769">
        <f>IF(ISERROR(VLOOKUP(VLOOKUP(I176,$AB:$AF,5,0)&amp;J191,売上入力!$A:$AJ,35,0)),0,IF(VLOOKUP(VLOOKUP(I176,$AB:$AF,5,0)&amp;J191,売上入力!$A:$J,10,0)="日払","日払済",VLOOKUP(VLOOKUP(I176,$AB:$AF,5,0)&amp;J191,売上入力!$A:$AJ,35,0)))</f>
        <v>0</v>
      </c>
      <c r="L191" s="770"/>
      <c r="M191" s="79">
        <v>21</v>
      </c>
      <c r="N191" s="769">
        <f>IF(ISERROR(VLOOKUP(VLOOKUP(I176,$AB:$AF,5,0)&amp;M191,売上入力!$A:$AJ,35,0)),0,IF(VLOOKUP(VLOOKUP(I176,$AB:$AF,5,0)&amp;M191,売上入力!$A:$J,10,0)="日払","日払済",VLOOKUP(VLOOKUP(I176,$AB:$AF,5,0)&amp;M191,売上入力!$A:$AJ,35,0)))</f>
        <v>0</v>
      </c>
      <c r="O191" s="770"/>
      <c r="P191" s="73"/>
      <c r="Q191" s="70"/>
      <c r="R191" s="79">
        <v>6</v>
      </c>
      <c r="S191" s="769">
        <f>IF(ISERROR(VLOOKUP(VLOOKUP(Q176,$AB:$AF,5,0)&amp;R191,売上入力!$A:$AJ,35,0)),0,IF(VLOOKUP(VLOOKUP(Q176,$AB:$AF,5,0)&amp;R191,売上入力!$A:$J,10,0)="日払","日払済",VLOOKUP(VLOOKUP(Q176,$AB:$AF,5,0)&amp;R191,売上入力!$A:$AJ,35,0)))</f>
        <v>0</v>
      </c>
      <c r="T191" s="770"/>
      <c r="U191" s="79">
        <v>21</v>
      </c>
      <c r="V191" s="769">
        <f>IF(ISERROR(VLOOKUP(VLOOKUP(Q176,$AB:$AF,5,0)&amp;U191,売上入力!$A:$AJ,35,0)),0,IF(VLOOKUP(VLOOKUP(Q176,$AB:$AF,5,0)&amp;U191,売上入力!$A:$J,10,0)="日払","日払済",VLOOKUP(VLOOKUP(Q176,$AB:$AF,5,0)&amp;U191,売上入力!$A:$AJ,35,0)))</f>
        <v>0</v>
      </c>
      <c r="W191" s="770"/>
      <c r="X191" s="73"/>
    </row>
    <row r="192" spans="1:26" ht="15.75" customHeight="1">
      <c r="A192" s="70"/>
      <c r="B192" s="79">
        <v>7</v>
      </c>
      <c r="C192" s="769">
        <f>IF(ISERROR(VLOOKUP(VLOOKUP(A176,$AB:$AF,5,0)&amp;B192,売上入力!$A:$AJ,35,0)),0,IF(VLOOKUP(VLOOKUP(A176,$AB:$AF,5,0)&amp;B192,売上入力!$A:$J,10,0)="日払","日払済",VLOOKUP(VLOOKUP(A176,$AB:$AF,5,0)&amp;B192,売上入力!$A:$AJ,35,0)))</f>
        <v>0</v>
      </c>
      <c r="D192" s="770"/>
      <c r="E192" s="79">
        <v>22</v>
      </c>
      <c r="F192" s="769">
        <f>IF(ISERROR(VLOOKUP(VLOOKUP(A176,$AB:$AF,5,0)&amp;E192,売上入力!$A:$AJ,35,0)),0,IF(VLOOKUP(VLOOKUP(A176,$AB:$AF,5,0)&amp;E192,売上入力!$A:$J,10,0)="日払","日払済",VLOOKUP(VLOOKUP(A176,$AB:$AF,5,0)&amp;E192,売上入力!$A:$AJ,35,0)))</f>
        <v>0</v>
      </c>
      <c r="G192" s="770"/>
      <c r="H192" s="73"/>
      <c r="I192" s="70"/>
      <c r="J192" s="79">
        <v>7</v>
      </c>
      <c r="K192" s="769">
        <f>IF(ISERROR(VLOOKUP(VLOOKUP(I176,$AB:$AF,5,0)&amp;J192,売上入力!$A:$AJ,35,0)),0,IF(VLOOKUP(VLOOKUP(I176,$AB:$AF,5,0)&amp;J192,売上入力!$A:$J,10,0)="日払","日払済",VLOOKUP(VLOOKUP(I176,$AB:$AF,5,0)&amp;J192,売上入力!$A:$AJ,35,0)))</f>
        <v>0</v>
      </c>
      <c r="L192" s="770"/>
      <c r="M192" s="79">
        <v>22</v>
      </c>
      <c r="N192" s="769">
        <f>IF(ISERROR(VLOOKUP(VLOOKUP(I176,$AB:$AF,5,0)&amp;M192,売上入力!$A:$AJ,35,0)),0,IF(VLOOKUP(VLOOKUP(I176,$AB:$AF,5,0)&amp;M192,売上入力!$A:$J,10,0)="日払","日払済",VLOOKUP(VLOOKUP(I176,$AB:$AF,5,0)&amp;M192,売上入力!$A:$AJ,35,0)))</f>
        <v>0</v>
      </c>
      <c r="O192" s="770"/>
      <c r="P192" s="73"/>
      <c r="Q192" s="70"/>
      <c r="R192" s="79">
        <v>7</v>
      </c>
      <c r="S192" s="769">
        <f>IF(ISERROR(VLOOKUP(VLOOKUP(Q176,$AB:$AF,5,0)&amp;R192,売上入力!$A:$AJ,35,0)),0,IF(VLOOKUP(VLOOKUP(Q176,$AB:$AF,5,0)&amp;R192,売上入力!$A:$J,10,0)="日払","日払済",VLOOKUP(VLOOKUP(Q176,$AB:$AF,5,0)&amp;R192,売上入力!$A:$AJ,35,0)))</f>
        <v>0</v>
      </c>
      <c r="T192" s="770"/>
      <c r="U192" s="79">
        <v>22</v>
      </c>
      <c r="V192" s="769">
        <f>IF(ISERROR(VLOOKUP(VLOOKUP(Q176,$AB:$AF,5,0)&amp;U192,売上入力!$A:$AJ,35,0)),0,IF(VLOOKUP(VLOOKUP(Q176,$AB:$AF,5,0)&amp;U192,売上入力!$A:$J,10,0)="日払","日払済",VLOOKUP(VLOOKUP(Q176,$AB:$AF,5,0)&amp;U192,売上入力!$A:$AJ,35,0)))</f>
        <v>0</v>
      </c>
      <c r="W192" s="770"/>
      <c r="X192" s="73"/>
    </row>
    <row r="193" spans="1:24" ht="15.75" customHeight="1">
      <c r="A193" s="70"/>
      <c r="B193" s="79">
        <v>8</v>
      </c>
      <c r="C193" s="769">
        <f>IF(ISERROR(VLOOKUP(VLOOKUP(A176,$AB:$AF,5,0)&amp;B193,売上入力!$A:$AJ,35,0)),0,IF(VLOOKUP(VLOOKUP(A176,$AB:$AF,5,0)&amp;B193,売上入力!$A:$J,10,0)="日払","日払済",VLOOKUP(VLOOKUP(A176,$AB:$AF,5,0)&amp;B193,売上入力!$A:$AJ,35,0)))</f>
        <v>0</v>
      </c>
      <c r="D193" s="770"/>
      <c r="E193" s="79">
        <v>23</v>
      </c>
      <c r="F193" s="769">
        <f>IF(ISERROR(VLOOKUP(VLOOKUP(A176,$AB:$AF,5,0)&amp;E193,売上入力!$A:$AJ,35,0)),0,IF(VLOOKUP(VLOOKUP(A176,$AB:$AF,5,0)&amp;E193,売上入力!$A:$J,10,0)="日払","日払済",VLOOKUP(VLOOKUP(A176,$AB:$AF,5,0)&amp;E193,売上入力!$A:$AJ,35,0)))</f>
        <v>0</v>
      </c>
      <c r="G193" s="770"/>
      <c r="H193" s="73"/>
      <c r="I193" s="70"/>
      <c r="J193" s="79">
        <v>8</v>
      </c>
      <c r="K193" s="769">
        <f>IF(ISERROR(VLOOKUP(VLOOKUP(I176,$AB:$AF,5,0)&amp;J193,売上入力!$A:$AJ,35,0)),0,IF(VLOOKUP(VLOOKUP(I176,$AB:$AF,5,0)&amp;J193,売上入力!$A:$J,10,0)="日払","日払済",VLOOKUP(VLOOKUP(I176,$AB:$AF,5,0)&amp;J193,売上入力!$A:$AJ,35,0)))</f>
        <v>0</v>
      </c>
      <c r="L193" s="770"/>
      <c r="M193" s="79">
        <v>23</v>
      </c>
      <c r="N193" s="769">
        <f>IF(ISERROR(VLOOKUP(VLOOKUP(I176,$AB:$AF,5,0)&amp;M193,売上入力!$A:$AJ,35,0)),0,IF(VLOOKUP(VLOOKUP(I176,$AB:$AF,5,0)&amp;M193,売上入力!$A:$J,10,0)="日払","日払済",VLOOKUP(VLOOKUP(I176,$AB:$AF,5,0)&amp;M193,売上入力!$A:$AJ,35,0)))</f>
        <v>0</v>
      </c>
      <c r="O193" s="770"/>
      <c r="P193" s="73"/>
      <c r="Q193" s="70"/>
      <c r="R193" s="79">
        <v>8</v>
      </c>
      <c r="S193" s="769">
        <f>IF(ISERROR(VLOOKUP(VLOOKUP(Q176,$AB:$AF,5,0)&amp;R193,売上入力!$A:$AJ,35,0)),0,IF(VLOOKUP(VLOOKUP(Q176,$AB:$AF,5,0)&amp;R193,売上入力!$A:$J,10,0)="日払","日払済",VLOOKUP(VLOOKUP(Q176,$AB:$AF,5,0)&amp;R193,売上入力!$A:$AJ,35,0)))</f>
        <v>0</v>
      </c>
      <c r="T193" s="770"/>
      <c r="U193" s="79">
        <v>23</v>
      </c>
      <c r="V193" s="769">
        <f>IF(ISERROR(VLOOKUP(VLOOKUP(Q176,$AB:$AF,5,0)&amp;U193,売上入力!$A:$AJ,35,0)),0,IF(VLOOKUP(VLOOKUP(Q176,$AB:$AF,5,0)&amp;U193,売上入力!$A:$J,10,0)="日払","日払済",VLOOKUP(VLOOKUP(Q176,$AB:$AF,5,0)&amp;U193,売上入力!$A:$AJ,35,0)))</f>
        <v>0</v>
      </c>
      <c r="W193" s="770"/>
      <c r="X193" s="73"/>
    </row>
    <row r="194" spans="1:24" ht="15.75" customHeight="1">
      <c r="A194" s="70"/>
      <c r="B194" s="79">
        <v>9</v>
      </c>
      <c r="C194" s="769">
        <f>IF(ISERROR(VLOOKUP(VLOOKUP(A176,$AB:$AF,5,0)&amp;B194,売上入力!$A:$AJ,35,0)),0,IF(VLOOKUP(VLOOKUP(A176,$AB:$AF,5,0)&amp;B194,売上入力!$A:$J,10,0)="日払","日払済",VLOOKUP(VLOOKUP(A176,$AB:$AF,5,0)&amp;B194,売上入力!$A:$AJ,35,0)))</f>
        <v>0</v>
      </c>
      <c r="D194" s="770"/>
      <c r="E194" s="80">
        <v>24</v>
      </c>
      <c r="F194" s="769">
        <f>IF(ISERROR(VLOOKUP(VLOOKUP(A176,$AB:$AF,5,0)&amp;E194,売上入力!$A:$AJ,35,0)),0,IF(VLOOKUP(VLOOKUP(A176,$AB:$AF,5,0)&amp;E194,売上入力!$A:$J,10,0)="日払","日払済",VLOOKUP(VLOOKUP(A176,$AB:$AF,5,0)&amp;E194,売上入力!$A:$AJ,35,0)))</f>
        <v>0</v>
      </c>
      <c r="G194" s="770"/>
      <c r="H194" s="73"/>
      <c r="I194" s="70"/>
      <c r="J194" s="79">
        <v>9</v>
      </c>
      <c r="K194" s="769">
        <f>IF(ISERROR(VLOOKUP(VLOOKUP(I176,$AB:$AF,5,0)&amp;J194,売上入力!$A:$AJ,35,0)),0,IF(VLOOKUP(VLOOKUP(I176,$AB:$AF,5,0)&amp;J194,売上入力!$A:$J,10,0)="日払","日払済",VLOOKUP(VLOOKUP(I176,$AB:$AF,5,0)&amp;J194,売上入力!$A:$AJ,35,0)))</f>
        <v>0</v>
      </c>
      <c r="L194" s="770"/>
      <c r="M194" s="80">
        <v>24</v>
      </c>
      <c r="N194" s="769">
        <f>IF(ISERROR(VLOOKUP(VLOOKUP(I176,$AB:$AF,5,0)&amp;M194,売上入力!$A:$AJ,35,0)),0,IF(VLOOKUP(VLOOKUP(I176,$AB:$AF,5,0)&amp;M194,売上入力!$A:$J,10,0)="日払","日払済",VLOOKUP(VLOOKUP(I176,$AB:$AF,5,0)&amp;M194,売上入力!$A:$AJ,35,0)))</f>
        <v>0</v>
      </c>
      <c r="O194" s="770"/>
      <c r="P194" s="73"/>
      <c r="Q194" s="70"/>
      <c r="R194" s="79">
        <v>9</v>
      </c>
      <c r="S194" s="769">
        <f>IF(ISERROR(VLOOKUP(VLOOKUP(Q176,$AB:$AF,5,0)&amp;R194,売上入力!$A:$AJ,35,0)),0,IF(VLOOKUP(VLOOKUP(Q176,$AB:$AF,5,0)&amp;R194,売上入力!$A:$J,10,0)="日払","日払済",VLOOKUP(VLOOKUP(Q176,$AB:$AF,5,0)&amp;R194,売上入力!$A:$AJ,35,0)))</f>
        <v>0</v>
      </c>
      <c r="T194" s="770"/>
      <c r="U194" s="80">
        <v>24</v>
      </c>
      <c r="V194" s="769">
        <f>IF(ISERROR(VLOOKUP(VLOOKUP(Q176,$AB:$AF,5,0)&amp;U194,売上入力!$A:$AJ,35,0)),0,IF(VLOOKUP(VLOOKUP(Q176,$AB:$AF,5,0)&amp;U194,売上入力!$A:$J,10,0)="日払","日払済",VLOOKUP(VLOOKUP(Q176,$AB:$AF,5,0)&amp;U194,売上入力!$A:$AJ,35,0)))</f>
        <v>0</v>
      </c>
      <c r="W194" s="770"/>
      <c r="X194" s="73"/>
    </row>
    <row r="195" spans="1:24" ht="15.75" customHeight="1">
      <c r="A195" s="70"/>
      <c r="B195" s="79">
        <v>10</v>
      </c>
      <c r="C195" s="769">
        <f>IF(ISERROR(VLOOKUP(VLOOKUP(A176,$AB:$AF,5,0)&amp;B195,売上入力!$A:$AJ,35,0)),0,IF(VLOOKUP(VLOOKUP(A176,$AB:$AF,5,0)&amp;B195,売上入力!$A:$J,10,0)="日払","日払済",VLOOKUP(VLOOKUP(A176,$AB:$AF,5,0)&amp;B195,売上入力!$A:$AJ,35,0)))</f>
        <v>0</v>
      </c>
      <c r="D195" s="770"/>
      <c r="E195" s="79">
        <v>25</v>
      </c>
      <c r="F195" s="769">
        <f>IF(ISERROR(VLOOKUP(VLOOKUP(A176,$AB:$AF,5,0)&amp;E195,売上入力!$A:$AJ,35,0)),0,IF(VLOOKUP(VLOOKUP(A176,$AB:$AF,5,0)&amp;E195,売上入力!$A:$J,10,0)="日払","日払済",VLOOKUP(VLOOKUP(A176,$AB:$AF,5,0)&amp;E195,売上入力!$A:$AJ,35,0)))</f>
        <v>0</v>
      </c>
      <c r="G195" s="770"/>
      <c r="H195" s="73"/>
      <c r="I195" s="70"/>
      <c r="J195" s="79">
        <v>10</v>
      </c>
      <c r="K195" s="769">
        <f>IF(ISERROR(VLOOKUP(VLOOKUP(I176,$AB:$AF,5,0)&amp;J195,売上入力!$A:$AJ,35,0)),0,IF(VLOOKUP(VLOOKUP(I176,$AB:$AF,5,0)&amp;J195,売上入力!$A:$J,10,0)="日払","日払済",VLOOKUP(VLOOKUP(I176,$AB:$AF,5,0)&amp;J195,売上入力!$A:$AJ,35,0)))</f>
        <v>0</v>
      </c>
      <c r="L195" s="770"/>
      <c r="M195" s="79">
        <v>25</v>
      </c>
      <c r="N195" s="769">
        <f>IF(ISERROR(VLOOKUP(VLOOKUP(I176,$AB:$AF,5,0)&amp;M195,売上入力!$A:$AJ,35,0)),0,IF(VLOOKUP(VLOOKUP(I176,$AB:$AF,5,0)&amp;M195,売上入力!$A:$J,10,0)="日払","日払済",VLOOKUP(VLOOKUP(I176,$AB:$AF,5,0)&amp;M195,売上入力!$A:$AJ,35,0)))</f>
        <v>0</v>
      </c>
      <c r="O195" s="770"/>
      <c r="P195" s="73"/>
      <c r="Q195" s="70"/>
      <c r="R195" s="79">
        <v>10</v>
      </c>
      <c r="S195" s="769">
        <f>IF(ISERROR(VLOOKUP(VLOOKUP(Q176,$AB:$AF,5,0)&amp;R195,売上入力!$A:$AJ,35,0)),0,IF(VLOOKUP(VLOOKUP(Q176,$AB:$AF,5,0)&amp;R195,売上入力!$A:$J,10,0)="日払","日払済",VLOOKUP(VLOOKUP(Q176,$AB:$AF,5,0)&amp;R195,売上入力!$A:$AJ,35,0)))</f>
        <v>0</v>
      </c>
      <c r="T195" s="770"/>
      <c r="U195" s="79">
        <v>25</v>
      </c>
      <c r="V195" s="769">
        <f>IF(ISERROR(VLOOKUP(VLOOKUP(Q176,$AB:$AF,5,0)&amp;U195,売上入力!$A:$AJ,35,0)),0,IF(VLOOKUP(VLOOKUP(Q176,$AB:$AF,5,0)&amp;U195,売上入力!$A:$J,10,0)="日払","日払済",VLOOKUP(VLOOKUP(Q176,$AB:$AF,5,0)&amp;U195,売上入力!$A:$AJ,35,0)))</f>
        <v>0</v>
      </c>
      <c r="W195" s="770"/>
      <c r="X195" s="73"/>
    </row>
    <row r="196" spans="1:24" ht="15.75" customHeight="1">
      <c r="A196" s="70"/>
      <c r="B196" s="79">
        <v>11</v>
      </c>
      <c r="C196" s="769">
        <f>IF(ISERROR(VLOOKUP(VLOOKUP(A176,$AB:$AF,5,0)&amp;B196,売上入力!$A:$AJ,35,0)),0,IF(VLOOKUP(VLOOKUP(A176,$AB:$AF,5,0)&amp;B196,売上入力!$A:$J,10,0)="日払","日払済",VLOOKUP(VLOOKUP(A176,$AB:$AF,5,0)&amp;B196,売上入力!$A:$AJ,35,0)))</f>
        <v>0</v>
      </c>
      <c r="D196" s="770"/>
      <c r="E196" s="79">
        <v>26</v>
      </c>
      <c r="F196" s="769">
        <f>IF(ISERROR(VLOOKUP(VLOOKUP(A176,$AB:$AF,5,0)&amp;E196,売上入力!$A:$AJ,35,0)),0,IF(VLOOKUP(VLOOKUP(A176,$AB:$AF,5,0)&amp;E196,売上入力!$A:$J,10,0)="日払","日払済",VLOOKUP(VLOOKUP(A176,$AB:$AF,5,0)&amp;E196,売上入力!$A:$AJ,35,0)))</f>
        <v>0</v>
      </c>
      <c r="G196" s="770"/>
      <c r="H196" s="73"/>
      <c r="I196" s="70"/>
      <c r="J196" s="79">
        <v>11</v>
      </c>
      <c r="K196" s="769">
        <f>IF(ISERROR(VLOOKUP(VLOOKUP(I176,$AB:$AF,5,0)&amp;J196,売上入力!$A:$AJ,35,0)),0,IF(VLOOKUP(VLOOKUP(I176,$AB:$AF,5,0)&amp;J196,売上入力!$A:$J,10,0)="日払","日払済",VLOOKUP(VLOOKUP(I176,$AB:$AF,5,0)&amp;J196,売上入力!$A:$AJ,35,0)))</f>
        <v>0</v>
      </c>
      <c r="L196" s="770"/>
      <c r="M196" s="79">
        <v>26</v>
      </c>
      <c r="N196" s="769">
        <f>IF(ISERROR(VLOOKUP(VLOOKUP(I176,$AB:$AF,5,0)&amp;M196,売上入力!$A:$AJ,35,0)),0,IF(VLOOKUP(VLOOKUP(I176,$AB:$AF,5,0)&amp;M196,売上入力!$A:$J,10,0)="日払","日払済",VLOOKUP(VLOOKUP(I176,$AB:$AF,5,0)&amp;M196,売上入力!$A:$AJ,35,0)))</f>
        <v>0</v>
      </c>
      <c r="O196" s="770"/>
      <c r="P196" s="73"/>
      <c r="Q196" s="70"/>
      <c r="R196" s="79">
        <v>11</v>
      </c>
      <c r="S196" s="769">
        <f>IF(ISERROR(VLOOKUP(VLOOKUP(Q176,$AB:$AF,5,0)&amp;R196,売上入力!$A:$AJ,35,0)),0,IF(VLOOKUP(VLOOKUP(Q176,$AB:$AF,5,0)&amp;R196,売上入力!$A:$J,10,0)="日払","日払済",VLOOKUP(VLOOKUP(Q176,$AB:$AF,5,0)&amp;R196,売上入力!$A:$AJ,35,0)))</f>
        <v>0</v>
      </c>
      <c r="T196" s="770"/>
      <c r="U196" s="79">
        <v>26</v>
      </c>
      <c r="V196" s="769">
        <f>IF(ISERROR(VLOOKUP(VLOOKUP(Q176,$AB:$AF,5,0)&amp;U196,売上入力!$A:$AJ,35,0)),0,IF(VLOOKUP(VLOOKUP(Q176,$AB:$AF,5,0)&amp;U196,売上入力!$A:$J,10,0)="日払","日払済",VLOOKUP(VLOOKUP(Q176,$AB:$AF,5,0)&amp;U196,売上入力!$A:$AJ,35,0)))</f>
        <v>0</v>
      </c>
      <c r="W196" s="770"/>
      <c r="X196" s="73"/>
    </row>
    <row r="197" spans="1:24" ht="15.75" customHeight="1">
      <c r="A197" s="70"/>
      <c r="B197" s="79">
        <v>12</v>
      </c>
      <c r="C197" s="769">
        <f>IF(ISERROR(VLOOKUP(VLOOKUP(A176,$AB:$AF,5,0)&amp;B197,売上入力!$A:$AJ,35,0)),0,IF(VLOOKUP(VLOOKUP(A176,$AB:$AF,5,0)&amp;B197,売上入力!$A:$J,10,0)="日払","日払済",VLOOKUP(VLOOKUP(A176,$AB:$AF,5,0)&amp;B197,売上入力!$A:$AJ,35,0)))</f>
        <v>0</v>
      </c>
      <c r="D197" s="770"/>
      <c r="E197" s="79">
        <v>27</v>
      </c>
      <c r="F197" s="769">
        <f>IF(ISERROR(VLOOKUP(VLOOKUP(A176,$AB:$AF,5,0)&amp;E197,売上入力!$A:$AJ,35,0)),0,IF(VLOOKUP(VLOOKUP(A176,$AB:$AF,5,0)&amp;E197,売上入力!$A:$J,10,0)="日払","日払済",VLOOKUP(VLOOKUP(A176,$AB:$AF,5,0)&amp;E197,売上入力!$A:$AJ,35,0)))</f>
        <v>0</v>
      </c>
      <c r="G197" s="770"/>
      <c r="H197" s="73"/>
      <c r="I197" s="70"/>
      <c r="J197" s="79">
        <v>12</v>
      </c>
      <c r="K197" s="769">
        <f>IF(ISERROR(VLOOKUP(VLOOKUP(I176,$AB:$AF,5,0)&amp;J197,売上入力!$A:$AJ,35,0)),0,IF(VLOOKUP(VLOOKUP(I176,$AB:$AF,5,0)&amp;J197,売上入力!$A:$J,10,0)="日払","日払済",VLOOKUP(VLOOKUP(I176,$AB:$AF,5,0)&amp;J197,売上入力!$A:$AJ,35,0)))</f>
        <v>0</v>
      </c>
      <c r="L197" s="770"/>
      <c r="M197" s="79">
        <v>27</v>
      </c>
      <c r="N197" s="769">
        <f>IF(ISERROR(VLOOKUP(VLOOKUP(I176,$AB:$AF,5,0)&amp;M197,売上入力!$A:$AJ,35,0)),0,IF(VLOOKUP(VLOOKUP(I176,$AB:$AF,5,0)&amp;M197,売上入力!$A:$J,10,0)="日払","日払済",VLOOKUP(VLOOKUP(I176,$AB:$AF,5,0)&amp;M197,売上入力!$A:$AJ,35,0)))</f>
        <v>0</v>
      </c>
      <c r="O197" s="770"/>
      <c r="P197" s="73"/>
      <c r="Q197" s="70"/>
      <c r="R197" s="79">
        <v>12</v>
      </c>
      <c r="S197" s="769">
        <f>IF(ISERROR(VLOOKUP(VLOOKUP(Q176,$AB:$AF,5,0)&amp;R197,売上入力!$A:$AJ,35,0)),0,IF(VLOOKUP(VLOOKUP(Q176,$AB:$AF,5,0)&amp;R197,売上入力!$A:$J,10,0)="日払","日払済",VLOOKUP(VLOOKUP(Q176,$AB:$AF,5,0)&amp;R197,売上入力!$A:$AJ,35,0)))</f>
        <v>0</v>
      </c>
      <c r="T197" s="770"/>
      <c r="U197" s="79">
        <v>27</v>
      </c>
      <c r="V197" s="769">
        <f>IF(ISERROR(VLOOKUP(VLOOKUP(Q176,$AB:$AF,5,0)&amp;U197,売上入力!$A:$AJ,35,0)),0,IF(VLOOKUP(VLOOKUP(Q176,$AB:$AF,5,0)&amp;U197,売上入力!$A:$J,10,0)="日払","日払済",VLOOKUP(VLOOKUP(Q176,$AB:$AF,5,0)&amp;U197,売上入力!$A:$AJ,35,0)))</f>
        <v>0</v>
      </c>
      <c r="W197" s="770"/>
      <c r="X197" s="73"/>
    </row>
    <row r="198" spans="1:24" ht="15.75" customHeight="1">
      <c r="A198" s="70"/>
      <c r="B198" s="79">
        <v>13</v>
      </c>
      <c r="C198" s="769">
        <f>IF(ISERROR(VLOOKUP(VLOOKUP(A176,$AB:$AF,5,0)&amp;B198,売上入力!$A:$AJ,35,0)),0,IF(VLOOKUP(VLOOKUP(A176,$AB:$AF,5,0)&amp;B198,売上入力!$A:$J,10,0)="日払","日払済",VLOOKUP(VLOOKUP(A176,$AB:$AF,5,0)&amp;B198,売上入力!$A:$AJ,35,0)))</f>
        <v>0</v>
      </c>
      <c r="D198" s="770"/>
      <c r="E198" s="79">
        <v>28</v>
      </c>
      <c r="F198" s="769">
        <f>IF(ISERROR(VLOOKUP(VLOOKUP(A176,$AB:$AF,5,0)&amp;E198,売上入力!$A:$AJ,35,0)),0,IF(VLOOKUP(VLOOKUP(A176,$AB:$AF,5,0)&amp;E198,売上入力!$A:$J,10,0)="日払","日払済",VLOOKUP(VLOOKUP(A176,$AB:$AF,5,0)&amp;E198,売上入力!$A:$AJ,35,0)))</f>
        <v>0</v>
      </c>
      <c r="G198" s="770"/>
      <c r="H198" s="73"/>
      <c r="I198" s="70"/>
      <c r="J198" s="79">
        <v>13</v>
      </c>
      <c r="K198" s="769">
        <f>IF(ISERROR(VLOOKUP(VLOOKUP(I176,$AB:$AF,5,0)&amp;J198,売上入力!$A:$AJ,35,0)),0,IF(VLOOKUP(VLOOKUP(I176,$AB:$AF,5,0)&amp;J198,売上入力!$A:$J,10,0)="日払","日払済",VLOOKUP(VLOOKUP(I176,$AB:$AF,5,0)&amp;J198,売上入力!$A:$AJ,35,0)))</f>
        <v>0</v>
      </c>
      <c r="L198" s="770"/>
      <c r="M198" s="79">
        <v>28</v>
      </c>
      <c r="N198" s="769">
        <f>IF(ISERROR(VLOOKUP(VLOOKUP(I176,$AB:$AF,5,0)&amp;M198,売上入力!$A:$AJ,35,0)),0,IF(VLOOKUP(VLOOKUP(I176,$AB:$AF,5,0)&amp;M198,売上入力!$A:$J,10,0)="日払","日払済",VLOOKUP(VLOOKUP(I176,$AB:$AF,5,0)&amp;M198,売上入力!$A:$AJ,35,0)))</f>
        <v>0</v>
      </c>
      <c r="O198" s="770"/>
      <c r="P198" s="73"/>
      <c r="Q198" s="70"/>
      <c r="R198" s="79">
        <v>13</v>
      </c>
      <c r="S198" s="769">
        <f>IF(ISERROR(VLOOKUP(VLOOKUP(Q176,$AB:$AF,5,0)&amp;R198,売上入力!$A:$AJ,35,0)),0,IF(VLOOKUP(VLOOKUP(Q176,$AB:$AF,5,0)&amp;R198,売上入力!$A:$J,10,0)="日払","日払済",VLOOKUP(VLOOKUP(Q176,$AB:$AF,5,0)&amp;R198,売上入力!$A:$AJ,35,0)))</f>
        <v>0</v>
      </c>
      <c r="T198" s="770"/>
      <c r="U198" s="79">
        <v>28</v>
      </c>
      <c r="V198" s="769">
        <f>IF(ISERROR(VLOOKUP(VLOOKUP(Q176,$AB:$AF,5,0)&amp;U198,売上入力!$A:$AJ,35,0)),0,IF(VLOOKUP(VLOOKUP(Q176,$AB:$AF,5,0)&amp;U198,売上入力!$A:$J,10,0)="日払","日払済",VLOOKUP(VLOOKUP(Q176,$AB:$AF,5,0)&amp;U198,売上入力!$A:$AJ,35,0)))</f>
        <v>0</v>
      </c>
      <c r="W198" s="770"/>
      <c r="X198" s="73"/>
    </row>
    <row r="199" spans="1:24" ht="15.75" customHeight="1">
      <c r="A199" s="70"/>
      <c r="B199" s="79">
        <v>14</v>
      </c>
      <c r="C199" s="769">
        <f>IF(ISERROR(VLOOKUP(VLOOKUP(A176,$AB:$AF,5,0)&amp;B199,売上入力!$A:$AJ,35,0)),0,IF(VLOOKUP(VLOOKUP(A176,$AB:$AF,5,0)&amp;B199,売上入力!$A:$J,10,0)="日払","日払済",VLOOKUP(VLOOKUP(A176,$AB:$AF,5,0)&amp;B199,売上入力!$A:$AJ,35,0)))</f>
        <v>0</v>
      </c>
      <c r="D199" s="770"/>
      <c r="E199" s="79">
        <v>29</v>
      </c>
      <c r="F199" s="769">
        <f>IF(ISERROR(VLOOKUP(VLOOKUP(A176,$AB:$AF,5,0)&amp;E199,売上入力!$A:$AJ,35,0)),0,IF(VLOOKUP(VLOOKUP(A176,$AB:$AF,5,0)&amp;E199,売上入力!$A:$J,10,0)="日払","日払済",VLOOKUP(VLOOKUP(A176,$AB:$AF,5,0)&amp;E199,売上入力!$A:$AJ,35,0)))</f>
        <v>0</v>
      </c>
      <c r="G199" s="770"/>
      <c r="H199" s="73"/>
      <c r="I199" s="70"/>
      <c r="J199" s="79">
        <v>14</v>
      </c>
      <c r="K199" s="769">
        <f>IF(ISERROR(VLOOKUP(VLOOKUP(I176,$AB:$AF,5,0)&amp;J199,売上入力!$A:$AJ,35,0)),0,IF(VLOOKUP(VLOOKUP(I176,$AB:$AF,5,0)&amp;J199,売上入力!$A:$J,10,0)="日払","日払済",VLOOKUP(VLOOKUP(I176,$AB:$AF,5,0)&amp;J199,売上入力!$A:$AJ,35,0)))</f>
        <v>0</v>
      </c>
      <c r="L199" s="770"/>
      <c r="M199" s="79">
        <v>29</v>
      </c>
      <c r="N199" s="769">
        <f>IF(ISERROR(VLOOKUP(VLOOKUP(I176,$AB:$AF,5,0)&amp;M199,売上入力!$A:$AJ,35,0)),0,IF(VLOOKUP(VLOOKUP(I176,$AB:$AF,5,0)&amp;M199,売上入力!$A:$J,10,0)="日払","日払済",VLOOKUP(VLOOKUP(I176,$AB:$AF,5,0)&amp;M199,売上入力!$A:$AJ,35,0)))</f>
        <v>0</v>
      </c>
      <c r="O199" s="770"/>
      <c r="P199" s="73"/>
      <c r="Q199" s="70"/>
      <c r="R199" s="79">
        <v>14</v>
      </c>
      <c r="S199" s="769">
        <f>IF(ISERROR(VLOOKUP(VLOOKUP(Q176,$AB:$AF,5,0)&amp;R199,売上入力!$A:$AJ,35,0)),0,IF(VLOOKUP(VLOOKUP(Q176,$AB:$AF,5,0)&amp;R199,売上入力!$A:$J,10,0)="日払","日払済",VLOOKUP(VLOOKUP(Q176,$AB:$AF,5,0)&amp;R199,売上入力!$A:$AJ,35,0)))</f>
        <v>0</v>
      </c>
      <c r="T199" s="770"/>
      <c r="U199" s="79">
        <v>29</v>
      </c>
      <c r="V199" s="769">
        <f>IF(ISERROR(VLOOKUP(VLOOKUP(Q176,$AB:$AF,5,0)&amp;U199,売上入力!$A:$AJ,35,0)),0,IF(VLOOKUP(VLOOKUP(Q176,$AB:$AF,5,0)&amp;U199,売上入力!$A:$J,10,0)="日払","日払済",VLOOKUP(VLOOKUP(Q176,$AB:$AF,5,0)&amp;U199,売上入力!$A:$AJ,35,0)))</f>
        <v>0</v>
      </c>
      <c r="W199" s="770"/>
      <c r="X199" s="73"/>
    </row>
    <row r="200" spans="1:24" ht="15.75" customHeight="1">
      <c r="A200" s="70"/>
      <c r="B200" s="80">
        <v>15</v>
      </c>
      <c r="C200" s="769">
        <f>IF(ISERROR(VLOOKUP(VLOOKUP(A176,$AB:$AF,5,0)&amp;B200,売上入力!$A:$AJ,35,0)),0,IF(VLOOKUP(VLOOKUP(A176,$AB:$AF,5,0)&amp;B200,売上入力!$A:$J,10,0)="日払","日払済",VLOOKUP(VLOOKUP(A176,$AB:$AF,5,0)&amp;B200,売上入力!$A:$AJ,35,0)))</f>
        <v>0</v>
      </c>
      <c r="D200" s="770"/>
      <c r="E200" s="79">
        <v>30</v>
      </c>
      <c r="F200" s="769">
        <f>IF(ISERROR(VLOOKUP(VLOOKUP(A176,$AB:$AF,5,0)&amp;E200,売上入力!$A:$AJ,35,0)),0,IF(VLOOKUP(VLOOKUP(A176,$AB:$AF,5,0)&amp;E200,売上入力!$A:$J,10,0)="日払","日払済",VLOOKUP(VLOOKUP(A176,$AB:$AF,5,0)&amp;E200,売上入力!$A:$AJ,35,0)))</f>
        <v>0</v>
      </c>
      <c r="G200" s="770"/>
      <c r="H200" s="73"/>
      <c r="I200" s="70"/>
      <c r="J200" s="80">
        <v>15</v>
      </c>
      <c r="K200" s="769">
        <f>IF(ISERROR(VLOOKUP(VLOOKUP(I176,$AB:$AF,5,0)&amp;J200,売上入力!$A:$AJ,35,0)),0,IF(VLOOKUP(VLOOKUP(I176,$AB:$AF,5,0)&amp;J200,売上入力!$A:$J,10,0)="日払","日払済",VLOOKUP(VLOOKUP(I176,$AB:$AF,5,0)&amp;J200,売上入力!$A:$AJ,35,0)))</f>
        <v>0</v>
      </c>
      <c r="L200" s="770"/>
      <c r="M200" s="79">
        <v>30</v>
      </c>
      <c r="N200" s="769">
        <f>IF(ISERROR(VLOOKUP(VLOOKUP(I176,$AB:$AF,5,0)&amp;M200,売上入力!$A:$AJ,35,0)),0,IF(VLOOKUP(VLOOKUP(I176,$AB:$AF,5,0)&amp;M200,売上入力!$A:$J,10,0)="日払","日払済",VLOOKUP(VLOOKUP(I176,$AB:$AF,5,0)&amp;M200,売上入力!$A:$AJ,35,0)))</f>
        <v>0</v>
      </c>
      <c r="O200" s="770"/>
      <c r="P200" s="73"/>
      <c r="Q200" s="70"/>
      <c r="R200" s="80">
        <v>15</v>
      </c>
      <c r="S200" s="769">
        <f>IF(ISERROR(VLOOKUP(VLOOKUP(Q176,$AB:$AF,5,0)&amp;R200,売上入力!$A:$AJ,35,0)),0,IF(VLOOKUP(VLOOKUP(Q176,$AB:$AF,5,0)&amp;R200,売上入力!$A:$J,10,0)="日払","日払済",VLOOKUP(VLOOKUP(Q176,$AB:$AF,5,0)&amp;R200,売上入力!$A:$AJ,35,0)))</f>
        <v>0</v>
      </c>
      <c r="T200" s="770"/>
      <c r="U200" s="79">
        <v>30</v>
      </c>
      <c r="V200" s="769">
        <f>IF(ISERROR(VLOOKUP(VLOOKUP(Q176,$AB:$AF,5,0)&amp;U200,売上入力!$A:$AJ,35,0)),0,IF(VLOOKUP(VLOOKUP(Q176,$AB:$AF,5,0)&amp;U200,売上入力!$A:$J,10,0)="日払","日払済",VLOOKUP(VLOOKUP(Q176,$AB:$AF,5,0)&amp;U200,売上入力!$A:$AJ,35,0)))</f>
        <v>0</v>
      </c>
      <c r="W200" s="770"/>
      <c r="X200" s="73"/>
    </row>
    <row r="201" spans="1:24" ht="15.75" customHeight="1">
      <c r="A201" s="70"/>
      <c r="B201" s="81"/>
      <c r="C201" s="765"/>
      <c r="D201" s="766"/>
      <c r="E201" s="79">
        <v>31</v>
      </c>
      <c r="F201" s="767">
        <f>IF(ISERROR(VLOOKUP(VLOOKUP(A176,$AB:$AF,5,0)&amp;E201,売上入力!$A:$AJ,35,0)),0,IF(VLOOKUP(VLOOKUP(A176,$AB:$AF,5,0)&amp;E201,売上入力!$A:$J,10,0)="日払","日払済",VLOOKUP(VLOOKUP(A176,$AB:$AF,5,0)&amp;E201,売上入力!$A:$AJ,35,0)))</f>
        <v>0</v>
      </c>
      <c r="G201" s="768"/>
      <c r="H201" s="73"/>
      <c r="I201" s="70"/>
      <c r="J201" s="81"/>
      <c r="K201" s="765"/>
      <c r="L201" s="766"/>
      <c r="M201" s="79">
        <v>31</v>
      </c>
      <c r="N201" s="767">
        <f>IF(ISERROR(VLOOKUP(VLOOKUP(I176,$AB:$AF,5,0)&amp;M201,売上入力!$A:$AJ,35,0)),0,IF(VLOOKUP(VLOOKUP(I176,$AB:$AF,5,0)&amp;M201,売上入力!$A:$J,10,0)="日払","日払済",VLOOKUP(VLOOKUP(I176,$AB:$AF,5,0)&amp;M201,売上入力!$A:$AJ,35,0)))</f>
        <v>0</v>
      </c>
      <c r="O201" s="768"/>
      <c r="P201" s="73"/>
      <c r="Q201" s="70"/>
      <c r="R201" s="81"/>
      <c r="S201" s="765"/>
      <c r="T201" s="766"/>
      <c r="U201" s="79">
        <v>31</v>
      </c>
      <c r="V201" s="767">
        <f>IF(ISERROR(VLOOKUP(VLOOKUP(Q176,$AB:$AF,5,0)&amp;U201,売上入力!$A:$AJ,35,0)),0,IF(VLOOKUP(VLOOKUP(Q176,$AB:$AF,5,0)&amp;U201,売上入力!$A:$J,10,0)="日払","日払済",VLOOKUP(VLOOKUP(Q176,$AB:$AF,5,0)&amp;U201,売上入力!$A:$AJ,35,0)))</f>
        <v>0</v>
      </c>
      <c r="W201" s="768"/>
      <c r="X201" s="73"/>
    </row>
    <row r="202" spans="1:24" ht="15.75" customHeight="1">
      <c r="A202" s="70"/>
      <c r="B202" s="756" t="s">
        <v>50</v>
      </c>
      <c r="C202" s="757"/>
      <c r="D202" s="758"/>
      <c r="E202" s="759">
        <f>SUM(C186:C201,F186:F201)</f>
        <v>0</v>
      </c>
      <c r="F202" s="760"/>
      <c r="G202" s="82" t="s">
        <v>51</v>
      </c>
      <c r="H202" s="73"/>
      <c r="I202" s="70"/>
      <c r="J202" s="756" t="s">
        <v>50</v>
      </c>
      <c r="K202" s="757"/>
      <c r="L202" s="758"/>
      <c r="M202" s="759">
        <f>SUM(K186:K201,N186:N201)</f>
        <v>0</v>
      </c>
      <c r="N202" s="760"/>
      <c r="O202" s="82" t="s">
        <v>51</v>
      </c>
      <c r="P202" s="73"/>
      <c r="Q202" s="70"/>
      <c r="R202" s="756" t="s">
        <v>50</v>
      </c>
      <c r="S202" s="757"/>
      <c r="T202" s="758"/>
      <c r="U202" s="759">
        <f>SUM(S186:S201,V186:V201)</f>
        <v>0</v>
      </c>
      <c r="V202" s="760"/>
      <c r="W202" s="82" t="s">
        <v>51</v>
      </c>
      <c r="X202" s="73"/>
    </row>
    <row r="203" spans="1:24" ht="15.75" customHeight="1">
      <c r="A203" s="70"/>
      <c r="B203" s="756" t="s">
        <v>52</v>
      </c>
      <c r="C203" s="757"/>
      <c r="D203" s="758"/>
      <c r="E203" s="759">
        <f>COUNTIF(C186:C200,"&gt;1")+COUNTIF(F186:F201,"&gt;1")</f>
        <v>0</v>
      </c>
      <c r="F203" s="760"/>
      <c r="G203" s="82" t="s">
        <v>48</v>
      </c>
      <c r="H203" s="73"/>
      <c r="I203" s="70"/>
      <c r="J203" s="756" t="s">
        <v>52</v>
      </c>
      <c r="K203" s="757"/>
      <c r="L203" s="758"/>
      <c r="M203" s="759">
        <f>COUNTIF(K186:K200,"&gt;1")+COUNTIF(N186:N201,"&gt;1")</f>
        <v>0</v>
      </c>
      <c r="N203" s="760"/>
      <c r="O203" s="82" t="s">
        <v>48</v>
      </c>
      <c r="P203" s="73"/>
      <c r="Q203" s="70"/>
      <c r="R203" s="756" t="s">
        <v>52</v>
      </c>
      <c r="S203" s="757"/>
      <c r="T203" s="758"/>
      <c r="U203" s="759">
        <f>COUNTIF(S186:S200,"&gt;1")+COUNTIF(V186:V201,"&gt;1")</f>
        <v>0</v>
      </c>
      <c r="V203" s="760"/>
      <c r="W203" s="82" t="s">
        <v>48</v>
      </c>
      <c r="X203" s="73"/>
    </row>
    <row r="204" spans="1:24" ht="15.75" customHeight="1">
      <c r="A204" s="70"/>
      <c r="B204" s="756" t="s">
        <v>53</v>
      </c>
      <c r="C204" s="757"/>
      <c r="D204" s="758"/>
      <c r="E204" s="761"/>
      <c r="F204" s="762"/>
      <c r="G204" s="82" t="s">
        <v>51</v>
      </c>
      <c r="H204" s="73"/>
      <c r="I204" s="70"/>
      <c r="J204" s="756" t="s">
        <v>53</v>
      </c>
      <c r="K204" s="757"/>
      <c r="L204" s="758"/>
      <c r="M204" s="761"/>
      <c r="N204" s="762"/>
      <c r="O204" s="82" t="s">
        <v>51</v>
      </c>
      <c r="P204" s="73"/>
      <c r="Q204" s="70"/>
      <c r="R204" s="756" t="s">
        <v>53</v>
      </c>
      <c r="S204" s="757"/>
      <c r="T204" s="758"/>
      <c r="U204" s="761"/>
      <c r="V204" s="762"/>
      <c r="W204" s="82" t="s">
        <v>51</v>
      </c>
      <c r="X204" s="73"/>
    </row>
    <row r="205" spans="1:24" ht="15.75" customHeight="1">
      <c r="A205" s="70"/>
      <c r="B205" s="756" t="s">
        <v>54</v>
      </c>
      <c r="C205" s="757"/>
      <c r="D205" s="758"/>
      <c r="E205" s="759">
        <f>E202-E204</f>
        <v>0</v>
      </c>
      <c r="F205" s="760"/>
      <c r="G205" s="82" t="s">
        <v>51</v>
      </c>
      <c r="H205" s="73"/>
      <c r="I205" s="70"/>
      <c r="J205" s="756" t="s">
        <v>54</v>
      </c>
      <c r="K205" s="757"/>
      <c r="L205" s="758"/>
      <c r="M205" s="759">
        <f>M202-M204</f>
        <v>0</v>
      </c>
      <c r="N205" s="760"/>
      <c r="O205" s="82" t="s">
        <v>51</v>
      </c>
      <c r="P205" s="73"/>
      <c r="Q205" s="70"/>
      <c r="R205" s="756" t="s">
        <v>54</v>
      </c>
      <c r="S205" s="757"/>
      <c r="T205" s="758"/>
      <c r="U205" s="759">
        <f>U202-U204</f>
        <v>0</v>
      </c>
      <c r="V205" s="760"/>
      <c r="W205" s="82" t="s">
        <v>51</v>
      </c>
      <c r="X205" s="73"/>
    </row>
    <row r="206" spans="1:24" ht="8.25" customHeight="1">
      <c r="A206" s="70"/>
      <c r="B206" s="83"/>
      <c r="C206" s="83"/>
      <c r="D206" s="83"/>
      <c r="E206" s="84"/>
      <c r="F206" s="85"/>
      <c r="G206" s="83"/>
      <c r="H206" s="73"/>
      <c r="I206" s="70"/>
      <c r="J206" s="83"/>
      <c r="K206" s="83"/>
      <c r="L206" s="83"/>
      <c r="M206" s="84"/>
      <c r="N206" s="85"/>
      <c r="O206" s="83"/>
      <c r="P206" s="73"/>
      <c r="Q206" s="70"/>
      <c r="R206" s="83"/>
      <c r="S206" s="83"/>
      <c r="T206" s="83"/>
      <c r="U206" s="84"/>
      <c r="V206" s="85"/>
      <c r="W206" s="83"/>
      <c r="X206" s="73"/>
    </row>
    <row r="207" spans="1:24" ht="15" customHeight="1">
      <c r="A207" s="70"/>
      <c r="B207" s="547" t="s">
        <v>381</v>
      </c>
      <c r="C207" s="548"/>
      <c r="D207" s="548"/>
      <c r="E207" s="548"/>
      <c r="F207" s="548"/>
      <c r="G207" s="549"/>
      <c r="H207" s="73"/>
      <c r="I207" s="70"/>
      <c r="J207" s="547" t="s">
        <v>381</v>
      </c>
      <c r="K207" s="548"/>
      <c r="L207" s="548"/>
      <c r="M207" s="548"/>
      <c r="N207" s="548"/>
      <c r="O207" s="549"/>
      <c r="P207" s="73"/>
      <c r="Q207" s="70"/>
      <c r="R207" s="547" t="s">
        <v>381</v>
      </c>
      <c r="S207" s="548"/>
      <c r="T207" s="548"/>
      <c r="U207" s="548"/>
      <c r="V207" s="548"/>
      <c r="W207" s="549"/>
      <c r="X207" s="73"/>
    </row>
    <row r="208" spans="1:24" ht="15" customHeight="1">
      <c r="A208" s="70"/>
      <c r="B208" s="754" t="s">
        <v>56</v>
      </c>
      <c r="C208" s="754"/>
      <c r="D208" s="754"/>
      <c r="E208" s="754"/>
      <c r="F208" s="754"/>
      <c r="G208" s="550"/>
      <c r="H208" s="73"/>
      <c r="I208" s="70"/>
      <c r="J208" s="754" t="s">
        <v>56</v>
      </c>
      <c r="K208" s="754"/>
      <c r="L208" s="754"/>
      <c r="M208" s="754"/>
      <c r="N208" s="754"/>
      <c r="O208" s="550"/>
      <c r="P208" s="73"/>
      <c r="Q208" s="70"/>
      <c r="R208" s="754" t="s">
        <v>56</v>
      </c>
      <c r="S208" s="754"/>
      <c r="T208" s="754"/>
      <c r="U208" s="754"/>
      <c r="V208" s="754"/>
      <c r="W208" s="550"/>
      <c r="X208" s="73"/>
    </row>
    <row r="209" spans="1:26" ht="27" customHeight="1">
      <c r="A209" s="70"/>
      <c r="B209" s="755" t="s">
        <v>382</v>
      </c>
      <c r="C209" s="755"/>
      <c r="D209" s="755"/>
      <c r="E209" s="755"/>
      <c r="F209" s="755"/>
      <c r="G209" s="551"/>
      <c r="H209" s="73"/>
      <c r="I209" s="70"/>
      <c r="J209" s="755" t="s">
        <v>382</v>
      </c>
      <c r="K209" s="755"/>
      <c r="L209" s="755"/>
      <c r="M209" s="755"/>
      <c r="N209" s="755"/>
      <c r="O209" s="551"/>
      <c r="P209" s="73"/>
      <c r="Q209" s="70"/>
      <c r="R209" s="755" t="s">
        <v>382</v>
      </c>
      <c r="S209" s="755"/>
      <c r="T209" s="755"/>
      <c r="U209" s="755"/>
      <c r="V209" s="755"/>
      <c r="W209" s="551"/>
      <c r="X209" s="73"/>
    </row>
    <row r="210" spans="1:26" ht="13.5">
      <c r="A210" s="86"/>
      <c r="B210" s="87"/>
      <c r="C210" s="87"/>
      <c r="D210" s="87"/>
      <c r="E210" s="87"/>
      <c r="F210" s="87"/>
      <c r="G210" s="87"/>
      <c r="H210" s="88"/>
      <c r="I210" s="86"/>
      <c r="J210" s="87"/>
      <c r="K210" s="87"/>
      <c r="L210" s="87"/>
      <c r="M210" s="87"/>
      <c r="N210" s="87"/>
      <c r="O210" s="87"/>
      <c r="P210" s="88"/>
      <c r="Q210" s="86"/>
      <c r="R210" s="87"/>
      <c r="S210" s="87"/>
      <c r="T210" s="87"/>
      <c r="U210" s="87"/>
      <c r="V210" s="87"/>
      <c r="W210" s="87"/>
      <c r="X210" s="88"/>
    </row>
    <row r="211" spans="1:26" ht="13.5">
      <c r="A211" s="67">
        <v>19</v>
      </c>
      <c r="B211" s="68"/>
      <c r="C211" s="68"/>
      <c r="D211" s="68"/>
      <c r="E211" s="68"/>
      <c r="F211" s="68"/>
      <c r="G211" s="68"/>
      <c r="H211" s="69"/>
      <c r="I211" s="67">
        <v>20</v>
      </c>
      <c r="J211" s="68"/>
      <c r="K211" s="68"/>
      <c r="L211" s="68"/>
      <c r="M211" s="68"/>
      <c r="N211" s="68"/>
      <c r="O211" s="68"/>
      <c r="P211" s="69"/>
      <c r="Q211" s="67">
        <v>21</v>
      </c>
      <c r="R211" s="68"/>
      <c r="S211" s="68"/>
      <c r="T211" s="68"/>
      <c r="U211" s="68"/>
      <c r="V211" s="68"/>
      <c r="W211" s="68"/>
      <c r="X211" s="69"/>
    </row>
    <row r="212" spans="1:26" ht="17.25">
      <c r="A212" s="70"/>
      <c r="B212" s="788" t="s">
        <v>43</v>
      </c>
      <c r="C212" s="789"/>
      <c r="D212" s="789"/>
      <c r="E212" s="789"/>
      <c r="F212" s="789"/>
      <c r="G212" s="790"/>
      <c r="H212" s="71"/>
      <c r="I212" s="70"/>
      <c r="J212" s="788" t="s">
        <v>43</v>
      </c>
      <c r="K212" s="789"/>
      <c r="L212" s="789"/>
      <c r="M212" s="789"/>
      <c r="N212" s="789"/>
      <c r="O212" s="790"/>
      <c r="P212" s="71"/>
      <c r="Q212" s="70"/>
      <c r="R212" s="788" t="s">
        <v>43</v>
      </c>
      <c r="S212" s="789"/>
      <c r="T212" s="789"/>
      <c r="U212" s="789"/>
      <c r="V212" s="789"/>
      <c r="W212" s="790"/>
      <c r="X212" s="71"/>
    </row>
    <row r="213" spans="1:26" ht="13.5">
      <c r="A213" s="70"/>
      <c r="B213" s="72"/>
      <c r="C213" s="72"/>
      <c r="D213" s="545" t="str">
        <f>"（ "&amp;$AA$3&amp;"年"</f>
        <v>（ 令和5年</v>
      </c>
      <c r="E213" s="72">
        <f>E3</f>
        <v>10</v>
      </c>
      <c r="F213" s="72" t="s">
        <v>379</v>
      </c>
      <c r="H213" s="73"/>
      <c r="I213" s="70"/>
      <c r="J213" s="72"/>
      <c r="K213" s="72"/>
      <c r="L213" s="545" t="str">
        <f>D213</f>
        <v>（ 令和5年</v>
      </c>
      <c r="M213" s="72">
        <f>E3</f>
        <v>10</v>
      </c>
      <c r="N213" s="72" t="s">
        <v>379</v>
      </c>
      <c r="P213" s="73"/>
      <c r="Q213" s="70"/>
      <c r="R213" s="72"/>
      <c r="S213" s="72"/>
      <c r="T213" s="545" t="str">
        <f>D213</f>
        <v>（ 令和5年</v>
      </c>
      <c r="U213" s="72">
        <f>E3</f>
        <v>10</v>
      </c>
      <c r="V213" s="72" t="s">
        <v>379</v>
      </c>
      <c r="X213" s="73"/>
      <c r="Z213" s="154"/>
    </row>
    <row r="214" spans="1:26" ht="8.25" customHeight="1">
      <c r="A214" s="70"/>
      <c r="H214" s="73"/>
      <c r="I214" s="70"/>
      <c r="P214" s="73"/>
      <c r="Q214" s="70"/>
      <c r="X214" s="73"/>
    </row>
    <row r="215" spans="1:26" ht="17.25">
      <c r="A215" s="70"/>
      <c r="B215" s="74"/>
      <c r="C215" s="791" t="str">
        <f>VLOOKUP(A211,$AB:$AD,3,0)</f>
        <v>堤</v>
      </c>
      <c r="D215" s="791"/>
      <c r="E215" s="791" t="str">
        <f>VLOOKUP(A211,$AB:$AF,4,0)</f>
        <v>大輔</v>
      </c>
      <c r="F215" s="791"/>
      <c r="G215" s="163" t="s">
        <v>44</v>
      </c>
      <c r="H215" s="73"/>
      <c r="I215" s="70"/>
      <c r="J215" s="74"/>
      <c r="K215" s="791" t="str">
        <f>VLOOKUP(I211,$AB:$AD,3,0)</f>
        <v>佐藤政</v>
      </c>
      <c r="L215" s="791"/>
      <c r="M215" s="791">
        <f>VLOOKUP(I211,$AB:$AF,4,0)</f>
        <v>0</v>
      </c>
      <c r="N215" s="791"/>
      <c r="O215" s="163" t="s">
        <v>44</v>
      </c>
      <c r="P215" s="73"/>
      <c r="Q215" s="70"/>
      <c r="R215" s="74"/>
      <c r="S215" s="791" t="str">
        <f>VLOOKUP(Q211,$AB:$AD,3,0)</f>
        <v>清水</v>
      </c>
      <c r="T215" s="791"/>
      <c r="U215" s="791" t="str">
        <f>VLOOKUP(Q211,$AB:$AF,4,0)</f>
        <v>学武</v>
      </c>
      <c r="V215" s="791"/>
      <c r="W215" s="163" t="s">
        <v>44</v>
      </c>
      <c r="X215" s="73"/>
    </row>
    <row r="216" spans="1:26" ht="8.25" customHeight="1">
      <c r="A216" s="70"/>
      <c r="H216" s="73"/>
      <c r="I216" s="70"/>
      <c r="P216" s="73"/>
      <c r="Q216" s="70"/>
      <c r="X216" s="73"/>
    </row>
    <row r="217" spans="1:26" ht="15.75" customHeight="1">
      <c r="A217" s="70"/>
      <c r="B217" s="775" t="s">
        <v>45</v>
      </c>
      <c r="C217" s="776"/>
      <c r="D217" s="777"/>
      <c r="E217" s="75" t="s">
        <v>46</v>
      </c>
      <c r="F217" s="781">
        <f>$Z$3</f>
        <v>45200</v>
      </c>
      <c r="G217" s="782"/>
      <c r="H217" s="73"/>
      <c r="I217" s="70"/>
      <c r="J217" s="775" t="s">
        <v>45</v>
      </c>
      <c r="K217" s="776"/>
      <c r="L217" s="777"/>
      <c r="M217" s="75" t="s">
        <v>46</v>
      </c>
      <c r="N217" s="781">
        <f>F217</f>
        <v>45200</v>
      </c>
      <c r="O217" s="782"/>
      <c r="P217" s="73"/>
      <c r="Q217" s="70"/>
      <c r="R217" s="775" t="s">
        <v>45</v>
      </c>
      <c r="S217" s="776"/>
      <c r="T217" s="777"/>
      <c r="U217" s="75" t="s">
        <v>46</v>
      </c>
      <c r="V217" s="781">
        <f>F217</f>
        <v>45200</v>
      </c>
      <c r="W217" s="782"/>
      <c r="X217" s="73"/>
    </row>
    <row r="218" spans="1:26" ht="15.75" customHeight="1">
      <c r="A218" s="70"/>
      <c r="B218" s="778"/>
      <c r="C218" s="779"/>
      <c r="D218" s="780"/>
      <c r="E218" s="76" t="s">
        <v>47</v>
      </c>
      <c r="F218" s="784">
        <f>EDATE(F217,1)-1</f>
        <v>45230</v>
      </c>
      <c r="G218" s="785"/>
      <c r="H218" s="73"/>
      <c r="I218" s="70"/>
      <c r="J218" s="778"/>
      <c r="K218" s="779"/>
      <c r="L218" s="780"/>
      <c r="M218" s="76" t="s">
        <v>47</v>
      </c>
      <c r="N218" s="784">
        <f>EDATE(N217,1)-1</f>
        <v>45230</v>
      </c>
      <c r="O218" s="785"/>
      <c r="P218" s="73"/>
      <c r="Q218" s="70"/>
      <c r="R218" s="778"/>
      <c r="S218" s="779"/>
      <c r="T218" s="780"/>
      <c r="U218" s="76" t="s">
        <v>47</v>
      </c>
      <c r="V218" s="784">
        <f>EDATE(V217,1)-1</f>
        <v>45230</v>
      </c>
      <c r="W218" s="785"/>
      <c r="X218" s="73"/>
    </row>
    <row r="219" spans="1:26" ht="15.75" customHeight="1">
      <c r="A219" s="70"/>
      <c r="B219" s="756" t="s">
        <v>21</v>
      </c>
      <c r="C219" s="757"/>
      <c r="D219" s="757"/>
      <c r="E219" s="757"/>
      <c r="F219" s="757"/>
      <c r="G219" s="758"/>
      <c r="H219" s="73"/>
      <c r="I219" s="70"/>
      <c r="J219" s="756" t="s">
        <v>21</v>
      </c>
      <c r="K219" s="757"/>
      <c r="L219" s="757"/>
      <c r="M219" s="757"/>
      <c r="N219" s="757"/>
      <c r="O219" s="758"/>
      <c r="P219" s="73"/>
      <c r="Q219" s="70"/>
      <c r="R219" s="756" t="s">
        <v>21</v>
      </c>
      <c r="S219" s="757"/>
      <c r="T219" s="757"/>
      <c r="U219" s="757"/>
      <c r="V219" s="757"/>
      <c r="W219" s="758"/>
      <c r="X219" s="73"/>
    </row>
    <row r="220" spans="1:26" ht="15.75" customHeight="1">
      <c r="A220" s="70"/>
      <c r="B220" s="77" t="s">
        <v>48</v>
      </c>
      <c r="C220" s="773" t="s">
        <v>49</v>
      </c>
      <c r="D220" s="774"/>
      <c r="E220" s="77" t="s">
        <v>48</v>
      </c>
      <c r="F220" s="773" t="s">
        <v>49</v>
      </c>
      <c r="G220" s="774"/>
      <c r="H220" s="73"/>
      <c r="I220" s="70"/>
      <c r="J220" s="77" t="s">
        <v>48</v>
      </c>
      <c r="K220" s="773" t="s">
        <v>49</v>
      </c>
      <c r="L220" s="774"/>
      <c r="M220" s="77" t="s">
        <v>48</v>
      </c>
      <c r="N220" s="773" t="s">
        <v>49</v>
      </c>
      <c r="O220" s="774"/>
      <c r="P220" s="73"/>
      <c r="Q220" s="70"/>
      <c r="R220" s="77" t="s">
        <v>48</v>
      </c>
      <c r="S220" s="773" t="s">
        <v>49</v>
      </c>
      <c r="T220" s="774"/>
      <c r="U220" s="77" t="s">
        <v>48</v>
      </c>
      <c r="V220" s="773" t="s">
        <v>49</v>
      </c>
      <c r="W220" s="774"/>
      <c r="X220" s="73"/>
    </row>
    <row r="221" spans="1:26" ht="15.75" customHeight="1">
      <c r="A221" s="70"/>
      <c r="B221" s="78">
        <v>1</v>
      </c>
      <c r="C221" s="769">
        <f>IF(ISERROR(VLOOKUP(VLOOKUP(A211,$AB:$AF,5,0)&amp;B221,売上入力!$A:$AJ,35,0)),0,IF(VLOOKUP(VLOOKUP(A211,$AB:$AF,5,0)&amp;B221,売上入力!$A:$J,10,0)="日払","日払済",VLOOKUP(VLOOKUP(A211,$AB:$AF,5,0)&amp;B221,売上入力!$A:$AJ,35,0)))</f>
        <v>0</v>
      </c>
      <c r="D221" s="770"/>
      <c r="E221" s="78">
        <v>16</v>
      </c>
      <c r="F221" s="769">
        <f>IF(ISERROR(VLOOKUP(VLOOKUP(A211,$AB:$AF,5,0)&amp;E221,売上入力!$A:$AJ,35,0)),0,IF(VLOOKUP(VLOOKUP(A211,$AB:$AF,5,0)&amp;E221,売上入力!$A:$J,10,0)="日払","日払済",VLOOKUP(VLOOKUP(A211,$AB:$AF,5,0)&amp;E221,売上入力!$A:$AJ,35,0)))</f>
        <v>0</v>
      </c>
      <c r="G221" s="770"/>
      <c r="H221" s="73"/>
      <c r="I221" s="70"/>
      <c r="J221" s="78">
        <v>1</v>
      </c>
      <c r="K221" s="769">
        <f>IF(ISERROR(VLOOKUP(VLOOKUP(I211,$AB:$AF,5,0)&amp;J221,売上入力!$A:$AJ,35,0)),0,IF(VLOOKUP(VLOOKUP(I211,$AB:$AF,5,0)&amp;J221,売上入力!$A:$J,10,0)="日払","日払済",VLOOKUP(VLOOKUP(I211,$AB:$AF,5,0)&amp;J221,売上入力!$A:$AJ,35,0)))</f>
        <v>0</v>
      </c>
      <c r="L221" s="770"/>
      <c r="M221" s="78">
        <v>16</v>
      </c>
      <c r="N221" s="769">
        <f>IF(ISERROR(VLOOKUP(VLOOKUP(I211,$AB:$AF,5,0)&amp;M221,売上入力!$A:$AJ,35,0)),0,IF(VLOOKUP(VLOOKUP(I211,$AB:$AF,5,0)&amp;M221,売上入力!$A:$J,10,0)="日払","日払済",VLOOKUP(VLOOKUP(I211,$AB:$AF,5,0)&amp;M221,売上入力!$A:$AJ,35,0)))</f>
        <v>0</v>
      </c>
      <c r="O221" s="770"/>
      <c r="P221" s="73"/>
      <c r="Q221" s="70"/>
      <c r="R221" s="78">
        <v>1</v>
      </c>
      <c r="S221" s="769">
        <f>IF(ISERROR(VLOOKUP(VLOOKUP(Q211,$AB:$AF,5,0)&amp;R221,売上入力!$A:$AJ,35,0)),0,IF(VLOOKUP(VLOOKUP(Q211,$AB:$AF,5,0)&amp;R221,売上入力!$A:$J,10,0)="日払","日払済",VLOOKUP(VLOOKUP(Q211,$AB:$AF,5,0)&amp;R221,売上入力!$A:$AJ,35,0)))</f>
        <v>0</v>
      </c>
      <c r="T221" s="770"/>
      <c r="U221" s="78">
        <v>16</v>
      </c>
      <c r="V221" s="769">
        <f>IF(ISERROR(VLOOKUP(VLOOKUP(Q211,$AB:$AF,5,0)&amp;U221,売上入力!$A:$AJ,35,0)),0,IF(VLOOKUP(VLOOKUP(Q211,$AB:$AF,5,0)&amp;U221,売上入力!$A:$J,10,0)="日払","日払済",VLOOKUP(VLOOKUP(Q211,$AB:$AF,5,0)&amp;U221,売上入力!$A:$AJ,35,0)))</f>
        <v>0</v>
      </c>
      <c r="W221" s="770"/>
      <c r="X221" s="73"/>
    </row>
    <row r="222" spans="1:26" ht="15.75" customHeight="1">
      <c r="A222" s="70"/>
      <c r="B222" s="79">
        <v>2</v>
      </c>
      <c r="C222" s="769">
        <f>IF(ISERROR(VLOOKUP(VLOOKUP(A211,$AB:$AF,5,0)&amp;B222,売上入力!$A:$AJ,35,0)),0,IF(VLOOKUP(VLOOKUP(A211,$AB:$AF,5,0)&amp;B222,売上入力!$A:$J,10,0)="日払","日払済",VLOOKUP(VLOOKUP(A211,$AB:$AF,5,0)&amp;B222,売上入力!$A:$AJ,35,0)))</f>
        <v>0</v>
      </c>
      <c r="D222" s="770"/>
      <c r="E222" s="79">
        <v>17</v>
      </c>
      <c r="F222" s="769">
        <f>IF(ISERROR(VLOOKUP(VLOOKUP(A211,$AB:$AF,5,0)&amp;E222,売上入力!$A:$AJ,35,0)),0,IF(VLOOKUP(VLOOKUP(A211,$AB:$AF,5,0)&amp;E222,売上入力!$A:$J,10,0)="日払","日払済",VLOOKUP(VLOOKUP(A211,$AB:$AF,5,0)&amp;E222,売上入力!$A:$AJ,35,0)))</f>
        <v>0</v>
      </c>
      <c r="G222" s="770"/>
      <c r="H222" s="73"/>
      <c r="I222" s="70"/>
      <c r="J222" s="79">
        <v>2</v>
      </c>
      <c r="K222" s="769">
        <f>IF(ISERROR(VLOOKUP(VLOOKUP(I211,$AB:$AF,5,0)&amp;J222,売上入力!$A:$AJ,35,0)),0,IF(VLOOKUP(VLOOKUP(I211,$AB:$AF,5,0)&amp;J222,売上入力!$A:$J,10,0)="日払","日払済",VLOOKUP(VLOOKUP(I211,$AB:$AF,5,0)&amp;J222,売上入力!$A:$AJ,35,0)))</f>
        <v>0</v>
      </c>
      <c r="L222" s="770"/>
      <c r="M222" s="79">
        <v>17</v>
      </c>
      <c r="N222" s="769">
        <f>IF(ISERROR(VLOOKUP(VLOOKUP(I211,$AB:$AF,5,0)&amp;M222,売上入力!$A:$AJ,35,0)),0,IF(VLOOKUP(VLOOKUP(I211,$AB:$AF,5,0)&amp;M222,売上入力!$A:$J,10,0)="日払","日払済",VLOOKUP(VLOOKUP(I211,$AB:$AF,5,0)&amp;M222,売上入力!$A:$AJ,35,0)))</f>
        <v>0</v>
      </c>
      <c r="O222" s="770"/>
      <c r="P222" s="73"/>
      <c r="Q222" s="70"/>
      <c r="R222" s="79">
        <v>2</v>
      </c>
      <c r="S222" s="769">
        <f>IF(ISERROR(VLOOKUP(VLOOKUP(Q211,$AB:$AF,5,0)&amp;R222,売上入力!$A:$AJ,35,0)),0,IF(VLOOKUP(VLOOKUP(Q211,$AB:$AF,5,0)&amp;R222,売上入力!$A:$J,10,0)="日払","日払済",VLOOKUP(VLOOKUP(Q211,$AB:$AF,5,0)&amp;R222,売上入力!$A:$AJ,35,0)))</f>
        <v>0</v>
      </c>
      <c r="T222" s="770"/>
      <c r="U222" s="79">
        <v>17</v>
      </c>
      <c r="V222" s="769">
        <f>IF(ISERROR(VLOOKUP(VLOOKUP(Q211,$AB:$AF,5,0)&amp;U222,売上入力!$A:$AJ,35,0)),0,IF(VLOOKUP(VLOOKUP(Q211,$AB:$AF,5,0)&amp;U222,売上入力!$A:$J,10,0)="日払","日払済",VLOOKUP(VLOOKUP(Q211,$AB:$AF,5,0)&amp;U222,売上入力!$A:$AJ,35,0)))</f>
        <v>0</v>
      </c>
      <c r="W222" s="770"/>
      <c r="X222" s="73"/>
    </row>
    <row r="223" spans="1:26" ht="15.75" customHeight="1">
      <c r="A223" s="70"/>
      <c r="B223" s="79">
        <v>3</v>
      </c>
      <c r="C223" s="769">
        <f>IF(ISERROR(VLOOKUP(VLOOKUP(A211,$AB:$AF,5,0)&amp;B223,売上入力!$A:$AJ,35,0)),0,IF(VLOOKUP(VLOOKUP(A211,$AB:$AF,5,0)&amp;B223,売上入力!$A:$J,10,0)="日払","日払済",VLOOKUP(VLOOKUP(A211,$AB:$AF,5,0)&amp;B223,売上入力!$A:$AJ,35,0)))</f>
        <v>0</v>
      </c>
      <c r="D223" s="770"/>
      <c r="E223" s="79">
        <v>18</v>
      </c>
      <c r="F223" s="769">
        <f>IF(ISERROR(VLOOKUP(VLOOKUP(A211,$AB:$AF,5,0)&amp;E223,売上入力!$A:$AJ,35,0)),0,IF(VLOOKUP(VLOOKUP(A211,$AB:$AF,5,0)&amp;E223,売上入力!$A:$J,10,0)="日払","日払済",VLOOKUP(VLOOKUP(A211,$AB:$AF,5,0)&amp;E223,売上入力!$A:$AJ,35,0)))</f>
        <v>0</v>
      </c>
      <c r="G223" s="770"/>
      <c r="H223" s="73"/>
      <c r="I223" s="70"/>
      <c r="J223" s="79">
        <v>3</v>
      </c>
      <c r="K223" s="769">
        <f>IF(ISERROR(VLOOKUP(VLOOKUP(I211,$AB:$AF,5,0)&amp;J223,売上入力!$A:$AJ,35,0)),0,IF(VLOOKUP(VLOOKUP(I211,$AB:$AF,5,0)&amp;J223,売上入力!$A:$J,10,0)="日払","日払済",VLOOKUP(VLOOKUP(I211,$AB:$AF,5,0)&amp;J223,売上入力!$A:$AJ,35,0)))</f>
        <v>0</v>
      </c>
      <c r="L223" s="770"/>
      <c r="M223" s="79">
        <v>18</v>
      </c>
      <c r="N223" s="769">
        <f>IF(ISERROR(VLOOKUP(VLOOKUP(I211,$AB:$AF,5,0)&amp;M223,売上入力!$A:$AJ,35,0)),0,IF(VLOOKUP(VLOOKUP(I211,$AB:$AF,5,0)&amp;M223,売上入力!$A:$J,10,0)="日払","日払済",VLOOKUP(VLOOKUP(I211,$AB:$AF,5,0)&amp;M223,売上入力!$A:$AJ,35,0)))</f>
        <v>0</v>
      </c>
      <c r="O223" s="770"/>
      <c r="P223" s="73"/>
      <c r="Q223" s="70"/>
      <c r="R223" s="79">
        <v>3</v>
      </c>
      <c r="S223" s="769">
        <f>IF(ISERROR(VLOOKUP(VLOOKUP(Q211,$AB:$AF,5,0)&amp;R223,売上入力!$A:$AJ,35,0)),0,IF(VLOOKUP(VLOOKUP(Q211,$AB:$AF,5,0)&amp;R223,売上入力!$A:$J,10,0)="日払","日払済",VLOOKUP(VLOOKUP(Q211,$AB:$AF,5,0)&amp;R223,売上入力!$A:$AJ,35,0)))</f>
        <v>0</v>
      </c>
      <c r="T223" s="770"/>
      <c r="U223" s="79">
        <v>18</v>
      </c>
      <c r="V223" s="769">
        <f>IF(ISERROR(VLOOKUP(VLOOKUP(Q211,$AB:$AF,5,0)&amp;U223,売上入力!$A:$AJ,35,0)),0,IF(VLOOKUP(VLOOKUP(Q211,$AB:$AF,5,0)&amp;U223,売上入力!$A:$J,10,0)="日払","日払済",VLOOKUP(VLOOKUP(Q211,$AB:$AF,5,0)&amp;U223,売上入力!$A:$AJ,35,0)))</f>
        <v>0</v>
      </c>
      <c r="W223" s="770"/>
      <c r="X223" s="73"/>
    </row>
    <row r="224" spans="1:26" ht="15.75" customHeight="1">
      <c r="A224" s="70"/>
      <c r="B224" s="79">
        <v>4</v>
      </c>
      <c r="C224" s="769">
        <f>IF(ISERROR(VLOOKUP(VLOOKUP(A211,$AB:$AF,5,0)&amp;B224,売上入力!$A:$AJ,35,0)),0,IF(VLOOKUP(VLOOKUP(A211,$AB:$AF,5,0)&amp;B224,売上入力!$A:$J,10,0)="日払","日払済",VLOOKUP(VLOOKUP(A211,$AB:$AF,5,0)&amp;B224,売上入力!$A:$AJ,35,0)))</f>
        <v>0</v>
      </c>
      <c r="D224" s="770"/>
      <c r="E224" s="79">
        <v>19</v>
      </c>
      <c r="F224" s="769">
        <f>IF(ISERROR(VLOOKUP(VLOOKUP(A211,$AB:$AF,5,0)&amp;E224,売上入力!$A:$AJ,35,0)),0,IF(VLOOKUP(VLOOKUP(A211,$AB:$AF,5,0)&amp;E224,売上入力!$A:$J,10,0)="日払","日払済",VLOOKUP(VLOOKUP(A211,$AB:$AF,5,0)&amp;E224,売上入力!$A:$AJ,35,0)))</f>
        <v>0</v>
      </c>
      <c r="G224" s="770"/>
      <c r="H224" s="73"/>
      <c r="I224" s="70"/>
      <c r="J224" s="79">
        <v>4</v>
      </c>
      <c r="K224" s="769">
        <f>IF(ISERROR(VLOOKUP(VLOOKUP(I211,$AB:$AF,5,0)&amp;J224,売上入力!$A:$AJ,35,0)),0,IF(VLOOKUP(VLOOKUP(I211,$AB:$AF,5,0)&amp;J224,売上入力!$A:$J,10,0)="日払","日払済",VLOOKUP(VLOOKUP(I211,$AB:$AF,5,0)&amp;J224,売上入力!$A:$AJ,35,0)))</f>
        <v>0</v>
      </c>
      <c r="L224" s="770"/>
      <c r="M224" s="79">
        <v>19</v>
      </c>
      <c r="N224" s="769">
        <f>IF(ISERROR(VLOOKUP(VLOOKUP(I211,$AB:$AF,5,0)&amp;M224,売上入力!$A:$AJ,35,0)),0,IF(VLOOKUP(VLOOKUP(I211,$AB:$AF,5,0)&amp;M224,売上入力!$A:$J,10,0)="日払","日払済",VLOOKUP(VLOOKUP(I211,$AB:$AF,5,0)&amp;M224,売上入力!$A:$AJ,35,0)))</f>
        <v>0</v>
      </c>
      <c r="O224" s="770"/>
      <c r="P224" s="73"/>
      <c r="Q224" s="70"/>
      <c r="R224" s="79">
        <v>4</v>
      </c>
      <c r="S224" s="769">
        <f>IF(ISERROR(VLOOKUP(VLOOKUP(Q211,$AB:$AF,5,0)&amp;R224,売上入力!$A:$AJ,35,0)),0,IF(VLOOKUP(VLOOKUP(Q211,$AB:$AF,5,0)&amp;R224,売上入力!$A:$J,10,0)="日払","日払済",VLOOKUP(VLOOKUP(Q211,$AB:$AF,5,0)&amp;R224,売上入力!$A:$AJ,35,0)))</f>
        <v>0</v>
      </c>
      <c r="T224" s="770"/>
      <c r="U224" s="79">
        <v>19</v>
      </c>
      <c r="V224" s="769">
        <f>IF(ISERROR(VLOOKUP(VLOOKUP(Q211,$AB:$AF,5,0)&amp;U224,売上入力!$A:$AJ,35,0)),0,IF(VLOOKUP(VLOOKUP(Q211,$AB:$AF,5,0)&amp;U224,売上入力!$A:$J,10,0)="日払","日払済",VLOOKUP(VLOOKUP(Q211,$AB:$AF,5,0)&amp;U224,売上入力!$A:$AJ,35,0)))</f>
        <v>0</v>
      </c>
      <c r="W224" s="770"/>
      <c r="X224" s="73"/>
    </row>
    <row r="225" spans="1:24" ht="15.75" customHeight="1">
      <c r="A225" s="70"/>
      <c r="B225" s="79">
        <v>5</v>
      </c>
      <c r="C225" s="769">
        <f>IF(ISERROR(VLOOKUP(VLOOKUP(A211,$AB:$AF,5,0)&amp;B225,売上入力!$A:$AJ,35,0)),0,IF(VLOOKUP(VLOOKUP(A211,$AB:$AF,5,0)&amp;B225,売上入力!$A:$J,10,0)="日払","日払済",VLOOKUP(VLOOKUP(A211,$AB:$AF,5,0)&amp;B225,売上入力!$A:$AJ,35,0)))</f>
        <v>0</v>
      </c>
      <c r="D225" s="770"/>
      <c r="E225" s="79">
        <v>20</v>
      </c>
      <c r="F225" s="769">
        <f>IF(ISERROR(VLOOKUP(VLOOKUP(A211,$AB:$AF,5,0)&amp;E225,売上入力!$A:$AJ,35,0)),0,IF(VLOOKUP(VLOOKUP(A211,$AB:$AF,5,0)&amp;E225,売上入力!$A:$J,10,0)="日払","日払済",VLOOKUP(VLOOKUP(A211,$AB:$AF,5,0)&amp;E225,売上入力!$A:$AJ,35,0)))</f>
        <v>0</v>
      </c>
      <c r="G225" s="770"/>
      <c r="H225" s="73"/>
      <c r="I225" s="70"/>
      <c r="J225" s="79">
        <v>5</v>
      </c>
      <c r="K225" s="769">
        <f>IF(ISERROR(VLOOKUP(VLOOKUP(I211,$AB:$AF,5,0)&amp;J225,売上入力!$A:$AJ,35,0)),0,IF(VLOOKUP(VLOOKUP(I211,$AB:$AF,5,0)&amp;J225,売上入力!$A:$J,10,0)="日払","日払済",VLOOKUP(VLOOKUP(I211,$AB:$AF,5,0)&amp;J225,売上入力!$A:$AJ,35,0)))</f>
        <v>0</v>
      </c>
      <c r="L225" s="770"/>
      <c r="M225" s="79">
        <v>20</v>
      </c>
      <c r="N225" s="769">
        <f>IF(ISERROR(VLOOKUP(VLOOKUP(I211,$AB:$AF,5,0)&amp;M225,売上入力!$A:$AJ,35,0)),0,IF(VLOOKUP(VLOOKUP(I211,$AB:$AF,5,0)&amp;M225,売上入力!$A:$J,10,0)="日払","日払済",VLOOKUP(VLOOKUP(I211,$AB:$AF,5,0)&amp;M225,売上入力!$A:$AJ,35,0)))</f>
        <v>0</v>
      </c>
      <c r="O225" s="770"/>
      <c r="P225" s="73"/>
      <c r="Q225" s="70"/>
      <c r="R225" s="79">
        <v>5</v>
      </c>
      <c r="S225" s="769">
        <f>IF(ISERROR(VLOOKUP(VLOOKUP(Q211,$AB:$AF,5,0)&amp;R225,売上入力!$A:$AJ,35,0)),0,IF(VLOOKUP(VLOOKUP(Q211,$AB:$AF,5,0)&amp;R225,売上入力!$A:$J,10,0)="日払","日払済",VLOOKUP(VLOOKUP(Q211,$AB:$AF,5,0)&amp;R225,売上入力!$A:$AJ,35,0)))</f>
        <v>0</v>
      </c>
      <c r="T225" s="770"/>
      <c r="U225" s="79">
        <v>20</v>
      </c>
      <c r="V225" s="769">
        <f>IF(ISERROR(VLOOKUP(VLOOKUP(Q211,$AB:$AF,5,0)&amp;U225,売上入力!$A:$AJ,35,0)),0,IF(VLOOKUP(VLOOKUP(Q211,$AB:$AF,5,0)&amp;U225,売上入力!$A:$J,10,0)="日払","日払済",VLOOKUP(VLOOKUP(Q211,$AB:$AF,5,0)&amp;U225,売上入力!$A:$AJ,35,0)))</f>
        <v>0</v>
      </c>
      <c r="W225" s="770"/>
      <c r="X225" s="73"/>
    </row>
    <row r="226" spans="1:24" ht="15.75" customHeight="1">
      <c r="A226" s="70"/>
      <c r="B226" s="79">
        <v>6</v>
      </c>
      <c r="C226" s="769">
        <f>IF(ISERROR(VLOOKUP(VLOOKUP(A211,$AB:$AF,5,0)&amp;B226,売上入力!$A:$AJ,35,0)),0,IF(VLOOKUP(VLOOKUP(A211,$AB:$AF,5,0)&amp;B226,売上入力!$A:$J,10,0)="日払","日払済",VLOOKUP(VLOOKUP(A211,$AB:$AF,5,0)&amp;B226,売上入力!$A:$AJ,35,0)))</f>
        <v>0</v>
      </c>
      <c r="D226" s="770"/>
      <c r="E226" s="79">
        <v>21</v>
      </c>
      <c r="F226" s="769">
        <f>IF(ISERROR(VLOOKUP(VLOOKUP(A211,$AB:$AF,5,0)&amp;E226,売上入力!$A:$AJ,35,0)),0,IF(VLOOKUP(VLOOKUP(A211,$AB:$AF,5,0)&amp;E226,売上入力!$A:$J,10,0)="日払","日払済",VLOOKUP(VLOOKUP(A211,$AB:$AF,5,0)&amp;E226,売上入力!$A:$AJ,35,0)))</f>
        <v>0</v>
      </c>
      <c r="G226" s="770"/>
      <c r="H226" s="73"/>
      <c r="I226" s="70"/>
      <c r="J226" s="79">
        <v>6</v>
      </c>
      <c r="K226" s="769">
        <f>IF(ISERROR(VLOOKUP(VLOOKUP(I211,$AB:$AF,5,0)&amp;J226,売上入力!$A:$AJ,35,0)),0,IF(VLOOKUP(VLOOKUP(I211,$AB:$AF,5,0)&amp;J226,売上入力!$A:$J,10,0)="日払","日払済",VLOOKUP(VLOOKUP(I211,$AB:$AF,5,0)&amp;J226,売上入力!$A:$AJ,35,0)))</f>
        <v>0</v>
      </c>
      <c r="L226" s="770"/>
      <c r="M226" s="79">
        <v>21</v>
      </c>
      <c r="N226" s="769">
        <f>IF(ISERROR(VLOOKUP(VLOOKUP(I211,$AB:$AF,5,0)&amp;M226,売上入力!$A:$AJ,35,0)),0,IF(VLOOKUP(VLOOKUP(I211,$AB:$AF,5,0)&amp;M226,売上入力!$A:$J,10,0)="日払","日払済",VLOOKUP(VLOOKUP(I211,$AB:$AF,5,0)&amp;M226,売上入力!$A:$AJ,35,0)))</f>
        <v>0</v>
      </c>
      <c r="O226" s="770"/>
      <c r="P226" s="73"/>
      <c r="Q226" s="70"/>
      <c r="R226" s="79">
        <v>6</v>
      </c>
      <c r="S226" s="769">
        <f>IF(ISERROR(VLOOKUP(VLOOKUP(Q211,$AB:$AF,5,0)&amp;R226,売上入力!$A:$AJ,35,0)),0,IF(VLOOKUP(VLOOKUP(Q211,$AB:$AF,5,0)&amp;R226,売上入力!$A:$J,10,0)="日払","日払済",VLOOKUP(VLOOKUP(Q211,$AB:$AF,5,0)&amp;R226,売上入力!$A:$AJ,35,0)))</f>
        <v>0</v>
      </c>
      <c r="T226" s="770"/>
      <c r="U226" s="79">
        <v>21</v>
      </c>
      <c r="V226" s="769">
        <f>IF(ISERROR(VLOOKUP(VLOOKUP(Q211,$AB:$AF,5,0)&amp;U226,売上入力!$A:$AJ,35,0)),0,IF(VLOOKUP(VLOOKUP(Q211,$AB:$AF,5,0)&amp;U226,売上入力!$A:$J,10,0)="日払","日払済",VLOOKUP(VLOOKUP(Q211,$AB:$AF,5,0)&amp;U226,売上入力!$A:$AJ,35,0)))</f>
        <v>0</v>
      </c>
      <c r="W226" s="770"/>
      <c r="X226" s="73"/>
    </row>
    <row r="227" spans="1:24" ht="15.75" customHeight="1">
      <c r="A227" s="70"/>
      <c r="B227" s="79">
        <v>7</v>
      </c>
      <c r="C227" s="769">
        <f>IF(ISERROR(VLOOKUP(VLOOKUP(A211,$AB:$AF,5,0)&amp;B227,売上入力!$A:$AJ,35,0)),0,IF(VLOOKUP(VLOOKUP(A211,$AB:$AF,5,0)&amp;B227,売上入力!$A:$J,10,0)="日払","日払済",VLOOKUP(VLOOKUP(A211,$AB:$AF,5,0)&amp;B227,売上入力!$A:$AJ,35,0)))</f>
        <v>0</v>
      </c>
      <c r="D227" s="770"/>
      <c r="E227" s="79">
        <v>22</v>
      </c>
      <c r="F227" s="769">
        <f>IF(ISERROR(VLOOKUP(VLOOKUP(A211,$AB:$AF,5,0)&amp;E227,売上入力!$A:$AJ,35,0)),0,IF(VLOOKUP(VLOOKUP(A211,$AB:$AF,5,0)&amp;E227,売上入力!$A:$J,10,0)="日払","日払済",VLOOKUP(VLOOKUP(A211,$AB:$AF,5,0)&amp;E227,売上入力!$A:$AJ,35,0)))</f>
        <v>0</v>
      </c>
      <c r="G227" s="770"/>
      <c r="H227" s="73"/>
      <c r="I227" s="70"/>
      <c r="J227" s="79">
        <v>7</v>
      </c>
      <c r="K227" s="769">
        <f>IF(ISERROR(VLOOKUP(VLOOKUP(I211,$AB:$AF,5,0)&amp;J227,売上入力!$A:$AJ,35,0)),0,IF(VLOOKUP(VLOOKUP(I211,$AB:$AF,5,0)&amp;J227,売上入力!$A:$J,10,0)="日払","日払済",VLOOKUP(VLOOKUP(I211,$AB:$AF,5,0)&amp;J227,売上入力!$A:$AJ,35,0)))</f>
        <v>0</v>
      </c>
      <c r="L227" s="770"/>
      <c r="M227" s="79">
        <v>22</v>
      </c>
      <c r="N227" s="769">
        <f>IF(ISERROR(VLOOKUP(VLOOKUP(I211,$AB:$AF,5,0)&amp;M227,売上入力!$A:$AJ,35,0)),0,IF(VLOOKUP(VLOOKUP(I211,$AB:$AF,5,0)&amp;M227,売上入力!$A:$J,10,0)="日払","日払済",VLOOKUP(VLOOKUP(I211,$AB:$AF,5,0)&amp;M227,売上入力!$A:$AJ,35,0)))</f>
        <v>0</v>
      </c>
      <c r="O227" s="770"/>
      <c r="P227" s="73"/>
      <c r="Q227" s="70"/>
      <c r="R227" s="79">
        <v>7</v>
      </c>
      <c r="S227" s="769">
        <f>IF(ISERROR(VLOOKUP(VLOOKUP(Q211,$AB:$AF,5,0)&amp;R227,売上入力!$A:$AJ,35,0)),0,IF(VLOOKUP(VLOOKUP(Q211,$AB:$AF,5,0)&amp;R227,売上入力!$A:$J,10,0)="日払","日払済",VLOOKUP(VLOOKUP(Q211,$AB:$AF,5,0)&amp;R227,売上入力!$A:$AJ,35,0)))</f>
        <v>0</v>
      </c>
      <c r="T227" s="770"/>
      <c r="U227" s="79">
        <v>22</v>
      </c>
      <c r="V227" s="769">
        <f>IF(ISERROR(VLOOKUP(VLOOKUP(Q211,$AB:$AF,5,0)&amp;U227,売上入力!$A:$AJ,35,0)),0,IF(VLOOKUP(VLOOKUP(Q211,$AB:$AF,5,0)&amp;U227,売上入力!$A:$J,10,0)="日払","日払済",VLOOKUP(VLOOKUP(Q211,$AB:$AF,5,0)&amp;U227,売上入力!$A:$AJ,35,0)))</f>
        <v>0</v>
      </c>
      <c r="W227" s="770"/>
      <c r="X227" s="73"/>
    </row>
    <row r="228" spans="1:24" ht="15.75" customHeight="1">
      <c r="A228" s="70"/>
      <c r="B228" s="79">
        <v>8</v>
      </c>
      <c r="C228" s="769">
        <f>IF(ISERROR(VLOOKUP(VLOOKUP(A211,$AB:$AF,5,0)&amp;B228,売上入力!$A:$AJ,35,0)),0,IF(VLOOKUP(VLOOKUP(A211,$AB:$AF,5,0)&amp;B228,売上入力!$A:$J,10,0)="日払","日払済",VLOOKUP(VLOOKUP(A211,$AB:$AF,5,0)&amp;B228,売上入力!$A:$AJ,35,0)))</f>
        <v>0</v>
      </c>
      <c r="D228" s="770"/>
      <c r="E228" s="79">
        <v>23</v>
      </c>
      <c r="F228" s="769">
        <f>IF(ISERROR(VLOOKUP(VLOOKUP(A211,$AB:$AF,5,0)&amp;E228,売上入力!$A:$AJ,35,0)),0,IF(VLOOKUP(VLOOKUP(A211,$AB:$AF,5,0)&amp;E228,売上入力!$A:$J,10,0)="日払","日払済",VLOOKUP(VLOOKUP(A211,$AB:$AF,5,0)&amp;E228,売上入力!$A:$AJ,35,0)))</f>
        <v>0</v>
      </c>
      <c r="G228" s="770"/>
      <c r="H228" s="73"/>
      <c r="I228" s="70"/>
      <c r="J228" s="79">
        <v>8</v>
      </c>
      <c r="K228" s="769">
        <f>IF(ISERROR(VLOOKUP(VLOOKUP(I211,$AB:$AF,5,0)&amp;J228,売上入力!$A:$AJ,35,0)),0,IF(VLOOKUP(VLOOKUP(I211,$AB:$AF,5,0)&amp;J228,売上入力!$A:$J,10,0)="日払","日払済",VLOOKUP(VLOOKUP(I211,$AB:$AF,5,0)&amp;J228,売上入力!$A:$AJ,35,0)))</f>
        <v>0</v>
      </c>
      <c r="L228" s="770"/>
      <c r="M228" s="79">
        <v>23</v>
      </c>
      <c r="N228" s="769">
        <f>IF(ISERROR(VLOOKUP(VLOOKUP(I211,$AB:$AF,5,0)&amp;M228,売上入力!$A:$AJ,35,0)),0,IF(VLOOKUP(VLOOKUP(I211,$AB:$AF,5,0)&amp;M228,売上入力!$A:$J,10,0)="日払","日払済",VLOOKUP(VLOOKUP(I211,$AB:$AF,5,0)&amp;M228,売上入力!$A:$AJ,35,0)))</f>
        <v>0</v>
      </c>
      <c r="O228" s="770"/>
      <c r="P228" s="73"/>
      <c r="Q228" s="70"/>
      <c r="R228" s="79">
        <v>8</v>
      </c>
      <c r="S228" s="769">
        <f>IF(ISERROR(VLOOKUP(VLOOKUP(Q211,$AB:$AF,5,0)&amp;R228,売上入力!$A:$AJ,35,0)),0,IF(VLOOKUP(VLOOKUP(Q211,$AB:$AF,5,0)&amp;R228,売上入力!$A:$J,10,0)="日払","日払済",VLOOKUP(VLOOKUP(Q211,$AB:$AF,5,0)&amp;R228,売上入力!$A:$AJ,35,0)))</f>
        <v>0</v>
      </c>
      <c r="T228" s="770"/>
      <c r="U228" s="79">
        <v>23</v>
      </c>
      <c r="V228" s="769">
        <f>IF(ISERROR(VLOOKUP(VLOOKUP(Q211,$AB:$AF,5,0)&amp;U228,売上入力!$A:$AJ,35,0)),0,IF(VLOOKUP(VLOOKUP(Q211,$AB:$AF,5,0)&amp;U228,売上入力!$A:$J,10,0)="日払","日払済",VLOOKUP(VLOOKUP(Q211,$AB:$AF,5,0)&amp;U228,売上入力!$A:$AJ,35,0)))</f>
        <v>0</v>
      </c>
      <c r="W228" s="770"/>
      <c r="X228" s="73"/>
    </row>
    <row r="229" spans="1:24" ht="15.75" customHeight="1">
      <c r="A229" s="70"/>
      <c r="B229" s="79">
        <v>9</v>
      </c>
      <c r="C229" s="769">
        <f>IF(ISERROR(VLOOKUP(VLOOKUP(A211,$AB:$AF,5,0)&amp;B229,売上入力!$A:$AJ,35,0)),0,IF(VLOOKUP(VLOOKUP(A211,$AB:$AF,5,0)&amp;B229,売上入力!$A:$J,10,0)="日払","日払済",VLOOKUP(VLOOKUP(A211,$AB:$AF,5,0)&amp;B229,売上入力!$A:$AJ,35,0)))</f>
        <v>0</v>
      </c>
      <c r="D229" s="770"/>
      <c r="E229" s="80">
        <v>24</v>
      </c>
      <c r="F229" s="769">
        <f>IF(ISERROR(VLOOKUP(VLOOKUP(A211,$AB:$AF,5,0)&amp;E229,売上入力!$A:$AJ,35,0)),0,IF(VLOOKUP(VLOOKUP(A211,$AB:$AF,5,0)&amp;E229,売上入力!$A:$J,10,0)="日払","日払済",VLOOKUP(VLOOKUP(A211,$AB:$AF,5,0)&amp;E229,売上入力!$A:$AJ,35,0)))</f>
        <v>0</v>
      </c>
      <c r="G229" s="770"/>
      <c r="H229" s="73"/>
      <c r="I229" s="70"/>
      <c r="J229" s="79">
        <v>9</v>
      </c>
      <c r="K229" s="769">
        <f>IF(ISERROR(VLOOKUP(VLOOKUP(I211,$AB:$AF,5,0)&amp;J229,売上入力!$A:$AJ,35,0)),0,IF(VLOOKUP(VLOOKUP(I211,$AB:$AF,5,0)&amp;J229,売上入力!$A:$J,10,0)="日払","日払済",VLOOKUP(VLOOKUP(I211,$AB:$AF,5,0)&amp;J229,売上入力!$A:$AJ,35,0)))</f>
        <v>0</v>
      </c>
      <c r="L229" s="770"/>
      <c r="M229" s="80">
        <v>24</v>
      </c>
      <c r="N229" s="769">
        <f>IF(ISERROR(VLOOKUP(VLOOKUP(I211,$AB:$AF,5,0)&amp;M229,売上入力!$A:$AJ,35,0)),0,IF(VLOOKUP(VLOOKUP(I211,$AB:$AF,5,0)&amp;M229,売上入力!$A:$J,10,0)="日払","日払済",VLOOKUP(VLOOKUP(I211,$AB:$AF,5,0)&amp;M229,売上入力!$A:$AJ,35,0)))</f>
        <v>0</v>
      </c>
      <c r="O229" s="770"/>
      <c r="P229" s="73"/>
      <c r="Q229" s="70"/>
      <c r="R229" s="79">
        <v>9</v>
      </c>
      <c r="S229" s="769">
        <f>IF(ISERROR(VLOOKUP(VLOOKUP(Q211,$AB:$AF,5,0)&amp;R229,売上入力!$A:$AJ,35,0)),0,IF(VLOOKUP(VLOOKUP(Q211,$AB:$AF,5,0)&amp;R229,売上入力!$A:$J,10,0)="日払","日払済",VLOOKUP(VLOOKUP(Q211,$AB:$AF,5,0)&amp;R229,売上入力!$A:$AJ,35,0)))</f>
        <v>0</v>
      </c>
      <c r="T229" s="770"/>
      <c r="U229" s="80">
        <v>24</v>
      </c>
      <c r="V229" s="769">
        <f>IF(ISERROR(VLOOKUP(VLOOKUP(Q211,$AB:$AF,5,0)&amp;U229,売上入力!$A:$AJ,35,0)),0,IF(VLOOKUP(VLOOKUP(Q211,$AB:$AF,5,0)&amp;U229,売上入力!$A:$J,10,0)="日払","日払済",VLOOKUP(VLOOKUP(Q211,$AB:$AF,5,0)&amp;U229,売上入力!$A:$AJ,35,0)))</f>
        <v>0</v>
      </c>
      <c r="W229" s="770"/>
      <c r="X229" s="73"/>
    </row>
    <row r="230" spans="1:24" ht="15.75" customHeight="1">
      <c r="A230" s="70"/>
      <c r="B230" s="79">
        <v>10</v>
      </c>
      <c r="C230" s="769">
        <f>IF(ISERROR(VLOOKUP(VLOOKUP(A211,$AB:$AF,5,0)&amp;B230,売上入力!$A:$AJ,35,0)),0,IF(VLOOKUP(VLOOKUP(A211,$AB:$AF,5,0)&amp;B230,売上入力!$A:$J,10,0)="日払","日払済",VLOOKUP(VLOOKUP(A211,$AB:$AF,5,0)&amp;B230,売上入力!$A:$AJ,35,0)))</f>
        <v>0</v>
      </c>
      <c r="D230" s="770"/>
      <c r="E230" s="79">
        <v>25</v>
      </c>
      <c r="F230" s="769">
        <f>IF(ISERROR(VLOOKUP(VLOOKUP(A211,$AB:$AF,5,0)&amp;E230,売上入力!$A:$AJ,35,0)),0,IF(VLOOKUP(VLOOKUP(A211,$AB:$AF,5,0)&amp;E230,売上入力!$A:$J,10,0)="日払","日払済",VLOOKUP(VLOOKUP(A211,$AB:$AF,5,0)&amp;E230,売上入力!$A:$AJ,35,0)))</f>
        <v>0</v>
      </c>
      <c r="G230" s="770"/>
      <c r="H230" s="73"/>
      <c r="I230" s="70"/>
      <c r="J230" s="79">
        <v>10</v>
      </c>
      <c r="K230" s="769">
        <f>IF(ISERROR(VLOOKUP(VLOOKUP(I211,$AB:$AF,5,0)&amp;J230,売上入力!$A:$AJ,35,0)),0,IF(VLOOKUP(VLOOKUP(I211,$AB:$AF,5,0)&amp;J230,売上入力!$A:$J,10,0)="日払","日払済",VLOOKUP(VLOOKUP(I211,$AB:$AF,5,0)&amp;J230,売上入力!$A:$AJ,35,0)))</f>
        <v>0</v>
      </c>
      <c r="L230" s="770"/>
      <c r="M230" s="79">
        <v>25</v>
      </c>
      <c r="N230" s="769">
        <f>IF(ISERROR(VLOOKUP(VLOOKUP(I211,$AB:$AF,5,0)&amp;M230,売上入力!$A:$AJ,35,0)),0,IF(VLOOKUP(VLOOKUP(I211,$AB:$AF,5,0)&amp;M230,売上入力!$A:$J,10,0)="日払","日払済",VLOOKUP(VLOOKUP(I211,$AB:$AF,5,0)&amp;M230,売上入力!$A:$AJ,35,0)))</f>
        <v>0</v>
      </c>
      <c r="O230" s="770"/>
      <c r="P230" s="73"/>
      <c r="Q230" s="70"/>
      <c r="R230" s="79">
        <v>10</v>
      </c>
      <c r="S230" s="769">
        <f>IF(ISERROR(VLOOKUP(VLOOKUP(Q211,$AB:$AF,5,0)&amp;R230,売上入力!$A:$AJ,35,0)),0,IF(VLOOKUP(VLOOKUP(Q211,$AB:$AF,5,0)&amp;R230,売上入力!$A:$J,10,0)="日払","日払済",VLOOKUP(VLOOKUP(Q211,$AB:$AF,5,0)&amp;R230,売上入力!$A:$AJ,35,0)))</f>
        <v>0</v>
      </c>
      <c r="T230" s="770"/>
      <c r="U230" s="79">
        <v>25</v>
      </c>
      <c r="V230" s="769">
        <f>IF(ISERROR(VLOOKUP(VLOOKUP(Q211,$AB:$AF,5,0)&amp;U230,売上入力!$A:$AJ,35,0)),0,IF(VLOOKUP(VLOOKUP(Q211,$AB:$AF,5,0)&amp;U230,売上入力!$A:$J,10,0)="日払","日払済",VLOOKUP(VLOOKUP(Q211,$AB:$AF,5,0)&amp;U230,売上入力!$A:$AJ,35,0)))</f>
        <v>0</v>
      </c>
      <c r="W230" s="770"/>
      <c r="X230" s="73"/>
    </row>
    <row r="231" spans="1:24" ht="15.75" customHeight="1">
      <c r="A231" s="70"/>
      <c r="B231" s="79">
        <v>11</v>
      </c>
      <c r="C231" s="769">
        <f>IF(ISERROR(VLOOKUP(VLOOKUP(A211,$AB:$AF,5,0)&amp;B231,売上入力!$A:$AJ,35,0)),0,IF(VLOOKUP(VLOOKUP(A211,$AB:$AF,5,0)&amp;B231,売上入力!$A:$J,10,0)="日払","日払済",VLOOKUP(VLOOKUP(A211,$AB:$AF,5,0)&amp;B231,売上入力!$A:$AJ,35,0)))</f>
        <v>0</v>
      </c>
      <c r="D231" s="770"/>
      <c r="E231" s="79">
        <v>26</v>
      </c>
      <c r="F231" s="769">
        <f>IF(ISERROR(VLOOKUP(VLOOKUP(A211,$AB:$AF,5,0)&amp;E231,売上入力!$A:$AJ,35,0)),0,IF(VLOOKUP(VLOOKUP(A211,$AB:$AF,5,0)&amp;E231,売上入力!$A:$J,10,0)="日払","日払済",VLOOKUP(VLOOKUP(A211,$AB:$AF,5,0)&amp;E231,売上入力!$A:$AJ,35,0)))</f>
        <v>0</v>
      </c>
      <c r="G231" s="770"/>
      <c r="H231" s="73"/>
      <c r="I231" s="70"/>
      <c r="J231" s="79">
        <v>11</v>
      </c>
      <c r="K231" s="769">
        <f>IF(ISERROR(VLOOKUP(VLOOKUP(I211,$AB:$AF,5,0)&amp;J231,売上入力!$A:$AJ,35,0)),0,IF(VLOOKUP(VLOOKUP(I211,$AB:$AF,5,0)&amp;J231,売上入力!$A:$J,10,0)="日払","日払済",VLOOKUP(VLOOKUP(I211,$AB:$AF,5,0)&amp;J231,売上入力!$A:$AJ,35,0)))</f>
        <v>0</v>
      </c>
      <c r="L231" s="770"/>
      <c r="M231" s="79">
        <v>26</v>
      </c>
      <c r="N231" s="769">
        <f>IF(ISERROR(VLOOKUP(VLOOKUP(I211,$AB:$AF,5,0)&amp;M231,売上入力!$A:$AJ,35,0)),0,IF(VLOOKUP(VLOOKUP(I211,$AB:$AF,5,0)&amp;M231,売上入力!$A:$J,10,0)="日払","日払済",VLOOKUP(VLOOKUP(I211,$AB:$AF,5,0)&amp;M231,売上入力!$A:$AJ,35,0)))</f>
        <v>0</v>
      </c>
      <c r="O231" s="770"/>
      <c r="P231" s="73"/>
      <c r="Q231" s="70"/>
      <c r="R231" s="79">
        <v>11</v>
      </c>
      <c r="S231" s="769">
        <f>IF(ISERROR(VLOOKUP(VLOOKUP(Q211,$AB:$AF,5,0)&amp;R231,売上入力!$A:$AJ,35,0)),0,IF(VLOOKUP(VLOOKUP(Q211,$AB:$AF,5,0)&amp;R231,売上入力!$A:$J,10,0)="日払","日払済",VLOOKUP(VLOOKUP(Q211,$AB:$AF,5,0)&amp;R231,売上入力!$A:$AJ,35,0)))</f>
        <v>0</v>
      </c>
      <c r="T231" s="770"/>
      <c r="U231" s="79">
        <v>26</v>
      </c>
      <c r="V231" s="769">
        <f>IF(ISERROR(VLOOKUP(VLOOKUP(Q211,$AB:$AF,5,0)&amp;U231,売上入力!$A:$AJ,35,0)),0,IF(VLOOKUP(VLOOKUP(Q211,$AB:$AF,5,0)&amp;U231,売上入力!$A:$J,10,0)="日払","日払済",VLOOKUP(VLOOKUP(Q211,$AB:$AF,5,0)&amp;U231,売上入力!$A:$AJ,35,0)))</f>
        <v>0</v>
      </c>
      <c r="W231" s="770"/>
      <c r="X231" s="73"/>
    </row>
    <row r="232" spans="1:24" ht="15.75" customHeight="1">
      <c r="A232" s="70"/>
      <c r="B232" s="79">
        <v>12</v>
      </c>
      <c r="C232" s="769">
        <f>IF(ISERROR(VLOOKUP(VLOOKUP(A211,$AB:$AF,5,0)&amp;B232,売上入力!$A:$AJ,35,0)),0,IF(VLOOKUP(VLOOKUP(A211,$AB:$AF,5,0)&amp;B232,売上入力!$A:$J,10,0)="日払","日払済",VLOOKUP(VLOOKUP(A211,$AB:$AF,5,0)&amp;B232,売上入力!$A:$AJ,35,0)))</f>
        <v>0</v>
      </c>
      <c r="D232" s="770"/>
      <c r="E232" s="79">
        <v>27</v>
      </c>
      <c r="F232" s="769">
        <f>IF(ISERROR(VLOOKUP(VLOOKUP(A211,$AB:$AF,5,0)&amp;E232,売上入力!$A:$AJ,35,0)),0,IF(VLOOKUP(VLOOKUP(A211,$AB:$AF,5,0)&amp;E232,売上入力!$A:$J,10,0)="日払","日払済",VLOOKUP(VLOOKUP(A211,$AB:$AF,5,0)&amp;E232,売上入力!$A:$AJ,35,0)))</f>
        <v>0</v>
      </c>
      <c r="G232" s="770"/>
      <c r="H232" s="73"/>
      <c r="I232" s="70"/>
      <c r="J232" s="79">
        <v>12</v>
      </c>
      <c r="K232" s="769">
        <f>IF(ISERROR(VLOOKUP(VLOOKUP(I211,$AB:$AF,5,0)&amp;J232,売上入力!$A:$AJ,35,0)),0,IF(VLOOKUP(VLOOKUP(I211,$AB:$AF,5,0)&amp;J232,売上入力!$A:$J,10,0)="日払","日払済",VLOOKUP(VLOOKUP(I211,$AB:$AF,5,0)&amp;J232,売上入力!$A:$AJ,35,0)))</f>
        <v>0</v>
      </c>
      <c r="L232" s="770"/>
      <c r="M232" s="79">
        <v>27</v>
      </c>
      <c r="N232" s="769">
        <f>IF(ISERROR(VLOOKUP(VLOOKUP(I211,$AB:$AF,5,0)&amp;M232,売上入力!$A:$AJ,35,0)),0,IF(VLOOKUP(VLOOKUP(I211,$AB:$AF,5,0)&amp;M232,売上入力!$A:$J,10,0)="日払","日払済",VLOOKUP(VLOOKUP(I211,$AB:$AF,5,0)&amp;M232,売上入力!$A:$AJ,35,0)))</f>
        <v>0</v>
      </c>
      <c r="O232" s="770"/>
      <c r="P232" s="73"/>
      <c r="Q232" s="70"/>
      <c r="R232" s="79">
        <v>12</v>
      </c>
      <c r="S232" s="769">
        <f>IF(ISERROR(VLOOKUP(VLOOKUP(Q211,$AB:$AF,5,0)&amp;R232,売上入力!$A:$AJ,35,0)),0,IF(VLOOKUP(VLOOKUP(Q211,$AB:$AF,5,0)&amp;R232,売上入力!$A:$J,10,0)="日払","日払済",VLOOKUP(VLOOKUP(Q211,$AB:$AF,5,0)&amp;R232,売上入力!$A:$AJ,35,0)))</f>
        <v>0</v>
      </c>
      <c r="T232" s="770"/>
      <c r="U232" s="79">
        <v>27</v>
      </c>
      <c r="V232" s="769">
        <f>IF(ISERROR(VLOOKUP(VLOOKUP(Q211,$AB:$AF,5,0)&amp;U232,売上入力!$A:$AJ,35,0)),0,IF(VLOOKUP(VLOOKUP(Q211,$AB:$AF,5,0)&amp;U232,売上入力!$A:$J,10,0)="日払","日払済",VLOOKUP(VLOOKUP(Q211,$AB:$AF,5,0)&amp;U232,売上入力!$A:$AJ,35,0)))</f>
        <v>0</v>
      </c>
      <c r="W232" s="770"/>
      <c r="X232" s="73"/>
    </row>
    <row r="233" spans="1:24" ht="15.75" customHeight="1">
      <c r="A233" s="70"/>
      <c r="B233" s="79">
        <v>13</v>
      </c>
      <c r="C233" s="769">
        <f>IF(ISERROR(VLOOKUP(VLOOKUP(A211,$AB:$AF,5,0)&amp;B233,売上入力!$A:$AJ,35,0)),0,IF(VLOOKUP(VLOOKUP(A211,$AB:$AF,5,0)&amp;B233,売上入力!$A:$J,10,0)="日払","日払済",VLOOKUP(VLOOKUP(A211,$AB:$AF,5,0)&amp;B233,売上入力!$A:$AJ,35,0)))</f>
        <v>0</v>
      </c>
      <c r="D233" s="770"/>
      <c r="E233" s="79">
        <v>28</v>
      </c>
      <c r="F233" s="769">
        <f>IF(ISERROR(VLOOKUP(VLOOKUP(A211,$AB:$AF,5,0)&amp;E233,売上入力!$A:$AJ,35,0)),0,IF(VLOOKUP(VLOOKUP(A211,$AB:$AF,5,0)&amp;E233,売上入力!$A:$J,10,0)="日払","日払済",VLOOKUP(VLOOKUP(A211,$AB:$AF,5,0)&amp;E233,売上入力!$A:$AJ,35,0)))</f>
        <v>0</v>
      </c>
      <c r="G233" s="770"/>
      <c r="H233" s="73"/>
      <c r="I233" s="70"/>
      <c r="J233" s="79">
        <v>13</v>
      </c>
      <c r="K233" s="769">
        <f>IF(ISERROR(VLOOKUP(VLOOKUP(I211,$AB:$AF,5,0)&amp;J233,売上入力!$A:$AJ,35,0)),0,IF(VLOOKUP(VLOOKUP(I211,$AB:$AF,5,0)&amp;J233,売上入力!$A:$J,10,0)="日払","日払済",VLOOKUP(VLOOKUP(I211,$AB:$AF,5,0)&amp;J233,売上入力!$A:$AJ,35,0)))</f>
        <v>0</v>
      </c>
      <c r="L233" s="770"/>
      <c r="M233" s="79">
        <v>28</v>
      </c>
      <c r="N233" s="769">
        <f>IF(ISERROR(VLOOKUP(VLOOKUP(I211,$AB:$AF,5,0)&amp;M233,売上入力!$A:$AJ,35,0)),0,IF(VLOOKUP(VLOOKUP(I211,$AB:$AF,5,0)&amp;M233,売上入力!$A:$J,10,0)="日払","日払済",VLOOKUP(VLOOKUP(I211,$AB:$AF,5,0)&amp;M233,売上入力!$A:$AJ,35,0)))</f>
        <v>0</v>
      </c>
      <c r="O233" s="770"/>
      <c r="P233" s="73"/>
      <c r="Q233" s="70"/>
      <c r="R233" s="79">
        <v>13</v>
      </c>
      <c r="S233" s="769">
        <f>IF(ISERROR(VLOOKUP(VLOOKUP(Q211,$AB:$AF,5,0)&amp;R233,売上入力!$A:$AJ,35,0)),0,IF(VLOOKUP(VLOOKUP(Q211,$AB:$AF,5,0)&amp;R233,売上入力!$A:$J,10,0)="日払","日払済",VLOOKUP(VLOOKUP(Q211,$AB:$AF,5,0)&amp;R233,売上入力!$A:$AJ,35,0)))</f>
        <v>0</v>
      </c>
      <c r="T233" s="770"/>
      <c r="U233" s="79">
        <v>28</v>
      </c>
      <c r="V233" s="769">
        <f>IF(ISERROR(VLOOKUP(VLOOKUP(Q211,$AB:$AF,5,0)&amp;U233,売上入力!$A:$AJ,35,0)),0,IF(VLOOKUP(VLOOKUP(Q211,$AB:$AF,5,0)&amp;U233,売上入力!$A:$J,10,0)="日払","日払済",VLOOKUP(VLOOKUP(Q211,$AB:$AF,5,0)&amp;U233,売上入力!$A:$AJ,35,0)))</f>
        <v>0</v>
      </c>
      <c r="W233" s="770"/>
      <c r="X233" s="73"/>
    </row>
    <row r="234" spans="1:24" ht="15.75" customHeight="1">
      <c r="A234" s="70"/>
      <c r="B234" s="79">
        <v>14</v>
      </c>
      <c r="C234" s="769">
        <f>IF(ISERROR(VLOOKUP(VLOOKUP(A211,$AB:$AF,5,0)&amp;B234,売上入力!$A:$AJ,35,0)),0,IF(VLOOKUP(VLOOKUP(A211,$AB:$AF,5,0)&amp;B234,売上入力!$A:$J,10,0)="日払","日払済",VLOOKUP(VLOOKUP(A211,$AB:$AF,5,0)&amp;B234,売上入力!$A:$AJ,35,0)))</f>
        <v>0</v>
      </c>
      <c r="D234" s="770"/>
      <c r="E234" s="79">
        <v>29</v>
      </c>
      <c r="F234" s="769">
        <f>IF(ISERROR(VLOOKUP(VLOOKUP(A211,$AB:$AF,5,0)&amp;E234,売上入力!$A:$AJ,35,0)),0,IF(VLOOKUP(VLOOKUP(A211,$AB:$AF,5,0)&amp;E234,売上入力!$A:$J,10,0)="日払","日払済",VLOOKUP(VLOOKUP(A211,$AB:$AF,5,0)&amp;E234,売上入力!$A:$AJ,35,0)))</f>
        <v>0</v>
      </c>
      <c r="G234" s="770"/>
      <c r="H234" s="73"/>
      <c r="I234" s="70"/>
      <c r="J234" s="79">
        <v>14</v>
      </c>
      <c r="K234" s="769">
        <f>IF(ISERROR(VLOOKUP(VLOOKUP(I211,$AB:$AF,5,0)&amp;J234,売上入力!$A:$AJ,35,0)),0,IF(VLOOKUP(VLOOKUP(I211,$AB:$AF,5,0)&amp;J234,売上入力!$A:$J,10,0)="日払","日払済",VLOOKUP(VLOOKUP(I211,$AB:$AF,5,0)&amp;J234,売上入力!$A:$AJ,35,0)))</f>
        <v>0</v>
      </c>
      <c r="L234" s="770"/>
      <c r="M234" s="79">
        <v>29</v>
      </c>
      <c r="N234" s="769">
        <f>IF(ISERROR(VLOOKUP(VLOOKUP(I211,$AB:$AF,5,0)&amp;M234,売上入力!$A:$AJ,35,0)),0,IF(VLOOKUP(VLOOKUP(I211,$AB:$AF,5,0)&amp;M234,売上入力!$A:$J,10,0)="日払","日払済",VLOOKUP(VLOOKUP(I211,$AB:$AF,5,0)&amp;M234,売上入力!$A:$AJ,35,0)))</f>
        <v>0</v>
      </c>
      <c r="O234" s="770"/>
      <c r="P234" s="73"/>
      <c r="Q234" s="70"/>
      <c r="R234" s="79">
        <v>14</v>
      </c>
      <c r="S234" s="769">
        <f>IF(ISERROR(VLOOKUP(VLOOKUP(Q211,$AB:$AF,5,0)&amp;R234,売上入力!$A:$AJ,35,0)),0,IF(VLOOKUP(VLOOKUP(Q211,$AB:$AF,5,0)&amp;R234,売上入力!$A:$J,10,0)="日払","日払済",VLOOKUP(VLOOKUP(Q211,$AB:$AF,5,0)&amp;R234,売上入力!$A:$AJ,35,0)))</f>
        <v>0</v>
      </c>
      <c r="T234" s="770"/>
      <c r="U234" s="79">
        <v>29</v>
      </c>
      <c r="V234" s="769">
        <f>IF(ISERROR(VLOOKUP(VLOOKUP(Q211,$AB:$AF,5,0)&amp;U234,売上入力!$A:$AJ,35,0)),0,IF(VLOOKUP(VLOOKUP(Q211,$AB:$AF,5,0)&amp;U234,売上入力!$A:$J,10,0)="日払","日払済",VLOOKUP(VLOOKUP(Q211,$AB:$AF,5,0)&amp;U234,売上入力!$A:$AJ,35,0)))</f>
        <v>0</v>
      </c>
      <c r="W234" s="770"/>
      <c r="X234" s="73"/>
    </row>
    <row r="235" spans="1:24" ht="15.75" customHeight="1">
      <c r="A235" s="70"/>
      <c r="B235" s="80">
        <v>15</v>
      </c>
      <c r="C235" s="769">
        <f>IF(ISERROR(VLOOKUP(VLOOKUP(A211,$AB:$AF,5,0)&amp;B235,売上入力!$A:$AJ,35,0)),0,IF(VLOOKUP(VLOOKUP(A211,$AB:$AF,5,0)&amp;B235,売上入力!$A:$J,10,0)="日払","日払済",VLOOKUP(VLOOKUP(A211,$AB:$AF,5,0)&amp;B235,売上入力!$A:$AJ,35,0)))</f>
        <v>0</v>
      </c>
      <c r="D235" s="770"/>
      <c r="E235" s="79">
        <v>30</v>
      </c>
      <c r="F235" s="769">
        <f>IF(ISERROR(VLOOKUP(VLOOKUP(A211,$AB:$AF,5,0)&amp;E235,売上入力!$A:$AJ,35,0)),0,IF(VLOOKUP(VLOOKUP(A211,$AB:$AF,5,0)&amp;E235,売上入力!$A:$J,10,0)="日払","日払済",VLOOKUP(VLOOKUP(A211,$AB:$AF,5,0)&amp;E235,売上入力!$A:$AJ,35,0)))</f>
        <v>0</v>
      </c>
      <c r="G235" s="770"/>
      <c r="H235" s="73"/>
      <c r="I235" s="70"/>
      <c r="J235" s="80">
        <v>15</v>
      </c>
      <c r="K235" s="769">
        <f>IF(ISERROR(VLOOKUP(VLOOKUP(I211,$AB:$AF,5,0)&amp;J235,売上入力!$A:$AJ,35,0)),0,IF(VLOOKUP(VLOOKUP(I211,$AB:$AF,5,0)&amp;J235,売上入力!$A:$J,10,0)="日払","日払済",VLOOKUP(VLOOKUP(I211,$AB:$AF,5,0)&amp;J235,売上入力!$A:$AJ,35,0)))</f>
        <v>0</v>
      </c>
      <c r="L235" s="770"/>
      <c r="M235" s="79">
        <v>30</v>
      </c>
      <c r="N235" s="769">
        <f>IF(ISERROR(VLOOKUP(VLOOKUP(I211,$AB:$AF,5,0)&amp;M235,売上入力!$A:$AJ,35,0)),0,IF(VLOOKUP(VLOOKUP(I211,$AB:$AF,5,0)&amp;M235,売上入力!$A:$J,10,0)="日払","日払済",VLOOKUP(VLOOKUP(I211,$AB:$AF,5,0)&amp;M235,売上入力!$A:$AJ,35,0)))</f>
        <v>0</v>
      </c>
      <c r="O235" s="770"/>
      <c r="P235" s="73"/>
      <c r="Q235" s="70"/>
      <c r="R235" s="80">
        <v>15</v>
      </c>
      <c r="S235" s="769">
        <f>IF(ISERROR(VLOOKUP(VLOOKUP(Q211,$AB:$AF,5,0)&amp;R235,売上入力!$A:$AJ,35,0)),0,IF(VLOOKUP(VLOOKUP(Q211,$AB:$AF,5,0)&amp;R235,売上入力!$A:$J,10,0)="日払","日払済",VLOOKUP(VLOOKUP(Q211,$AB:$AF,5,0)&amp;R235,売上入力!$A:$AJ,35,0)))</f>
        <v>0</v>
      </c>
      <c r="T235" s="770"/>
      <c r="U235" s="79">
        <v>30</v>
      </c>
      <c r="V235" s="769">
        <f>IF(ISERROR(VLOOKUP(VLOOKUP(Q211,$AB:$AF,5,0)&amp;U235,売上入力!$A:$AJ,35,0)),0,IF(VLOOKUP(VLOOKUP(Q211,$AB:$AF,5,0)&amp;U235,売上入力!$A:$J,10,0)="日払","日払済",VLOOKUP(VLOOKUP(Q211,$AB:$AF,5,0)&amp;U235,売上入力!$A:$AJ,35,0)))</f>
        <v>0</v>
      </c>
      <c r="W235" s="770"/>
      <c r="X235" s="73"/>
    </row>
    <row r="236" spans="1:24" ht="15.75" customHeight="1">
      <c r="A236" s="70"/>
      <c r="B236" s="81"/>
      <c r="C236" s="765"/>
      <c r="D236" s="766"/>
      <c r="E236" s="79">
        <v>31</v>
      </c>
      <c r="F236" s="767">
        <f>IF(ISERROR(VLOOKUP(VLOOKUP(A211,$AB:$AF,5,0)&amp;E236,売上入力!$A:$AJ,35,0)),0,IF(VLOOKUP(VLOOKUP(A211,$AB:$AF,5,0)&amp;E236,売上入力!$A:$J,10,0)="日払","日払済",VLOOKUP(VLOOKUP(A211,$AB:$AF,5,0)&amp;E236,売上入力!$A:$AJ,35,0)))</f>
        <v>0</v>
      </c>
      <c r="G236" s="768"/>
      <c r="H236" s="73"/>
      <c r="I236" s="70"/>
      <c r="J236" s="81"/>
      <c r="K236" s="765"/>
      <c r="L236" s="766"/>
      <c r="M236" s="79">
        <v>31</v>
      </c>
      <c r="N236" s="767">
        <f>IF(ISERROR(VLOOKUP(VLOOKUP(I211,$AB:$AF,5,0)&amp;M236,売上入力!$A:$AJ,35,0)),0,IF(VLOOKUP(VLOOKUP(I211,$AB:$AF,5,0)&amp;M236,売上入力!$A:$J,10,0)="日払","日払済",VLOOKUP(VLOOKUP(I211,$AB:$AF,5,0)&amp;M236,売上入力!$A:$AJ,35,0)))</f>
        <v>0</v>
      </c>
      <c r="O236" s="768"/>
      <c r="P236" s="73"/>
      <c r="Q236" s="70"/>
      <c r="R236" s="81"/>
      <c r="S236" s="765"/>
      <c r="T236" s="766"/>
      <c r="U236" s="79">
        <v>31</v>
      </c>
      <c r="V236" s="767">
        <f>IF(ISERROR(VLOOKUP(VLOOKUP(Q211,$AB:$AF,5,0)&amp;U236,売上入力!$A:$AJ,35,0)),0,IF(VLOOKUP(VLOOKUP(Q211,$AB:$AF,5,0)&amp;U236,売上入力!$A:$J,10,0)="日払","日払済",VLOOKUP(VLOOKUP(Q211,$AB:$AF,5,0)&amp;U236,売上入力!$A:$AJ,35,0)))</f>
        <v>0</v>
      </c>
      <c r="W236" s="768"/>
      <c r="X236" s="73"/>
    </row>
    <row r="237" spans="1:24" ht="15.75" customHeight="1">
      <c r="A237" s="70"/>
      <c r="B237" s="756" t="s">
        <v>50</v>
      </c>
      <c r="C237" s="757"/>
      <c r="D237" s="758"/>
      <c r="E237" s="759">
        <f>SUM(C221:C236,F221:F236)</f>
        <v>0</v>
      </c>
      <c r="F237" s="760"/>
      <c r="G237" s="82" t="s">
        <v>51</v>
      </c>
      <c r="H237" s="73"/>
      <c r="I237" s="70"/>
      <c r="J237" s="756" t="s">
        <v>50</v>
      </c>
      <c r="K237" s="757"/>
      <c r="L237" s="758"/>
      <c r="M237" s="759">
        <f>SUM(K221:K236,N221:N236)</f>
        <v>0</v>
      </c>
      <c r="N237" s="760"/>
      <c r="O237" s="82" t="s">
        <v>51</v>
      </c>
      <c r="P237" s="73"/>
      <c r="Q237" s="70"/>
      <c r="R237" s="756" t="s">
        <v>50</v>
      </c>
      <c r="S237" s="757"/>
      <c r="T237" s="758"/>
      <c r="U237" s="759">
        <f>SUM(S221:S236,V221:V236)</f>
        <v>0</v>
      </c>
      <c r="V237" s="760"/>
      <c r="W237" s="82" t="s">
        <v>51</v>
      </c>
      <c r="X237" s="73"/>
    </row>
    <row r="238" spans="1:24" ht="15.75" customHeight="1">
      <c r="A238" s="70"/>
      <c r="B238" s="756" t="s">
        <v>52</v>
      </c>
      <c r="C238" s="757"/>
      <c r="D238" s="758"/>
      <c r="E238" s="759">
        <f>COUNTIF(C221:C235,"&gt;1")+COUNTIF(F221:F236,"&gt;1")</f>
        <v>0</v>
      </c>
      <c r="F238" s="760"/>
      <c r="G238" s="82" t="s">
        <v>48</v>
      </c>
      <c r="H238" s="73"/>
      <c r="I238" s="70"/>
      <c r="J238" s="756" t="s">
        <v>52</v>
      </c>
      <c r="K238" s="757"/>
      <c r="L238" s="758"/>
      <c r="M238" s="759">
        <f>COUNTIF(K221:K235,"&gt;1")+COUNTIF(N221:N236,"&gt;1")</f>
        <v>0</v>
      </c>
      <c r="N238" s="760"/>
      <c r="O238" s="82" t="s">
        <v>48</v>
      </c>
      <c r="P238" s="73"/>
      <c r="Q238" s="70"/>
      <c r="R238" s="756" t="s">
        <v>52</v>
      </c>
      <c r="S238" s="757"/>
      <c r="T238" s="758"/>
      <c r="U238" s="759">
        <f>COUNTIF(S221:S235,"&gt;1")+COUNTIF(V221:V236,"&gt;1")</f>
        <v>0</v>
      </c>
      <c r="V238" s="760"/>
      <c r="W238" s="82" t="s">
        <v>48</v>
      </c>
      <c r="X238" s="73"/>
    </row>
    <row r="239" spans="1:24" ht="15.75" customHeight="1">
      <c r="A239" s="70"/>
      <c r="B239" s="756" t="s">
        <v>53</v>
      </c>
      <c r="C239" s="757"/>
      <c r="D239" s="758"/>
      <c r="E239" s="761"/>
      <c r="F239" s="762"/>
      <c r="G239" s="82" t="s">
        <v>51</v>
      </c>
      <c r="H239" s="73"/>
      <c r="I239" s="70"/>
      <c r="J239" s="756" t="s">
        <v>53</v>
      </c>
      <c r="K239" s="757"/>
      <c r="L239" s="758"/>
      <c r="M239" s="761"/>
      <c r="N239" s="762"/>
      <c r="O239" s="82" t="s">
        <v>51</v>
      </c>
      <c r="P239" s="73"/>
      <c r="Q239" s="70"/>
      <c r="R239" s="756" t="s">
        <v>53</v>
      </c>
      <c r="S239" s="757"/>
      <c r="T239" s="758"/>
      <c r="U239" s="761"/>
      <c r="V239" s="762"/>
      <c r="W239" s="82" t="s">
        <v>51</v>
      </c>
      <c r="X239" s="73"/>
    </row>
    <row r="240" spans="1:24" ht="15.75" customHeight="1">
      <c r="A240" s="70"/>
      <c r="B240" s="756" t="s">
        <v>54</v>
      </c>
      <c r="C240" s="757"/>
      <c r="D240" s="758"/>
      <c r="E240" s="759">
        <f>E237-E239</f>
        <v>0</v>
      </c>
      <c r="F240" s="760"/>
      <c r="G240" s="82" t="s">
        <v>51</v>
      </c>
      <c r="H240" s="73"/>
      <c r="I240" s="70"/>
      <c r="J240" s="756" t="s">
        <v>54</v>
      </c>
      <c r="K240" s="757"/>
      <c r="L240" s="758"/>
      <c r="M240" s="759">
        <f>M237-M239</f>
        <v>0</v>
      </c>
      <c r="N240" s="760"/>
      <c r="O240" s="82" t="s">
        <v>51</v>
      </c>
      <c r="P240" s="73"/>
      <c r="Q240" s="70"/>
      <c r="R240" s="756" t="s">
        <v>54</v>
      </c>
      <c r="S240" s="757"/>
      <c r="T240" s="758"/>
      <c r="U240" s="759">
        <f>U237-U239</f>
        <v>0</v>
      </c>
      <c r="V240" s="760"/>
      <c r="W240" s="82" t="s">
        <v>51</v>
      </c>
      <c r="X240" s="73"/>
    </row>
    <row r="241" spans="1:26" ht="8.25" customHeight="1">
      <c r="A241" s="70"/>
      <c r="B241" s="83"/>
      <c r="C241" s="83"/>
      <c r="D241" s="83"/>
      <c r="E241" s="84"/>
      <c r="F241" s="85"/>
      <c r="G241" s="83"/>
      <c r="H241" s="73"/>
      <c r="I241" s="70"/>
      <c r="J241" s="83"/>
      <c r="K241" s="83"/>
      <c r="L241" s="83"/>
      <c r="M241" s="84"/>
      <c r="N241" s="85"/>
      <c r="O241" s="83"/>
      <c r="P241" s="73"/>
      <c r="Q241" s="70"/>
      <c r="R241" s="83"/>
      <c r="S241" s="83"/>
      <c r="T241" s="83"/>
      <c r="U241" s="84"/>
      <c r="V241" s="85"/>
      <c r="W241" s="83"/>
      <c r="X241" s="73"/>
    </row>
    <row r="242" spans="1:26" ht="15" customHeight="1">
      <c r="A242" s="70"/>
      <c r="B242" s="547" t="s">
        <v>381</v>
      </c>
      <c r="C242" s="548"/>
      <c r="D242" s="548"/>
      <c r="E242" s="548"/>
      <c r="F242" s="548"/>
      <c r="G242" s="549"/>
      <c r="H242" s="73"/>
      <c r="I242" s="70"/>
      <c r="J242" s="547" t="s">
        <v>381</v>
      </c>
      <c r="K242" s="548"/>
      <c r="L242" s="548"/>
      <c r="M242" s="548"/>
      <c r="N242" s="548"/>
      <c r="O242" s="549"/>
      <c r="P242" s="73"/>
      <c r="Q242" s="70"/>
      <c r="R242" s="547" t="s">
        <v>381</v>
      </c>
      <c r="S242" s="548"/>
      <c r="T242" s="548"/>
      <c r="U242" s="548"/>
      <c r="V242" s="548"/>
      <c r="W242" s="549"/>
      <c r="X242" s="73"/>
    </row>
    <row r="243" spans="1:26" ht="15" customHeight="1">
      <c r="A243" s="70"/>
      <c r="B243" s="754" t="s">
        <v>56</v>
      </c>
      <c r="C243" s="754"/>
      <c r="D243" s="754"/>
      <c r="E243" s="754"/>
      <c r="F243" s="754"/>
      <c r="G243" s="550"/>
      <c r="H243" s="73"/>
      <c r="I243" s="70"/>
      <c r="J243" s="754" t="s">
        <v>56</v>
      </c>
      <c r="K243" s="754"/>
      <c r="L243" s="754"/>
      <c r="M243" s="754"/>
      <c r="N243" s="754"/>
      <c r="O243" s="550"/>
      <c r="P243" s="73"/>
      <c r="Q243" s="70"/>
      <c r="R243" s="754" t="s">
        <v>56</v>
      </c>
      <c r="S243" s="754"/>
      <c r="T243" s="754"/>
      <c r="U243" s="754"/>
      <c r="V243" s="754"/>
      <c r="W243" s="550"/>
      <c r="X243" s="73"/>
    </row>
    <row r="244" spans="1:26" ht="27" customHeight="1">
      <c r="A244" s="70"/>
      <c r="B244" s="755" t="s">
        <v>382</v>
      </c>
      <c r="C244" s="755"/>
      <c r="D244" s="755"/>
      <c r="E244" s="755"/>
      <c r="F244" s="755"/>
      <c r="G244" s="551"/>
      <c r="H244" s="73"/>
      <c r="I244" s="70"/>
      <c r="J244" s="755" t="s">
        <v>382</v>
      </c>
      <c r="K244" s="755"/>
      <c r="L244" s="755"/>
      <c r="M244" s="755"/>
      <c r="N244" s="755"/>
      <c r="O244" s="551"/>
      <c r="P244" s="73"/>
      <c r="Q244" s="70"/>
      <c r="R244" s="755" t="s">
        <v>382</v>
      </c>
      <c r="S244" s="755"/>
      <c r="T244" s="755"/>
      <c r="U244" s="755"/>
      <c r="V244" s="755"/>
      <c r="W244" s="551"/>
      <c r="X244" s="73"/>
    </row>
    <row r="245" spans="1:26" ht="13.5">
      <c r="A245" s="86"/>
      <c r="B245" s="87"/>
      <c r="C245" s="87"/>
      <c r="D245" s="87"/>
      <c r="E245" s="87"/>
      <c r="F245" s="87"/>
      <c r="G245" s="87"/>
      <c r="H245" s="88"/>
      <c r="I245" s="86"/>
      <c r="J245" s="87"/>
      <c r="K245" s="87"/>
      <c r="L245" s="87"/>
      <c r="M245" s="87"/>
      <c r="N245" s="87"/>
      <c r="O245" s="87"/>
      <c r="P245" s="88"/>
      <c r="Q245" s="86"/>
      <c r="R245" s="87"/>
      <c r="S245" s="87"/>
      <c r="T245" s="87"/>
      <c r="U245" s="87"/>
      <c r="V245" s="87"/>
      <c r="W245" s="87"/>
      <c r="X245" s="88"/>
    </row>
    <row r="246" spans="1:26" ht="13.5">
      <c r="A246" s="67">
        <v>22</v>
      </c>
      <c r="B246" s="68"/>
      <c r="C246" s="68"/>
      <c r="D246" s="68"/>
      <c r="E246" s="68"/>
      <c r="F246" s="68"/>
      <c r="G246" s="68"/>
      <c r="H246" s="69"/>
      <c r="I246" s="67">
        <v>23</v>
      </c>
      <c r="J246" s="68"/>
      <c r="K246" s="68"/>
      <c r="L246" s="68"/>
      <c r="M246" s="68"/>
      <c r="N246" s="68"/>
      <c r="O246" s="68"/>
      <c r="P246" s="69"/>
      <c r="Q246" s="67">
        <v>24</v>
      </c>
      <c r="R246" s="68"/>
      <c r="S246" s="68"/>
      <c r="T246" s="68"/>
      <c r="U246" s="68"/>
      <c r="V246" s="68"/>
      <c r="W246" s="68"/>
      <c r="X246" s="69"/>
    </row>
    <row r="247" spans="1:26" ht="17.25">
      <c r="A247" s="70"/>
      <c r="B247" s="788" t="s">
        <v>43</v>
      </c>
      <c r="C247" s="789"/>
      <c r="D247" s="789"/>
      <c r="E247" s="789"/>
      <c r="F247" s="789"/>
      <c r="G247" s="790"/>
      <c r="H247" s="71"/>
      <c r="I247" s="70"/>
      <c r="J247" s="788" t="s">
        <v>43</v>
      </c>
      <c r="K247" s="789"/>
      <c r="L247" s="789"/>
      <c r="M247" s="789"/>
      <c r="N247" s="789"/>
      <c r="O247" s="790"/>
      <c r="P247" s="71"/>
      <c r="Q247" s="70"/>
      <c r="R247" s="788" t="s">
        <v>43</v>
      </c>
      <c r="S247" s="789"/>
      <c r="T247" s="789"/>
      <c r="U247" s="789"/>
      <c r="V247" s="789"/>
      <c r="W247" s="790"/>
      <c r="X247" s="71"/>
    </row>
    <row r="248" spans="1:26" ht="13.5">
      <c r="A248" s="70"/>
      <c r="B248" s="72"/>
      <c r="C248" s="72"/>
      <c r="D248" s="545" t="str">
        <f>"（ "&amp;$AA$3&amp;"年"</f>
        <v>（ 令和5年</v>
      </c>
      <c r="E248" s="72">
        <f>E3</f>
        <v>10</v>
      </c>
      <c r="F248" s="72" t="s">
        <v>379</v>
      </c>
      <c r="H248" s="73"/>
      <c r="I248" s="70"/>
      <c r="J248" s="72"/>
      <c r="K248" s="72"/>
      <c r="L248" s="545" t="str">
        <f>D248</f>
        <v>（ 令和5年</v>
      </c>
      <c r="M248" s="72">
        <f>E3</f>
        <v>10</v>
      </c>
      <c r="N248" s="72" t="s">
        <v>379</v>
      </c>
      <c r="P248" s="73"/>
      <c r="Q248" s="70"/>
      <c r="R248" s="72"/>
      <c r="S248" s="72"/>
      <c r="T248" s="545" t="str">
        <f>D248</f>
        <v>（ 令和5年</v>
      </c>
      <c r="U248" s="72">
        <f>E3</f>
        <v>10</v>
      </c>
      <c r="V248" s="72" t="s">
        <v>379</v>
      </c>
      <c r="X248" s="73"/>
      <c r="Z248" s="154"/>
    </row>
    <row r="249" spans="1:26" ht="8.25" customHeight="1">
      <c r="A249" s="70"/>
      <c r="H249" s="73"/>
      <c r="I249" s="70"/>
      <c r="P249" s="73"/>
      <c r="Q249" s="70"/>
      <c r="X249" s="73"/>
    </row>
    <row r="250" spans="1:26" ht="17.25">
      <c r="A250" s="70"/>
      <c r="B250" s="74"/>
      <c r="C250" s="791" t="str">
        <f>VLOOKUP(A246,$AB:$AD,3,0)</f>
        <v>杉山</v>
      </c>
      <c r="D250" s="791"/>
      <c r="E250" s="791" t="str">
        <f>VLOOKUP(A246,$AB:$AF,4,0)</f>
        <v>利明</v>
      </c>
      <c r="F250" s="791"/>
      <c r="G250" s="163" t="s">
        <v>44</v>
      </c>
      <c r="H250" s="73"/>
      <c r="I250" s="70"/>
      <c r="J250" s="74"/>
      <c r="K250" s="791" t="str">
        <f>VLOOKUP(I246,$AB:$AD,3,0)</f>
        <v>後藤</v>
      </c>
      <c r="L250" s="791"/>
      <c r="M250" s="791">
        <f>VLOOKUP(I246,$AB:$AF,4,0)</f>
        <v>0</v>
      </c>
      <c r="N250" s="791"/>
      <c r="O250" s="163" t="s">
        <v>44</v>
      </c>
      <c r="P250" s="73"/>
      <c r="Q250" s="70"/>
      <c r="R250" s="74"/>
      <c r="S250" s="791" t="str">
        <f>VLOOKUP(Q246,$AB:$AD,3,0)</f>
        <v>平田</v>
      </c>
      <c r="T250" s="791"/>
      <c r="U250" s="791">
        <f>VLOOKUP(Q246,$AB:$AF,4,0)</f>
        <v>0</v>
      </c>
      <c r="V250" s="791"/>
      <c r="W250" s="163" t="s">
        <v>44</v>
      </c>
      <c r="X250" s="73"/>
    </row>
    <row r="251" spans="1:26" ht="8.25" customHeight="1">
      <c r="A251" s="70"/>
      <c r="H251" s="73"/>
      <c r="I251" s="70"/>
      <c r="P251" s="73"/>
      <c r="Q251" s="70"/>
      <c r="X251" s="73"/>
    </row>
    <row r="252" spans="1:26" ht="15.75" customHeight="1">
      <c r="A252" s="70"/>
      <c r="B252" s="775" t="s">
        <v>45</v>
      </c>
      <c r="C252" s="776"/>
      <c r="D252" s="777"/>
      <c r="E252" s="75" t="s">
        <v>46</v>
      </c>
      <c r="F252" s="781">
        <f>$Z$3</f>
        <v>45200</v>
      </c>
      <c r="G252" s="782"/>
      <c r="H252" s="73"/>
      <c r="I252" s="70"/>
      <c r="J252" s="775" t="s">
        <v>45</v>
      </c>
      <c r="K252" s="776"/>
      <c r="L252" s="777"/>
      <c r="M252" s="75" t="s">
        <v>46</v>
      </c>
      <c r="N252" s="781">
        <f>F252</f>
        <v>45200</v>
      </c>
      <c r="O252" s="782"/>
      <c r="P252" s="73"/>
      <c r="Q252" s="70"/>
      <c r="R252" s="775" t="s">
        <v>45</v>
      </c>
      <c r="S252" s="776"/>
      <c r="T252" s="777"/>
      <c r="U252" s="75" t="s">
        <v>46</v>
      </c>
      <c r="V252" s="781">
        <f>F252</f>
        <v>45200</v>
      </c>
      <c r="W252" s="782"/>
      <c r="X252" s="73"/>
    </row>
    <row r="253" spans="1:26" ht="15.75" customHeight="1">
      <c r="A253" s="70"/>
      <c r="B253" s="778"/>
      <c r="C253" s="779"/>
      <c r="D253" s="780"/>
      <c r="E253" s="76" t="s">
        <v>47</v>
      </c>
      <c r="F253" s="784">
        <f>EDATE(F252,1)-1</f>
        <v>45230</v>
      </c>
      <c r="G253" s="785"/>
      <c r="H253" s="73"/>
      <c r="I253" s="70"/>
      <c r="J253" s="778"/>
      <c r="K253" s="779"/>
      <c r="L253" s="780"/>
      <c r="M253" s="76" t="s">
        <v>47</v>
      </c>
      <c r="N253" s="784">
        <f>EDATE(N252,1)-1</f>
        <v>45230</v>
      </c>
      <c r="O253" s="785"/>
      <c r="P253" s="73"/>
      <c r="Q253" s="70"/>
      <c r="R253" s="778"/>
      <c r="S253" s="779"/>
      <c r="T253" s="780"/>
      <c r="U253" s="76" t="s">
        <v>47</v>
      </c>
      <c r="V253" s="784">
        <f>EDATE(V252,1)-1</f>
        <v>45230</v>
      </c>
      <c r="W253" s="785"/>
      <c r="X253" s="73"/>
    </row>
    <row r="254" spans="1:26" ht="15.75" customHeight="1">
      <c r="A254" s="70"/>
      <c r="B254" s="756" t="s">
        <v>21</v>
      </c>
      <c r="C254" s="757"/>
      <c r="D254" s="757"/>
      <c r="E254" s="757"/>
      <c r="F254" s="757"/>
      <c r="G254" s="758"/>
      <c r="H254" s="73"/>
      <c r="I254" s="70"/>
      <c r="J254" s="756" t="s">
        <v>21</v>
      </c>
      <c r="K254" s="757"/>
      <c r="L254" s="757"/>
      <c r="M254" s="757"/>
      <c r="N254" s="757"/>
      <c r="O254" s="758"/>
      <c r="P254" s="73"/>
      <c r="Q254" s="70"/>
      <c r="R254" s="756" t="s">
        <v>21</v>
      </c>
      <c r="S254" s="757"/>
      <c r="T254" s="757"/>
      <c r="U254" s="757"/>
      <c r="V254" s="757"/>
      <c r="W254" s="758"/>
      <c r="X254" s="73"/>
    </row>
    <row r="255" spans="1:26" ht="15.75" customHeight="1">
      <c r="A255" s="70"/>
      <c r="B255" s="77" t="s">
        <v>48</v>
      </c>
      <c r="C255" s="773" t="s">
        <v>49</v>
      </c>
      <c r="D255" s="774"/>
      <c r="E255" s="77" t="s">
        <v>48</v>
      </c>
      <c r="F255" s="773" t="s">
        <v>49</v>
      </c>
      <c r="G255" s="774"/>
      <c r="H255" s="73"/>
      <c r="I255" s="70"/>
      <c r="J255" s="77" t="s">
        <v>48</v>
      </c>
      <c r="K255" s="773" t="s">
        <v>49</v>
      </c>
      <c r="L255" s="774"/>
      <c r="M255" s="77" t="s">
        <v>48</v>
      </c>
      <c r="N255" s="773" t="s">
        <v>49</v>
      </c>
      <c r="O255" s="774"/>
      <c r="P255" s="73"/>
      <c r="Q255" s="70"/>
      <c r="R255" s="77" t="s">
        <v>48</v>
      </c>
      <c r="S255" s="773" t="s">
        <v>49</v>
      </c>
      <c r="T255" s="774"/>
      <c r="U255" s="77" t="s">
        <v>48</v>
      </c>
      <c r="V255" s="773" t="s">
        <v>49</v>
      </c>
      <c r="W255" s="774"/>
      <c r="X255" s="73"/>
    </row>
    <row r="256" spans="1:26" ht="15.75" customHeight="1">
      <c r="A256" s="70"/>
      <c r="B256" s="78">
        <v>1</v>
      </c>
      <c r="C256" s="769">
        <f>IF(ISERROR(VLOOKUP(VLOOKUP(A246,$AB:$AF,5,0)&amp;B256,売上入力!$A:$AJ,35,0)),0,IF(VLOOKUP(VLOOKUP(A246,$AB:$AF,5,0)&amp;B256,売上入力!$A:$J,10,0)="日払","日払済",VLOOKUP(VLOOKUP(A246,$AB:$AF,5,0)&amp;B256,売上入力!$A:$AJ,35,0)))</f>
        <v>0</v>
      </c>
      <c r="D256" s="770"/>
      <c r="E256" s="78">
        <v>16</v>
      </c>
      <c r="F256" s="769">
        <f>IF(ISERROR(VLOOKUP(VLOOKUP(A246,$AB:$AF,5,0)&amp;E256,売上入力!$A:$AJ,35,0)),0,IF(VLOOKUP(VLOOKUP(A246,$AB:$AF,5,0)&amp;E256,売上入力!$A:$J,10,0)="日払","日払済",VLOOKUP(VLOOKUP(A246,$AB:$AF,5,0)&amp;E256,売上入力!$A:$AJ,35,0)))</f>
        <v>0</v>
      </c>
      <c r="G256" s="770"/>
      <c r="H256" s="73"/>
      <c r="I256" s="70"/>
      <c r="J256" s="78">
        <v>1</v>
      </c>
      <c r="K256" s="769">
        <f>IF(ISERROR(VLOOKUP(VLOOKUP(I246,$AB:$AF,5,0)&amp;J256,売上入力!$A:$AJ,35,0)),0,IF(VLOOKUP(VLOOKUP(I246,$AB:$AF,5,0)&amp;J256,売上入力!$A:$J,10,0)="日払","日払済",VLOOKUP(VLOOKUP(I246,$AB:$AF,5,0)&amp;J256,売上入力!$A:$AJ,35,0)))</f>
        <v>0</v>
      </c>
      <c r="L256" s="770"/>
      <c r="M256" s="78">
        <v>16</v>
      </c>
      <c r="N256" s="769">
        <f>IF(ISERROR(VLOOKUP(VLOOKUP(I246,$AB:$AF,5,0)&amp;M256,売上入力!$A:$AJ,35,0)),0,IF(VLOOKUP(VLOOKUP(I246,$AB:$AF,5,0)&amp;M256,売上入力!$A:$J,10,0)="日払","日払済",VLOOKUP(VLOOKUP(I246,$AB:$AF,5,0)&amp;M256,売上入力!$A:$AJ,35,0)))</f>
        <v>0</v>
      </c>
      <c r="O256" s="770"/>
      <c r="P256" s="73"/>
      <c r="Q256" s="70"/>
      <c r="R256" s="78">
        <v>1</v>
      </c>
      <c r="S256" s="769">
        <f>IF(ISERROR(VLOOKUP(VLOOKUP(Q246,$AB:$AF,5,0)&amp;R256,売上入力!$A:$AJ,35,0)),0,IF(VLOOKUP(VLOOKUP(Q246,$AB:$AF,5,0)&amp;R256,売上入力!$A:$J,10,0)="日払","日払済",VLOOKUP(VLOOKUP(Q246,$AB:$AF,5,0)&amp;R256,売上入力!$A:$AJ,35,0)))</f>
        <v>0</v>
      </c>
      <c r="T256" s="770"/>
      <c r="U256" s="78">
        <v>16</v>
      </c>
      <c r="V256" s="769">
        <f>IF(ISERROR(VLOOKUP(VLOOKUP(Q246,$AB:$AF,5,0)&amp;U256,売上入力!$A:$AJ,35,0)),0,IF(VLOOKUP(VLOOKUP(Q246,$AB:$AF,5,0)&amp;U256,売上入力!$A:$J,10,0)="日払","日払済",VLOOKUP(VLOOKUP(Q246,$AB:$AF,5,0)&amp;U256,売上入力!$A:$AJ,35,0)))</f>
        <v>0</v>
      </c>
      <c r="W256" s="770"/>
      <c r="X256" s="73"/>
    </row>
    <row r="257" spans="1:24" ht="15.75" customHeight="1">
      <c r="A257" s="70"/>
      <c r="B257" s="79">
        <v>2</v>
      </c>
      <c r="C257" s="769">
        <f>IF(ISERROR(VLOOKUP(VLOOKUP(A246,$AB:$AF,5,0)&amp;B257,売上入力!$A:$AJ,35,0)),0,IF(VLOOKUP(VLOOKUP(A246,$AB:$AF,5,0)&amp;B257,売上入力!$A:$J,10,0)="日払","日払済",VLOOKUP(VLOOKUP(A246,$AB:$AF,5,0)&amp;B257,売上入力!$A:$AJ,35,0)))</f>
        <v>0</v>
      </c>
      <c r="D257" s="770"/>
      <c r="E257" s="79">
        <v>17</v>
      </c>
      <c r="F257" s="769">
        <f>IF(ISERROR(VLOOKUP(VLOOKUP(A246,$AB:$AF,5,0)&amp;E257,売上入力!$A:$AJ,35,0)),0,IF(VLOOKUP(VLOOKUP(A246,$AB:$AF,5,0)&amp;E257,売上入力!$A:$J,10,0)="日払","日払済",VLOOKUP(VLOOKUP(A246,$AB:$AF,5,0)&amp;E257,売上入力!$A:$AJ,35,0)))</f>
        <v>0</v>
      </c>
      <c r="G257" s="770"/>
      <c r="H257" s="73"/>
      <c r="I257" s="70"/>
      <c r="J257" s="79">
        <v>2</v>
      </c>
      <c r="K257" s="769">
        <f>IF(ISERROR(VLOOKUP(VLOOKUP(I246,$AB:$AF,5,0)&amp;J257,売上入力!$A:$AJ,35,0)),0,IF(VLOOKUP(VLOOKUP(I246,$AB:$AF,5,0)&amp;J257,売上入力!$A:$J,10,0)="日払","日払済",VLOOKUP(VLOOKUP(I246,$AB:$AF,5,0)&amp;J257,売上入力!$A:$AJ,35,0)))</f>
        <v>0</v>
      </c>
      <c r="L257" s="770"/>
      <c r="M257" s="79">
        <v>17</v>
      </c>
      <c r="N257" s="769">
        <f>IF(ISERROR(VLOOKUP(VLOOKUP(I246,$AB:$AF,5,0)&amp;M257,売上入力!$A:$AJ,35,0)),0,IF(VLOOKUP(VLOOKUP(I246,$AB:$AF,5,0)&amp;M257,売上入力!$A:$J,10,0)="日払","日払済",VLOOKUP(VLOOKUP(I246,$AB:$AF,5,0)&amp;M257,売上入力!$A:$AJ,35,0)))</f>
        <v>0</v>
      </c>
      <c r="O257" s="770"/>
      <c r="P257" s="73"/>
      <c r="Q257" s="70"/>
      <c r="R257" s="79">
        <v>2</v>
      </c>
      <c r="S257" s="769">
        <f>IF(ISERROR(VLOOKUP(VLOOKUP(Q246,$AB:$AF,5,0)&amp;R257,売上入力!$A:$AJ,35,0)),0,IF(VLOOKUP(VLOOKUP(Q246,$AB:$AF,5,0)&amp;R257,売上入力!$A:$J,10,0)="日払","日払済",VLOOKUP(VLOOKUP(Q246,$AB:$AF,5,0)&amp;R257,売上入力!$A:$AJ,35,0)))</f>
        <v>0</v>
      </c>
      <c r="T257" s="770"/>
      <c r="U257" s="79">
        <v>17</v>
      </c>
      <c r="V257" s="769">
        <f>IF(ISERROR(VLOOKUP(VLOOKUP(Q246,$AB:$AF,5,0)&amp;U257,売上入力!$A:$AJ,35,0)),0,IF(VLOOKUP(VLOOKUP(Q246,$AB:$AF,5,0)&amp;U257,売上入力!$A:$J,10,0)="日払","日払済",VLOOKUP(VLOOKUP(Q246,$AB:$AF,5,0)&amp;U257,売上入力!$A:$AJ,35,0)))</f>
        <v>0</v>
      </c>
      <c r="W257" s="770"/>
      <c r="X257" s="73"/>
    </row>
    <row r="258" spans="1:24" ht="15.75" customHeight="1">
      <c r="A258" s="70"/>
      <c r="B258" s="79">
        <v>3</v>
      </c>
      <c r="C258" s="769">
        <f>IF(ISERROR(VLOOKUP(VLOOKUP(A246,$AB:$AF,5,0)&amp;B258,売上入力!$A:$AJ,35,0)),0,IF(VLOOKUP(VLOOKUP(A246,$AB:$AF,5,0)&amp;B258,売上入力!$A:$J,10,0)="日払","日払済",VLOOKUP(VLOOKUP(A246,$AB:$AF,5,0)&amp;B258,売上入力!$A:$AJ,35,0)))</f>
        <v>0</v>
      </c>
      <c r="D258" s="770"/>
      <c r="E258" s="79">
        <v>18</v>
      </c>
      <c r="F258" s="769">
        <f>IF(ISERROR(VLOOKUP(VLOOKUP(A246,$AB:$AF,5,0)&amp;E258,売上入力!$A:$AJ,35,0)),0,IF(VLOOKUP(VLOOKUP(A246,$AB:$AF,5,0)&amp;E258,売上入力!$A:$J,10,0)="日払","日払済",VLOOKUP(VLOOKUP(A246,$AB:$AF,5,0)&amp;E258,売上入力!$A:$AJ,35,0)))</f>
        <v>0</v>
      </c>
      <c r="G258" s="770"/>
      <c r="H258" s="73"/>
      <c r="I258" s="70"/>
      <c r="J258" s="79">
        <v>3</v>
      </c>
      <c r="K258" s="769">
        <f>IF(ISERROR(VLOOKUP(VLOOKUP(I246,$AB:$AF,5,0)&amp;J258,売上入力!$A:$AJ,35,0)),0,IF(VLOOKUP(VLOOKUP(I246,$AB:$AF,5,0)&amp;J258,売上入力!$A:$J,10,0)="日払","日払済",VLOOKUP(VLOOKUP(I246,$AB:$AF,5,0)&amp;J258,売上入力!$A:$AJ,35,0)))</f>
        <v>0</v>
      </c>
      <c r="L258" s="770"/>
      <c r="M258" s="79">
        <v>18</v>
      </c>
      <c r="N258" s="769">
        <f>IF(ISERROR(VLOOKUP(VLOOKUP(I246,$AB:$AF,5,0)&amp;M258,売上入力!$A:$AJ,35,0)),0,IF(VLOOKUP(VLOOKUP(I246,$AB:$AF,5,0)&amp;M258,売上入力!$A:$J,10,0)="日払","日払済",VLOOKUP(VLOOKUP(I246,$AB:$AF,5,0)&amp;M258,売上入力!$A:$AJ,35,0)))</f>
        <v>0</v>
      </c>
      <c r="O258" s="770"/>
      <c r="P258" s="73"/>
      <c r="Q258" s="70"/>
      <c r="R258" s="79">
        <v>3</v>
      </c>
      <c r="S258" s="769">
        <f>IF(ISERROR(VLOOKUP(VLOOKUP(Q246,$AB:$AF,5,0)&amp;R258,売上入力!$A:$AJ,35,0)),0,IF(VLOOKUP(VLOOKUP(Q246,$AB:$AF,5,0)&amp;R258,売上入力!$A:$J,10,0)="日払","日払済",VLOOKUP(VLOOKUP(Q246,$AB:$AF,5,0)&amp;R258,売上入力!$A:$AJ,35,0)))</f>
        <v>0</v>
      </c>
      <c r="T258" s="770"/>
      <c r="U258" s="79">
        <v>18</v>
      </c>
      <c r="V258" s="769">
        <f>IF(ISERROR(VLOOKUP(VLOOKUP(Q246,$AB:$AF,5,0)&amp;U258,売上入力!$A:$AJ,35,0)),0,IF(VLOOKUP(VLOOKUP(Q246,$AB:$AF,5,0)&amp;U258,売上入力!$A:$J,10,0)="日払","日払済",VLOOKUP(VLOOKUP(Q246,$AB:$AF,5,0)&amp;U258,売上入力!$A:$AJ,35,0)))</f>
        <v>0</v>
      </c>
      <c r="W258" s="770"/>
      <c r="X258" s="73"/>
    </row>
    <row r="259" spans="1:24" ht="15.75" customHeight="1">
      <c r="A259" s="70"/>
      <c r="B259" s="79">
        <v>4</v>
      </c>
      <c r="C259" s="769">
        <f>IF(ISERROR(VLOOKUP(VLOOKUP(A246,$AB:$AF,5,0)&amp;B259,売上入力!$A:$AJ,35,0)),0,IF(VLOOKUP(VLOOKUP(A246,$AB:$AF,5,0)&amp;B259,売上入力!$A:$J,10,0)="日払","日払済",VLOOKUP(VLOOKUP(A246,$AB:$AF,5,0)&amp;B259,売上入力!$A:$AJ,35,0)))</f>
        <v>0</v>
      </c>
      <c r="D259" s="770"/>
      <c r="E259" s="79">
        <v>19</v>
      </c>
      <c r="F259" s="769">
        <f>IF(ISERROR(VLOOKUP(VLOOKUP(A246,$AB:$AF,5,0)&amp;E259,売上入力!$A:$AJ,35,0)),0,IF(VLOOKUP(VLOOKUP(A246,$AB:$AF,5,0)&amp;E259,売上入力!$A:$J,10,0)="日払","日払済",VLOOKUP(VLOOKUP(A246,$AB:$AF,5,0)&amp;E259,売上入力!$A:$AJ,35,0)))</f>
        <v>0</v>
      </c>
      <c r="G259" s="770"/>
      <c r="H259" s="73"/>
      <c r="I259" s="70"/>
      <c r="J259" s="79">
        <v>4</v>
      </c>
      <c r="K259" s="769">
        <f>IF(ISERROR(VLOOKUP(VLOOKUP(I246,$AB:$AF,5,0)&amp;J259,売上入力!$A:$AJ,35,0)),0,IF(VLOOKUP(VLOOKUP(I246,$AB:$AF,5,0)&amp;J259,売上入力!$A:$J,10,0)="日払","日払済",VLOOKUP(VLOOKUP(I246,$AB:$AF,5,0)&amp;J259,売上入力!$A:$AJ,35,0)))</f>
        <v>0</v>
      </c>
      <c r="L259" s="770"/>
      <c r="M259" s="79">
        <v>19</v>
      </c>
      <c r="N259" s="769">
        <f>IF(ISERROR(VLOOKUP(VLOOKUP(I246,$AB:$AF,5,0)&amp;M259,売上入力!$A:$AJ,35,0)),0,IF(VLOOKUP(VLOOKUP(I246,$AB:$AF,5,0)&amp;M259,売上入力!$A:$J,10,0)="日払","日払済",VLOOKUP(VLOOKUP(I246,$AB:$AF,5,0)&amp;M259,売上入力!$A:$AJ,35,0)))</f>
        <v>0</v>
      </c>
      <c r="O259" s="770"/>
      <c r="P259" s="73"/>
      <c r="Q259" s="70"/>
      <c r="R259" s="79">
        <v>4</v>
      </c>
      <c r="S259" s="769">
        <f>IF(ISERROR(VLOOKUP(VLOOKUP(Q246,$AB:$AF,5,0)&amp;R259,売上入力!$A:$AJ,35,0)),0,IF(VLOOKUP(VLOOKUP(Q246,$AB:$AF,5,0)&amp;R259,売上入力!$A:$J,10,0)="日払","日払済",VLOOKUP(VLOOKUP(Q246,$AB:$AF,5,0)&amp;R259,売上入力!$A:$AJ,35,0)))</f>
        <v>0</v>
      </c>
      <c r="T259" s="770"/>
      <c r="U259" s="79">
        <v>19</v>
      </c>
      <c r="V259" s="769">
        <f>IF(ISERROR(VLOOKUP(VLOOKUP(Q246,$AB:$AF,5,0)&amp;U259,売上入力!$A:$AJ,35,0)),0,IF(VLOOKUP(VLOOKUP(Q246,$AB:$AF,5,0)&amp;U259,売上入力!$A:$J,10,0)="日払","日払済",VLOOKUP(VLOOKUP(Q246,$AB:$AF,5,0)&amp;U259,売上入力!$A:$AJ,35,0)))</f>
        <v>0</v>
      </c>
      <c r="W259" s="770"/>
      <c r="X259" s="73"/>
    </row>
    <row r="260" spans="1:24" ht="15.75" customHeight="1">
      <c r="A260" s="70"/>
      <c r="B260" s="79">
        <v>5</v>
      </c>
      <c r="C260" s="769">
        <f>IF(ISERROR(VLOOKUP(VLOOKUP(A246,$AB:$AF,5,0)&amp;B260,売上入力!$A:$AJ,35,0)),0,IF(VLOOKUP(VLOOKUP(A246,$AB:$AF,5,0)&amp;B260,売上入力!$A:$J,10,0)="日払","日払済",VLOOKUP(VLOOKUP(A246,$AB:$AF,5,0)&amp;B260,売上入力!$A:$AJ,35,0)))</f>
        <v>0</v>
      </c>
      <c r="D260" s="770"/>
      <c r="E260" s="79">
        <v>20</v>
      </c>
      <c r="F260" s="769">
        <f>IF(ISERROR(VLOOKUP(VLOOKUP(A246,$AB:$AF,5,0)&amp;E260,売上入力!$A:$AJ,35,0)),0,IF(VLOOKUP(VLOOKUP(A246,$AB:$AF,5,0)&amp;E260,売上入力!$A:$J,10,0)="日払","日払済",VLOOKUP(VLOOKUP(A246,$AB:$AF,5,0)&amp;E260,売上入力!$A:$AJ,35,0)))</f>
        <v>0</v>
      </c>
      <c r="G260" s="770"/>
      <c r="H260" s="73"/>
      <c r="I260" s="70"/>
      <c r="J260" s="79">
        <v>5</v>
      </c>
      <c r="K260" s="769">
        <f>IF(ISERROR(VLOOKUP(VLOOKUP(I246,$AB:$AF,5,0)&amp;J260,売上入力!$A:$AJ,35,0)),0,IF(VLOOKUP(VLOOKUP(I246,$AB:$AF,5,0)&amp;J260,売上入力!$A:$J,10,0)="日払","日払済",VLOOKUP(VLOOKUP(I246,$AB:$AF,5,0)&amp;J260,売上入力!$A:$AJ,35,0)))</f>
        <v>0</v>
      </c>
      <c r="L260" s="770"/>
      <c r="M260" s="79">
        <v>20</v>
      </c>
      <c r="N260" s="769">
        <f>IF(ISERROR(VLOOKUP(VLOOKUP(I246,$AB:$AF,5,0)&amp;M260,売上入力!$A:$AJ,35,0)),0,IF(VLOOKUP(VLOOKUP(I246,$AB:$AF,5,0)&amp;M260,売上入力!$A:$J,10,0)="日払","日払済",VLOOKUP(VLOOKUP(I246,$AB:$AF,5,0)&amp;M260,売上入力!$A:$AJ,35,0)))</f>
        <v>0</v>
      </c>
      <c r="O260" s="770"/>
      <c r="P260" s="73"/>
      <c r="Q260" s="70"/>
      <c r="R260" s="79">
        <v>5</v>
      </c>
      <c r="S260" s="769">
        <f>IF(ISERROR(VLOOKUP(VLOOKUP(Q246,$AB:$AF,5,0)&amp;R260,売上入力!$A:$AJ,35,0)),0,IF(VLOOKUP(VLOOKUP(Q246,$AB:$AF,5,0)&amp;R260,売上入力!$A:$J,10,0)="日払","日払済",VLOOKUP(VLOOKUP(Q246,$AB:$AF,5,0)&amp;R260,売上入力!$A:$AJ,35,0)))</f>
        <v>0</v>
      </c>
      <c r="T260" s="770"/>
      <c r="U260" s="79">
        <v>20</v>
      </c>
      <c r="V260" s="769">
        <f>IF(ISERROR(VLOOKUP(VLOOKUP(Q246,$AB:$AF,5,0)&amp;U260,売上入力!$A:$AJ,35,0)),0,IF(VLOOKUP(VLOOKUP(Q246,$AB:$AF,5,0)&amp;U260,売上入力!$A:$J,10,0)="日払","日払済",VLOOKUP(VLOOKUP(Q246,$AB:$AF,5,0)&amp;U260,売上入力!$A:$AJ,35,0)))</f>
        <v>0</v>
      </c>
      <c r="W260" s="770"/>
      <c r="X260" s="73"/>
    </row>
    <row r="261" spans="1:24" ht="15.75" customHeight="1">
      <c r="A261" s="70"/>
      <c r="B261" s="79">
        <v>6</v>
      </c>
      <c r="C261" s="769">
        <f>IF(ISERROR(VLOOKUP(VLOOKUP(A246,$AB:$AF,5,0)&amp;B261,売上入力!$A:$AJ,35,0)),0,IF(VLOOKUP(VLOOKUP(A246,$AB:$AF,5,0)&amp;B261,売上入力!$A:$J,10,0)="日払","日払済",VLOOKUP(VLOOKUP(A246,$AB:$AF,5,0)&amp;B261,売上入力!$A:$AJ,35,0)))</f>
        <v>0</v>
      </c>
      <c r="D261" s="770"/>
      <c r="E261" s="79">
        <v>21</v>
      </c>
      <c r="F261" s="769">
        <f>IF(ISERROR(VLOOKUP(VLOOKUP(A246,$AB:$AF,5,0)&amp;E261,売上入力!$A:$AJ,35,0)),0,IF(VLOOKUP(VLOOKUP(A246,$AB:$AF,5,0)&amp;E261,売上入力!$A:$J,10,0)="日払","日払済",VLOOKUP(VLOOKUP(A246,$AB:$AF,5,0)&amp;E261,売上入力!$A:$AJ,35,0)))</f>
        <v>0</v>
      </c>
      <c r="G261" s="770"/>
      <c r="H261" s="73"/>
      <c r="I261" s="70"/>
      <c r="J261" s="79">
        <v>6</v>
      </c>
      <c r="K261" s="769">
        <f>IF(ISERROR(VLOOKUP(VLOOKUP(I246,$AB:$AF,5,0)&amp;J261,売上入力!$A:$AJ,35,0)),0,IF(VLOOKUP(VLOOKUP(I246,$AB:$AF,5,0)&amp;J261,売上入力!$A:$J,10,0)="日払","日払済",VLOOKUP(VLOOKUP(I246,$AB:$AF,5,0)&amp;J261,売上入力!$A:$AJ,35,0)))</f>
        <v>0</v>
      </c>
      <c r="L261" s="770"/>
      <c r="M261" s="79">
        <v>21</v>
      </c>
      <c r="N261" s="769">
        <f>IF(ISERROR(VLOOKUP(VLOOKUP(I246,$AB:$AF,5,0)&amp;M261,売上入力!$A:$AJ,35,0)),0,IF(VLOOKUP(VLOOKUP(I246,$AB:$AF,5,0)&amp;M261,売上入力!$A:$J,10,0)="日払","日払済",VLOOKUP(VLOOKUP(I246,$AB:$AF,5,0)&amp;M261,売上入力!$A:$AJ,35,0)))</f>
        <v>0</v>
      </c>
      <c r="O261" s="770"/>
      <c r="P261" s="73"/>
      <c r="Q261" s="70"/>
      <c r="R261" s="79">
        <v>6</v>
      </c>
      <c r="S261" s="769">
        <f>IF(ISERROR(VLOOKUP(VLOOKUP(Q246,$AB:$AF,5,0)&amp;R261,売上入力!$A:$AJ,35,0)),0,IF(VLOOKUP(VLOOKUP(Q246,$AB:$AF,5,0)&amp;R261,売上入力!$A:$J,10,0)="日払","日払済",VLOOKUP(VLOOKUP(Q246,$AB:$AF,5,0)&amp;R261,売上入力!$A:$AJ,35,0)))</f>
        <v>0</v>
      </c>
      <c r="T261" s="770"/>
      <c r="U261" s="79">
        <v>21</v>
      </c>
      <c r="V261" s="769">
        <f>IF(ISERROR(VLOOKUP(VLOOKUP(Q246,$AB:$AF,5,0)&amp;U261,売上入力!$A:$AJ,35,0)),0,IF(VLOOKUP(VLOOKUP(Q246,$AB:$AF,5,0)&amp;U261,売上入力!$A:$J,10,0)="日払","日払済",VLOOKUP(VLOOKUP(Q246,$AB:$AF,5,0)&amp;U261,売上入力!$A:$AJ,35,0)))</f>
        <v>0</v>
      </c>
      <c r="W261" s="770"/>
      <c r="X261" s="73"/>
    </row>
    <row r="262" spans="1:24" ht="15.75" customHeight="1">
      <c r="A262" s="70"/>
      <c r="B262" s="79">
        <v>7</v>
      </c>
      <c r="C262" s="769">
        <f>IF(ISERROR(VLOOKUP(VLOOKUP(A246,$AB:$AF,5,0)&amp;B262,売上入力!$A:$AJ,35,0)),0,IF(VLOOKUP(VLOOKUP(A246,$AB:$AF,5,0)&amp;B262,売上入力!$A:$J,10,0)="日払","日払済",VLOOKUP(VLOOKUP(A246,$AB:$AF,5,0)&amp;B262,売上入力!$A:$AJ,35,0)))</f>
        <v>0</v>
      </c>
      <c r="D262" s="770"/>
      <c r="E262" s="79">
        <v>22</v>
      </c>
      <c r="F262" s="769">
        <f>IF(ISERROR(VLOOKUP(VLOOKUP(A246,$AB:$AF,5,0)&amp;E262,売上入力!$A:$AJ,35,0)),0,IF(VLOOKUP(VLOOKUP(A246,$AB:$AF,5,0)&amp;E262,売上入力!$A:$J,10,0)="日払","日払済",VLOOKUP(VLOOKUP(A246,$AB:$AF,5,0)&amp;E262,売上入力!$A:$AJ,35,0)))</f>
        <v>0</v>
      </c>
      <c r="G262" s="770"/>
      <c r="H262" s="73"/>
      <c r="I262" s="70"/>
      <c r="J262" s="79">
        <v>7</v>
      </c>
      <c r="K262" s="769">
        <f>IF(ISERROR(VLOOKUP(VLOOKUP(I246,$AB:$AF,5,0)&amp;J262,売上入力!$A:$AJ,35,0)),0,IF(VLOOKUP(VLOOKUP(I246,$AB:$AF,5,0)&amp;J262,売上入力!$A:$J,10,0)="日払","日払済",VLOOKUP(VLOOKUP(I246,$AB:$AF,5,0)&amp;J262,売上入力!$A:$AJ,35,0)))</f>
        <v>0</v>
      </c>
      <c r="L262" s="770"/>
      <c r="M262" s="79">
        <v>22</v>
      </c>
      <c r="N262" s="769">
        <f>IF(ISERROR(VLOOKUP(VLOOKUP(I246,$AB:$AF,5,0)&amp;M262,売上入力!$A:$AJ,35,0)),0,IF(VLOOKUP(VLOOKUP(I246,$AB:$AF,5,0)&amp;M262,売上入力!$A:$J,10,0)="日払","日払済",VLOOKUP(VLOOKUP(I246,$AB:$AF,5,0)&amp;M262,売上入力!$A:$AJ,35,0)))</f>
        <v>0</v>
      </c>
      <c r="O262" s="770"/>
      <c r="P262" s="73"/>
      <c r="Q262" s="70"/>
      <c r="R262" s="79">
        <v>7</v>
      </c>
      <c r="S262" s="769">
        <f>IF(ISERROR(VLOOKUP(VLOOKUP(Q246,$AB:$AF,5,0)&amp;R262,売上入力!$A:$AJ,35,0)),0,IF(VLOOKUP(VLOOKUP(Q246,$AB:$AF,5,0)&amp;R262,売上入力!$A:$J,10,0)="日払","日払済",VLOOKUP(VLOOKUP(Q246,$AB:$AF,5,0)&amp;R262,売上入力!$A:$AJ,35,0)))</f>
        <v>0</v>
      </c>
      <c r="T262" s="770"/>
      <c r="U262" s="79">
        <v>22</v>
      </c>
      <c r="V262" s="769">
        <f>IF(ISERROR(VLOOKUP(VLOOKUP(Q246,$AB:$AF,5,0)&amp;U262,売上入力!$A:$AJ,35,0)),0,IF(VLOOKUP(VLOOKUP(Q246,$AB:$AF,5,0)&amp;U262,売上入力!$A:$J,10,0)="日払","日払済",VLOOKUP(VLOOKUP(Q246,$AB:$AF,5,0)&amp;U262,売上入力!$A:$AJ,35,0)))</f>
        <v>0</v>
      </c>
      <c r="W262" s="770"/>
      <c r="X262" s="73"/>
    </row>
    <row r="263" spans="1:24" ht="15.75" customHeight="1">
      <c r="A263" s="70"/>
      <c r="B263" s="79">
        <v>8</v>
      </c>
      <c r="C263" s="769">
        <f>IF(ISERROR(VLOOKUP(VLOOKUP(A246,$AB:$AF,5,0)&amp;B263,売上入力!$A:$AJ,35,0)),0,IF(VLOOKUP(VLOOKUP(A246,$AB:$AF,5,0)&amp;B263,売上入力!$A:$J,10,0)="日払","日払済",VLOOKUP(VLOOKUP(A246,$AB:$AF,5,0)&amp;B263,売上入力!$A:$AJ,35,0)))</f>
        <v>0</v>
      </c>
      <c r="D263" s="770"/>
      <c r="E263" s="79">
        <v>23</v>
      </c>
      <c r="F263" s="769">
        <f>IF(ISERROR(VLOOKUP(VLOOKUP(A246,$AB:$AF,5,0)&amp;E263,売上入力!$A:$AJ,35,0)),0,IF(VLOOKUP(VLOOKUP(A246,$AB:$AF,5,0)&amp;E263,売上入力!$A:$J,10,0)="日払","日払済",VLOOKUP(VLOOKUP(A246,$AB:$AF,5,0)&amp;E263,売上入力!$A:$AJ,35,0)))</f>
        <v>0</v>
      </c>
      <c r="G263" s="770"/>
      <c r="H263" s="73"/>
      <c r="I263" s="70"/>
      <c r="J263" s="79">
        <v>8</v>
      </c>
      <c r="K263" s="769">
        <f>IF(ISERROR(VLOOKUP(VLOOKUP(I246,$AB:$AF,5,0)&amp;J263,売上入力!$A:$AJ,35,0)),0,IF(VLOOKUP(VLOOKUP(I246,$AB:$AF,5,0)&amp;J263,売上入力!$A:$J,10,0)="日払","日払済",VLOOKUP(VLOOKUP(I246,$AB:$AF,5,0)&amp;J263,売上入力!$A:$AJ,35,0)))</f>
        <v>0</v>
      </c>
      <c r="L263" s="770"/>
      <c r="M263" s="79">
        <v>23</v>
      </c>
      <c r="N263" s="769">
        <f>IF(ISERROR(VLOOKUP(VLOOKUP(I246,$AB:$AF,5,0)&amp;M263,売上入力!$A:$AJ,35,0)),0,IF(VLOOKUP(VLOOKUP(I246,$AB:$AF,5,0)&amp;M263,売上入力!$A:$J,10,0)="日払","日払済",VLOOKUP(VLOOKUP(I246,$AB:$AF,5,0)&amp;M263,売上入力!$A:$AJ,35,0)))</f>
        <v>0</v>
      </c>
      <c r="O263" s="770"/>
      <c r="P263" s="73"/>
      <c r="Q263" s="70"/>
      <c r="R263" s="79">
        <v>8</v>
      </c>
      <c r="S263" s="769">
        <f>IF(ISERROR(VLOOKUP(VLOOKUP(Q246,$AB:$AF,5,0)&amp;R263,売上入力!$A:$AJ,35,0)),0,IF(VLOOKUP(VLOOKUP(Q246,$AB:$AF,5,0)&amp;R263,売上入力!$A:$J,10,0)="日払","日払済",VLOOKUP(VLOOKUP(Q246,$AB:$AF,5,0)&amp;R263,売上入力!$A:$AJ,35,0)))</f>
        <v>0</v>
      </c>
      <c r="T263" s="770"/>
      <c r="U263" s="79">
        <v>23</v>
      </c>
      <c r="V263" s="769">
        <f>IF(ISERROR(VLOOKUP(VLOOKUP(Q246,$AB:$AF,5,0)&amp;U263,売上入力!$A:$AJ,35,0)),0,IF(VLOOKUP(VLOOKUP(Q246,$AB:$AF,5,0)&amp;U263,売上入力!$A:$J,10,0)="日払","日払済",VLOOKUP(VLOOKUP(Q246,$AB:$AF,5,0)&amp;U263,売上入力!$A:$AJ,35,0)))</f>
        <v>0</v>
      </c>
      <c r="W263" s="770"/>
      <c r="X263" s="73"/>
    </row>
    <row r="264" spans="1:24" ht="15.75" customHeight="1">
      <c r="A264" s="70"/>
      <c r="B264" s="79">
        <v>9</v>
      </c>
      <c r="C264" s="769">
        <f>IF(ISERROR(VLOOKUP(VLOOKUP(A246,$AB:$AF,5,0)&amp;B264,売上入力!$A:$AJ,35,0)),0,IF(VLOOKUP(VLOOKUP(A246,$AB:$AF,5,0)&amp;B264,売上入力!$A:$J,10,0)="日払","日払済",VLOOKUP(VLOOKUP(A246,$AB:$AF,5,0)&amp;B264,売上入力!$A:$AJ,35,0)))</f>
        <v>0</v>
      </c>
      <c r="D264" s="770"/>
      <c r="E264" s="80">
        <v>24</v>
      </c>
      <c r="F264" s="769">
        <f>IF(ISERROR(VLOOKUP(VLOOKUP(A246,$AB:$AF,5,0)&amp;E264,売上入力!$A:$AJ,35,0)),0,IF(VLOOKUP(VLOOKUP(A246,$AB:$AF,5,0)&amp;E264,売上入力!$A:$J,10,0)="日払","日払済",VLOOKUP(VLOOKUP(A246,$AB:$AF,5,0)&amp;E264,売上入力!$A:$AJ,35,0)))</f>
        <v>0</v>
      </c>
      <c r="G264" s="770"/>
      <c r="H264" s="73"/>
      <c r="I264" s="70"/>
      <c r="J264" s="79">
        <v>9</v>
      </c>
      <c r="K264" s="769">
        <f>IF(ISERROR(VLOOKUP(VLOOKUP(I246,$AB:$AF,5,0)&amp;J264,売上入力!$A:$AJ,35,0)),0,IF(VLOOKUP(VLOOKUP(I246,$AB:$AF,5,0)&amp;J264,売上入力!$A:$J,10,0)="日払","日払済",VLOOKUP(VLOOKUP(I246,$AB:$AF,5,0)&amp;J264,売上入力!$A:$AJ,35,0)))</f>
        <v>0</v>
      </c>
      <c r="L264" s="770"/>
      <c r="M264" s="80">
        <v>24</v>
      </c>
      <c r="N264" s="769">
        <f>IF(ISERROR(VLOOKUP(VLOOKUP(I246,$AB:$AF,5,0)&amp;M264,売上入力!$A:$AJ,35,0)),0,IF(VLOOKUP(VLOOKUP(I246,$AB:$AF,5,0)&amp;M264,売上入力!$A:$J,10,0)="日払","日払済",VLOOKUP(VLOOKUP(I246,$AB:$AF,5,0)&amp;M264,売上入力!$A:$AJ,35,0)))</f>
        <v>0</v>
      </c>
      <c r="O264" s="770"/>
      <c r="P264" s="73"/>
      <c r="Q264" s="70"/>
      <c r="R264" s="79">
        <v>9</v>
      </c>
      <c r="S264" s="769">
        <f>IF(ISERROR(VLOOKUP(VLOOKUP(Q246,$AB:$AF,5,0)&amp;R264,売上入力!$A:$AJ,35,0)),0,IF(VLOOKUP(VLOOKUP(Q246,$AB:$AF,5,0)&amp;R264,売上入力!$A:$J,10,0)="日払","日払済",VLOOKUP(VLOOKUP(Q246,$AB:$AF,5,0)&amp;R264,売上入力!$A:$AJ,35,0)))</f>
        <v>0</v>
      </c>
      <c r="T264" s="770"/>
      <c r="U264" s="80">
        <v>24</v>
      </c>
      <c r="V264" s="769">
        <f>IF(ISERROR(VLOOKUP(VLOOKUP(Q246,$AB:$AF,5,0)&amp;U264,売上入力!$A:$AJ,35,0)),0,IF(VLOOKUP(VLOOKUP(Q246,$AB:$AF,5,0)&amp;U264,売上入力!$A:$J,10,0)="日払","日払済",VLOOKUP(VLOOKUP(Q246,$AB:$AF,5,0)&amp;U264,売上入力!$A:$AJ,35,0)))</f>
        <v>0</v>
      </c>
      <c r="W264" s="770"/>
      <c r="X264" s="73"/>
    </row>
    <row r="265" spans="1:24" ht="15.75" customHeight="1">
      <c r="A265" s="70"/>
      <c r="B265" s="79">
        <v>10</v>
      </c>
      <c r="C265" s="769">
        <f>IF(ISERROR(VLOOKUP(VLOOKUP(A246,$AB:$AF,5,0)&amp;B265,売上入力!$A:$AJ,35,0)),0,IF(VLOOKUP(VLOOKUP(A246,$AB:$AF,5,0)&amp;B265,売上入力!$A:$J,10,0)="日払","日払済",VLOOKUP(VLOOKUP(A246,$AB:$AF,5,0)&amp;B265,売上入力!$A:$AJ,35,0)))</f>
        <v>0</v>
      </c>
      <c r="D265" s="770"/>
      <c r="E265" s="79">
        <v>25</v>
      </c>
      <c r="F265" s="769">
        <f>IF(ISERROR(VLOOKUP(VLOOKUP(A246,$AB:$AF,5,0)&amp;E265,売上入力!$A:$AJ,35,0)),0,IF(VLOOKUP(VLOOKUP(A246,$AB:$AF,5,0)&amp;E265,売上入力!$A:$J,10,0)="日払","日払済",VLOOKUP(VLOOKUP(A246,$AB:$AF,5,0)&amp;E265,売上入力!$A:$AJ,35,0)))</f>
        <v>0</v>
      </c>
      <c r="G265" s="770"/>
      <c r="H265" s="73"/>
      <c r="I265" s="70"/>
      <c r="J265" s="79">
        <v>10</v>
      </c>
      <c r="K265" s="769">
        <f>IF(ISERROR(VLOOKUP(VLOOKUP(I246,$AB:$AF,5,0)&amp;J265,売上入力!$A:$AJ,35,0)),0,IF(VLOOKUP(VLOOKUP(I246,$AB:$AF,5,0)&amp;J265,売上入力!$A:$J,10,0)="日払","日払済",VLOOKUP(VLOOKUP(I246,$AB:$AF,5,0)&amp;J265,売上入力!$A:$AJ,35,0)))</f>
        <v>0</v>
      </c>
      <c r="L265" s="770"/>
      <c r="M265" s="79">
        <v>25</v>
      </c>
      <c r="N265" s="769">
        <f>IF(ISERROR(VLOOKUP(VLOOKUP(I246,$AB:$AF,5,0)&amp;M265,売上入力!$A:$AJ,35,0)),0,IF(VLOOKUP(VLOOKUP(I246,$AB:$AF,5,0)&amp;M265,売上入力!$A:$J,10,0)="日払","日払済",VLOOKUP(VLOOKUP(I246,$AB:$AF,5,0)&amp;M265,売上入力!$A:$AJ,35,0)))</f>
        <v>0</v>
      </c>
      <c r="O265" s="770"/>
      <c r="P265" s="73"/>
      <c r="Q265" s="70"/>
      <c r="R265" s="79">
        <v>10</v>
      </c>
      <c r="S265" s="769">
        <f>IF(ISERROR(VLOOKUP(VLOOKUP(Q246,$AB:$AF,5,0)&amp;R265,売上入力!$A:$AJ,35,0)),0,IF(VLOOKUP(VLOOKUP(Q246,$AB:$AF,5,0)&amp;R265,売上入力!$A:$J,10,0)="日払","日払済",VLOOKUP(VLOOKUP(Q246,$AB:$AF,5,0)&amp;R265,売上入力!$A:$AJ,35,0)))</f>
        <v>0</v>
      </c>
      <c r="T265" s="770"/>
      <c r="U265" s="79">
        <v>25</v>
      </c>
      <c r="V265" s="769">
        <f>IF(ISERROR(VLOOKUP(VLOOKUP(Q246,$AB:$AF,5,0)&amp;U265,売上入力!$A:$AJ,35,0)),0,IF(VLOOKUP(VLOOKUP(Q246,$AB:$AF,5,0)&amp;U265,売上入力!$A:$J,10,0)="日払","日払済",VLOOKUP(VLOOKUP(Q246,$AB:$AF,5,0)&amp;U265,売上入力!$A:$AJ,35,0)))</f>
        <v>0</v>
      </c>
      <c r="W265" s="770"/>
      <c r="X265" s="73"/>
    </row>
    <row r="266" spans="1:24" ht="15.75" customHeight="1">
      <c r="A266" s="70"/>
      <c r="B266" s="79">
        <v>11</v>
      </c>
      <c r="C266" s="769">
        <f>IF(ISERROR(VLOOKUP(VLOOKUP(A246,$AB:$AF,5,0)&amp;B266,売上入力!$A:$AJ,35,0)),0,IF(VLOOKUP(VLOOKUP(A246,$AB:$AF,5,0)&amp;B266,売上入力!$A:$J,10,0)="日払","日払済",VLOOKUP(VLOOKUP(A246,$AB:$AF,5,0)&amp;B266,売上入力!$A:$AJ,35,0)))</f>
        <v>0</v>
      </c>
      <c r="D266" s="770"/>
      <c r="E266" s="79">
        <v>26</v>
      </c>
      <c r="F266" s="769">
        <f>IF(ISERROR(VLOOKUP(VLOOKUP(A246,$AB:$AF,5,0)&amp;E266,売上入力!$A:$AJ,35,0)),0,IF(VLOOKUP(VLOOKUP(A246,$AB:$AF,5,0)&amp;E266,売上入力!$A:$J,10,0)="日払","日払済",VLOOKUP(VLOOKUP(A246,$AB:$AF,5,0)&amp;E266,売上入力!$A:$AJ,35,0)))</f>
        <v>0</v>
      </c>
      <c r="G266" s="770"/>
      <c r="H266" s="73"/>
      <c r="I266" s="70"/>
      <c r="J266" s="79">
        <v>11</v>
      </c>
      <c r="K266" s="769">
        <f>IF(ISERROR(VLOOKUP(VLOOKUP(I246,$AB:$AF,5,0)&amp;J266,売上入力!$A:$AJ,35,0)),0,IF(VLOOKUP(VLOOKUP(I246,$AB:$AF,5,0)&amp;J266,売上入力!$A:$J,10,0)="日払","日払済",VLOOKUP(VLOOKUP(I246,$AB:$AF,5,0)&amp;J266,売上入力!$A:$AJ,35,0)))</f>
        <v>0</v>
      </c>
      <c r="L266" s="770"/>
      <c r="M266" s="79">
        <v>26</v>
      </c>
      <c r="N266" s="769">
        <f>IF(ISERROR(VLOOKUP(VLOOKUP(I246,$AB:$AF,5,0)&amp;M266,売上入力!$A:$AJ,35,0)),0,IF(VLOOKUP(VLOOKUP(I246,$AB:$AF,5,0)&amp;M266,売上入力!$A:$J,10,0)="日払","日払済",VLOOKUP(VLOOKUP(I246,$AB:$AF,5,0)&amp;M266,売上入力!$A:$AJ,35,0)))</f>
        <v>0</v>
      </c>
      <c r="O266" s="770"/>
      <c r="P266" s="73"/>
      <c r="Q266" s="70"/>
      <c r="R266" s="79">
        <v>11</v>
      </c>
      <c r="S266" s="769">
        <f>IF(ISERROR(VLOOKUP(VLOOKUP(Q246,$AB:$AF,5,0)&amp;R266,売上入力!$A:$AJ,35,0)),0,IF(VLOOKUP(VLOOKUP(Q246,$AB:$AF,5,0)&amp;R266,売上入力!$A:$J,10,0)="日払","日払済",VLOOKUP(VLOOKUP(Q246,$AB:$AF,5,0)&amp;R266,売上入力!$A:$AJ,35,0)))</f>
        <v>0</v>
      </c>
      <c r="T266" s="770"/>
      <c r="U266" s="79">
        <v>26</v>
      </c>
      <c r="V266" s="769">
        <f>IF(ISERROR(VLOOKUP(VLOOKUP(Q246,$AB:$AF,5,0)&amp;U266,売上入力!$A:$AJ,35,0)),0,IF(VLOOKUP(VLOOKUP(Q246,$AB:$AF,5,0)&amp;U266,売上入力!$A:$J,10,0)="日払","日払済",VLOOKUP(VLOOKUP(Q246,$AB:$AF,5,0)&amp;U266,売上入力!$A:$AJ,35,0)))</f>
        <v>0</v>
      </c>
      <c r="W266" s="770"/>
      <c r="X266" s="73"/>
    </row>
    <row r="267" spans="1:24" ht="15.75" customHeight="1">
      <c r="A267" s="70"/>
      <c r="B267" s="79">
        <v>12</v>
      </c>
      <c r="C267" s="769">
        <f>IF(ISERROR(VLOOKUP(VLOOKUP(A246,$AB:$AF,5,0)&amp;B267,売上入力!$A:$AJ,35,0)),0,IF(VLOOKUP(VLOOKUP(A246,$AB:$AF,5,0)&amp;B267,売上入力!$A:$J,10,0)="日払","日払済",VLOOKUP(VLOOKUP(A246,$AB:$AF,5,0)&amp;B267,売上入力!$A:$AJ,35,0)))</f>
        <v>0</v>
      </c>
      <c r="D267" s="770"/>
      <c r="E267" s="79">
        <v>27</v>
      </c>
      <c r="F267" s="769">
        <f>IF(ISERROR(VLOOKUP(VLOOKUP(A246,$AB:$AF,5,0)&amp;E267,売上入力!$A:$AJ,35,0)),0,IF(VLOOKUP(VLOOKUP(A246,$AB:$AF,5,0)&amp;E267,売上入力!$A:$J,10,0)="日払","日払済",VLOOKUP(VLOOKUP(A246,$AB:$AF,5,0)&amp;E267,売上入力!$A:$AJ,35,0)))</f>
        <v>0</v>
      </c>
      <c r="G267" s="770"/>
      <c r="H267" s="73"/>
      <c r="I267" s="70"/>
      <c r="J267" s="79">
        <v>12</v>
      </c>
      <c r="K267" s="769">
        <f>IF(ISERROR(VLOOKUP(VLOOKUP(I246,$AB:$AF,5,0)&amp;J267,売上入力!$A:$AJ,35,0)),0,IF(VLOOKUP(VLOOKUP(I246,$AB:$AF,5,0)&amp;J267,売上入力!$A:$J,10,0)="日払","日払済",VLOOKUP(VLOOKUP(I246,$AB:$AF,5,0)&amp;J267,売上入力!$A:$AJ,35,0)))</f>
        <v>0</v>
      </c>
      <c r="L267" s="770"/>
      <c r="M267" s="79">
        <v>27</v>
      </c>
      <c r="N267" s="769">
        <f>IF(ISERROR(VLOOKUP(VLOOKUP(I246,$AB:$AF,5,0)&amp;M267,売上入力!$A:$AJ,35,0)),0,IF(VLOOKUP(VLOOKUP(I246,$AB:$AF,5,0)&amp;M267,売上入力!$A:$J,10,0)="日払","日払済",VLOOKUP(VLOOKUP(I246,$AB:$AF,5,0)&amp;M267,売上入力!$A:$AJ,35,0)))</f>
        <v>0</v>
      </c>
      <c r="O267" s="770"/>
      <c r="P267" s="73"/>
      <c r="Q267" s="70"/>
      <c r="R267" s="79">
        <v>12</v>
      </c>
      <c r="S267" s="769">
        <f>IF(ISERROR(VLOOKUP(VLOOKUP(Q246,$AB:$AF,5,0)&amp;R267,売上入力!$A:$AJ,35,0)),0,IF(VLOOKUP(VLOOKUP(Q246,$AB:$AF,5,0)&amp;R267,売上入力!$A:$J,10,0)="日払","日払済",VLOOKUP(VLOOKUP(Q246,$AB:$AF,5,0)&amp;R267,売上入力!$A:$AJ,35,0)))</f>
        <v>0</v>
      </c>
      <c r="T267" s="770"/>
      <c r="U267" s="79">
        <v>27</v>
      </c>
      <c r="V267" s="769">
        <f>IF(ISERROR(VLOOKUP(VLOOKUP(Q246,$AB:$AF,5,0)&amp;U267,売上入力!$A:$AJ,35,0)),0,IF(VLOOKUP(VLOOKUP(Q246,$AB:$AF,5,0)&amp;U267,売上入力!$A:$J,10,0)="日払","日払済",VLOOKUP(VLOOKUP(Q246,$AB:$AF,5,0)&amp;U267,売上入力!$A:$AJ,35,0)))</f>
        <v>0</v>
      </c>
      <c r="W267" s="770"/>
      <c r="X267" s="73"/>
    </row>
    <row r="268" spans="1:24" ht="15.75" customHeight="1">
      <c r="A268" s="70"/>
      <c r="B268" s="79">
        <v>13</v>
      </c>
      <c r="C268" s="769">
        <f>IF(ISERROR(VLOOKUP(VLOOKUP(A246,$AB:$AF,5,0)&amp;B268,売上入力!$A:$AJ,35,0)),0,IF(VLOOKUP(VLOOKUP(A246,$AB:$AF,5,0)&amp;B268,売上入力!$A:$J,10,0)="日払","日払済",VLOOKUP(VLOOKUP(A246,$AB:$AF,5,0)&amp;B268,売上入力!$A:$AJ,35,0)))</f>
        <v>0</v>
      </c>
      <c r="D268" s="770"/>
      <c r="E268" s="79">
        <v>28</v>
      </c>
      <c r="F268" s="769">
        <f>IF(ISERROR(VLOOKUP(VLOOKUP(A246,$AB:$AF,5,0)&amp;E268,売上入力!$A:$AJ,35,0)),0,IF(VLOOKUP(VLOOKUP(A246,$AB:$AF,5,0)&amp;E268,売上入力!$A:$J,10,0)="日払","日払済",VLOOKUP(VLOOKUP(A246,$AB:$AF,5,0)&amp;E268,売上入力!$A:$AJ,35,0)))</f>
        <v>0</v>
      </c>
      <c r="G268" s="770"/>
      <c r="H268" s="73"/>
      <c r="I268" s="70"/>
      <c r="J268" s="79">
        <v>13</v>
      </c>
      <c r="K268" s="769">
        <f>IF(ISERROR(VLOOKUP(VLOOKUP(I246,$AB:$AF,5,0)&amp;J268,売上入力!$A:$AJ,35,0)),0,IF(VLOOKUP(VLOOKUP(I246,$AB:$AF,5,0)&amp;J268,売上入力!$A:$J,10,0)="日払","日払済",VLOOKUP(VLOOKUP(I246,$AB:$AF,5,0)&amp;J268,売上入力!$A:$AJ,35,0)))</f>
        <v>0</v>
      </c>
      <c r="L268" s="770"/>
      <c r="M268" s="79">
        <v>28</v>
      </c>
      <c r="N268" s="769">
        <f>IF(ISERROR(VLOOKUP(VLOOKUP(I246,$AB:$AF,5,0)&amp;M268,売上入力!$A:$AJ,35,0)),0,IF(VLOOKUP(VLOOKUP(I246,$AB:$AF,5,0)&amp;M268,売上入力!$A:$J,10,0)="日払","日払済",VLOOKUP(VLOOKUP(I246,$AB:$AF,5,0)&amp;M268,売上入力!$A:$AJ,35,0)))</f>
        <v>0</v>
      </c>
      <c r="O268" s="770"/>
      <c r="P268" s="73"/>
      <c r="Q268" s="70"/>
      <c r="R268" s="79">
        <v>13</v>
      </c>
      <c r="S268" s="769">
        <f>IF(ISERROR(VLOOKUP(VLOOKUP(Q246,$AB:$AF,5,0)&amp;R268,売上入力!$A:$AJ,35,0)),0,IF(VLOOKUP(VLOOKUP(Q246,$AB:$AF,5,0)&amp;R268,売上入力!$A:$J,10,0)="日払","日払済",VLOOKUP(VLOOKUP(Q246,$AB:$AF,5,0)&amp;R268,売上入力!$A:$AJ,35,0)))</f>
        <v>0</v>
      </c>
      <c r="T268" s="770"/>
      <c r="U268" s="79">
        <v>28</v>
      </c>
      <c r="V268" s="769">
        <f>IF(ISERROR(VLOOKUP(VLOOKUP(Q246,$AB:$AF,5,0)&amp;U268,売上入力!$A:$AJ,35,0)),0,IF(VLOOKUP(VLOOKUP(Q246,$AB:$AF,5,0)&amp;U268,売上入力!$A:$J,10,0)="日払","日払済",VLOOKUP(VLOOKUP(Q246,$AB:$AF,5,0)&amp;U268,売上入力!$A:$AJ,35,0)))</f>
        <v>0</v>
      </c>
      <c r="W268" s="770"/>
      <c r="X268" s="73"/>
    </row>
    <row r="269" spans="1:24" ht="15.75" customHeight="1">
      <c r="A269" s="70"/>
      <c r="B269" s="79">
        <v>14</v>
      </c>
      <c r="C269" s="769">
        <f>IF(ISERROR(VLOOKUP(VLOOKUP(A246,$AB:$AF,5,0)&amp;B269,売上入力!$A:$AJ,35,0)),0,IF(VLOOKUP(VLOOKUP(A246,$AB:$AF,5,0)&amp;B269,売上入力!$A:$J,10,0)="日払","日払済",VLOOKUP(VLOOKUP(A246,$AB:$AF,5,0)&amp;B269,売上入力!$A:$AJ,35,0)))</f>
        <v>0</v>
      </c>
      <c r="D269" s="770"/>
      <c r="E269" s="79">
        <v>29</v>
      </c>
      <c r="F269" s="769">
        <f>IF(ISERROR(VLOOKUP(VLOOKUP(A246,$AB:$AF,5,0)&amp;E269,売上入力!$A:$AJ,35,0)),0,IF(VLOOKUP(VLOOKUP(A246,$AB:$AF,5,0)&amp;E269,売上入力!$A:$J,10,0)="日払","日払済",VLOOKUP(VLOOKUP(A246,$AB:$AF,5,0)&amp;E269,売上入力!$A:$AJ,35,0)))</f>
        <v>0</v>
      </c>
      <c r="G269" s="770"/>
      <c r="H269" s="73"/>
      <c r="I269" s="70"/>
      <c r="J269" s="79">
        <v>14</v>
      </c>
      <c r="K269" s="769">
        <f>IF(ISERROR(VLOOKUP(VLOOKUP(I246,$AB:$AF,5,0)&amp;J269,売上入力!$A:$AJ,35,0)),0,IF(VLOOKUP(VLOOKUP(I246,$AB:$AF,5,0)&amp;J269,売上入力!$A:$J,10,0)="日払","日払済",VLOOKUP(VLOOKUP(I246,$AB:$AF,5,0)&amp;J269,売上入力!$A:$AJ,35,0)))</f>
        <v>0</v>
      </c>
      <c r="L269" s="770"/>
      <c r="M269" s="79">
        <v>29</v>
      </c>
      <c r="N269" s="769">
        <f>IF(ISERROR(VLOOKUP(VLOOKUP(I246,$AB:$AF,5,0)&amp;M269,売上入力!$A:$AJ,35,0)),0,IF(VLOOKUP(VLOOKUP(I246,$AB:$AF,5,0)&amp;M269,売上入力!$A:$J,10,0)="日払","日払済",VLOOKUP(VLOOKUP(I246,$AB:$AF,5,0)&amp;M269,売上入力!$A:$AJ,35,0)))</f>
        <v>0</v>
      </c>
      <c r="O269" s="770"/>
      <c r="P269" s="73"/>
      <c r="Q269" s="70"/>
      <c r="R269" s="79">
        <v>14</v>
      </c>
      <c r="S269" s="769">
        <f>IF(ISERROR(VLOOKUP(VLOOKUP(Q246,$AB:$AF,5,0)&amp;R269,売上入力!$A:$AJ,35,0)),0,IF(VLOOKUP(VLOOKUP(Q246,$AB:$AF,5,0)&amp;R269,売上入力!$A:$J,10,0)="日払","日払済",VLOOKUP(VLOOKUP(Q246,$AB:$AF,5,0)&amp;R269,売上入力!$A:$AJ,35,0)))</f>
        <v>0</v>
      </c>
      <c r="T269" s="770"/>
      <c r="U269" s="79">
        <v>29</v>
      </c>
      <c r="V269" s="769">
        <f>IF(ISERROR(VLOOKUP(VLOOKUP(Q246,$AB:$AF,5,0)&amp;U269,売上入力!$A:$AJ,35,0)),0,IF(VLOOKUP(VLOOKUP(Q246,$AB:$AF,5,0)&amp;U269,売上入力!$A:$J,10,0)="日払","日払済",VLOOKUP(VLOOKUP(Q246,$AB:$AF,5,0)&amp;U269,売上入力!$A:$AJ,35,0)))</f>
        <v>0</v>
      </c>
      <c r="W269" s="770"/>
      <c r="X269" s="73"/>
    </row>
    <row r="270" spans="1:24" ht="15.75" customHeight="1">
      <c r="A270" s="70"/>
      <c r="B270" s="80">
        <v>15</v>
      </c>
      <c r="C270" s="769">
        <f>IF(ISERROR(VLOOKUP(VLOOKUP(A246,$AB:$AF,5,0)&amp;B270,売上入力!$A:$AJ,35,0)),0,IF(VLOOKUP(VLOOKUP(A246,$AB:$AF,5,0)&amp;B270,売上入力!$A:$J,10,0)="日払","日払済",VLOOKUP(VLOOKUP(A246,$AB:$AF,5,0)&amp;B270,売上入力!$A:$AJ,35,0)))</f>
        <v>0</v>
      </c>
      <c r="D270" s="770"/>
      <c r="E270" s="79">
        <v>30</v>
      </c>
      <c r="F270" s="769">
        <f>IF(ISERROR(VLOOKUP(VLOOKUP(A246,$AB:$AF,5,0)&amp;E270,売上入力!$A:$AJ,35,0)),0,IF(VLOOKUP(VLOOKUP(A246,$AB:$AF,5,0)&amp;E270,売上入力!$A:$J,10,0)="日払","日払済",VLOOKUP(VLOOKUP(A246,$AB:$AF,5,0)&amp;E270,売上入力!$A:$AJ,35,0)))</f>
        <v>0</v>
      </c>
      <c r="G270" s="770"/>
      <c r="H270" s="73"/>
      <c r="I270" s="70"/>
      <c r="J270" s="80">
        <v>15</v>
      </c>
      <c r="K270" s="769">
        <f>IF(ISERROR(VLOOKUP(VLOOKUP(I246,$AB:$AF,5,0)&amp;J270,売上入力!$A:$AJ,35,0)),0,IF(VLOOKUP(VLOOKUP(I246,$AB:$AF,5,0)&amp;J270,売上入力!$A:$J,10,0)="日払","日払済",VLOOKUP(VLOOKUP(I246,$AB:$AF,5,0)&amp;J270,売上入力!$A:$AJ,35,0)))</f>
        <v>0</v>
      </c>
      <c r="L270" s="770"/>
      <c r="M270" s="79">
        <v>30</v>
      </c>
      <c r="N270" s="769">
        <f>IF(ISERROR(VLOOKUP(VLOOKUP(I246,$AB:$AF,5,0)&amp;M270,売上入力!$A:$AJ,35,0)),0,IF(VLOOKUP(VLOOKUP(I246,$AB:$AF,5,0)&amp;M270,売上入力!$A:$J,10,0)="日払","日払済",VLOOKUP(VLOOKUP(I246,$AB:$AF,5,0)&amp;M270,売上入力!$A:$AJ,35,0)))</f>
        <v>0</v>
      </c>
      <c r="O270" s="770"/>
      <c r="P270" s="73"/>
      <c r="Q270" s="70"/>
      <c r="R270" s="80">
        <v>15</v>
      </c>
      <c r="S270" s="769">
        <f>IF(ISERROR(VLOOKUP(VLOOKUP(Q246,$AB:$AF,5,0)&amp;R270,売上入力!$A:$AJ,35,0)),0,IF(VLOOKUP(VLOOKUP(Q246,$AB:$AF,5,0)&amp;R270,売上入力!$A:$J,10,0)="日払","日払済",VLOOKUP(VLOOKUP(Q246,$AB:$AF,5,0)&amp;R270,売上入力!$A:$AJ,35,0)))</f>
        <v>0</v>
      </c>
      <c r="T270" s="770"/>
      <c r="U270" s="79">
        <v>30</v>
      </c>
      <c r="V270" s="769">
        <f>IF(ISERROR(VLOOKUP(VLOOKUP(Q246,$AB:$AF,5,0)&amp;U270,売上入力!$A:$AJ,35,0)),0,IF(VLOOKUP(VLOOKUP(Q246,$AB:$AF,5,0)&amp;U270,売上入力!$A:$J,10,0)="日払","日払済",VLOOKUP(VLOOKUP(Q246,$AB:$AF,5,0)&amp;U270,売上入力!$A:$AJ,35,0)))</f>
        <v>0</v>
      </c>
      <c r="W270" s="770"/>
      <c r="X270" s="73"/>
    </row>
    <row r="271" spans="1:24" ht="15.75" customHeight="1">
      <c r="A271" s="70"/>
      <c r="B271" s="81"/>
      <c r="C271" s="765"/>
      <c r="D271" s="766"/>
      <c r="E271" s="79">
        <v>31</v>
      </c>
      <c r="F271" s="767">
        <f>IF(ISERROR(VLOOKUP(VLOOKUP(A246,$AB:$AF,5,0)&amp;E271,売上入力!$A:$AJ,35,0)),0,IF(VLOOKUP(VLOOKUP(A246,$AB:$AF,5,0)&amp;E271,売上入力!$A:$J,10,0)="日払","日払済",VLOOKUP(VLOOKUP(A246,$AB:$AF,5,0)&amp;E271,売上入力!$A:$AJ,35,0)))</f>
        <v>0</v>
      </c>
      <c r="G271" s="768"/>
      <c r="H271" s="73"/>
      <c r="I271" s="70"/>
      <c r="J271" s="81"/>
      <c r="K271" s="765"/>
      <c r="L271" s="766"/>
      <c r="M271" s="79">
        <v>31</v>
      </c>
      <c r="N271" s="767">
        <f>IF(ISERROR(VLOOKUP(VLOOKUP(I246,$AB:$AF,5,0)&amp;M271,売上入力!$A:$AJ,35,0)),0,IF(VLOOKUP(VLOOKUP(I246,$AB:$AF,5,0)&amp;M271,売上入力!$A:$J,10,0)="日払","日払済",VLOOKUP(VLOOKUP(I246,$AB:$AF,5,0)&amp;M271,売上入力!$A:$AJ,35,0)))</f>
        <v>0</v>
      </c>
      <c r="O271" s="768"/>
      <c r="P271" s="73"/>
      <c r="Q271" s="70"/>
      <c r="R271" s="81"/>
      <c r="S271" s="765"/>
      <c r="T271" s="766"/>
      <c r="U271" s="79">
        <v>31</v>
      </c>
      <c r="V271" s="767">
        <f>IF(ISERROR(VLOOKUP(VLOOKUP(Q246,$AB:$AF,5,0)&amp;U271,売上入力!$A:$AJ,35,0)),0,IF(VLOOKUP(VLOOKUP(Q246,$AB:$AF,5,0)&amp;U271,売上入力!$A:$J,10,0)="日払","日払済",VLOOKUP(VLOOKUP(Q246,$AB:$AF,5,0)&amp;U271,売上入力!$A:$AJ,35,0)))</f>
        <v>0</v>
      </c>
      <c r="W271" s="768"/>
      <c r="X271" s="73"/>
    </row>
    <row r="272" spans="1:24" ht="15.75" customHeight="1">
      <c r="A272" s="70"/>
      <c r="B272" s="756" t="s">
        <v>50</v>
      </c>
      <c r="C272" s="757"/>
      <c r="D272" s="758"/>
      <c r="E272" s="759">
        <f>SUM(C256:C271,F256:F271)</f>
        <v>0</v>
      </c>
      <c r="F272" s="760"/>
      <c r="G272" s="82" t="s">
        <v>51</v>
      </c>
      <c r="H272" s="73"/>
      <c r="I272" s="70"/>
      <c r="J272" s="756" t="s">
        <v>50</v>
      </c>
      <c r="K272" s="757"/>
      <c r="L272" s="758"/>
      <c r="M272" s="759">
        <f>SUM(K256:K271,N256:N271)</f>
        <v>0</v>
      </c>
      <c r="N272" s="760"/>
      <c r="O272" s="82" t="s">
        <v>51</v>
      </c>
      <c r="P272" s="73"/>
      <c r="Q272" s="70"/>
      <c r="R272" s="756" t="s">
        <v>50</v>
      </c>
      <c r="S272" s="757"/>
      <c r="T272" s="758"/>
      <c r="U272" s="759">
        <f>SUM(S256:S271,V256:V271)</f>
        <v>0</v>
      </c>
      <c r="V272" s="760"/>
      <c r="W272" s="82" t="s">
        <v>51</v>
      </c>
      <c r="X272" s="73"/>
    </row>
    <row r="273" spans="1:26" ht="15.75" customHeight="1">
      <c r="A273" s="70"/>
      <c r="B273" s="756" t="s">
        <v>52</v>
      </c>
      <c r="C273" s="757"/>
      <c r="D273" s="758"/>
      <c r="E273" s="759">
        <f>COUNTIF(C256:C270,"&gt;1")+COUNTIF(F256:F271,"&gt;1")</f>
        <v>0</v>
      </c>
      <c r="F273" s="760"/>
      <c r="G273" s="82" t="s">
        <v>48</v>
      </c>
      <c r="H273" s="73"/>
      <c r="I273" s="70"/>
      <c r="J273" s="756" t="s">
        <v>52</v>
      </c>
      <c r="K273" s="757"/>
      <c r="L273" s="758"/>
      <c r="M273" s="759">
        <f>COUNTIF(K256:K270,"&gt;1")+COUNTIF(N256:N271,"&gt;1")</f>
        <v>0</v>
      </c>
      <c r="N273" s="760"/>
      <c r="O273" s="82" t="s">
        <v>48</v>
      </c>
      <c r="P273" s="73"/>
      <c r="Q273" s="70"/>
      <c r="R273" s="756" t="s">
        <v>52</v>
      </c>
      <c r="S273" s="757"/>
      <c r="T273" s="758"/>
      <c r="U273" s="759">
        <f>COUNTIF(S256:S270,"&gt;1")+COUNTIF(V256:V271,"&gt;1")</f>
        <v>0</v>
      </c>
      <c r="V273" s="760"/>
      <c r="W273" s="82" t="s">
        <v>48</v>
      </c>
      <c r="X273" s="73"/>
    </row>
    <row r="274" spans="1:26" ht="15.75" customHeight="1">
      <c r="A274" s="70"/>
      <c r="B274" s="756" t="s">
        <v>53</v>
      </c>
      <c r="C274" s="757"/>
      <c r="D274" s="758"/>
      <c r="E274" s="761"/>
      <c r="F274" s="762"/>
      <c r="G274" s="82" t="s">
        <v>51</v>
      </c>
      <c r="H274" s="73"/>
      <c r="I274" s="70"/>
      <c r="J274" s="756" t="s">
        <v>53</v>
      </c>
      <c r="K274" s="757"/>
      <c r="L274" s="758"/>
      <c r="M274" s="761"/>
      <c r="N274" s="762"/>
      <c r="O274" s="82" t="s">
        <v>51</v>
      </c>
      <c r="P274" s="73"/>
      <c r="Q274" s="70"/>
      <c r="R274" s="756" t="s">
        <v>53</v>
      </c>
      <c r="S274" s="757"/>
      <c r="T274" s="758"/>
      <c r="U274" s="761"/>
      <c r="V274" s="762"/>
      <c r="W274" s="82" t="s">
        <v>51</v>
      </c>
      <c r="X274" s="73"/>
    </row>
    <row r="275" spans="1:26" ht="15.75" customHeight="1">
      <c r="A275" s="70"/>
      <c r="B275" s="756" t="s">
        <v>54</v>
      </c>
      <c r="C275" s="757"/>
      <c r="D275" s="758"/>
      <c r="E275" s="759">
        <f>E272-E274</f>
        <v>0</v>
      </c>
      <c r="F275" s="760"/>
      <c r="G275" s="82" t="s">
        <v>51</v>
      </c>
      <c r="H275" s="73"/>
      <c r="I275" s="70"/>
      <c r="J275" s="756" t="s">
        <v>54</v>
      </c>
      <c r="K275" s="757"/>
      <c r="L275" s="758"/>
      <c r="M275" s="759">
        <f>M272-M274</f>
        <v>0</v>
      </c>
      <c r="N275" s="760"/>
      <c r="O275" s="82" t="s">
        <v>51</v>
      </c>
      <c r="P275" s="73"/>
      <c r="Q275" s="70"/>
      <c r="R275" s="756" t="s">
        <v>54</v>
      </c>
      <c r="S275" s="757"/>
      <c r="T275" s="758"/>
      <c r="U275" s="759">
        <f>U272-U274</f>
        <v>0</v>
      </c>
      <c r="V275" s="760"/>
      <c r="W275" s="82" t="s">
        <v>51</v>
      </c>
      <c r="X275" s="73"/>
    </row>
    <row r="276" spans="1:26" ht="8.25" customHeight="1">
      <c r="A276" s="70"/>
      <c r="B276" s="83"/>
      <c r="C276" s="83"/>
      <c r="D276" s="83"/>
      <c r="E276" s="84"/>
      <c r="F276" s="85"/>
      <c r="G276" s="83"/>
      <c r="H276" s="73"/>
      <c r="I276" s="70"/>
      <c r="J276" s="83"/>
      <c r="K276" s="83"/>
      <c r="L276" s="83"/>
      <c r="M276" s="84"/>
      <c r="N276" s="85"/>
      <c r="O276" s="83"/>
      <c r="P276" s="73"/>
      <c r="Q276" s="70"/>
      <c r="R276" s="83"/>
      <c r="S276" s="83"/>
      <c r="T276" s="83"/>
      <c r="U276" s="84"/>
      <c r="V276" s="85"/>
      <c r="W276" s="83"/>
      <c r="X276" s="73"/>
    </row>
    <row r="277" spans="1:26" ht="15" customHeight="1">
      <c r="A277" s="70"/>
      <c r="B277" s="547" t="s">
        <v>381</v>
      </c>
      <c r="C277" s="548"/>
      <c r="D277" s="548"/>
      <c r="E277" s="548"/>
      <c r="F277" s="548"/>
      <c r="G277" s="549"/>
      <c r="H277" s="73"/>
      <c r="I277" s="70"/>
      <c r="J277" s="547" t="s">
        <v>381</v>
      </c>
      <c r="K277" s="548"/>
      <c r="L277" s="548"/>
      <c r="M277" s="548"/>
      <c r="N277" s="548"/>
      <c r="O277" s="549"/>
      <c r="P277" s="73"/>
      <c r="Q277" s="70"/>
      <c r="R277" s="547" t="s">
        <v>381</v>
      </c>
      <c r="S277" s="548"/>
      <c r="T277" s="548"/>
      <c r="U277" s="548"/>
      <c r="V277" s="548"/>
      <c r="W277" s="549"/>
      <c r="X277" s="73"/>
    </row>
    <row r="278" spans="1:26" ht="15" customHeight="1">
      <c r="A278" s="70"/>
      <c r="B278" s="754" t="s">
        <v>56</v>
      </c>
      <c r="C278" s="754"/>
      <c r="D278" s="754"/>
      <c r="E278" s="754"/>
      <c r="F278" s="754"/>
      <c r="G278" s="550"/>
      <c r="H278" s="73"/>
      <c r="I278" s="70"/>
      <c r="J278" s="754" t="s">
        <v>56</v>
      </c>
      <c r="K278" s="754"/>
      <c r="L278" s="754"/>
      <c r="M278" s="754"/>
      <c r="N278" s="754"/>
      <c r="O278" s="550"/>
      <c r="P278" s="73"/>
      <c r="Q278" s="70"/>
      <c r="R278" s="754" t="s">
        <v>56</v>
      </c>
      <c r="S278" s="754"/>
      <c r="T278" s="754"/>
      <c r="U278" s="754"/>
      <c r="V278" s="754"/>
      <c r="W278" s="550"/>
      <c r="X278" s="73"/>
    </row>
    <row r="279" spans="1:26" ht="27" customHeight="1">
      <c r="A279" s="70"/>
      <c r="B279" s="755" t="s">
        <v>382</v>
      </c>
      <c r="C279" s="755"/>
      <c r="D279" s="755"/>
      <c r="E279" s="755"/>
      <c r="F279" s="755"/>
      <c r="G279" s="551"/>
      <c r="H279" s="73"/>
      <c r="I279" s="70"/>
      <c r="J279" s="755" t="s">
        <v>382</v>
      </c>
      <c r="K279" s="755"/>
      <c r="L279" s="755"/>
      <c r="M279" s="755"/>
      <c r="N279" s="755"/>
      <c r="O279" s="551"/>
      <c r="P279" s="73"/>
      <c r="Q279" s="70"/>
      <c r="R279" s="755" t="s">
        <v>382</v>
      </c>
      <c r="S279" s="755"/>
      <c r="T279" s="755"/>
      <c r="U279" s="755"/>
      <c r="V279" s="755"/>
      <c r="W279" s="551"/>
      <c r="X279" s="73"/>
    </row>
    <row r="280" spans="1:26" ht="13.5">
      <c r="A280" s="86"/>
      <c r="B280" s="87"/>
      <c r="C280" s="87"/>
      <c r="D280" s="87"/>
      <c r="E280" s="87"/>
      <c r="F280" s="87"/>
      <c r="G280" s="87"/>
      <c r="H280" s="88"/>
      <c r="I280" s="86"/>
      <c r="J280" s="87"/>
      <c r="K280" s="87"/>
      <c r="L280" s="87"/>
      <c r="M280" s="87"/>
      <c r="N280" s="87"/>
      <c r="O280" s="87"/>
      <c r="P280" s="88"/>
      <c r="Q280" s="86"/>
      <c r="R280" s="87"/>
      <c r="S280" s="87"/>
      <c r="T280" s="87"/>
      <c r="U280" s="87"/>
      <c r="V280" s="87"/>
      <c r="W280" s="87"/>
      <c r="X280" s="88"/>
    </row>
    <row r="281" spans="1:26" ht="13.5">
      <c r="A281" s="67">
        <v>25</v>
      </c>
      <c r="B281" s="68"/>
      <c r="C281" s="68"/>
      <c r="D281" s="68"/>
      <c r="E281" s="68"/>
      <c r="F281" s="68"/>
      <c r="G281" s="68"/>
      <c r="H281" s="69"/>
      <c r="I281" s="67">
        <v>26</v>
      </c>
      <c r="J281" s="68"/>
      <c r="K281" s="68"/>
      <c r="L281" s="68"/>
      <c r="M281" s="68"/>
      <c r="N281" s="68"/>
      <c r="O281" s="68"/>
      <c r="P281" s="69"/>
      <c r="Q281" s="67">
        <v>27</v>
      </c>
      <c r="R281" s="68"/>
      <c r="S281" s="68"/>
      <c r="T281" s="68"/>
      <c r="U281" s="68"/>
      <c r="V281" s="68"/>
      <c r="W281" s="68"/>
      <c r="X281" s="69"/>
    </row>
    <row r="282" spans="1:26" ht="17.25">
      <c r="A282" s="70"/>
      <c r="B282" s="788" t="s">
        <v>43</v>
      </c>
      <c r="C282" s="789"/>
      <c r="D282" s="789"/>
      <c r="E282" s="789"/>
      <c r="F282" s="789"/>
      <c r="G282" s="790"/>
      <c r="H282" s="71"/>
      <c r="I282" s="70"/>
      <c r="J282" s="788" t="s">
        <v>43</v>
      </c>
      <c r="K282" s="789"/>
      <c r="L282" s="789"/>
      <c r="M282" s="789"/>
      <c r="N282" s="789"/>
      <c r="O282" s="790"/>
      <c r="P282" s="71"/>
      <c r="Q282" s="70"/>
      <c r="R282" s="788" t="s">
        <v>43</v>
      </c>
      <c r="S282" s="789"/>
      <c r="T282" s="789"/>
      <c r="U282" s="789"/>
      <c r="V282" s="789"/>
      <c r="W282" s="790"/>
      <c r="X282" s="71"/>
    </row>
    <row r="283" spans="1:26" ht="13.5">
      <c r="A283" s="70"/>
      <c r="B283" s="72"/>
      <c r="C283" s="72"/>
      <c r="D283" s="545" t="str">
        <f>"（ "&amp;$AA$3&amp;"年"</f>
        <v>（ 令和5年</v>
      </c>
      <c r="E283" s="72">
        <f>E3</f>
        <v>10</v>
      </c>
      <c r="F283" s="72" t="s">
        <v>379</v>
      </c>
      <c r="H283" s="73"/>
      <c r="I283" s="70"/>
      <c r="J283" s="72"/>
      <c r="K283" s="72"/>
      <c r="L283" s="545" t="str">
        <f>D283</f>
        <v>（ 令和5年</v>
      </c>
      <c r="M283" s="72">
        <f>E3</f>
        <v>10</v>
      </c>
      <c r="N283" s="72" t="s">
        <v>379</v>
      </c>
      <c r="P283" s="73"/>
      <c r="Q283" s="70"/>
      <c r="R283" s="72"/>
      <c r="S283" s="72"/>
      <c r="T283" s="545" t="str">
        <f>D283</f>
        <v>（ 令和5年</v>
      </c>
      <c r="U283" s="72">
        <f>E3</f>
        <v>10</v>
      </c>
      <c r="V283" s="72" t="s">
        <v>379</v>
      </c>
      <c r="X283" s="73"/>
      <c r="Z283" s="154"/>
    </row>
    <row r="284" spans="1:26" ht="8.25" customHeight="1">
      <c r="A284" s="70"/>
      <c r="H284" s="73"/>
      <c r="I284" s="70"/>
      <c r="P284" s="73"/>
      <c r="Q284" s="70"/>
      <c r="X284" s="73"/>
    </row>
    <row r="285" spans="1:26" ht="17.25">
      <c r="A285" s="70"/>
      <c r="B285" s="74"/>
      <c r="C285" s="791" t="str">
        <f>VLOOKUP(A281,$AB:$AD,3,0)</f>
        <v>相田</v>
      </c>
      <c r="D285" s="791"/>
      <c r="E285" s="791" t="str">
        <f>VLOOKUP(A281,$AB:$AF,4,0)</f>
        <v>正貴</v>
      </c>
      <c r="F285" s="791"/>
      <c r="G285" s="163" t="s">
        <v>44</v>
      </c>
      <c r="H285" s="73"/>
      <c r="I285" s="70"/>
      <c r="J285" s="74"/>
      <c r="K285" s="791" t="str">
        <f>VLOOKUP(I281,$AB:$AD,3,0)</f>
        <v>板倉</v>
      </c>
      <c r="L285" s="791"/>
      <c r="M285" s="791">
        <f>VLOOKUP(I281,$AB:$AF,4,0)</f>
        <v>0</v>
      </c>
      <c r="N285" s="791"/>
      <c r="O285" s="163" t="s">
        <v>44</v>
      </c>
      <c r="P285" s="73"/>
      <c r="Q285" s="70"/>
      <c r="R285" s="74"/>
      <c r="S285" s="791" t="str">
        <f>VLOOKUP(Q281,$AB:$AD,3,0)</f>
        <v>片山</v>
      </c>
      <c r="T285" s="791"/>
      <c r="U285" s="791" t="str">
        <f>VLOOKUP(Q281,$AB:$AF,4,0)</f>
        <v>孝行</v>
      </c>
      <c r="V285" s="791"/>
      <c r="W285" s="163" t="s">
        <v>44</v>
      </c>
      <c r="X285" s="73"/>
    </row>
    <row r="286" spans="1:26" ht="8.25" customHeight="1">
      <c r="A286" s="70"/>
      <c r="H286" s="73"/>
      <c r="I286" s="70"/>
      <c r="P286" s="73"/>
      <c r="Q286" s="70"/>
      <c r="X286" s="73"/>
    </row>
    <row r="287" spans="1:26" ht="15.75" customHeight="1">
      <c r="A287" s="70"/>
      <c r="B287" s="775" t="s">
        <v>45</v>
      </c>
      <c r="C287" s="776"/>
      <c r="D287" s="777"/>
      <c r="E287" s="75" t="s">
        <v>46</v>
      </c>
      <c r="F287" s="781">
        <f>$Z$3</f>
        <v>45200</v>
      </c>
      <c r="G287" s="782"/>
      <c r="H287" s="73"/>
      <c r="I287" s="70"/>
      <c r="J287" s="775" t="s">
        <v>45</v>
      </c>
      <c r="K287" s="776"/>
      <c r="L287" s="777"/>
      <c r="M287" s="75" t="s">
        <v>46</v>
      </c>
      <c r="N287" s="781">
        <f>F287</f>
        <v>45200</v>
      </c>
      <c r="O287" s="782"/>
      <c r="P287" s="73"/>
      <c r="Q287" s="70"/>
      <c r="R287" s="775" t="s">
        <v>45</v>
      </c>
      <c r="S287" s="776"/>
      <c r="T287" s="777"/>
      <c r="U287" s="75" t="s">
        <v>46</v>
      </c>
      <c r="V287" s="781">
        <f>F287</f>
        <v>45200</v>
      </c>
      <c r="W287" s="782"/>
      <c r="X287" s="73"/>
    </row>
    <row r="288" spans="1:26" ht="15.75" customHeight="1">
      <c r="A288" s="70"/>
      <c r="B288" s="778"/>
      <c r="C288" s="779"/>
      <c r="D288" s="780"/>
      <c r="E288" s="76" t="s">
        <v>47</v>
      </c>
      <c r="F288" s="784">
        <f>EDATE(F287,1)-1</f>
        <v>45230</v>
      </c>
      <c r="G288" s="785"/>
      <c r="H288" s="73"/>
      <c r="I288" s="70"/>
      <c r="J288" s="778"/>
      <c r="K288" s="779"/>
      <c r="L288" s="780"/>
      <c r="M288" s="76" t="s">
        <v>47</v>
      </c>
      <c r="N288" s="784">
        <f>EDATE(N287,1)-1</f>
        <v>45230</v>
      </c>
      <c r="O288" s="785"/>
      <c r="P288" s="73"/>
      <c r="Q288" s="70"/>
      <c r="R288" s="778"/>
      <c r="S288" s="779"/>
      <c r="T288" s="780"/>
      <c r="U288" s="76" t="s">
        <v>47</v>
      </c>
      <c r="V288" s="784">
        <f>EDATE(V287,1)-1</f>
        <v>45230</v>
      </c>
      <c r="W288" s="785"/>
      <c r="X288" s="73"/>
    </row>
    <row r="289" spans="1:24" ht="15.75" customHeight="1">
      <c r="A289" s="70"/>
      <c r="B289" s="756" t="s">
        <v>21</v>
      </c>
      <c r="C289" s="757"/>
      <c r="D289" s="757"/>
      <c r="E289" s="757"/>
      <c r="F289" s="757"/>
      <c r="G289" s="758"/>
      <c r="H289" s="73"/>
      <c r="I289" s="70"/>
      <c r="J289" s="756" t="s">
        <v>21</v>
      </c>
      <c r="K289" s="757"/>
      <c r="L289" s="757"/>
      <c r="M289" s="757"/>
      <c r="N289" s="757"/>
      <c r="O289" s="758"/>
      <c r="P289" s="73"/>
      <c r="Q289" s="70"/>
      <c r="R289" s="756" t="s">
        <v>21</v>
      </c>
      <c r="S289" s="757"/>
      <c r="T289" s="757"/>
      <c r="U289" s="757"/>
      <c r="V289" s="757"/>
      <c r="W289" s="758"/>
      <c r="X289" s="73"/>
    </row>
    <row r="290" spans="1:24" ht="15.75" customHeight="1">
      <c r="A290" s="70"/>
      <c r="B290" s="77" t="s">
        <v>48</v>
      </c>
      <c r="C290" s="773" t="s">
        <v>49</v>
      </c>
      <c r="D290" s="774"/>
      <c r="E290" s="77" t="s">
        <v>48</v>
      </c>
      <c r="F290" s="773" t="s">
        <v>49</v>
      </c>
      <c r="G290" s="774"/>
      <c r="H290" s="73"/>
      <c r="I290" s="70"/>
      <c r="J290" s="77" t="s">
        <v>48</v>
      </c>
      <c r="K290" s="773" t="s">
        <v>49</v>
      </c>
      <c r="L290" s="774"/>
      <c r="M290" s="77" t="s">
        <v>48</v>
      </c>
      <c r="N290" s="773" t="s">
        <v>49</v>
      </c>
      <c r="O290" s="774"/>
      <c r="P290" s="73"/>
      <c r="Q290" s="70"/>
      <c r="R290" s="77" t="s">
        <v>48</v>
      </c>
      <c r="S290" s="773" t="s">
        <v>49</v>
      </c>
      <c r="T290" s="774"/>
      <c r="U290" s="77" t="s">
        <v>48</v>
      </c>
      <c r="V290" s="773" t="s">
        <v>49</v>
      </c>
      <c r="W290" s="774"/>
      <c r="X290" s="73"/>
    </row>
    <row r="291" spans="1:24" ht="15.75" customHeight="1">
      <c r="A291" s="70"/>
      <c r="B291" s="78">
        <v>1</v>
      </c>
      <c r="C291" s="769">
        <f>IF(ISERROR(VLOOKUP(VLOOKUP(A281,$AB:$AF,5,0)&amp;B291,売上入力!$A:$AJ,35,0)),0,IF(VLOOKUP(VLOOKUP(A281,$AB:$AF,5,0)&amp;B291,売上入力!$A:$J,10,0)="日払","日払済",VLOOKUP(VLOOKUP(A281,$AB:$AF,5,0)&amp;B291,売上入力!$A:$AJ,35,0)))</f>
        <v>0</v>
      </c>
      <c r="D291" s="770"/>
      <c r="E291" s="78">
        <v>16</v>
      </c>
      <c r="F291" s="769">
        <f>IF(ISERROR(VLOOKUP(VLOOKUP(A281,$AB:$AF,5,0)&amp;E291,売上入力!$A:$AJ,35,0)),0,IF(VLOOKUP(VLOOKUP(A281,$AB:$AF,5,0)&amp;E291,売上入力!$A:$J,10,0)="日払","日払済",VLOOKUP(VLOOKUP(A281,$AB:$AF,5,0)&amp;E291,売上入力!$A:$AJ,35,0)))</f>
        <v>0</v>
      </c>
      <c r="G291" s="770"/>
      <c r="H291" s="73"/>
      <c r="I291" s="70"/>
      <c r="J291" s="78">
        <v>1</v>
      </c>
      <c r="K291" s="769">
        <f>IF(ISERROR(VLOOKUP(VLOOKUP(I281,$AB:$AF,5,0)&amp;J291,売上入力!$A:$AJ,35,0)),0,IF(VLOOKUP(VLOOKUP(I281,$AB:$AF,5,0)&amp;J291,売上入力!$A:$J,10,0)="日払","日払済",VLOOKUP(VLOOKUP(I281,$AB:$AF,5,0)&amp;J291,売上入力!$A:$AJ,35,0)))</f>
        <v>0</v>
      </c>
      <c r="L291" s="770"/>
      <c r="M291" s="78">
        <v>16</v>
      </c>
      <c r="N291" s="769">
        <f>IF(ISERROR(VLOOKUP(VLOOKUP(I281,$AB:$AF,5,0)&amp;M291,売上入力!$A:$AJ,35,0)),0,IF(VLOOKUP(VLOOKUP(I281,$AB:$AF,5,0)&amp;M291,売上入力!$A:$J,10,0)="日払","日払済",VLOOKUP(VLOOKUP(I281,$AB:$AF,5,0)&amp;M291,売上入力!$A:$AJ,35,0)))</f>
        <v>0</v>
      </c>
      <c r="O291" s="770"/>
      <c r="P291" s="73"/>
      <c r="Q291" s="70"/>
      <c r="R291" s="78">
        <v>1</v>
      </c>
      <c r="S291" s="769" t="str">
        <f>IF(ISERROR(VLOOKUP(VLOOKUP(Q281,$AB:$AF,5,0)&amp;R291,売上入力!$A:$AJ,35,0)),0,IF(VLOOKUP(VLOOKUP(Q281,$AB:$AF,5,0)&amp;R291,売上入力!$A:$J,10,0)="日払","日払済",VLOOKUP(VLOOKUP(Q281,$AB:$AF,5,0)&amp;R291,売上入力!$A:$AJ,35,0)))</f>
        <v>日払済</v>
      </c>
      <c r="T291" s="770"/>
      <c r="U291" s="78">
        <v>16</v>
      </c>
      <c r="V291" s="769">
        <f>IF(ISERROR(VLOOKUP(VLOOKUP(Q281,$AB:$AF,5,0)&amp;U291,売上入力!$A:$AJ,35,0)),0,IF(VLOOKUP(VLOOKUP(Q281,$AB:$AF,5,0)&amp;U291,売上入力!$A:$J,10,0)="日払","日払済",VLOOKUP(VLOOKUP(Q281,$AB:$AF,5,0)&amp;U291,売上入力!$A:$AJ,35,0)))</f>
        <v>0</v>
      </c>
      <c r="W291" s="770"/>
      <c r="X291" s="73"/>
    </row>
    <row r="292" spans="1:24" ht="15.75" customHeight="1">
      <c r="A292" s="70"/>
      <c r="B292" s="79">
        <v>2</v>
      </c>
      <c r="C292" s="769" t="str">
        <f>IF(ISERROR(VLOOKUP(VLOOKUP(A281,$AB:$AF,5,0)&amp;B292,売上入力!$A:$AJ,35,0)),0,IF(VLOOKUP(VLOOKUP(A281,$AB:$AF,5,0)&amp;B292,売上入力!$A:$J,10,0)="日払","日払済",VLOOKUP(VLOOKUP(A281,$AB:$AF,5,0)&amp;B292,売上入力!$A:$AJ,35,0)))</f>
        <v>日払済</v>
      </c>
      <c r="D292" s="770"/>
      <c r="E292" s="79">
        <v>17</v>
      </c>
      <c r="F292" s="769">
        <f>IF(ISERROR(VLOOKUP(VLOOKUP(A281,$AB:$AF,5,0)&amp;E292,売上入力!$A:$AJ,35,0)),0,IF(VLOOKUP(VLOOKUP(A281,$AB:$AF,5,0)&amp;E292,売上入力!$A:$J,10,0)="日払","日払済",VLOOKUP(VLOOKUP(A281,$AB:$AF,5,0)&amp;E292,売上入力!$A:$AJ,35,0)))</f>
        <v>0</v>
      </c>
      <c r="G292" s="770"/>
      <c r="H292" s="73"/>
      <c r="I292" s="70"/>
      <c r="J292" s="79">
        <v>2</v>
      </c>
      <c r="K292" s="769">
        <f>IF(ISERROR(VLOOKUP(VLOOKUP(I281,$AB:$AF,5,0)&amp;J292,売上入力!$A:$AJ,35,0)),0,IF(VLOOKUP(VLOOKUP(I281,$AB:$AF,5,0)&amp;J292,売上入力!$A:$J,10,0)="日払","日払済",VLOOKUP(VLOOKUP(I281,$AB:$AF,5,0)&amp;J292,売上入力!$A:$AJ,35,0)))</f>
        <v>0</v>
      </c>
      <c r="L292" s="770"/>
      <c r="M292" s="79">
        <v>17</v>
      </c>
      <c r="N292" s="769">
        <f>IF(ISERROR(VLOOKUP(VLOOKUP(I281,$AB:$AF,5,0)&amp;M292,売上入力!$A:$AJ,35,0)),0,IF(VLOOKUP(VLOOKUP(I281,$AB:$AF,5,0)&amp;M292,売上入力!$A:$J,10,0)="日払","日払済",VLOOKUP(VLOOKUP(I281,$AB:$AF,5,0)&amp;M292,売上入力!$A:$AJ,35,0)))</f>
        <v>0</v>
      </c>
      <c r="O292" s="770"/>
      <c r="P292" s="73"/>
      <c r="Q292" s="70"/>
      <c r="R292" s="79">
        <v>2</v>
      </c>
      <c r="S292" s="769">
        <f>IF(ISERROR(VLOOKUP(VLOOKUP(Q281,$AB:$AF,5,0)&amp;R292,売上入力!$A:$AJ,35,0)),0,IF(VLOOKUP(VLOOKUP(Q281,$AB:$AF,5,0)&amp;R292,売上入力!$A:$J,10,0)="日払","日払済",VLOOKUP(VLOOKUP(Q281,$AB:$AF,5,0)&amp;R292,売上入力!$A:$AJ,35,0)))</f>
        <v>0</v>
      </c>
      <c r="T292" s="770"/>
      <c r="U292" s="79">
        <v>17</v>
      </c>
      <c r="V292" s="769">
        <f>IF(ISERROR(VLOOKUP(VLOOKUP(Q281,$AB:$AF,5,0)&amp;U292,売上入力!$A:$AJ,35,0)),0,IF(VLOOKUP(VLOOKUP(Q281,$AB:$AF,5,0)&amp;U292,売上入力!$A:$J,10,0)="日払","日払済",VLOOKUP(VLOOKUP(Q281,$AB:$AF,5,0)&amp;U292,売上入力!$A:$AJ,35,0)))</f>
        <v>0</v>
      </c>
      <c r="W292" s="770"/>
      <c r="X292" s="73"/>
    </row>
    <row r="293" spans="1:24" ht="15.75" customHeight="1">
      <c r="A293" s="70"/>
      <c r="B293" s="79">
        <v>3</v>
      </c>
      <c r="C293" s="769">
        <f>IF(ISERROR(VLOOKUP(VLOOKUP(A281,$AB:$AF,5,0)&amp;B293,売上入力!$A:$AJ,35,0)),0,IF(VLOOKUP(VLOOKUP(A281,$AB:$AF,5,0)&amp;B293,売上入力!$A:$J,10,0)="日払","日払済",VLOOKUP(VLOOKUP(A281,$AB:$AF,5,0)&amp;B293,売上入力!$A:$AJ,35,0)))</f>
        <v>0</v>
      </c>
      <c r="D293" s="770"/>
      <c r="E293" s="79">
        <v>18</v>
      </c>
      <c r="F293" s="769">
        <f>IF(ISERROR(VLOOKUP(VLOOKUP(A281,$AB:$AF,5,0)&amp;E293,売上入力!$A:$AJ,35,0)),0,IF(VLOOKUP(VLOOKUP(A281,$AB:$AF,5,0)&amp;E293,売上入力!$A:$J,10,0)="日払","日払済",VLOOKUP(VLOOKUP(A281,$AB:$AF,5,0)&amp;E293,売上入力!$A:$AJ,35,0)))</f>
        <v>0</v>
      </c>
      <c r="G293" s="770"/>
      <c r="H293" s="73"/>
      <c r="I293" s="70"/>
      <c r="J293" s="79">
        <v>3</v>
      </c>
      <c r="K293" s="769">
        <f>IF(ISERROR(VLOOKUP(VLOOKUP(I281,$AB:$AF,5,0)&amp;J293,売上入力!$A:$AJ,35,0)),0,IF(VLOOKUP(VLOOKUP(I281,$AB:$AF,5,0)&amp;J293,売上入力!$A:$J,10,0)="日払","日払済",VLOOKUP(VLOOKUP(I281,$AB:$AF,5,0)&amp;J293,売上入力!$A:$AJ,35,0)))</f>
        <v>0</v>
      </c>
      <c r="L293" s="770"/>
      <c r="M293" s="79">
        <v>18</v>
      </c>
      <c r="N293" s="769">
        <f>IF(ISERROR(VLOOKUP(VLOOKUP(I281,$AB:$AF,5,0)&amp;M293,売上入力!$A:$AJ,35,0)),0,IF(VLOOKUP(VLOOKUP(I281,$AB:$AF,5,0)&amp;M293,売上入力!$A:$J,10,0)="日払","日払済",VLOOKUP(VLOOKUP(I281,$AB:$AF,5,0)&amp;M293,売上入力!$A:$AJ,35,0)))</f>
        <v>0</v>
      </c>
      <c r="O293" s="770"/>
      <c r="P293" s="73"/>
      <c r="Q293" s="70"/>
      <c r="R293" s="79">
        <v>3</v>
      </c>
      <c r="S293" s="769">
        <f>IF(ISERROR(VLOOKUP(VLOOKUP(Q281,$AB:$AF,5,0)&amp;R293,売上入力!$A:$AJ,35,0)),0,IF(VLOOKUP(VLOOKUP(Q281,$AB:$AF,5,0)&amp;R293,売上入力!$A:$J,10,0)="日払","日払済",VLOOKUP(VLOOKUP(Q281,$AB:$AF,5,0)&amp;R293,売上入力!$A:$AJ,35,0)))</f>
        <v>0</v>
      </c>
      <c r="T293" s="770"/>
      <c r="U293" s="79">
        <v>18</v>
      </c>
      <c r="V293" s="769">
        <f>IF(ISERROR(VLOOKUP(VLOOKUP(Q281,$AB:$AF,5,0)&amp;U293,売上入力!$A:$AJ,35,0)),0,IF(VLOOKUP(VLOOKUP(Q281,$AB:$AF,5,0)&amp;U293,売上入力!$A:$J,10,0)="日払","日払済",VLOOKUP(VLOOKUP(Q281,$AB:$AF,5,0)&amp;U293,売上入力!$A:$AJ,35,0)))</f>
        <v>0</v>
      </c>
      <c r="W293" s="770"/>
      <c r="X293" s="73"/>
    </row>
    <row r="294" spans="1:24" ht="15.75" customHeight="1">
      <c r="A294" s="70"/>
      <c r="B294" s="79">
        <v>4</v>
      </c>
      <c r="C294" s="769">
        <f>IF(ISERROR(VLOOKUP(VLOOKUP(A281,$AB:$AF,5,0)&amp;B294,売上入力!$A:$AJ,35,0)),0,IF(VLOOKUP(VLOOKUP(A281,$AB:$AF,5,0)&amp;B294,売上入力!$A:$J,10,0)="日払","日払済",VLOOKUP(VLOOKUP(A281,$AB:$AF,5,0)&amp;B294,売上入力!$A:$AJ,35,0)))</f>
        <v>0</v>
      </c>
      <c r="D294" s="770"/>
      <c r="E294" s="79">
        <v>19</v>
      </c>
      <c r="F294" s="769">
        <f>IF(ISERROR(VLOOKUP(VLOOKUP(A281,$AB:$AF,5,0)&amp;E294,売上入力!$A:$AJ,35,0)),0,IF(VLOOKUP(VLOOKUP(A281,$AB:$AF,5,0)&amp;E294,売上入力!$A:$J,10,0)="日払","日払済",VLOOKUP(VLOOKUP(A281,$AB:$AF,5,0)&amp;E294,売上入力!$A:$AJ,35,0)))</f>
        <v>0</v>
      </c>
      <c r="G294" s="770"/>
      <c r="H294" s="73"/>
      <c r="I294" s="70"/>
      <c r="J294" s="79">
        <v>4</v>
      </c>
      <c r="K294" s="769">
        <f>IF(ISERROR(VLOOKUP(VLOOKUP(I281,$AB:$AF,5,0)&amp;J294,売上入力!$A:$AJ,35,0)),0,IF(VLOOKUP(VLOOKUP(I281,$AB:$AF,5,0)&amp;J294,売上入力!$A:$J,10,0)="日払","日払済",VLOOKUP(VLOOKUP(I281,$AB:$AF,5,0)&amp;J294,売上入力!$A:$AJ,35,0)))</f>
        <v>0</v>
      </c>
      <c r="L294" s="770"/>
      <c r="M294" s="79">
        <v>19</v>
      </c>
      <c r="N294" s="769">
        <f>IF(ISERROR(VLOOKUP(VLOOKUP(I281,$AB:$AF,5,0)&amp;M294,売上入力!$A:$AJ,35,0)),0,IF(VLOOKUP(VLOOKUP(I281,$AB:$AF,5,0)&amp;M294,売上入力!$A:$J,10,0)="日払","日払済",VLOOKUP(VLOOKUP(I281,$AB:$AF,5,0)&amp;M294,売上入力!$A:$AJ,35,0)))</f>
        <v>0</v>
      </c>
      <c r="O294" s="770"/>
      <c r="P294" s="73"/>
      <c r="Q294" s="70"/>
      <c r="R294" s="79">
        <v>4</v>
      </c>
      <c r="S294" s="769">
        <f>IF(ISERROR(VLOOKUP(VLOOKUP(Q281,$AB:$AF,5,0)&amp;R294,売上入力!$A:$AJ,35,0)),0,IF(VLOOKUP(VLOOKUP(Q281,$AB:$AF,5,0)&amp;R294,売上入力!$A:$J,10,0)="日払","日払済",VLOOKUP(VLOOKUP(Q281,$AB:$AF,5,0)&amp;R294,売上入力!$A:$AJ,35,0)))</f>
        <v>0</v>
      </c>
      <c r="T294" s="770"/>
      <c r="U294" s="79">
        <v>19</v>
      </c>
      <c r="V294" s="769">
        <f>IF(ISERROR(VLOOKUP(VLOOKUP(Q281,$AB:$AF,5,0)&amp;U294,売上入力!$A:$AJ,35,0)),0,IF(VLOOKUP(VLOOKUP(Q281,$AB:$AF,5,0)&amp;U294,売上入力!$A:$J,10,0)="日払","日払済",VLOOKUP(VLOOKUP(Q281,$AB:$AF,5,0)&amp;U294,売上入力!$A:$AJ,35,0)))</f>
        <v>0</v>
      </c>
      <c r="W294" s="770"/>
      <c r="X294" s="73"/>
    </row>
    <row r="295" spans="1:24" ht="15.75" customHeight="1">
      <c r="A295" s="70"/>
      <c r="B295" s="79">
        <v>5</v>
      </c>
      <c r="C295" s="769">
        <f>IF(ISERROR(VLOOKUP(VLOOKUP(A281,$AB:$AF,5,0)&amp;B295,売上入力!$A:$AJ,35,0)),0,IF(VLOOKUP(VLOOKUP(A281,$AB:$AF,5,0)&amp;B295,売上入力!$A:$J,10,0)="日払","日払済",VLOOKUP(VLOOKUP(A281,$AB:$AF,5,0)&amp;B295,売上入力!$A:$AJ,35,0)))</f>
        <v>0</v>
      </c>
      <c r="D295" s="770"/>
      <c r="E295" s="79">
        <v>20</v>
      </c>
      <c r="F295" s="769">
        <f>IF(ISERROR(VLOOKUP(VLOOKUP(A281,$AB:$AF,5,0)&amp;E295,売上入力!$A:$AJ,35,0)),0,IF(VLOOKUP(VLOOKUP(A281,$AB:$AF,5,0)&amp;E295,売上入力!$A:$J,10,0)="日払","日払済",VLOOKUP(VLOOKUP(A281,$AB:$AF,5,0)&amp;E295,売上入力!$A:$AJ,35,0)))</f>
        <v>0</v>
      </c>
      <c r="G295" s="770"/>
      <c r="H295" s="73"/>
      <c r="I295" s="70"/>
      <c r="J295" s="79">
        <v>5</v>
      </c>
      <c r="K295" s="769">
        <f>IF(ISERROR(VLOOKUP(VLOOKUP(I281,$AB:$AF,5,0)&amp;J295,売上入力!$A:$AJ,35,0)),0,IF(VLOOKUP(VLOOKUP(I281,$AB:$AF,5,0)&amp;J295,売上入力!$A:$J,10,0)="日払","日払済",VLOOKUP(VLOOKUP(I281,$AB:$AF,5,0)&amp;J295,売上入力!$A:$AJ,35,0)))</f>
        <v>0</v>
      </c>
      <c r="L295" s="770"/>
      <c r="M295" s="79">
        <v>20</v>
      </c>
      <c r="N295" s="769">
        <f>IF(ISERROR(VLOOKUP(VLOOKUP(I281,$AB:$AF,5,0)&amp;M295,売上入力!$A:$AJ,35,0)),0,IF(VLOOKUP(VLOOKUP(I281,$AB:$AF,5,0)&amp;M295,売上入力!$A:$J,10,0)="日払","日払済",VLOOKUP(VLOOKUP(I281,$AB:$AF,5,0)&amp;M295,売上入力!$A:$AJ,35,0)))</f>
        <v>0</v>
      </c>
      <c r="O295" s="770"/>
      <c r="P295" s="73"/>
      <c r="Q295" s="70"/>
      <c r="R295" s="79">
        <v>5</v>
      </c>
      <c r="S295" s="769">
        <f>IF(ISERROR(VLOOKUP(VLOOKUP(Q281,$AB:$AF,5,0)&amp;R295,売上入力!$A:$AJ,35,0)),0,IF(VLOOKUP(VLOOKUP(Q281,$AB:$AF,5,0)&amp;R295,売上入力!$A:$J,10,0)="日払","日払済",VLOOKUP(VLOOKUP(Q281,$AB:$AF,5,0)&amp;R295,売上入力!$A:$AJ,35,0)))</f>
        <v>0</v>
      </c>
      <c r="T295" s="770"/>
      <c r="U295" s="79">
        <v>20</v>
      </c>
      <c r="V295" s="769">
        <f>IF(ISERROR(VLOOKUP(VLOOKUP(Q281,$AB:$AF,5,0)&amp;U295,売上入力!$A:$AJ,35,0)),0,IF(VLOOKUP(VLOOKUP(Q281,$AB:$AF,5,0)&amp;U295,売上入力!$A:$J,10,0)="日払","日払済",VLOOKUP(VLOOKUP(Q281,$AB:$AF,5,0)&amp;U295,売上入力!$A:$AJ,35,0)))</f>
        <v>0</v>
      </c>
      <c r="W295" s="770"/>
      <c r="X295" s="73"/>
    </row>
    <row r="296" spans="1:24" ht="15.75" customHeight="1">
      <c r="A296" s="70"/>
      <c r="B296" s="79">
        <v>6</v>
      </c>
      <c r="C296" s="769">
        <f>IF(ISERROR(VLOOKUP(VLOOKUP(A281,$AB:$AF,5,0)&amp;B296,売上入力!$A:$AJ,35,0)),0,IF(VLOOKUP(VLOOKUP(A281,$AB:$AF,5,0)&amp;B296,売上入力!$A:$J,10,0)="日払","日払済",VLOOKUP(VLOOKUP(A281,$AB:$AF,5,0)&amp;B296,売上入力!$A:$AJ,35,0)))</f>
        <v>0</v>
      </c>
      <c r="D296" s="770"/>
      <c r="E296" s="79">
        <v>21</v>
      </c>
      <c r="F296" s="769">
        <f>IF(ISERROR(VLOOKUP(VLOOKUP(A281,$AB:$AF,5,0)&amp;E296,売上入力!$A:$AJ,35,0)),0,IF(VLOOKUP(VLOOKUP(A281,$AB:$AF,5,0)&amp;E296,売上入力!$A:$J,10,0)="日払","日払済",VLOOKUP(VLOOKUP(A281,$AB:$AF,5,0)&amp;E296,売上入力!$A:$AJ,35,0)))</f>
        <v>0</v>
      </c>
      <c r="G296" s="770"/>
      <c r="H296" s="73"/>
      <c r="I296" s="70"/>
      <c r="J296" s="79">
        <v>6</v>
      </c>
      <c r="K296" s="769">
        <f>IF(ISERROR(VLOOKUP(VLOOKUP(I281,$AB:$AF,5,0)&amp;J296,売上入力!$A:$AJ,35,0)),0,IF(VLOOKUP(VLOOKUP(I281,$AB:$AF,5,0)&amp;J296,売上入力!$A:$J,10,0)="日払","日払済",VLOOKUP(VLOOKUP(I281,$AB:$AF,5,0)&amp;J296,売上入力!$A:$AJ,35,0)))</f>
        <v>0</v>
      </c>
      <c r="L296" s="770"/>
      <c r="M296" s="79">
        <v>21</v>
      </c>
      <c r="N296" s="769">
        <f>IF(ISERROR(VLOOKUP(VLOOKUP(I281,$AB:$AF,5,0)&amp;M296,売上入力!$A:$AJ,35,0)),0,IF(VLOOKUP(VLOOKUP(I281,$AB:$AF,5,0)&amp;M296,売上入力!$A:$J,10,0)="日払","日払済",VLOOKUP(VLOOKUP(I281,$AB:$AF,5,0)&amp;M296,売上入力!$A:$AJ,35,0)))</f>
        <v>0</v>
      </c>
      <c r="O296" s="770"/>
      <c r="P296" s="73"/>
      <c r="Q296" s="70"/>
      <c r="R296" s="79">
        <v>6</v>
      </c>
      <c r="S296" s="769">
        <f>IF(ISERROR(VLOOKUP(VLOOKUP(Q281,$AB:$AF,5,0)&amp;R296,売上入力!$A:$AJ,35,0)),0,IF(VLOOKUP(VLOOKUP(Q281,$AB:$AF,5,0)&amp;R296,売上入力!$A:$J,10,0)="日払","日払済",VLOOKUP(VLOOKUP(Q281,$AB:$AF,5,0)&amp;R296,売上入力!$A:$AJ,35,0)))</f>
        <v>0</v>
      </c>
      <c r="T296" s="770"/>
      <c r="U296" s="79">
        <v>21</v>
      </c>
      <c r="V296" s="769">
        <f>IF(ISERROR(VLOOKUP(VLOOKUP(Q281,$AB:$AF,5,0)&amp;U296,売上入力!$A:$AJ,35,0)),0,IF(VLOOKUP(VLOOKUP(Q281,$AB:$AF,5,0)&amp;U296,売上入力!$A:$J,10,0)="日払","日払済",VLOOKUP(VLOOKUP(Q281,$AB:$AF,5,0)&amp;U296,売上入力!$A:$AJ,35,0)))</f>
        <v>0</v>
      </c>
      <c r="W296" s="770"/>
      <c r="X296" s="73"/>
    </row>
    <row r="297" spans="1:24" ht="15.75" customHeight="1">
      <c r="A297" s="70"/>
      <c r="B297" s="79">
        <v>7</v>
      </c>
      <c r="C297" s="769">
        <f>IF(ISERROR(VLOOKUP(VLOOKUP(A281,$AB:$AF,5,0)&amp;B297,売上入力!$A:$AJ,35,0)),0,IF(VLOOKUP(VLOOKUP(A281,$AB:$AF,5,0)&amp;B297,売上入力!$A:$J,10,0)="日払","日払済",VLOOKUP(VLOOKUP(A281,$AB:$AF,5,0)&amp;B297,売上入力!$A:$AJ,35,0)))</f>
        <v>0</v>
      </c>
      <c r="D297" s="770"/>
      <c r="E297" s="79">
        <v>22</v>
      </c>
      <c r="F297" s="769">
        <f>IF(ISERROR(VLOOKUP(VLOOKUP(A281,$AB:$AF,5,0)&amp;E297,売上入力!$A:$AJ,35,0)),0,IF(VLOOKUP(VLOOKUP(A281,$AB:$AF,5,0)&amp;E297,売上入力!$A:$J,10,0)="日払","日払済",VLOOKUP(VLOOKUP(A281,$AB:$AF,5,0)&amp;E297,売上入力!$A:$AJ,35,0)))</f>
        <v>0</v>
      </c>
      <c r="G297" s="770"/>
      <c r="H297" s="73"/>
      <c r="I297" s="70"/>
      <c r="J297" s="79">
        <v>7</v>
      </c>
      <c r="K297" s="769">
        <f>IF(ISERROR(VLOOKUP(VLOOKUP(I281,$AB:$AF,5,0)&amp;J297,売上入力!$A:$AJ,35,0)),0,IF(VLOOKUP(VLOOKUP(I281,$AB:$AF,5,0)&amp;J297,売上入力!$A:$J,10,0)="日払","日払済",VLOOKUP(VLOOKUP(I281,$AB:$AF,5,0)&amp;J297,売上入力!$A:$AJ,35,0)))</f>
        <v>0</v>
      </c>
      <c r="L297" s="770"/>
      <c r="M297" s="79">
        <v>22</v>
      </c>
      <c r="N297" s="769">
        <f>IF(ISERROR(VLOOKUP(VLOOKUP(I281,$AB:$AF,5,0)&amp;M297,売上入力!$A:$AJ,35,0)),0,IF(VLOOKUP(VLOOKUP(I281,$AB:$AF,5,0)&amp;M297,売上入力!$A:$J,10,0)="日払","日払済",VLOOKUP(VLOOKUP(I281,$AB:$AF,5,0)&amp;M297,売上入力!$A:$AJ,35,0)))</f>
        <v>0</v>
      </c>
      <c r="O297" s="770"/>
      <c r="P297" s="73"/>
      <c r="Q297" s="70"/>
      <c r="R297" s="79">
        <v>7</v>
      </c>
      <c r="S297" s="769">
        <f>IF(ISERROR(VLOOKUP(VLOOKUP(Q281,$AB:$AF,5,0)&amp;R297,売上入力!$A:$AJ,35,0)),0,IF(VLOOKUP(VLOOKUP(Q281,$AB:$AF,5,0)&amp;R297,売上入力!$A:$J,10,0)="日払","日払済",VLOOKUP(VLOOKUP(Q281,$AB:$AF,5,0)&amp;R297,売上入力!$A:$AJ,35,0)))</f>
        <v>0</v>
      </c>
      <c r="T297" s="770"/>
      <c r="U297" s="79">
        <v>22</v>
      </c>
      <c r="V297" s="769">
        <f>IF(ISERROR(VLOOKUP(VLOOKUP(Q281,$AB:$AF,5,0)&amp;U297,売上入力!$A:$AJ,35,0)),0,IF(VLOOKUP(VLOOKUP(Q281,$AB:$AF,5,0)&amp;U297,売上入力!$A:$J,10,0)="日払","日払済",VLOOKUP(VLOOKUP(Q281,$AB:$AF,5,0)&amp;U297,売上入力!$A:$AJ,35,0)))</f>
        <v>0</v>
      </c>
      <c r="W297" s="770"/>
      <c r="X297" s="73"/>
    </row>
    <row r="298" spans="1:24" ht="15.75" customHeight="1">
      <c r="A298" s="70"/>
      <c r="B298" s="79">
        <v>8</v>
      </c>
      <c r="C298" s="769">
        <f>IF(ISERROR(VLOOKUP(VLOOKUP(A281,$AB:$AF,5,0)&amp;B298,売上入力!$A:$AJ,35,0)),0,IF(VLOOKUP(VLOOKUP(A281,$AB:$AF,5,0)&amp;B298,売上入力!$A:$J,10,0)="日払","日払済",VLOOKUP(VLOOKUP(A281,$AB:$AF,5,0)&amp;B298,売上入力!$A:$AJ,35,0)))</f>
        <v>0</v>
      </c>
      <c r="D298" s="770"/>
      <c r="E298" s="79">
        <v>23</v>
      </c>
      <c r="F298" s="769">
        <f>IF(ISERROR(VLOOKUP(VLOOKUP(A281,$AB:$AF,5,0)&amp;E298,売上入力!$A:$AJ,35,0)),0,IF(VLOOKUP(VLOOKUP(A281,$AB:$AF,5,0)&amp;E298,売上入力!$A:$J,10,0)="日払","日払済",VLOOKUP(VLOOKUP(A281,$AB:$AF,5,0)&amp;E298,売上入力!$A:$AJ,35,0)))</f>
        <v>0</v>
      </c>
      <c r="G298" s="770"/>
      <c r="H298" s="73"/>
      <c r="I298" s="70"/>
      <c r="J298" s="79">
        <v>8</v>
      </c>
      <c r="K298" s="769">
        <f>IF(ISERROR(VLOOKUP(VLOOKUP(I281,$AB:$AF,5,0)&amp;J298,売上入力!$A:$AJ,35,0)),0,IF(VLOOKUP(VLOOKUP(I281,$AB:$AF,5,0)&amp;J298,売上入力!$A:$J,10,0)="日払","日払済",VLOOKUP(VLOOKUP(I281,$AB:$AF,5,0)&amp;J298,売上入力!$A:$AJ,35,0)))</f>
        <v>0</v>
      </c>
      <c r="L298" s="770"/>
      <c r="M298" s="79">
        <v>23</v>
      </c>
      <c r="N298" s="769">
        <f>IF(ISERROR(VLOOKUP(VLOOKUP(I281,$AB:$AF,5,0)&amp;M298,売上入力!$A:$AJ,35,0)),0,IF(VLOOKUP(VLOOKUP(I281,$AB:$AF,5,0)&amp;M298,売上入力!$A:$J,10,0)="日払","日払済",VLOOKUP(VLOOKUP(I281,$AB:$AF,5,0)&amp;M298,売上入力!$A:$AJ,35,0)))</f>
        <v>0</v>
      </c>
      <c r="O298" s="770"/>
      <c r="P298" s="73"/>
      <c r="Q298" s="70"/>
      <c r="R298" s="79">
        <v>8</v>
      </c>
      <c r="S298" s="769">
        <f>IF(ISERROR(VLOOKUP(VLOOKUP(Q281,$AB:$AF,5,0)&amp;R298,売上入力!$A:$AJ,35,0)),0,IF(VLOOKUP(VLOOKUP(Q281,$AB:$AF,5,0)&amp;R298,売上入力!$A:$J,10,0)="日払","日払済",VLOOKUP(VLOOKUP(Q281,$AB:$AF,5,0)&amp;R298,売上入力!$A:$AJ,35,0)))</f>
        <v>0</v>
      </c>
      <c r="T298" s="770"/>
      <c r="U298" s="79">
        <v>23</v>
      </c>
      <c r="V298" s="769">
        <f>IF(ISERROR(VLOOKUP(VLOOKUP(Q281,$AB:$AF,5,0)&amp;U298,売上入力!$A:$AJ,35,0)),0,IF(VLOOKUP(VLOOKUP(Q281,$AB:$AF,5,0)&amp;U298,売上入力!$A:$J,10,0)="日払","日払済",VLOOKUP(VLOOKUP(Q281,$AB:$AF,5,0)&amp;U298,売上入力!$A:$AJ,35,0)))</f>
        <v>0</v>
      </c>
      <c r="W298" s="770"/>
      <c r="X298" s="73"/>
    </row>
    <row r="299" spans="1:24" ht="15.75" customHeight="1">
      <c r="A299" s="70"/>
      <c r="B299" s="79">
        <v>9</v>
      </c>
      <c r="C299" s="769">
        <f>IF(ISERROR(VLOOKUP(VLOOKUP(A281,$AB:$AF,5,0)&amp;B299,売上入力!$A:$AJ,35,0)),0,IF(VLOOKUP(VLOOKUP(A281,$AB:$AF,5,0)&amp;B299,売上入力!$A:$J,10,0)="日払","日払済",VLOOKUP(VLOOKUP(A281,$AB:$AF,5,0)&amp;B299,売上入力!$A:$AJ,35,0)))</f>
        <v>0</v>
      </c>
      <c r="D299" s="770"/>
      <c r="E299" s="80">
        <v>24</v>
      </c>
      <c r="F299" s="769">
        <f>IF(ISERROR(VLOOKUP(VLOOKUP(A281,$AB:$AF,5,0)&amp;E299,売上入力!$A:$AJ,35,0)),0,IF(VLOOKUP(VLOOKUP(A281,$AB:$AF,5,0)&amp;E299,売上入力!$A:$J,10,0)="日払","日払済",VLOOKUP(VLOOKUP(A281,$AB:$AF,5,0)&amp;E299,売上入力!$A:$AJ,35,0)))</f>
        <v>0</v>
      </c>
      <c r="G299" s="770"/>
      <c r="H299" s="73"/>
      <c r="I299" s="70"/>
      <c r="J299" s="79">
        <v>9</v>
      </c>
      <c r="K299" s="769">
        <f>IF(ISERROR(VLOOKUP(VLOOKUP(I281,$AB:$AF,5,0)&amp;J299,売上入力!$A:$AJ,35,0)),0,IF(VLOOKUP(VLOOKUP(I281,$AB:$AF,5,0)&amp;J299,売上入力!$A:$J,10,0)="日払","日払済",VLOOKUP(VLOOKUP(I281,$AB:$AF,5,0)&amp;J299,売上入力!$A:$AJ,35,0)))</f>
        <v>0</v>
      </c>
      <c r="L299" s="770"/>
      <c r="M299" s="80">
        <v>24</v>
      </c>
      <c r="N299" s="769">
        <f>IF(ISERROR(VLOOKUP(VLOOKUP(I281,$AB:$AF,5,0)&amp;M299,売上入力!$A:$AJ,35,0)),0,IF(VLOOKUP(VLOOKUP(I281,$AB:$AF,5,0)&amp;M299,売上入力!$A:$J,10,0)="日払","日払済",VLOOKUP(VLOOKUP(I281,$AB:$AF,5,0)&amp;M299,売上入力!$A:$AJ,35,0)))</f>
        <v>0</v>
      </c>
      <c r="O299" s="770"/>
      <c r="P299" s="73"/>
      <c r="Q299" s="70"/>
      <c r="R299" s="79">
        <v>9</v>
      </c>
      <c r="S299" s="769">
        <f>IF(ISERROR(VLOOKUP(VLOOKUP(Q281,$AB:$AF,5,0)&amp;R299,売上入力!$A:$AJ,35,0)),0,IF(VLOOKUP(VLOOKUP(Q281,$AB:$AF,5,0)&amp;R299,売上入力!$A:$J,10,0)="日払","日払済",VLOOKUP(VLOOKUP(Q281,$AB:$AF,5,0)&amp;R299,売上入力!$A:$AJ,35,0)))</f>
        <v>0</v>
      </c>
      <c r="T299" s="770"/>
      <c r="U299" s="80">
        <v>24</v>
      </c>
      <c r="V299" s="769">
        <f>IF(ISERROR(VLOOKUP(VLOOKUP(Q281,$AB:$AF,5,0)&amp;U299,売上入力!$A:$AJ,35,0)),0,IF(VLOOKUP(VLOOKUP(Q281,$AB:$AF,5,0)&amp;U299,売上入力!$A:$J,10,0)="日払","日払済",VLOOKUP(VLOOKUP(Q281,$AB:$AF,5,0)&amp;U299,売上入力!$A:$AJ,35,0)))</f>
        <v>0</v>
      </c>
      <c r="W299" s="770"/>
      <c r="X299" s="73"/>
    </row>
    <row r="300" spans="1:24" ht="15.75" customHeight="1">
      <c r="A300" s="70"/>
      <c r="B300" s="79">
        <v>10</v>
      </c>
      <c r="C300" s="769">
        <f>IF(ISERROR(VLOOKUP(VLOOKUP(A281,$AB:$AF,5,0)&amp;B300,売上入力!$A:$AJ,35,0)),0,IF(VLOOKUP(VLOOKUP(A281,$AB:$AF,5,0)&amp;B300,売上入力!$A:$J,10,0)="日払","日払済",VLOOKUP(VLOOKUP(A281,$AB:$AF,5,0)&amp;B300,売上入力!$A:$AJ,35,0)))</f>
        <v>0</v>
      </c>
      <c r="D300" s="770"/>
      <c r="E300" s="79">
        <v>25</v>
      </c>
      <c r="F300" s="769">
        <f>IF(ISERROR(VLOOKUP(VLOOKUP(A281,$AB:$AF,5,0)&amp;E300,売上入力!$A:$AJ,35,0)),0,IF(VLOOKUP(VLOOKUP(A281,$AB:$AF,5,0)&amp;E300,売上入力!$A:$J,10,0)="日払","日払済",VLOOKUP(VLOOKUP(A281,$AB:$AF,5,0)&amp;E300,売上入力!$A:$AJ,35,0)))</f>
        <v>0</v>
      </c>
      <c r="G300" s="770"/>
      <c r="H300" s="73"/>
      <c r="I300" s="70"/>
      <c r="J300" s="79">
        <v>10</v>
      </c>
      <c r="K300" s="769">
        <f>IF(ISERROR(VLOOKUP(VLOOKUP(I281,$AB:$AF,5,0)&amp;J300,売上入力!$A:$AJ,35,0)),0,IF(VLOOKUP(VLOOKUP(I281,$AB:$AF,5,0)&amp;J300,売上入力!$A:$J,10,0)="日払","日払済",VLOOKUP(VLOOKUP(I281,$AB:$AF,5,0)&amp;J300,売上入力!$A:$AJ,35,0)))</f>
        <v>0</v>
      </c>
      <c r="L300" s="770"/>
      <c r="M300" s="79">
        <v>25</v>
      </c>
      <c r="N300" s="769">
        <f>IF(ISERROR(VLOOKUP(VLOOKUP(I281,$AB:$AF,5,0)&amp;M300,売上入力!$A:$AJ,35,0)),0,IF(VLOOKUP(VLOOKUP(I281,$AB:$AF,5,0)&amp;M300,売上入力!$A:$J,10,0)="日払","日払済",VLOOKUP(VLOOKUP(I281,$AB:$AF,5,0)&amp;M300,売上入力!$A:$AJ,35,0)))</f>
        <v>0</v>
      </c>
      <c r="O300" s="770"/>
      <c r="P300" s="73"/>
      <c r="Q300" s="70"/>
      <c r="R300" s="79">
        <v>10</v>
      </c>
      <c r="S300" s="769">
        <f>IF(ISERROR(VLOOKUP(VLOOKUP(Q281,$AB:$AF,5,0)&amp;R300,売上入力!$A:$AJ,35,0)),0,IF(VLOOKUP(VLOOKUP(Q281,$AB:$AF,5,0)&amp;R300,売上入力!$A:$J,10,0)="日払","日払済",VLOOKUP(VLOOKUP(Q281,$AB:$AF,5,0)&amp;R300,売上入力!$A:$AJ,35,0)))</f>
        <v>0</v>
      </c>
      <c r="T300" s="770"/>
      <c r="U300" s="79">
        <v>25</v>
      </c>
      <c r="V300" s="769">
        <f>IF(ISERROR(VLOOKUP(VLOOKUP(Q281,$AB:$AF,5,0)&amp;U300,売上入力!$A:$AJ,35,0)),0,IF(VLOOKUP(VLOOKUP(Q281,$AB:$AF,5,0)&amp;U300,売上入力!$A:$J,10,0)="日払","日払済",VLOOKUP(VLOOKUP(Q281,$AB:$AF,5,0)&amp;U300,売上入力!$A:$AJ,35,0)))</f>
        <v>0</v>
      </c>
      <c r="W300" s="770"/>
      <c r="X300" s="73"/>
    </row>
    <row r="301" spans="1:24" ht="15.75" customHeight="1">
      <c r="A301" s="70"/>
      <c r="B301" s="79">
        <v>11</v>
      </c>
      <c r="C301" s="769">
        <f>IF(ISERROR(VLOOKUP(VLOOKUP(A281,$AB:$AF,5,0)&amp;B301,売上入力!$A:$AJ,35,0)),0,IF(VLOOKUP(VLOOKUP(A281,$AB:$AF,5,0)&amp;B301,売上入力!$A:$J,10,0)="日払","日払済",VLOOKUP(VLOOKUP(A281,$AB:$AF,5,0)&amp;B301,売上入力!$A:$AJ,35,0)))</f>
        <v>0</v>
      </c>
      <c r="D301" s="770"/>
      <c r="E301" s="79">
        <v>26</v>
      </c>
      <c r="F301" s="769">
        <f>IF(ISERROR(VLOOKUP(VLOOKUP(A281,$AB:$AF,5,0)&amp;E301,売上入力!$A:$AJ,35,0)),0,IF(VLOOKUP(VLOOKUP(A281,$AB:$AF,5,0)&amp;E301,売上入力!$A:$J,10,0)="日払","日払済",VLOOKUP(VLOOKUP(A281,$AB:$AF,5,0)&amp;E301,売上入力!$A:$AJ,35,0)))</f>
        <v>0</v>
      </c>
      <c r="G301" s="770"/>
      <c r="H301" s="73"/>
      <c r="I301" s="70"/>
      <c r="J301" s="79">
        <v>11</v>
      </c>
      <c r="K301" s="769">
        <f>IF(ISERROR(VLOOKUP(VLOOKUP(I281,$AB:$AF,5,0)&amp;J301,売上入力!$A:$AJ,35,0)),0,IF(VLOOKUP(VLOOKUP(I281,$AB:$AF,5,0)&amp;J301,売上入力!$A:$J,10,0)="日払","日払済",VLOOKUP(VLOOKUP(I281,$AB:$AF,5,0)&amp;J301,売上入力!$A:$AJ,35,0)))</f>
        <v>0</v>
      </c>
      <c r="L301" s="770"/>
      <c r="M301" s="79">
        <v>26</v>
      </c>
      <c r="N301" s="769">
        <f>IF(ISERROR(VLOOKUP(VLOOKUP(I281,$AB:$AF,5,0)&amp;M301,売上入力!$A:$AJ,35,0)),0,IF(VLOOKUP(VLOOKUP(I281,$AB:$AF,5,0)&amp;M301,売上入力!$A:$J,10,0)="日払","日払済",VLOOKUP(VLOOKUP(I281,$AB:$AF,5,0)&amp;M301,売上入力!$A:$AJ,35,0)))</f>
        <v>0</v>
      </c>
      <c r="O301" s="770"/>
      <c r="P301" s="73"/>
      <c r="Q301" s="70"/>
      <c r="R301" s="79">
        <v>11</v>
      </c>
      <c r="S301" s="769">
        <f>IF(ISERROR(VLOOKUP(VLOOKUP(Q281,$AB:$AF,5,0)&amp;R301,売上入力!$A:$AJ,35,0)),0,IF(VLOOKUP(VLOOKUP(Q281,$AB:$AF,5,0)&amp;R301,売上入力!$A:$J,10,0)="日払","日払済",VLOOKUP(VLOOKUP(Q281,$AB:$AF,5,0)&amp;R301,売上入力!$A:$AJ,35,0)))</f>
        <v>0</v>
      </c>
      <c r="T301" s="770"/>
      <c r="U301" s="79">
        <v>26</v>
      </c>
      <c r="V301" s="769">
        <f>IF(ISERROR(VLOOKUP(VLOOKUP(Q281,$AB:$AF,5,0)&amp;U301,売上入力!$A:$AJ,35,0)),0,IF(VLOOKUP(VLOOKUP(Q281,$AB:$AF,5,0)&amp;U301,売上入力!$A:$J,10,0)="日払","日払済",VLOOKUP(VLOOKUP(Q281,$AB:$AF,5,0)&amp;U301,売上入力!$A:$AJ,35,0)))</f>
        <v>0</v>
      </c>
      <c r="W301" s="770"/>
      <c r="X301" s="73"/>
    </row>
    <row r="302" spans="1:24" ht="15.75" customHeight="1">
      <c r="A302" s="70"/>
      <c r="B302" s="79">
        <v>12</v>
      </c>
      <c r="C302" s="769">
        <f>IF(ISERROR(VLOOKUP(VLOOKUP(A281,$AB:$AF,5,0)&amp;B302,売上入力!$A:$AJ,35,0)),0,IF(VLOOKUP(VLOOKUP(A281,$AB:$AF,5,0)&amp;B302,売上入力!$A:$J,10,0)="日払","日払済",VLOOKUP(VLOOKUP(A281,$AB:$AF,5,0)&amp;B302,売上入力!$A:$AJ,35,0)))</f>
        <v>0</v>
      </c>
      <c r="D302" s="770"/>
      <c r="E302" s="79">
        <v>27</v>
      </c>
      <c r="F302" s="769">
        <f>IF(ISERROR(VLOOKUP(VLOOKUP(A281,$AB:$AF,5,0)&amp;E302,売上入力!$A:$AJ,35,0)),0,IF(VLOOKUP(VLOOKUP(A281,$AB:$AF,5,0)&amp;E302,売上入力!$A:$J,10,0)="日払","日払済",VLOOKUP(VLOOKUP(A281,$AB:$AF,5,0)&amp;E302,売上入力!$A:$AJ,35,0)))</f>
        <v>0</v>
      </c>
      <c r="G302" s="770"/>
      <c r="H302" s="73"/>
      <c r="I302" s="70"/>
      <c r="J302" s="79">
        <v>12</v>
      </c>
      <c r="K302" s="769">
        <f>IF(ISERROR(VLOOKUP(VLOOKUP(I281,$AB:$AF,5,0)&amp;J302,売上入力!$A:$AJ,35,0)),0,IF(VLOOKUP(VLOOKUP(I281,$AB:$AF,5,0)&amp;J302,売上入力!$A:$J,10,0)="日払","日払済",VLOOKUP(VLOOKUP(I281,$AB:$AF,5,0)&amp;J302,売上入力!$A:$AJ,35,0)))</f>
        <v>0</v>
      </c>
      <c r="L302" s="770"/>
      <c r="M302" s="79">
        <v>27</v>
      </c>
      <c r="N302" s="769">
        <f>IF(ISERROR(VLOOKUP(VLOOKUP(I281,$AB:$AF,5,0)&amp;M302,売上入力!$A:$AJ,35,0)),0,IF(VLOOKUP(VLOOKUP(I281,$AB:$AF,5,0)&amp;M302,売上入力!$A:$J,10,0)="日払","日払済",VLOOKUP(VLOOKUP(I281,$AB:$AF,5,0)&amp;M302,売上入力!$A:$AJ,35,0)))</f>
        <v>0</v>
      </c>
      <c r="O302" s="770"/>
      <c r="P302" s="73"/>
      <c r="Q302" s="70"/>
      <c r="R302" s="79">
        <v>12</v>
      </c>
      <c r="S302" s="769">
        <f>IF(ISERROR(VLOOKUP(VLOOKUP(Q281,$AB:$AF,5,0)&amp;R302,売上入力!$A:$AJ,35,0)),0,IF(VLOOKUP(VLOOKUP(Q281,$AB:$AF,5,0)&amp;R302,売上入力!$A:$J,10,0)="日払","日払済",VLOOKUP(VLOOKUP(Q281,$AB:$AF,5,0)&amp;R302,売上入力!$A:$AJ,35,0)))</f>
        <v>0</v>
      </c>
      <c r="T302" s="770"/>
      <c r="U302" s="79">
        <v>27</v>
      </c>
      <c r="V302" s="769">
        <f>IF(ISERROR(VLOOKUP(VLOOKUP(Q281,$AB:$AF,5,0)&amp;U302,売上入力!$A:$AJ,35,0)),0,IF(VLOOKUP(VLOOKUP(Q281,$AB:$AF,5,0)&amp;U302,売上入力!$A:$J,10,0)="日払","日払済",VLOOKUP(VLOOKUP(Q281,$AB:$AF,5,0)&amp;U302,売上入力!$A:$AJ,35,0)))</f>
        <v>0</v>
      </c>
      <c r="W302" s="770"/>
      <c r="X302" s="73"/>
    </row>
    <row r="303" spans="1:24" ht="15.75" customHeight="1">
      <c r="A303" s="70"/>
      <c r="B303" s="79">
        <v>13</v>
      </c>
      <c r="C303" s="769">
        <f>IF(ISERROR(VLOOKUP(VLOOKUP(A281,$AB:$AF,5,0)&amp;B303,売上入力!$A:$AJ,35,0)),0,IF(VLOOKUP(VLOOKUP(A281,$AB:$AF,5,0)&amp;B303,売上入力!$A:$J,10,0)="日払","日払済",VLOOKUP(VLOOKUP(A281,$AB:$AF,5,0)&amp;B303,売上入力!$A:$AJ,35,0)))</f>
        <v>0</v>
      </c>
      <c r="D303" s="770"/>
      <c r="E303" s="79">
        <v>28</v>
      </c>
      <c r="F303" s="769">
        <f>IF(ISERROR(VLOOKUP(VLOOKUP(A281,$AB:$AF,5,0)&amp;E303,売上入力!$A:$AJ,35,0)),0,IF(VLOOKUP(VLOOKUP(A281,$AB:$AF,5,0)&amp;E303,売上入力!$A:$J,10,0)="日払","日払済",VLOOKUP(VLOOKUP(A281,$AB:$AF,5,0)&amp;E303,売上入力!$A:$AJ,35,0)))</f>
        <v>0</v>
      </c>
      <c r="G303" s="770"/>
      <c r="H303" s="73"/>
      <c r="I303" s="70"/>
      <c r="J303" s="79">
        <v>13</v>
      </c>
      <c r="K303" s="769">
        <f>IF(ISERROR(VLOOKUP(VLOOKUP(I281,$AB:$AF,5,0)&amp;J303,売上入力!$A:$AJ,35,0)),0,IF(VLOOKUP(VLOOKUP(I281,$AB:$AF,5,0)&amp;J303,売上入力!$A:$J,10,0)="日払","日払済",VLOOKUP(VLOOKUP(I281,$AB:$AF,5,0)&amp;J303,売上入力!$A:$AJ,35,0)))</f>
        <v>0</v>
      </c>
      <c r="L303" s="770"/>
      <c r="M303" s="79">
        <v>28</v>
      </c>
      <c r="N303" s="769">
        <f>IF(ISERROR(VLOOKUP(VLOOKUP(I281,$AB:$AF,5,0)&amp;M303,売上入力!$A:$AJ,35,0)),0,IF(VLOOKUP(VLOOKUP(I281,$AB:$AF,5,0)&amp;M303,売上入力!$A:$J,10,0)="日払","日払済",VLOOKUP(VLOOKUP(I281,$AB:$AF,5,0)&amp;M303,売上入力!$A:$AJ,35,0)))</f>
        <v>0</v>
      </c>
      <c r="O303" s="770"/>
      <c r="P303" s="73"/>
      <c r="Q303" s="70"/>
      <c r="R303" s="79">
        <v>13</v>
      </c>
      <c r="S303" s="769">
        <f>IF(ISERROR(VLOOKUP(VLOOKUP(Q281,$AB:$AF,5,0)&amp;R303,売上入力!$A:$AJ,35,0)),0,IF(VLOOKUP(VLOOKUP(Q281,$AB:$AF,5,0)&amp;R303,売上入力!$A:$J,10,0)="日払","日払済",VLOOKUP(VLOOKUP(Q281,$AB:$AF,5,0)&amp;R303,売上入力!$A:$AJ,35,0)))</f>
        <v>0</v>
      </c>
      <c r="T303" s="770"/>
      <c r="U303" s="79">
        <v>28</v>
      </c>
      <c r="V303" s="769">
        <f>IF(ISERROR(VLOOKUP(VLOOKUP(Q281,$AB:$AF,5,0)&amp;U303,売上入力!$A:$AJ,35,0)),0,IF(VLOOKUP(VLOOKUP(Q281,$AB:$AF,5,0)&amp;U303,売上入力!$A:$J,10,0)="日払","日払済",VLOOKUP(VLOOKUP(Q281,$AB:$AF,5,0)&amp;U303,売上入力!$A:$AJ,35,0)))</f>
        <v>0</v>
      </c>
      <c r="W303" s="770"/>
      <c r="X303" s="73"/>
    </row>
    <row r="304" spans="1:24" ht="15.75" customHeight="1">
      <c r="A304" s="70"/>
      <c r="B304" s="79">
        <v>14</v>
      </c>
      <c r="C304" s="769">
        <f>IF(ISERROR(VLOOKUP(VLOOKUP(A281,$AB:$AF,5,0)&amp;B304,売上入力!$A:$AJ,35,0)),0,IF(VLOOKUP(VLOOKUP(A281,$AB:$AF,5,0)&amp;B304,売上入力!$A:$J,10,0)="日払","日払済",VLOOKUP(VLOOKUP(A281,$AB:$AF,5,0)&amp;B304,売上入力!$A:$AJ,35,0)))</f>
        <v>0</v>
      </c>
      <c r="D304" s="770"/>
      <c r="E304" s="79">
        <v>29</v>
      </c>
      <c r="F304" s="769">
        <f>IF(ISERROR(VLOOKUP(VLOOKUP(A281,$AB:$AF,5,0)&amp;E304,売上入力!$A:$AJ,35,0)),0,IF(VLOOKUP(VLOOKUP(A281,$AB:$AF,5,0)&amp;E304,売上入力!$A:$J,10,0)="日払","日払済",VLOOKUP(VLOOKUP(A281,$AB:$AF,5,0)&amp;E304,売上入力!$A:$AJ,35,0)))</f>
        <v>0</v>
      </c>
      <c r="G304" s="770"/>
      <c r="H304" s="73"/>
      <c r="I304" s="70"/>
      <c r="J304" s="79">
        <v>14</v>
      </c>
      <c r="K304" s="769">
        <f>IF(ISERROR(VLOOKUP(VLOOKUP(I281,$AB:$AF,5,0)&amp;J304,売上入力!$A:$AJ,35,0)),0,IF(VLOOKUP(VLOOKUP(I281,$AB:$AF,5,0)&amp;J304,売上入力!$A:$J,10,0)="日払","日払済",VLOOKUP(VLOOKUP(I281,$AB:$AF,5,0)&amp;J304,売上入力!$A:$AJ,35,0)))</f>
        <v>0</v>
      </c>
      <c r="L304" s="770"/>
      <c r="M304" s="79">
        <v>29</v>
      </c>
      <c r="N304" s="769">
        <f>IF(ISERROR(VLOOKUP(VLOOKUP(I281,$AB:$AF,5,0)&amp;M304,売上入力!$A:$AJ,35,0)),0,IF(VLOOKUP(VLOOKUP(I281,$AB:$AF,5,0)&amp;M304,売上入力!$A:$J,10,0)="日払","日払済",VLOOKUP(VLOOKUP(I281,$AB:$AF,5,0)&amp;M304,売上入力!$A:$AJ,35,0)))</f>
        <v>0</v>
      </c>
      <c r="O304" s="770"/>
      <c r="P304" s="73"/>
      <c r="Q304" s="70"/>
      <c r="R304" s="79">
        <v>14</v>
      </c>
      <c r="S304" s="769">
        <f>IF(ISERROR(VLOOKUP(VLOOKUP(Q281,$AB:$AF,5,0)&amp;R304,売上入力!$A:$AJ,35,0)),0,IF(VLOOKUP(VLOOKUP(Q281,$AB:$AF,5,0)&amp;R304,売上入力!$A:$J,10,0)="日払","日払済",VLOOKUP(VLOOKUP(Q281,$AB:$AF,5,0)&amp;R304,売上入力!$A:$AJ,35,0)))</f>
        <v>0</v>
      </c>
      <c r="T304" s="770"/>
      <c r="U304" s="79">
        <v>29</v>
      </c>
      <c r="V304" s="769">
        <f>IF(ISERROR(VLOOKUP(VLOOKUP(Q281,$AB:$AF,5,0)&amp;U304,売上入力!$A:$AJ,35,0)),0,IF(VLOOKUP(VLOOKUP(Q281,$AB:$AF,5,0)&amp;U304,売上入力!$A:$J,10,0)="日払","日払済",VLOOKUP(VLOOKUP(Q281,$AB:$AF,5,0)&amp;U304,売上入力!$A:$AJ,35,0)))</f>
        <v>0</v>
      </c>
      <c r="W304" s="770"/>
      <c r="X304" s="73"/>
    </row>
    <row r="305" spans="1:26" ht="15.75" customHeight="1">
      <c r="A305" s="70"/>
      <c r="B305" s="80">
        <v>15</v>
      </c>
      <c r="C305" s="769">
        <f>IF(ISERROR(VLOOKUP(VLOOKUP(A281,$AB:$AF,5,0)&amp;B305,売上入力!$A:$AJ,35,0)),0,IF(VLOOKUP(VLOOKUP(A281,$AB:$AF,5,0)&amp;B305,売上入力!$A:$J,10,0)="日払","日払済",VLOOKUP(VLOOKUP(A281,$AB:$AF,5,0)&amp;B305,売上入力!$A:$AJ,35,0)))</f>
        <v>0</v>
      </c>
      <c r="D305" s="770"/>
      <c r="E305" s="79">
        <v>30</v>
      </c>
      <c r="F305" s="769">
        <f>IF(ISERROR(VLOOKUP(VLOOKUP(A281,$AB:$AF,5,0)&amp;E305,売上入力!$A:$AJ,35,0)),0,IF(VLOOKUP(VLOOKUP(A281,$AB:$AF,5,0)&amp;E305,売上入力!$A:$J,10,0)="日払","日払済",VLOOKUP(VLOOKUP(A281,$AB:$AF,5,0)&amp;E305,売上入力!$A:$AJ,35,0)))</f>
        <v>0</v>
      </c>
      <c r="G305" s="770"/>
      <c r="H305" s="73"/>
      <c r="I305" s="70"/>
      <c r="J305" s="80">
        <v>15</v>
      </c>
      <c r="K305" s="769">
        <f>IF(ISERROR(VLOOKUP(VLOOKUP(I281,$AB:$AF,5,0)&amp;J305,売上入力!$A:$AJ,35,0)),0,IF(VLOOKUP(VLOOKUP(I281,$AB:$AF,5,0)&amp;J305,売上入力!$A:$J,10,0)="日払","日払済",VLOOKUP(VLOOKUP(I281,$AB:$AF,5,0)&amp;J305,売上入力!$A:$AJ,35,0)))</f>
        <v>0</v>
      </c>
      <c r="L305" s="770"/>
      <c r="M305" s="79">
        <v>30</v>
      </c>
      <c r="N305" s="769">
        <f>IF(ISERROR(VLOOKUP(VLOOKUP(I281,$AB:$AF,5,0)&amp;M305,売上入力!$A:$AJ,35,0)),0,IF(VLOOKUP(VLOOKUP(I281,$AB:$AF,5,0)&amp;M305,売上入力!$A:$J,10,0)="日払","日払済",VLOOKUP(VLOOKUP(I281,$AB:$AF,5,0)&amp;M305,売上入力!$A:$AJ,35,0)))</f>
        <v>0</v>
      </c>
      <c r="O305" s="770"/>
      <c r="P305" s="73"/>
      <c r="Q305" s="70"/>
      <c r="R305" s="80">
        <v>15</v>
      </c>
      <c r="S305" s="769">
        <f>IF(ISERROR(VLOOKUP(VLOOKUP(Q281,$AB:$AF,5,0)&amp;R305,売上入力!$A:$AJ,35,0)),0,IF(VLOOKUP(VLOOKUP(Q281,$AB:$AF,5,0)&amp;R305,売上入力!$A:$J,10,0)="日払","日払済",VLOOKUP(VLOOKUP(Q281,$AB:$AF,5,0)&amp;R305,売上入力!$A:$AJ,35,0)))</f>
        <v>0</v>
      </c>
      <c r="T305" s="770"/>
      <c r="U305" s="79">
        <v>30</v>
      </c>
      <c r="V305" s="769">
        <f>IF(ISERROR(VLOOKUP(VLOOKUP(Q281,$AB:$AF,5,0)&amp;U305,売上入力!$A:$AJ,35,0)),0,IF(VLOOKUP(VLOOKUP(Q281,$AB:$AF,5,0)&amp;U305,売上入力!$A:$J,10,0)="日払","日払済",VLOOKUP(VLOOKUP(Q281,$AB:$AF,5,0)&amp;U305,売上入力!$A:$AJ,35,0)))</f>
        <v>0</v>
      </c>
      <c r="W305" s="770"/>
      <c r="X305" s="73"/>
    </row>
    <row r="306" spans="1:26" ht="15.75" customHeight="1">
      <c r="A306" s="70"/>
      <c r="B306" s="81"/>
      <c r="C306" s="765"/>
      <c r="D306" s="766"/>
      <c r="E306" s="79">
        <v>31</v>
      </c>
      <c r="F306" s="767">
        <f>IF(ISERROR(VLOOKUP(VLOOKUP(A281,$AB:$AF,5,0)&amp;E306,売上入力!$A:$AJ,35,0)),0,IF(VLOOKUP(VLOOKUP(A281,$AB:$AF,5,0)&amp;E306,売上入力!$A:$J,10,0)="日払","日払済",VLOOKUP(VLOOKUP(A281,$AB:$AF,5,0)&amp;E306,売上入力!$A:$AJ,35,0)))</f>
        <v>0</v>
      </c>
      <c r="G306" s="768"/>
      <c r="H306" s="73"/>
      <c r="I306" s="70"/>
      <c r="J306" s="81"/>
      <c r="K306" s="765"/>
      <c r="L306" s="766"/>
      <c r="M306" s="79">
        <v>31</v>
      </c>
      <c r="N306" s="767">
        <f>IF(ISERROR(VLOOKUP(VLOOKUP(I281,$AB:$AF,5,0)&amp;M306,売上入力!$A:$AJ,35,0)),0,IF(VLOOKUP(VLOOKUP(I281,$AB:$AF,5,0)&amp;M306,売上入力!$A:$J,10,0)="日払","日払済",VLOOKUP(VLOOKUP(I281,$AB:$AF,5,0)&amp;M306,売上入力!$A:$AJ,35,0)))</f>
        <v>0</v>
      </c>
      <c r="O306" s="768"/>
      <c r="P306" s="73"/>
      <c r="Q306" s="70"/>
      <c r="R306" s="81"/>
      <c r="S306" s="765"/>
      <c r="T306" s="766"/>
      <c r="U306" s="79">
        <v>31</v>
      </c>
      <c r="V306" s="767">
        <f>IF(ISERROR(VLOOKUP(VLOOKUP(Q281,$AB:$AF,5,0)&amp;U306,売上入力!$A:$AJ,35,0)),0,IF(VLOOKUP(VLOOKUP(Q281,$AB:$AF,5,0)&amp;U306,売上入力!$A:$J,10,0)="日払","日払済",VLOOKUP(VLOOKUP(Q281,$AB:$AF,5,0)&amp;U306,売上入力!$A:$AJ,35,0)))</f>
        <v>0</v>
      </c>
      <c r="W306" s="768"/>
      <c r="X306" s="73"/>
    </row>
    <row r="307" spans="1:26" ht="15.75" customHeight="1">
      <c r="A307" s="70"/>
      <c r="B307" s="756" t="s">
        <v>50</v>
      </c>
      <c r="C307" s="757"/>
      <c r="D307" s="758"/>
      <c r="E307" s="759">
        <f>SUM(C291:C306,F291:F306)</f>
        <v>0</v>
      </c>
      <c r="F307" s="760"/>
      <c r="G307" s="82" t="s">
        <v>51</v>
      </c>
      <c r="H307" s="73"/>
      <c r="I307" s="70"/>
      <c r="J307" s="756" t="s">
        <v>50</v>
      </c>
      <c r="K307" s="757"/>
      <c r="L307" s="758"/>
      <c r="M307" s="759">
        <f>SUM(K291:K306,N291:N306)</f>
        <v>0</v>
      </c>
      <c r="N307" s="760"/>
      <c r="O307" s="82" t="s">
        <v>51</v>
      </c>
      <c r="P307" s="73"/>
      <c r="Q307" s="70"/>
      <c r="R307" s="756" t="s">
        <v>50</v>
      </c>
      <c r="S307" s="757"/>
      <c r="T307" s="758"/>
      <c r="U307" s="759">
        <f>SUM(S291:S306,V291:V306)</f>
        <v>0</v>
      </c>
      <c r="V307" s="760"/>
      <c r="W307" s="82" t="s">
        <v>51</v>
      </c>
      <c r="X307" s="73"/>
    </row>
    <row r="308" spans="1:26" ht="15.75" customHeight="1">
      <c r="A308" s="70"/>
      <c r="B308" s="756" t="s">
        <v>52</v>
      </c>
      <c r="C308" s="757"/>
      <c r="D308" s="758"/>
      <c r="E308" s="759">
        <f>COUNTIF(C291:C305,"&gt;1")+COUNTIF(F291:F306,"&gt;1")</f>
        <v>0</v>
      </c>
      <c r="F308" s="760"/>
      <c r="G308" s="82" t="s">
        <v>48</v>
      </c>
      <c r="H308" s="73"/>
      <c r="I308" s="70"/>
      <c r="J308" s="756" t="s">
        <v>52</v>
      </c>
      <c r="K308" s="757"/>
      <c r="L308" s="758"/>
      <c r="M308" s="759">
        <f>COUNTIF(K291:K305,"&gt;1")+COUNTIF(N291:N306,"&gt;1")</f>
        <v>0</v>
      </c>
      <c r="N308" s="760"/>
      <c r="O308" s="82" t="s">
        <v>48</v>
      </c>
      <c r="P308" s="73"/>
      <c r="Q308" s="70"/>
      <c r="R308" s="756" t="s">
        <v>52</v>
      </c>
      <c r="S308" s="757"/>
      <c r="T308" s="758"/>
      <c r="U308" s="759">
        <f>COUNTIF(S291:S305,"&gt;1")+COUNTIF(V291:V306,"&gt;1")</f>
        <v>0</v>
      </c>
      <c r="V308" s="760"/>
      <c r="W308" s="82" t="s">
        <v>48</v>
      </c>
      <c r="X308" s="73"/>
    </row>
    <row r="309" spans="1:26" ht="15.75" customHeight="1">
      <c r="A309" s="70"/>
      <c r="B309" s="756" t="s">
        <v>53</v>
      </c>
      <c r="C309" s="757"/>
      <c r="D309" s="758"/>
      <c r="E309" s="761"/>
      <c r="F309" s="762"/>
      <c r="G309" s="82" t="s">
        <v>51</v>
      </c>
      <c r="H309" s="73"/>
      <c r="I309" s="70"/>
      <c r="J309" s="756" t="s">
        <v>53</v>
      </c>
      <c r="K309" s="757"/>
      <c r="L309" s="758"/>
      <c r="M309" s="761"/>
      <c r="N309" s="762"/>
      <c r="O309" s="82" t="s">
        <v>51</v>
      </c>
      <c r="P309" s="73"/>
      <c r="Q309" s="70"/>
      <c r="R309" s="756" t="s">
        <v>53</v>
      </c>
      <c r="S309" s="757"/>
      <c r="T309" s="758"/>
      <c r="U309" s="761"/>
      <c r="V309" s="762"/>
      <c r="W309" s="82" t="s">
        <v>51</v>
      </c>
      <c r="X309" s="73"/>
    </row>
    <row r="310" spans="1:26" ht="15.75" customHeight="1">
      <c r="A310" s="70"/>
      <c r="B310" s="756" t="s">
        <v>54</v>
      </c>
      <c r="C310" s="757"/>
      <c r="D310" s="758"/>
      <c r="E310" s="759">
        <f>E307-E309</f>
        <v>0</v>
      </c>
      <c r="F310" s="760"/>
      <c r="G310" s="82" t="s">
        <v>51</v>
      </c>
      <c r="H310" s="73"/>
      <c r="I310" s="70"/>
      <c r="J310" s="756" t="s">
        <v>54</v>
      </c>
      <c r="K310" s="757"/>
      <c r="L310" s="758"/>
      <c r="M310" s="759">
        <f>M307-M309</f>
        <v>0</v>
      </c>
      <c r="N310" s="760"/>
      <c r="O310" s="82" t="s">
        <v>51</v>
      </c>
      <c r="P310" s="73"/>
      <c r="Q310" s="70"/>
      <c r="R310" s="756" t="s">
        <v>54</v>
      </c>
      <c r="S310" s="757"/>
      <c r="T310" s="758"/>
      <c r="U310" s="759">
        <f>U307-U309</f>
        <v>0</v>
      </c>
      <c r="V310" s="760"/>
      <c r="W310" s="82" t="s">
        <v>51</v>
      </c>
      <c r="X310" s="73"/>
    </row>
    <row r="311" spans="1:26" ht="8.25" customHeight="1">
      <c r="A311" s="70"/>
      <c r="B311" s="83"/>
      <c r="C311" s="83"/>
      <c r="D311" s="83"/>
      <c r="E311" s="84"/>
      <c r="F311" s="85"/>
      <c r="G311" s="83"/>
      <c r="H311" s="73"/>
      <c r="I311" s="70"/>
      <c r="J311" s="83"/>
      <c r="K311" s="83"/>
      <c r="L311" s="83"/>
      <c r="M311" s="84"/>
      <c r="N311" s="85"/>
      <c r="O311" s="83"/>
      <c r="P311" s="73"/>
      <c r="Q311" s="70"/>
      <c r="R311" s="83"/>
      <c r="S311" s="83"/>
      <c r="T311" s="83"/>
      <c r="U311" s="84"/>
      <c r="V311" s="85"/>
      <c r="W311" s="83"/>
      <c r="X311" s="73"/>
    </row>
    <row r="312" spans="1:26" ht="15" customHeight="1">
      <c r="A312" s="70"/>
      <c r="B312" s="547" t="s">
        <v>381</v>
      </c>
      <c r="C312" s="548"/>
      <c r="D312" s="548"/>
      <c r="E312" s="548"/>
      <c r="F312" s="548"/>
      <c r="G312" s="549"/>
      <c r="H312" s="73"/>
      <c r="I312" s="70"/>
      <c r="J312" s="547" t="s">
        <v>381</v>
      </c>
      <c r="K312" s="548"/>
      <c r="L312" s="548"/>
      <c r="M312" s="548"/>
      <c r="N312" s="548"/>
      <c r="O312" s="549"/>
      <c r="P312" s="73"/>
      <c r="Q312" s="70"/>
      <c r="R312" s="547" t="s">
        <v>381</v>
      </c>
      <c r="S312" s="548"/>
      <c r="T312" s="548"/>
      <c r="U312" s="548"/>
      <c r="V312" s="548"/>
      <c r="W312" s="549"/>
      <c r="X312" s="73"/>
    </row>
    <row r="313" spans="1:26" ht="15" customHeight="1">
      <c r="A313" s="70"/>
      <c r="B313" s="754" t="s">
        <v>56</v>
      </c>
      <c r="C313" s="754"/>
      <c r="D313" s="754"/>
      <c r="E313" s="754"/>
      <c r="F313" s="754"/>
      <c r="G313" s="550"/>
      <c r="H313" s="73"/>
      <c r="I313" s="70"/>
      <c r="J313" s="754" t="s">
        <v>56</v>
      </c>
      <c r="K313" s="754"/>
      <c r="L313" s="754"/>
      <c r="M313" s="754"/>
      <c r="N313" s="754"/>
      <c r="O313" s="550"/>
      <c r="P313" s="73"/>
      <c r="Q313" s="70"/>
      <c r="R313" s="754" t="s">
        <v>56</v>
      </c>
      <c r="S313" s="754"/>
      <c r="T313" s="754"/>
      <c r="U313" s="754"/>
      <c r="V313" s="754"/>
      <c r="W313" s="550"/>
      <c r="X313" s="73"/>
    </row>
    <row r="314" spans="1:26" ht="27" customHeight="1">
      <c r="A314" s="70"/>
      <c r="B314" s="755" t="s">
        <v>382</v>
      </c>
      <c r="C314" s="755"/>
      <c r="D314" s="755"/>
      <c r="E314" s="755"/>
      <c r="F314" s="755"/>
      <c r="G314" s="551"/>
      <c r="H314" s="73"/>
      <c r="I314" s="70"/>
      <c r="J314" s="755" t="s">
        <v>382</v>
      </c>
      <c r="K314" s="755"/>
      <c r="L314" s="755"/>
      <c r="M314" s="755"/>
      <c r="N314" s="755"/>
      <c r="O314" s="551"/>
      <c r="P314" s="73"/>
      <c r="Q314" s="70"/>
      <c r="R314" s="755" t="s">
        <v>382</v>
      </c>
      <c r="S314" s="755"/>
      <c r="T314" s="755"/>
      <c r="U314" s="755"/>
      <c r="V314" s="755"/>
      <c r="W314" s="551"/>
      <c r="X314" s="73"/>
    </row>
    <row r="315" spans="1:26" ht="13.5">
      <c r="A315" s="86"/>
      <c r="B315" s="87"/>
      <c r="C315" s="87"/>
      <c r="D315" s="87"/>
      <c r="E315" s="87"/>
      <c r="F315" s="87"/>
      <c r="G315" s="87"/>
      <c r="H315" s="88"/>
      <c r="I315" s="86"/>
      <c r="J315" s="87"/>
      <c r="K315" s="87"/>
      <c r="L315" s="87"/>
      <c r="M315" s="87"/>
      <c r="N315" s="87"/>
      <c r="O315" s="87"/>
      <c r="P315" s="88"/>
      <c r="Q315" s="86"/>
      <c r="R315" s="87"/>
      <c r="S315" s="87"/>
      <c r="T315" s="87"/>
      <c r="U315" s="87"/>
      <c r="V315" s="87"/>
      <c r="W315" s="87"/>
      <c r="X315" s="88"/>
    </row>
    <row r="316" spans="1:26" ht="13.5">
      <c r="A316" s="67">
        <v>28</v>
      </c>
      <c r="B316" s="68"/>
      <c r="C316" s="68"/>
      <c r="D316" s="68"/>
      <c r="E316" s="68"/>
      <c r="F316" s="68"/>
      <c r="G316" s="68"/>
      <c r="H316" s="69"/>
      <c r="I316" s="67">
        <v>29</v>
      </c>
      <c r="J316" s="68"/>
      <c r="K316" s="68"/>
      <c r="L316" s="68"/>
      <c r="M316" s="68"/>
      <c r="N316" s="68"/>
      <c r="O316" s="68"/>
      <c r="P316" s="69"/>
      <c r="Q316" s="67">
        <v>30</v>
      </c>
      <c r="R316" s="68"/>
      <c r="S316" s="68"/>
      <c r="T316" s="68"/>
      <c r="U316" s="68"/>
      <c r="V316" s="68"/>
      <c r="W316" s="68"/>
      <c r="X316" s="69"/>
    </row>
    <row r="317" spans="1:26" ht="17.25">
      <c r="A317" s="70"/>
      <c r="B317" s="788" t="s">
        <v>43</v>
      </c>
      <c r="C317" s="789"/>
      <c r="D317" s="789"/>
      <c r="E317" s="789"/>
      <c r="F317" s="789"/>
      <c r="G317" s="790"/>
      <c r="H317" s="71"/>
      <c r="I317" s="70"/>
      <c r="J317" s="788" t="s">
        <v>43</v>
      </c>
      <c r="K317" s="789"/>
      <c r="L317" s="789"/>
      <c r="M317" s="789"/>
      <c r="N317" s="789"/>
      <c r="O317" s="790"/>
      <c r="P317" s="71"/>
      <c r="Q317" s="70"/>
      <c r="R317" s="788" t="s">
        <v>43</v>
      </c>
      <c r="S317" s="789"/>
      <c r="T317" s="789"/>
      <c r="U317" s="789"/>
      <c r="V317" s="789"/>
      <c r="W317" s="790"/>
      <c r="X317" s="71"/>
    </row>
    <row r="318" spans="1:26" ht="13.5">
      <c r="A318" s="70"/>
      <c r="B318" s="72"/>
      <c r="C318" s="72"/>
      <c r="D318" s="545" t="str">
        <f>"（ "&amp;$AA$3&amp;"年"</f>
        <v>（ 令和5年</v>
      </c>
      <c r="E318" s="72">
        <f>E3</f>
        <v>10</v>
      </c>
      <c r="F318" s="72" t="s">
        <v>379</v>
      </c>
      <c r="H318" s="73"/>
      <c r="I318" s="70"/>
      <c r="J318" s="72"/>
      <c r="K318" s="72"/>
      <c r="L318" s="545" t="str">
        <f>D318</f>
        <v>（ 令和5年</v>
      </c>
      <c r="M318" s="72">
        <f>E3</f>
        <v>10</v>
      </c>
      <c r="N318" s="72" t="s">
        <v>379</v>
      </c>
      <c r="P318" s="73"/>
      <c r="Q318" s="70"/>
      <c r="R318" s="72"/>
      <c r="S318" s="72"/>
      <c r="T318" s="545" t="str">
        <f>D318</f>
        <v>（ 令和5年</v>
      </c>
      <c r="U318" s="72">
        <f>E3</f>
        <v>10</v>
      </c>
      <c r="V318" s="72" t="s">
        <v>379</v>
      </c>
      <c r="X318" s="73"/>
      <c r="Z318" s="154"/>
    </row>
    <row r="319" spans="1:26" ht="8.25" customHeight="1">
      <c r="A319" s="70"/>
      <c r="H319" s="73"/>
      <c r="I319" s="70"/>
      <c r="P319" s="73"/>
      <c r="Q319" s="70"/>
      <c r="X319" s="73"/>
    </row>
    <row r="320" spans="1:26" ht="17.25">
      <c r="A320" s="70"/>
      <c r="B320" s="74"/>
      <c r="C320" s="791" t="str">
        <f>VLOOKUP(A316,$AB:$AD,3,0)</f>
        <v>長尾</v>
      </c>
      <c r="D320" s="791"/>
      <c r="E320" s="791" t="str">
        <f>VLOOKUP(A316,$AB:$AF,4,0)</f>
        <v>恵美子</v>
      </c>
      <c r="F320" s="791"/>
      <c r="G320" s="163" t="s">
        <v>44</v>
      </c>
      <c r="H320" s="73"/>
      <c r="I320" s="70"/>
      <c r="J320" s="74"/>
      <c r="K320" s="791" t="str">
        <f>VLOOKUP(I316,$AB:$AD,3,0)</f>
        <v>廣田</v>
      </c>
      <c r="L320" s="791"/>
      <c r="M320" s="791" t="str">
        <f>VLOOKUP(I316,$AB:$AF,4,0)</f>
        <v>隼人</v>
      </c>
      <c r="N320" s="791"/>
      <c r="O320" s="163" t="s">
        <v>44</v>
      </c>
      <c r="P320" s="73"/>
      <c r="Q320" s="70"/>
      <c r="R320" s="74"/>
      <c r="S320" s="791" t="str">
        <f>VLOOKUP(Q316,$AB:$AD,3,0)</f>
        <v>庵</v>
      </c>
      <c r="T320" s="791"/>
      <c r="U320" s="791">
        <f>VLOOKUP(Q316,$AB:$AF,4,0)</f>
        <v>0</v>
      </c>
      <c r="V320" s="791"/>
      <c r="W320" s="163" t="s">
        <v>44</v>
      </c>
      <c r="X320" s="73"/>
    </row>
    <row r="321" spans="1:24" ht="8.25" customHeight="1">
      <c r="A321" s="70"/>
      <c r="H321" s="73"/>
      <c r="I321" s="70"/>
      <c r="P321" s="73"/>
      <c r="Q321" s="70"/>
      <c r="X321" s="73"/>
    </row>
    <row r="322" spans="1:24" ht="15.75" customHeight="1">
      <c r="A322" s="70"/>
      <c r="B322" s="775" t="s">
        <v>45</v>
      </c>
      <c r="C322" s="776"/>
      <c r="D322" s="777"/>
      <c r="E322" s="75" t="s">
        <v>46</v>
      </c>
      <c r="F322" s="781">
        <f>$Z$3</f>
        <v>45200</v>
      </c>
      <c r="G322" s="782"/>
      <c r="H322" s="73"/>
      <c r="I322" s="70"/>
      <c r="J322" s="775" t="s">
        <v>45</v>
      </c>
      <c r="K322" s="776"/>
      <c r="L322" s="777"/>
      <c r="M322" s="75" t="s">
        <v>46</v>
      </c>
      <c r="N322" s="781">
        <f>F322</f>
        <v>45200</v>
      </c>
      <c r="O322" s="782"/>
      <c r="P322" s="73"/>
      <c r="Q322" s="70"/>
      <c r="R322" s="775" t="s">
        <v>45</v>
      </c>
      <c r="S322" s="776"/>
      <c r="T322" s="777"/>
      <c r="U322" s="75" t="s">
        <v>46</v>
      </c>
      <c r="V322" s="781">
        <f>F322</f>
        <v>45200</v>
      </c>
      <c r="W322" s="782"/>
      <c r="X322" s="73"/>
    </row>
    <row r="323" spans="1:24" ht="15.75" customHeight="1">
      <c r="A323" s="70"/>
      <c r="B323" s="778"/>
      <c r="C323" s="779"/>
      <c r="D323" s="780"/>
      <c r="E323" s="76" t="s">
        <v>47</v>
      </c>
      <c r="F323" s="784">
        <f>EDATE(F322,1)-1</f>
        <v>45230</v>
      </c>
      <c r="G323" s="785"/>
      <c r="H323" s="73"/>
      <c r="I323" s="70"/>
      <c r="J323" s="778"/>
      <c r="K323" s="779"/>
      <c r="L323" s="780"/>
      <c r="M323" s="76" t="s">
        <v>47</v>
      </c>
      <c r="N323" s="784">
        <f>EDATE(N322,1)-1</f>
        <v>45230</v>
      </c>
      <c r="O323" s="785"/>
      <c r="P323" s="73"/>
      <c r="Q323" s="70"/>
      <c r="R323" s="778"/>
      <c r="S323" s="779"/>
      <c r="T323" s="780"/>
      <c r="U323" s="76" t="s">
        <v>47</v>
      </c>
      <c r="V323" s="784">
        <f>EDATE(V322,1)-1</f>
        <v>45230</v>
      </c>
      <c r="W323" s="785"/>
      <c r="X323" s="73"/>
    </row>
    <row r="324" spans="1:24" ht="15.75" customHeight="1">
      <c r="A324" s="70"/>
      <c r="B324" s="756" t="s">
        <v>21</v>
      </c>
      <c r="C324" s="757"/>
      <c r="D324" s="757"/>
      <c r="E324" s="757"/>
      <c r="F324" s="757"/>
      <c r="G324" s="758"/>
      <c r="H324" s="73"/>
      <c r="I324" s="70"/>
      <c r="J324" s="756" t="s">
        <v>21</v>
      </c>
      <c r="K324" s="757"/>
      <c r="L324" s="757"/>
      <c r="M324" s="757"/>
      <c r="N324" s="757"/>
      <c r="O324" s="758"/>
      <c r="P324" s="73"/>
      <c r="Q324" s="70"/>
      <c r="R324" s="756" t="s">
        <v>21</v>
      </c>
      <c r="S324" s="757"/>
      <c r="T324" s="757"/>
      <c r="U324" s="757"/>
      <c r="V324" s="757"/>
      <c r="W324" s="758"/>
      <c r="X324" s="73"/>
    </row>
    <row r="325" spans="1:24" ht="15.75" customHeight="1">
      <c r="A325" s="70"/>
      <c r="B325" s="77" t="s">
        <v>48</v>
      </c>
      <c r="C325" s="773" t="s">
        <v>49</v>
      </c>
      <c r="D325" s="774"/>
      <c r="E325" s="77" t="s">
        <v>48</v>
      </c>
      <c r="F325" s="773" t="s">
        <v>49</v>
      </c>
      <c r="G325" s="774"/>
      <c r="H325" s="73"/>
      <c r="I325" s="70"/>
      <c r="J325" s="77" t="s">
        <v>48</v>
      </c>
      <c r="K325" s="773" t="s">
        <v>49</v>
      </c>
      <c r="L325" s="774"/>
      <c r="M325" s="77" t="s">
        <v>48</v>
      </c>
      <c r="N325" s="773" t="s">
        <v>49</v>
      </c>
      <c r="O325" s="774"/>
      <c r="P325" s="73"/>
      <c r="Q325" s="70"/>
      <c r="R325" s="77" t="s">
        <v>48</v>
      </c>
      <c r="S325" s="773" t="s">
        <v>49</v>
      </c>
      <c r="T325" s="774"/>
      <c r="U325" s="77" t="s">
        <v>48</v>
      </c>
      <c r="V325" s="773" t="s">
        <v>49</v>
      </c>
      <c r="W325" s="774"/>
      <c r="X325" s="73"/>
    </row>
    <row r="326" spans="1:24" ht="15.75" customHeight="1">
      <c r="A326" s="70"/>
      <c r="B326" s="78">
        <v>1</v>
      </c>
      <c r="C326" s="769">
        <f>IF(ISERROR(VLOOKUP(VLOOKUP(A316,$AB:$AF,5,0)&amp;B326,売上入力!$A:$AJ,35,0)),0,IF(VLOOKUP(VLOOKUP(A316,$AB:$AF,5,0)&amp;B326,売上入力!$A:$J,10,0)="日払","日払済",VLOOKUP(VLOOKUP(A316,$AB:$AF,5,0)&amp;B326,売上入力!$A:$AJ,35,0)))</f>
        <v>0</v>
      </c>
      <c r="D326" s="770"/>
      <c r="E326" s="78">
        <v>16</v>
      </c>
      <c r="F326" s="769">
        <f>IF(ISERROR(VLOOKUP(VLOOKUP(A316,$AB:$AF,5,0)&amp;E326,売上入力!$A:$AJ,35,0)),0,IF(VLOOKUP(VLOOKUP(A316,$AB:$AF,5,0)&amp;E326,売上入力!$A:$J,10,0)="日払","日払済",VLOOKUP(VLOOKUP(A316,$AB:$AF,5,0)&amp;E326,売上入力!$A:$AJ,35,0)))</f>
        <v>0</v>
      </c>
      <c r="G326" s="770"/>
      <c r="H326" s="73"/>
      <c r="I326" s="70"/>
      <c r="J326" s="78">
        <v>1</v>
      </c>
      <c r="K326" s="769">
        <f>IF(ISERROR(VLOOKUP(VLOOKUP(I316,$AB:$AF,5,0)&amp;J326,売上入力!$A:$AJ,35,0)),0,IF(VLOOKUP(VLOOKUP(I316,$AB:$AF,5,0)&amp;J326,売上入力!$A:$J,10,0)="日払","日払済",VLOOKUP(VLOOKUP(I316,$AB:$AF,5,0)&amp;J326,売上入力!$A:$AJ,35,0)))</f>
        <v>0</v>
      </c>
      <c r="L326" s="770"/>
      <c r="M326" s="78">
        <v>16</v>
      </c>
      <c r="N326" s="769">
        <f>IF(ISERROR(VLOOKUP(VLOOKUP(I316,$AB:$AF,5,0)&amp;M326,売上入力!$A:$AJ,35,0)),0,IF(VLOOKUP(VLOOKUP(I316,$AB:$AF,5,0)&amp;M326,売上入力!$A:$J,10,0)="日払","日払済",VLOOKUP(VLOOKUP(I316,$AB:$AF,5,0)&amp;M326,売上入力!$A:$AJ,35,0)))</f>
        <v>0</v>
      </c>
      <c r="O326" s="770"/>
      <c r="P326" s="73"/>
      <c r="Q326" s="70"/>
      <c r="R326" s="78">
        <v>1</v>
      </c>
      <c r="S326" s="769" t="str">
        <f>IF(ISERROR(VLOOKUP(VLOOKUP(Q316,$AB:$AF,5,0)&amp;R326,売上入力!$A:$AJ,35,0)),0,IF(VLOOKUP(VLOOKUP(Q316,$AB:$AF,5,0)&amp;R326,売上入力!$A:$J,10,0)="日払","日払済",VLOOKUP(VLOOKUP(Q316,$AB:$AF,5,0)&amp;R326,売上入力!$A:$AJ,35,0)))</f>
        <v>日払済</v>
      </c>
      <c r="T326" s="770"/>
      <c r="U326" s="78">
        <v>16</v>
      </c>
      <c r="V326" s="769">
        <f>IF(ISERROR(VLOOKUP(VLOOKUP(Q316,$AB:$AF,5,0)&amp;U326,売上入力!$A:$AJ,35,0)),0,IF(VLOOKUP(VLOOKUP(Q316,$AB:$AF,5,0)&amp;U326,売上入力!$A:$J,10,0)="日払","日払済",VLOOKUP(VLOOKUP(Q316,$AB:$AF,5,0)&amp;U326,売上入力!$A:$AJ,35,0)))</f>
        <v>0</v>
      </c>
      <c r="W326" s="770"/>
      <c r="X326" s="73"/>
    </row>
    <row r="327" spans="1:24" ht="15.75" customHeight="1">
      <c r="A327" s="70"/>
      <c r="B327" s="79">
        <v>2</v>
      </c>
      <c r="C327" s="769">
        <f>IF(ISERROR(VLOOKUP(VLOOKUP(A316,$AB:$AF,5,0)&amp;B327,売上入力!$A:$AJ,35,0)),0,IF(VLOOKUP(VLOOKUP(A316,$AB:$AF,5,0)&amp;B327,売上入力!$A:$J,10,0)="日払","日払済",VLOOKUP(VLOOKUP(A316,$AB:$AF,5,0)&amp;B327,売上入力!$A:$AJ,35,0)))</f>
        <v>0</v>
      </c>
      <c r="D327" s="770"/>
      <c r="E327" s="79">
        <v>17</v>
      </c>
      <c r="F327" s="769">
        <f>IF(ISERROR(VLOOKUP(VLOOKUP(A316,$AB:$AF,5,0)&amp;E327,売上入力!$A:$AJ,35,0)),0,IF(VLOOKUP(VLOOKUP(A316,$AB:$AF,5,0)&amp;E327,売上入力!$A:$J,10,0)="日払","日払済",VLOOKUP(VLOOKUP(A316,$AB:$AF,5,0)&amp;E327,売上入力!$A:$AJ,35,0)))</f>
        <v>0</v>
      </c>
      <c r="G327" s="770"/>
      <c r="H327" s="73"/>
      <c r="I327" s="70"/>
      <c r="J327" s="79">
        <v>2</v>
      </c>
      <c r="K327" s="769">
        <f>IF(ISERROR(VLOOKUP(VLOOKUP(I316,$AB:$AF,5,0)&amp;J327,売上入力!$A:$AJ,35,0)),0,IF(VLOOKUP(VLOOKUP(I316,$AB:$AF,5,0)&amp;J327,売上入力!$A:$J,10,0)="日払","日払済",VLOOKUP(VLOOKUP(I316,$AB:$AF,5,0)&amp;J327,売上入力!$A:$AJ,35,0)))</f>
        <v>0</v>
      </c>
      <c r="L327" s="770"/>
      <c r="M327" s="79">
        <v>17</v>
      </c>
      <c r="N327" s="769">
        <f>IF(ISERROR(VLOOKUP(VLOOKUP(I316,$AB:$AF,5,0)&amp;M327,売上入力!$A:$AJ,35,0)),0,IF(VLOOKUP(VLOOKUP(I316,$AB:$AF,5,0)&amp;M327,売上入力!$A:$J,10,0)="日払","日払済",VLOOKUP(VLOOKUP(I316,$AB:$AF,5,0)&amp;M327,売上入力!$A:$AJ,35,0)))</f>
        <v>0</v>
      </c>
      <c r="O327" s="770"/>
      <c r="P327" s="73"/>
      <c r="Q327" s="70"/>
      <c r="R327" s="79">
        <v>2</v>
      </c>
      <c r="S327" s="769">
        <f>IF(ISERROR(VLOOKUP(VLOOKUP(Q316,$AB:$AF,5,0)&amp;R327,売上入力!$A:$AJ,35,0)),0,IF(VLOOKUP(VLOOKUP(Q316,$AB:$AF,5,0)&amp;R327,売上入力!$A:$J,10,0)="日払","日払済",VLOOKUP(VLOOKUP(Q316,$AB:$AF,5,0)&amp;R327,売上入力!$A:$AJ,35,0)))</f>
        <v>0</v>
      </c>
      <c r="T327" s="770"/>
      <c r="U327" s="79">
        <v>17</v>
      </c>
      <c r="V327" s="769">
        <f>IF(ISERROR(VLOOKUP(VLOOKUP(Q316,$AB:$AF,5,0)&amp;U327,売上入力!$A:$AJ,35,0)),0,IF(VLOOKUP(VLOOKUP(Q316,$AB:$AF,5,0)&amp;U327,売上入力!$A:$J,10,0)="日払","日払済",VLOOKUP(VLOOKUP(Q316,$AB:$AF,5,0)&amp;U327,売上入力!$A:$AJ,35,0)))</f>
        <v>0</v>
      </c>
      <c r="W327" s="770"/>
      <c r="X327" s="73"/>
    </row>
    <row r="328" spans="1:24" ht="15.75" customHeight="1">
      <c r="A328" s="70"/>
      <c r="B328" s="79">
        <v>3</v>
      </c>
      <c r="C328" s="769">
        <f>IF(ISERROR(VLOOKUP(VLOOKUP(A316,$AB:$AF,5,0)&amp;B328,売上入力!$A:$AJ,35,0)),0,IF(VLOOKUP(VLOOKUP(A316,$AB:$AF,5,0)&amp;B328,売上入力!$A:$J,10,0)="日払","日払済",VLOOKUP(VLOOKUP(A316,$AB:$AF,5,0)&amp;B328,売上入力!$A:$AJ,35,0)))</f>
        <v>0</v>
      </c>
      <c r="D328" s="770"/>
      <c r="E328" s="79">
        <v>18</v>
      </c>
      <c r="F328" s="769">
        <f>IF(ISERROR(VLOOKUP(VLOOKUP(A316,$AB:$AF,5,0)&amp;E328,売上入力!$A:$AJ,35,0)),0,IF(VLOOKUP(VLOOKUP(A316,$AB:$AF,5,0)&amp;E328,売上入力!$A:$J,10,0)="日払","日払済",VLOOKUP(VLOOKUP(A316,$AB:$AF,5,0)&amp;E328,売上入力!$A:$AJ,35,0)))</f>
        <v>0</v>
      </c>
      <c r="G328" s="770"/>
      <c r="H328" s="73"/>
      <c r="I328" s="70"/>
      <c r="J328" s="79">
        <v>3</v>
      </c>
      <c r="K328" s="769">
        <f>IF(ISERROR(VLOOKUP(VLOOKUP(I316,$AB:$AF,5,0)&amp;J328,売上入力!$A:$AJ,35,0)),0,IF(VLOOKUP(VLOOKUP(I316,$AB:$AF,5,0)&amp;J328,売上入力!$A:$J,10,0)="日払","日払済",VLOOKUP(VLOOKUP(I316,$AB:$AF,5,0)&amp;J328,売上入力!$A:$AJ,35,0)))</f>
        <v>0</v>
      </c>
      <c r="L328" s="770"/>
      <c r="M328" s="79">
        <v>18</v>
      </c>
      <c r="N328" s="769">
        <f>IF(ISERROR(VLOOKUP(VLOOKUP(I316,$AB:$AF,5,0)&amp;M328,売上入力!$A:$AJ,35,0)),0,IF(VLOOKUP(VLOOKUP(I316,$AB:$AF,5,0)&amp;M328,売上入力!$A:$J,10,0)="日払","日払済",VLOOKUP(VLOOKUP(I316,$AB:$AF,5,0)&amp;M328,売上入力!$A:$AJ,35,0)))</f>
        <v>0</v>
      </c>
      <c r="O328" s="770"/>
      <c r="P328" s="73"/>
      <c r="Q328" s="70"/>
      <c r="R328" s="79">
        <v>3</v>
      </c>
      <c r="S328" s="769">
        <f>IF(ISERROR(VLOOKUP(VLOOKUP(Q316,$AB:$AF,5,0)&amp;R328,売上入力!$A:$AJ,35,0)),0,IF(VLOOKUP(VLOOKUP(Q316,$AB:$AF,5,0)&amp;R328,売上入力!$A:$J,10,0)="日払","日払済",VLOOKUP(VLOOKUP(Q316,$AB:$AF,5,0)&amp;R328,売上入力!$A:$AJ,35,0)))</f>
        <v>0</v>
      </c>
      <c r="T328" s="770"/>
      <c r="U328" s="79">
        <v>18</v>
      </c>
      <c r="V328" s="769">
        <f>IF(ISERROR(VLOOKUP(VLOOKUP(Q316,$AB:$AF,5,0)&amp;U328,売上入力!$A:$AJ,35,0)),0,IF(VLOOKUP(VLOOKUP(Q316,$AB:$AF,5,0)&amp;U328,売上入力!$A:$J,10,0)="日払","日払済",VLOOKUP(VLOOKUP(Q316,$AB:$AF,5,0)&amp;U328,売上入力!$A:$AJ,35,0)))</f>
        <v>0</v>
      </c>
      <c r="W328" s="770"/>
      <c r="X328" s="73"/>
    </row>
    <row r="329" spans="1:24" ht="15.75" customHeight="1">
      <c r="A329" s="70"/>
      <c r="B329" s="79">
        <v>4</v>
      </c>
      <c r="C329" s="769">
        <f>IF(ISERROR(VLOOKUP(VLOOKUP(A316,$AB:$AF,5,0)&amp;B329,売上入力!$A:$AJ,35,0)),0,IF(VLOOKUP(VLOOKUP(A316,$AB:$AF,5,0)&amp;B329,売上入力!$A:$J,10,0)="日払","日払済",VLOOKUP(VLOOKUP(A316,$AB:$AF,5,0)&amp;B329,売上入力!$A:$AJ,35,0)))</f>
        <v>0</v>
      </c>
      <c r="D329" s="770"/>
      <c r="E329" s="79">
        <v>19</v>
      </c>
      <c r="F329" s="769">
        <f>IF(ISERROR(VLOOKUP(VLOOKUP(A316,$AB:$AF,5,0)&amp;E329,売上入力!$A:$AJ,35,0)),0,IF(VLOOKUP(VLOOKUP(A316,$AB:$AF,5,0)&amp;E329,売上入力!$A:$J,10,0)="日払","日払済",VLOOKUP(VLOOKUP(A316,$AB:$AF,5,0)&amp;E329,売上入力!$A:$AJ,35,0)))</f>
        <v>0</v>
      </c>
      <c r="G329" s="770"/>
      <c r="H329" s="73"/>
      <c r="I329" s="70"/>
      <c r="J329" s="79">
        <v>4</v>
      </c>
      <c r="K329" s="769">
        <f>IF(ISERROR(VLOOKUP(VLOOKUP(I316,$AB:$AF,5,0)&amp;J329,売上入力!$A:$AJ,35,0)),0,IF(VLOOKUP(VLOOKUP(I316,$AB:$AF,5,0)&amp;J329,売上入力!$A:$J,10,0)="日払","日払済",VLOOKUP(VLOOKUP(I316,$AB:$AF,5,0)&amp;J329,売上入力!$A:$AJ,35,0)))</f>
        <v>0</v>
      </c>
      <c r="L329" s="770"/>
      <c r="M329" s="79">
        <v>19</v>
      </c>
      <c r="N329" s="769">
        <f>IF(ISERROR(VLOOKUP(VLOOKUP(I316,$AB:$AF,5,0)&amp;M329,売上入力!$A:$AJ,35,0)),0,IF(VLOOKUP(VLOOKUP(I316,$AB:$AF,5,0)&amp;M329,売上入力!$A:$J,10,0)="日払","日払済",VLOOKUP(VLOOKUP(I316,$AB:$AF,5,0)&amp;M329,売上入力!$A:$AJ,35,0)))</f>
        <v>0</v>
      </c>
      <c r="O329" s="770"/>
      <c r="P329" s="73"/>
      <c r="Q329" s="70"/>
      <c r="R329" s="79">
        <v>4</v>
      </c>
      <c r="S329" s="769">
        <f>IF(ISERROR(VLOOKUP(VLOOKUP(Q316,$AB:$AF,5,0)&amp;R329,売上入力!$A:$AJ,35,0)),0,IF(VLOOKUP(VLOOKUP(Q316,$AB:$AF,5,0)&amp;R329,売上入力!$A:$J,10,0)="日払","日払済",VLOOKUP(VLOOKUP(Q316,$AB:$AF,5,0)&amp;R329,売上入力!$A:$AJ,35,0)))</f>
        <v>0</v>
      </c>
      <c r="T329" s="770"/>
      <c r="U329" s="79">
        <v>19</v>
      </c>
      <c r="V329" s="769">
        <f>IF(ISERROR(VLOOKUP(VLOOKUP(Q316,$AB:$AF,5,0)&amp;U329,売上入力!$A:$AJ,35,0)),0,IF(VLOOKUP(VLOOKUP(Q316,$AB:$AF,5,0)&amp;U329,売上入力!$A:$J,10,0)="日払","日払済",VLOOKUP(VLOOKUP(Q316,$AB:$AF,5,0)&amp;U329,売上入力!$A:$AJ,35,0)))</f>
        <v>0</v>
      </c>
      <c r="W329" s="770"/>
      <c r="X329" s="73"/>
    </row>
    <row r="330" spans="1:24" ht="15.75" customHeight="1">
      <c r="A330" s="70"/>
      <c r="B330" s="79">
        <v>5</v>
      </c>
      <c r="C330" s="769">
        <f>IF(ISERROR(VLOOKUP(VLOOKUP(A316,$AB:$AF,5,0)&amp;B330,売上入力!$A:$AJ,35,0)),0,IF(VLOOKUP(VLOOKUP(A316,$AB:$AF,5,0)&amp;B330,売上入力!$A:$J,10,0)="日払","日払済",VLOOKUP(VLOOKUP(A316,$AB:$AF,5,0)&amp;B330,売上入力!$A:$AJ,35,0)))</f>
        <v>0</v>
      </c>
      <c r="D330" s="770"/>
      <c r="E330" s="79">
        <v>20</v>
      </c>
      <c r="F330" s="769">
        <f>IF(ISERROR(VLOOKUP(VLOOKUP(A316,$AB:$AF,5,0)&amp;E330,売上入力!$A:$AJ,35,0)),0,IF(VLOOKUP(VLOOKUP(A316,$AB:$AF,5,0)&amp;E330,売上入力!$A:$J,10,0)="日払","日払済",VLOOKUP(VLOOKUP(A316,$AB:$AF,5,0)&amp;E330,売上入力!$A:$AJ,35,0)))</f>
        <v>0</v>
      </c>
      <c r="G330" s="770"/>
      <c r="H330" s="73"/>
      <c r="I330" s="70"/>
      <c r="J330" s="79">
        <v>5</v>
      </c>
      <c r="K330" s="769">
        <f>IF(ISERROR(VLOOKUP(VLOOKUP(I316,$AB:$AF,5,0)&amp;J330,売上入力!$A:$AJ,35,0)),0,IF(VLOOKUP(VLOOKUP(I316,$AB:$AF,5,0)&amp;J330,売上入力!$A:$J,10,0)="日払","日払済",VLOOKUP(VLOOKUP(I316,$AB:$AF,5,0)&amp;J330,売上入力!$A:$AJ,35,0)))</f>
        <v>0</v>
      </c>
      <c r="L330" s="770"/>
      <c r="M330" s="79">
        <v>20</v>
      </c>
      <c r="N330" s="769">
        <f>IF(ISERROR(VLOOKUP(VLOOKUP(I316,$AB:$AF,5,0)&amp;M330,売上入力!$A:$AJ,35,0)),0,IF(VLOOKUP(VLOOKUP(I316,$AB:$AF,5,0)&amp;M330,売上入力!$A:$J,10,0)="日払","日払済",VLOOKUP(VLOOKUP(I316,$AB:$AF,5,0)&amp;M330,売上入力!$A:$AJ,35,0)))</f>
        <v>0</v>
      </c>
      <c r="O330" s="770"/>
      <c r="P330" s="73"/>
      <c r="Q330" s="70"/>
      <c r="R330" s="79">
        <v>5</v>
      </c>
      <c r="S330" s="769">
        <f>IF(ISERROR(VLOOKUP(VLOOKUP(Q316,$AB:$AF,5,0)&amp;R330,売上入力!$A:$AJ,35,0)),0,IF(VLOOKUP(VLOOKUP(Q316,$AB:$AF,5,0)&amp;R330,売上入力!$A:$J,10,0)="日払","日払済",VLOOKUP(VLOOKUP(Q316,$AB:$AF,5,0)&amp;R330,売上入力!$A:$AJ,35,0)))</f>
        <v>0</v>
      </c>
      <c r="T330" s="770"/>
      <c r="U330" s="79">
        <v>20</v>
      </c>
      <c r="V330" s="769">
        <f>IF(ISERROR(VLOOKUP(VLOOKUP(Q316,$AB:$AF,5,0)&amp;U330,売上入力!$A:$AJ,35,0)),0,IF(VLOOKUP(VLOOKUP(Q316,$AB:$AF,5,0)&amp;U330,売上入力!$A:$J,10,0)="日払","日払済",VLOOKUP(VLOOKUP(Q316,$AB:$AF,5,0)&amp;U330,売上入力!$A:$AJ,35,0)))</f>
        <v>0</v>
      </c>
      <c r="W330" s="770"/>
      <c r="X330" s="73"/>
    </row>
    <row r="331" spans="1:24" ht="15.75" customHeight="1">
      <c r="A331" s="70"/>
      <c r="B331" s="79">
        <v>6</v>
      </c>
      <c r="C331" s="769">
        <f>IF(ISERROR(VLOOKUP(VLOOKUP(A316,$AB:$AF,5,0)&amp;B331,売上入力!$A:$AJ,35,0)),0,IF(VLOOKUP(VLOOKUP(A316,$AB:$AF,5,0)&amp;B331,売上入力!$A:$J,10,0)="日払","日払済",VLOOKUP(VLOOKUP(A316,$AB:$AF,5,0)&amp;B331,売上入力!$A:$AJ,35,0)))</f>
        <v>0</v>
      </c>
      <c r="D331" s="770"/>
      <c r="E331" s="79">
        <v>21</v>
      </c>
      <c r="F331" s="769">
        <f>IF(ISERROR(VLOOKUP(VLOOKUP(A316,$AB:$AF,5,0)&amp;E331,売上入力!$A:$AJ,35,0)),0,IF(VLOOKUP(VLOOKUP(A316,$AB:$AF,5,0)&amp;E331,売上入力!$A:$J,10,0)="日払","日払済",VLOOKUP(VLOOKUP(A316,$AB:$AF,5,0)&amp;E331,売上入力!$A:$AJ,35,0)))</f>
        <v>0</v>
      </c>
      <c r="G331" s="770"/>
      <c r="H331" s="73"/>
      <c r="I331" s="70"/>
      <c r="J331" s="79">
        <v>6</v>
      </c>
      <c r="K331" s="769">
        <f>IF(ISERROR(VLOOKUP(VLOOKUP(I316,$AB:$AF,5,0)&amp;J331,売上入力!$A:$AJ,35,0)),0,IF(VLOOKUP(VLOOKUP(I316,$AB:$AF,5,0)&amp;J331,売上入力!$A:$J,10,0)="日払","日払済",VLOOKUP(VLOOKUP(I316,$AB:$AF,5,0)&amp;J331,売上入力!$A:$AJ,35,0)))</f>
        <v>0</v>
      </c>
      <c r="L331" s="770"/>
      <c r="M331" s="79">
        <v>21</v>
      </c>
      <c r="N331" s="769">
        <f>IF(ISERROR(VLOOKUP(VLOOKUP(I316,$AB:$AF,5,0)&amp;M331,売上入力!$A:$AJ,35,0)),0,IF(VLOOKUP(VLOOKUP(I316,$AB:$AF,5,0)&amp;M331,売上入力!$A:$J,10,0)="日払","日払済",VLOOKUP(VLOOKUP(I316,$AB:$AF,5,0)&amp;M331,売上入力!$A:$AJ,35,0)))</f>
        <v>0</v>
      </c>
      <c r="O331" s="770"/>
      <c r="P331" s="73"/>
      <c r="Q331" s="70"/>
      <c r="R331" s="79">
        <v>6</v>
      </c>
      <c r="S331" s="769">
        <f>IF(ISERROR(VLOOKUP(VLOOKUP(Q316,$AB:$AF,5,0)&amp;R331,売上入力!$A:$AJ,35,0)),0,IF(VLOOKUP(VLOOKUP(Q316,$AB:$AF,5,0)&amp;R331,売上入力!$A:$J,10,0)="日払","日払済",VLOOKUP(VLOOKUP(Q316,$AB:$AF,5,0)&amp;R331,売上入力!$A:$AJ,35,0)))</f>
        <v>0</v>
      </c>
      <c r="T331" s="770"/>
      <c r="U331" s="79">
        <v>21</v>
      </c>
      <c r="V331" s="769">
        <f>IF(ISERROR(VLOOKUP(VLOOKUP(Q316,$AB:$AF,5,0)&amp;U331,売上入力!$A:$AJ,35,0)),0,IF(VLOOKUP(VLOOKUP(Q316,$AB:$AF,5,0)&amp;U331,売上入力!$A:$J,10,0)="日払","日払済",VLOOKUP(VLOOKUP(Q316,$AB:$AF,5,0)&amp;U331,売上入力!$A:$AJ,35,0)))</f>
        <v>0</v>
      </c>
      <c r="W331" s="770"/>
      <c r="X331" s="73"/>
    </row>
    <row r="332" spans="1:24" ht="15.75" customHeight="1">
      <c r="A332" s="70"/>
      <c r="B332" s="79">
        <v>7</v>
      </c>
      <c r="C332" s="769">
        <f>IF(ISERROR(VLOOKUP(VLOOKUP(A316,$AB:$AF,5,0)&amp;B332,売上入力!$A:$AJ,35,0)),0,IF(VLOOKUP(VLOOKUP(A316,$AB:$AF,5,0)&amp;B332,売上入力!$A:$J,10,0)="日払","日払済",VLOOKUP(VLOOKUP(A316,$AB:$AF,5,0)&amp;B332,売上入力!$A:$AJ,35,0)))</f>
        <v>0</v>
      </c>
      <c r="D332" s="770"/>
      <c r="E332" s="79">
        <v>22</v>
      </c>
      <c r="F332" s="769">
        <f>IF(ISERROR(VLOOKUP(VLOOKUP(A316,$AB:$AF,5,0)&amp;E332,売上入力!$A:$AJ,35,0)),0,IF(VLOOKUP(VLOOKUP(A316,$AB:$AF,5,0)&amp;E332,売上入力!$A:$J,10,0)="日払","日払済",VLOOKUP(VLOOKUP(A316,$AB:$AF,5,0)&amp;E332,売上入力!$A:$AJ,35,0)))</f>
        <v>0</v>
      </c>
      <c r="G332" s="770"/>
      <c r="H332" s="73"/>
      <c r="I332" s="70"/>
      <c r="J332" s="79">
        <v>7</v>
      </c>
      <c r="K332" s="769">
        <f>IF(ISERROR(VLOOKUP(VLOOKUP(I316,$AB:$AF,5,0)&amp;J332,売上入力!$A:$AJ,35,0)),0,IF(VLOOKUP(VLOOKUP(I316,$AB:$AF,5,0)&amp;J332,売上入力!$A:$J,10,0)="日払","日払済",VLOOKUP(VLOOKUP(I316,$AB:$AF,5,0)&amp;J332,売上入力!$A:$AJ,35,0)))</f>
        <v>0</v>
      </c>
      <c r="L332" s="770"/>
      <c r="M332" s="79">
        <v>22</v>
      </c>
      <c r="N332" s="769">
        <f>IF(ISERROR(VLOOKUP(VLOOKUP(I316,$AB:$AF,5,0)&amp;M332,売上入力!$A:$AJ,35,0)),0,IF(VLOOKUP(VLOOKUP(I316,$AB:$AF,5,0)&amp;M332,売上入力!$A:$J,10,0)="日払","日払済",VLOOKUP(VLOOKUP(I316,$AB:$AF,5,0)&amp;M332,売上入力!$A:$AJ,35,0)))</f>
        <v>0</v>
      </c>
      <c r="O332" s="770"/>
      <c r="P332" s="73"/>
      <c r="Q332" s="70"/>
      <c r="R332" s="79">
        <v>7</v>
      </c>
      <c r="S332" s="769">
        <f>IF(ISERROR(VLOOKUP(VLOOKUP(Q316,$AB:$AF,5,0)&amp;R332,売上入力!$A:$AJ,35,0)),0,IF(VLOOKUP(VLOOKUP(Q316,$AB:$AF,5,0)&amp;R332,売上入力!$A:$J,10,0)="日払","日払済",VLOOKUP(VLOOKUP(Q316,$AB:$AF,5,0)&amp;R332,売上入力!$A:$AJ,35,0)))</f>
        <v>0</v>
      </c>
      <c r="T332" s="770"/>
      <c r="U332" s="79">
        <v>22</v>
      </c>
      <c r="V332" s="769">
        <f>IF(ISERROR(VLOOKUP(VLOOKUP(Q316,$AB:$AF,5,0)&amp;U332,売上入力!$A:$AJ,35,0)),0,IF(VLOOKUP(VLOOKUP(Q316,$AB:$AF,5,0)&amp;U332,売上入力!$A:$J,10,0)="日払","日払済",VLOOKUP(VLOOKUP(Q316,$AB:$AF,5,0)&amp;U332,売上入力!$A:$AJ,35,0)))</f>
        <v>0</v>
      </c>
      <c r="W332" s="770"/>
      <c r="X332" s="73"/>
    </row>
    <row r="333" spans="1:24" ht="15.75" customHeight="1">
      <c r="A333" s="70"/>
      <c r="B333" s="79">
        <v>8</v>
      </c>
      <c r="C333" s="769">
        <f>IF(ISERROR(VLOOKUP(VLOOKUP(A316,$AB:$AF,5,0)&amp;B333,売上入力!$A:$AJ,35,0)),0,IF(VLOOKUP(VLOOKUP(A316,$AB:$AF,5,0)&amp;B333,売上入力!$A:$J,10,0)="日払","日払済",VLOOKUP(VLOOKUP(A316,$AB:$AF,5,0)&amp;B333,売上入力!$A:$AJ,35,0)))</f>
        <v>0</v>
      </c>
      <c r="D333" s="770"/>
      <c r="E333" s="79">
        <v>23</v>
      </c>
      <c r="F333" s="769">
        <f>IF(ISERROR(VLOOKUP(VLOOKUP(A316,$AB:$AF,5,0)&amp;E333,売上入力!$A:$AJ,35,0)),0,IF(VLOOKUP(VLOOKUP(A316,$AB:$AF,5,0)&amp;E333,売上入力!$A:$J,10,0)="日払","日払済",VLOOKUP(VLOOKUP(A316,$AB:$AF,5,0)&amp;E333,売上入力!$A:$AJ,35,0)))</f>
        <v>0</v>
      </c>
      <c r="G333" s="770"/>
      <c r="H333" s="73"/>
      <c r="I333" s="70"/>
      <c r="J333" s="79">
        <v>8</v>
      </c>
      <c r="K333" s="769">
        <f>IF(ISERROR(VLOOKUP(VLOOKUP(I316,$AB:$AF,5,0)&amp;J333,売上入力!$A:$AJ,35,0)),0,IF(VLOOKUP(VLOOKUP(I316,$AB:$AF,5,0)&amp;J333,売上入力!$A:$J,10,0)="日払","日払済",VLOOKUP(VLOOKUP(I316,$AB:$AF,5,0)&amp;J333,売上入力!$A:$AJ,35,0)))</f>
        <v>0</v>
      </c>
      <c r="L333" s="770"/>
      <c r="M333" s="79">
        <v>23</v>
      </c>
      <c r="N333" s="769">
        <f>IF(ISERROR(VLOOKUP(VLOOKUP(I316,$AB:$AF,5,0)&amp;M333,売上入力!$A:$AJ,35,0)),0,IF(VLOOKUP(VLOOKUP(I316,$AB:$AF,5,0)&amp;M333,売上入力!$A:$J,10,0)="日払","日払済",VLOOKUP(VLOOKUP(I316,$AB:$AF,5,0)&amp;M333,売上入力!$A:$AJ,35,0)))</f>
        <v>0</v>
      </c>
      <c r="O333" s="770"/>
      <c r="P333" s="73"/>
      <c r="Q333" s="70"/>
      <c r="R333" s="79">
        <v>8</v>
      </c>
      <c r="S333" s="769">
        <f>IF(ISERROR(VLOOKUP(VLOOKUP(Q316,$AB:$AF,5,0)&amp;R333,売上入力!$A:$AJ,35,0)),0,IF(VLOOKUP(VLOOKUP(Q316,$AB:$AF,5,0)&amp;R333,売上入力!$A:$J,10,0)="日払","日払済",VLOOKUP(VLOOKUP(Q316,$AB:$AF,5,0)&amp;R333,売上入力!$A:$AJ,35,0)))</f>
        <v>0</v>
      </c>
      <c r="T333" s="770"/>
      <c r="U333" s="79">
        <v>23</v>
      </c>
      <c r="V333" s="769">
        <f>IF(ISERROR(VLOOKUP(VLOOKUP(Q316,$AB:$AF,5,0)&amp;U333,売上入力!$A:$AJ,35,0)),0,IF(VLOOKUP(VLOOKUP(Q316,$AB:$AF,5,0)&amp;U333,売上入力!$A:$J,10,0)="日払","日払済",VLOOKUP(VLOOKUP(Q316,$AB:$AF,5,0)&amp;U333,売上入力!$A:$AJ,35,0)))</f>
        <v>0</v>
      </c>
      <c r="W333" s="770"/>
      <c r="X333" s="73"/>
    </row>
    <row r="334" spans="1:24" ht="15.75" customHeight="1">
      <c r="A334" s="70"/>
      <c r="B334" s="79">
        <v>9</v>
      </c>
      <c r="C334" s="769">
        <f>IF(ISERROR(VLOOKUP(VLOOKUP(A316,$AB:$AF,5,0)&amp;B334,売上入力!$A:$AJ,35,0)),0,IF(VLOOKUP(VLOOKUP(A316,$AB:$AF,5,0)&amp;B334,売上入力!$A:$J,10,0)="日払","日払済",VLOOKUP(VLOOKUP(A316,$AB:$AF,5,0)&amp;B334,売上入力!$A:$AJ,35,0)))</f>
        <v>0</v>
      </c>
      <c r="D334" s="770"/>
      <c r="E334" s="80">
        <v>24</v>
      </c>
      <c r="F334" s="769">
        <f>IF(ISERROR(VLOOKUP(VLOOKUP(A316,$AB:$AF,5,0)&amp;E334,売上入力!$A:$AJ,35,0)),0,IF(VLOOKUP(VLOOKUP(A316,$AB:$AF,5,0)&amp;E334,売上入力!$A:$J,10,0)="日払","日払済",VLOOKUP(VLOOKUP(A316,$AB:$AF,5,0)&amp;E334,売上入力!$A:$AJ,35,0)))</f>
        <v>0</v>
      </c>
      <c r="G334" s="770"/>
      <c r="H334" s="73"/>
      <c r="I334" s="70"/>
      <c r="J334" s="79">
        <v>9</v>
      </c>
      <c r="K334" s="769">
        <f>IF(ISERROR(VLOOKUP(VLOOKUP(I316,$AB:$AF,5,0)&amp;J334,売上入力!$A:$AJ,35,0)),0,IF(VLOOKUP(VLOOKUP(I316,$AB:$AF,5,0)&amp;J334,売上入力!$A:$J,10,0)="日払","日払済",VLOOKUP(VLOOKUP(I316,$AB:$AF,5,0)&amp;J334,売上入力!$A:$AJ,35,0)))</f>
        <v>0</v>
      </c>
      <c r="L334" s="770"/>
      <c r="M334" s="80">
        <v>24</v>
      </c>
      <c r="N334" s="769">
        <f>IF(ISERROR(VLOOKUP(VLOOKUP(I316,$AB:$AF,5,0)&amp;M334,売上入力!$A:$AJ,35,0)),0,IF(VLOOKUP(VLOOKUP(I316,$AB:$AF,5,0)&amp;M334,売上入力!$A:$J,10,0)="日払","日払済",VLOOKUP(VLOOKUP(I316,$AB:$AF,5,0)&amp;M334,売上入力!$A:$AJ,35,0)))</f>
        <v>0</v>
      </c>
      <c r="O334" s="770"/>
      <c r="P334" s="73"/>
      <c r="Q334" s="70"/>
      <c r="R334" s="79">
        <v>9</v>
      </c>
      <c r="S334" s="769">
        <f>IF(ISERROR(VLOOKUP(VLOOKUP(Q316,$AB:$AF,5,0)&amp;R334,売上入力!$A:$AJ,35,0)),0,IF(VLOOKUP(VLOOKUP(Q316,$AB:$AF,5,0)&amp;R334,売上入力!$A:$J,10,0)="日払","日払済",VLOOKUP(VLOOKUP(Q316,$AB:$AF,5,0)&amp;R334,売上入力!$A:$AJ,35,0)))</f>
        <v>0</v>
      </c>
      <c r="T334" s="770"/>
      <c r="U334" s="80">
        <v>24</v>
      </c>
      <c r="V334" s="769">
        <f>IF(ISERROR(VLOOKUP(VLOOKUP(Q316,$AB:$AF,5,0)&amp;U334,売上入力!$A:$AJ,35,0)),0,IF(VLOOKUP(VLOOKUP(Q316,$AB:$AF,5,0)&amp;U334,売上入力!$A:$J,10,0)="日払","日払済",VLOOKUP(VLOOKUP(Q316,$AB:$AF,5,0)&amp;U334,売上入力!$A:$AJ,35,0)))</f>
        <v>0</v>
      </c>
      <c r="W334" s="770"/>
      <c r="X334" s="73"/>
    </row>
    <row r="335" spans="1:24" ht="15.75" customHeight="1">
      <c r="A335" s="70"/>
      <c r="B335" s="79">
        <v>10</v>
      </c>
      <c r="C335" s="769">
        <f>IF(ISERROR(VLOOKUP(VLOOKUP(A316,$AB:$AF,5,0)&amp;B335,売上入力!$A:$AJ,35,0)),0,IF(VLOOKUP(VLOOKUP(A316,$AB:$AF,5,0)&amp;B335,売上入力!$A:$J,10,0)="日払","日払済",VLOOKUP(VLOOKUP(A316,$AB:$AF,5,0)&amp;B335,売上入力!$A:$AJ,35,0)))</f>
        <v>0</v>
      </c>
      <c r="D335" s="770"/>
      <c r="E335" s="79">
        <v>25</v>
      </c>
      <c r="F335" s="769">
        <f>IF(ISERROR(VLOOKUP(VLOOKUP(A316,$AB:$AF,5,0)&amp;E335,売上入力!$A:$AJ,35,0)),0,IF(VLOOKUP(VLOOKUP(A316,$AB:$AF,5,0)&amp;E335,売上入力!$A:$J,10,0)="日払","日払済",VLOOKUP(VLOOKUP(A316,$AB:$AF,5,0)&amp;E335,売上入力!$A:$AJ,35,0)))</f>
        <v>0</v>
      </c>
      <c r="G335" s="770"/>
      <c r="H335" s="73"/>
      <c r="I335" s="70"/>
      <c r="J335" s="79">
        <v>10</v>
      </c>
      <c r="K335" s="769">
        <f>IF(ISERROR(VLOOKUP(VLOOKUP(I316,$AB:$AF,5,0)&amp;J335,売上入力!$A:$AJ,35,0)),0,IF(VLOOKUP(VLOOKUP(I316,$AB:$AF,5,0)&amp;J335,売上入力!$A:$J,10,0)="日払","日払済",VLOOKUP(VLOOKUP(I316,$AB:$AF,5,0)&amp;J335,売上入力!$A:$AJ,35,0)))</f>
        <v>0</v>
      </c>
      <c r="L335" s="770"/>
      <c r="M335" s="79">
        <v>25</v>
      </c>
      <c r="N335" s="769">
        <f>IF(ISERROR(VLOOKUP(VLOOKUP(I316,$AB:$AF,5,0)&amp;M335,売上入力!$A:$AJ,35,0)),0,IF(VLOOKUP(VLOOKUP(I316,$AB:$AF,5,0)&amp;M335,売上入力!$A:$J,10,0)="日払","日払済",VLOOKUP(VLOOKUP(I316,$AB:$AF,5,0)&amp;M335,売上入力!$A:$AJ,35,0)))</f>
        <v>0</v>
      </c>
      <c r="O335" s="770"/>
      <c r="P335" s="73"/>
      <c r="Q335" s="70"/>
      <c r="R335" s="79">
        <v>10</v>
      </c>
      <c r="S335" s="769">
        <f>IF(ISERROR(VLOOKUP(VLOOKUP(Q316,$AB:$AF,5,0)&amp;R335,売上入力!$A:$AJ,35,0)),0,IF(VLOOKUP(VLOOKUP(Q316,$AB:$AF,5,0)&amp;R335,売上入力!$A:$J,10,0)="日払","日払済",VLOOKUP(VLOOKUP(Q316,$AB:$AF,5,0)&amp;R335,売上入力!$A:$AJ,35,0)))</f>
        <v>0</v>
      </c>
      <c r="T335" s="770"/>
      <c r="U335" s="79">
        <v>25</v>
      </c>
      <c r="V335" s="769">
        <f>IF(ISERROR(VLOOKUP(VLOOKUP(Q316,$AB:$AF,5,0)&amp;U335,売上入力!$A:$AJ,35,0)),0,IF(VLOOKUP(VLOOKUP(Q316,$AB:$AF,5,0)&amp;U335,売上入力!$A:$J,10,0)="日払","日払済",VLOOKUP(VLOOKUP(Q316,$AB:$AF,5,0)&amp;U335,売上入力!$A:$AJ,35,0)))</f>
        <v>0</v>
      </c>
      <c r="W335" s="770"/>
      <c r="X335" s="73"/>
    </row>
    <row r="336" spans="1:24" ht="15.75" customHeight="1">
      <c r="A336" s="70"/>
      <c r="B336" s="79">
        <v>11</v>
      </c>
      <c r="C336" s="769">
        <f>IF(ISERROR(VLOOKUP(VLOOKUP(A316,$AB:$AF,5,0)&amp;B336,売上入力!$A:$AJ,35,0)),0,IF(VLOOKUP(VLOOKUP(A316,$AB:$AF,5,0)&amp;B336,売上入力!$A:$J,10,0)="日払","日払済",VLOOKUP(VLOOKUP(A316,$AB:$AF,5,0)&amp;B336,売上入力!$A:$AJ,35,0)))</f>
        <v>0</v>
      </c>
      <c r="D336" s="770"/>
      <c r="E336" s="79">
        <v>26</v>
      </c>
      <c r="F336" s="769">
        <f>IF(ISERROR(VLOOKUP(VLOOKUP(A316,$AB:$AF,5,0)&amp;E336,売上入力!$A:$AJ,35,0)),0,IF(VLOOKUP(VLOOKUP(A316,$AB:$AF,5,0)&amp;E336,売上入力!$A:$J,10,0)="日払","日払済",VLOOKUP(VLOOKUP(A316,$AB:$AF,5,0)&amp;E336,売上入力!$A:$AJ,35,0)))</f>
        <v>0</v>
      </c>
      <c r="G336" s="770"/>
      <c r="H336" s="73"/>
      <c r="I336" s="70"/>
      <c r="J336" s="79">
        <v>11</v>
      </c>
      <c r="K336" s="769">
        <f>IF(ISERROR(VLOOKUP(VLOOKUP(I316,$AB:$AF,5,0)&amp;J336,売上入力!$A:$AJ,35,0)),0,IF(VLOOKUP(VLOOKUP(I316,$AB:$AF,5,0)&amp;J336,売上入力!$A:$J,10,0)="日払","日払済",VLOOKUP(VLOOKUP(I316,$AB:$AF,5,0)&amp;J336,売上入力!$A:$AJ,35,0)))</f>
        <v>0</v>
      </c>
      <c r="L336" s="770"/>
      <c r="M336" s="79">
        <v>26</v>
      </c>
      <c r="N336" s="769">
        <f>IF(ISERROR(VLOOKUP(VLOOKUP(I316,$AB:$AF,5,0)&amp;M336,売上入力!$A:$AJ,35,0)),0,IF(VLOOKUP(VLOOKUP(I316,$AB:$AF,5,0)&amp;M336,売上入力!$A:$J,10,0)="日払","日払済",VLOOKUP(VLOOKUP(I316,$AB:$AF,5,0)&amp;M336,売上入力!$A:$AJ,35,0)))</f>
        <v>0</v>
      </c>
      <c r="O336" s="770"/>
      <c r="P336" s="73"/>
      <c r="Q336" s="70"/>
      <c r="R336" s="79">
        <v>11</v>
      </c>
      <c r="S336" s="769">
        <f>IF(ISERROR(VLOOKUP(VLOOKUP(Q316,$AB:$AF,5,0)&amp;R336,売上入力!$A:$AJ,35,0)),0,IF(VLOOKUP(VLOOKUP(Q316,$AB:$AF,5,0)&amp;R336,売上入力!$A:$J,10,0)="日払","日払済",VLOOKUP(VLOOKUP(Q316,$AB:$AF,5,0)&amp;R336,売上入力!$A:$AJ,35,0)))</f>
        <v>0</v>
      </c>
      <c r="T336" s="770"/>
      <c r="U336" s="79">
        <v>26</v>
      </c>
      <c r="V336" s="769">
        <f>IF(ISERROR(VLOOKUP(VLOOKUP(Q316,$AB:$AF,5,0)&amp;U336,売上入力!$A:$AJ,35,0)),0,IF(VLOOKUP(VLOOKUP(Q316,$AB:$AF,5,0)&amp;U336,売上入力!$A:$J,10,0)="日払","日払済",VLOOKUP(VLOOKUP(Q316,$AB:$AF,5,0)&amp;U336,売上入力!$A:$AJ,35,0)))</f>
        <v>0</v>
      </c>
      <c r="W336" s="770"/>
      <c r="X336" s="73"/>
    </row>
    <row r="337" spans="1:24" ht="15.75" customHeight="1">
      <c r="A337" s="70"/>
      <c r="B337" s="79">
        <v>12</v>
      </c>
      <c r="C337" s="769">
        <f>IF(ISERROR(VLOOKUP(VLOOKUP(A316,$AB:$AF,5,0)&amp;B337,売上入力!$A:$AJ,35,0)),0,IF(VLOOKUP(VLOOKUP(A316,$AB:$AF,5,0)&amp;B337,売上入力!$A:$J,10,0)="日払","日払済",VLOOKUP(VLOOKUP(A316,$AB:$AF,5,0)&amp;B337,売上入力!$A:$AJ,35,0)))</f>
        <v>0</v>
      </c>
      <c r="D337" s="770"/>
      <c r="E337" s="79">
        <v>27</v>
      </c>
      <c r="F337" s="769">
        <f>IF(ISERROR(VLOOKUP(VLOOKUP(A316,$AB:$AF,5,0)&amp;E337,売上入力!$A:$AJ,35,0)),0,IF(VLOOKUP(VLOOKUP(A316,$AB:$AF,5,0)&amp;E337,売上入力!$A:$J,10,0)="日払","日払済",VLOOKUP(VLOOKUP(A316,$AB:$AF,5,0)&amp;E337,売上入力!$A:$AJ,35,0)))</f>
        <v>0</v>
      </c>
      <c r="G337" s="770"/>
      <c r="H337" s="73"/>
      <c r="I337" s="70"/>
      <c r="J337" s="79">
        <v>12</v>
      </c>
      <c r="K337" s="769">
        <f>IF(ISERROR(VLOOKUP(VLOOKUP(I316,$AB:$AF,5,0)&amp;J337,売上入力!$A:$AJ,35,0)),0,IF(VLOOKUP(VLOOKUP(I316,$AB:$AF,5,0)&amp;J337,売上入力!$A:$J,10,0)="日払","日払済",VLOOKUP(VLOOKUP(I316,$AB:$AF,5,0)&amp;J337,売上入力!$A:$AJ,35,0)))</f>
        <v>0</v>
      </c>
      <c r="L337" s="770"/>
      <c r="M337" s="79">
        <v>27</v>
      </c>
      <c r="N337" s="769">
        <f>IF(ISERROR(VLOOKUP(VLOOKUP(I316,$AB:$AF,5,0)&amp;M337,売上入力!$A:$AJ,35,0)),0,IF(VLOOKUP(VLOOKUP(I316,$AB:$AF,5,0)&amp;M337,売上入力!$A:$J,10,0)="日払","日払済",VLOOKUP(VLOOKUP(I316,$AB:$AF,5,0)&amp;M337,売上入力!$A:$AJ,35,0)))</f>
        <v>0</v>
      </c>
      <c r="O337" s="770"/>
      <c r="P337" s="73"/>
      <c r="Q337" s="70"/>
      <c r="R337" s="79">
        <v>12</v>
      </c>
      <c r="S337" s="769">
        <f>IF(ISERROR(VLOOKUP(VLOOKUP(Q316,$AB:$AF,5,0)&amp;R337,売上入力!$A:$AJ,35,0)),0,IF(VLOOKUP(VLOOKUP(Q316,$AB:$AF,5,0)&amp;R337,売上入力!$A:$J,10,0)="日払","日払済",VLOOKUP(VLOOKUP(Q316,$AB:$AF,5,0)&amp;R337,売上入力!$A:$AJ,35,0)))</f>
        <v>0</v>
      </c>
      <c r="T337" s="770"/>
      <c r="U337" s="79">
        <v>27</v>
      </c>
      <c r="V337" s="769">
        <f>IF(ISERROR(VLOOKUP(VLOOKUP(Q316,$AB:$AF,5,0)&amp;U337,売上入力!$A:$AJ,35,0)),0,IF(VLOOKUP(VLOOKUP(Q316,$AB:$AF,5,0)&amp;U337,売上入力!$A:$J,10,0)="日払","日払済",VLOOKUP(VLOOKUP(Q316,$AB:$AF,5,0)&amp;U337,売上入力!$A:$AJ,35,0)))</f>
        <v>0</v>
      </c>
      <c r="W337" s="770"/>
      <c r="X337" s="73"/>
    </row>
    <row r="338" spans="1:24" ht="15.75" customHeight="1">
      <c r="A338" s="70"/>
      <c r="B338" s="79">
        <v>13</v>
      </c>
      <c r="C338" s="769">
        <f>IF(ISERROR(VLOOKUP(VLOOKUP(A316,$AB:$AF,5,0)&amp;B338,売上入力!$A:$AJ,35,0)),0,IF(VLOOKUP(VLOOKUP(A316,$AB:$AF,5,0)&amp;B338,売上入力!$A:$J,10,0)="日払","日払済",VLOOKUP(VLOOKUP(A316,$AB:$AF,5,0)&amp;B338,売上入力!$A:$AJ,35,0)))</f>
        <v>0</v>
      </c>
      <c r="D338" s="770"/>
      <c r="E338" s="79">
        <v>28</v>
      </c>
      <c r="F338" s="769">
        <f>IF(ISERROR(VLOOKUP(VLOOKUP(A316,$AB:$AF,5,0)&amp;E338,売上入力!$A:$AJ,35,0)),0,IF(VLOOKUP(VLOOKUP(A316,$AB:$AF,5,0)&amp;E338,売上入力!$A:$J,10,0)="日払","日払済",VLOOKUP(VLOOKUP(A316,$AB:$AF,5,0)&amp;E338,売上入力!$A:$AJ,35,0)))</f>
        <v>0</v>
      </c>
      <c r="G338" s="770"/>
      <c r="H338" s="73"/>
      <c r="I338" s="70"/>
      <c r="J338" s="79">
        <v>13</v>
      </c>
      <c r="K338" s="769">
        <f>IF(ISERROR(VLOOKUP(VLOOKUP(I316,$AB:$AF,5,0)&amp;J338,売上入力!$A:$AJ,35,0)),0,IF(VLOOKUP(VLOOKUP(I316,$AB:$AF,5,0)&amp;J338,売上入力!$A:$J,10,0)="日払","日払済",VLOOKUP(VLOOKUP(I316,$AB:$AF,5,0)&amp;J338,売上入力!$A:$AJ,35,0)))</f>
        <v>0</v>
      </c>
      <c r="L338" s="770"/>
      <c r="M338" s="79">
        <v>28</v>
      </c>
      <c r="N338" s="769">
        <f>IF(ISERROR(VLOOKUP(VLOOKUP(I316,$AB:$AF,5,0)&amp;M338,売上入力!$A:$AJ,35,0)),0,IF(VLOOKUP(VLOOKUP(I316,$AB:$AF,5,0)&amp;M338,売上入力!$A:$J,10,0)="日払","日払済",VLOOKUP(VLOOKUP(I316,$AB:$AF,5,0)&amp;M338,売上入力!$A:$AJ,35,0)))</f>
        <v>0</v>
      </c>
      <c r="O338" s="770"/>
      <c r="P338" s="73"/>
      <c r="Q338" s="70"/>
      <c r="R338" s="79">
        <v>13</v>
      </c>
      <c r="S338" s="769">
        <f>IF(ISERROR(VLOOKUP(VLOOKUP(Q316,$AB:$AF,5,0)&amp;R338,売上入力!$A:$AJ,35,0)),0,IF(VLOOKUP(VLOOKUP(Q316,$AB:$AF,5,0)&amp;R338,売上入力!$A:$J,10,0)="日払","日払済",VLOOKUP(VLOOKUP(Q316,$AB:$AF,5,0)&amp;R338,売上入力!$A:$AJ,35,0)))</f>
        <v>0</v>
      </c>
      <c r="T338" s="770"/>
      <c r="U338" s="79">
        <v>28</v>
      </c>
      <c r="V338" s="769">
        <f>IF(ISERROR(VLOOKUP(VLOOKUP(Q316,$AB:$AF,5,0)&amp;U338,売上入力!$A:$AJ,35,0)),0,IF(VLOOKUP(VLOOKUP(Q316,$AB:$AF,5,0)&amp;U338,売上入力!$A:$J,10,0)="日払","日払済",VLOOKUP(VLOOKUP(Q316,$AB:$AF,5,0)&amp;U338,売上入力!$A:$AJ,35,0)))</f>
        <v>0</v>
      </c>
      <c r="W338" s="770"/>
      <c r="X338" s="73"/>
    </row>
    <row r="339" spans="1:24" ht="15.75" customHeight="1">
      <c r="A339" s="70"/>
      <c r="B339" s="79">
        <v>14</v>
      </c>
      <c r="C339" s="769">
        <f>IF(ISERROR(VLOOKUP(VLOOKUP(A316,$AB:$AF,5,0)&amp;B339,売上入力!$A:$AJ,35,0)),0,IF(VLOOKUP(VLOOKUP(A316,$AB:$AF,5,0)&amp;B339,売上入力!$A:$J,10,0)="日払","日払済",VLOOKUP(VLOOKUP(A316,$AB:$AF,5,0)&amp;B339,売上入力!$A:$AJ,35,0)))</f>
        <v>0</v>
      </c>
      <c r="D339" s="770"/>
      <c r="E339" s="79">
        <v>29</v>
      </c>
      <c r="F339" s="769">
        <f>IF(ISERROR(VLOOKUP(VLOOKUP(A316,$AB:$AF,5,0)&amp;E339,売上入力!$A:$AJ,35,0)),0,IF(VLOOKUP(VLOOKUP(A316,$AB:$AF,5,0)&amp;E339,売上入力!$A:$J,10,0)="日払","日払済",VLOOKUP(VLOOKUP(A316,$AB:$AF,5,0)&amp;E339,売上入力!$A:$AJ,35,0)))</f>
        <v>0</v>
      </c>
      <c r="G339" s="770"/>
      <c r="H339" s="73"/>
      <c r="I339" s="70"/>
      <c r="J339" s="79">
        <v>14</v>
      </c>
      <c r="K339" s="769">
        <f>IF(ISERROR(VLOOKUP(VLOOKUP(I316,$AB:$AF,5,0)&amp;J339,売上入力!$A:$AJ,35,0)),0,IF(VLOOKUP(VLOOKUP(I316,$AB:$AF,5,0)&amp;J339,売上入力!$A:$J,10,0)="日払","日払済",VLOOKUP(VLOOKUP(I316,$AB:$AF,5,0)&amp;J339,売上入力!$A:$AJ,35,0)))</f>
        <v>0</v>
      </c>
      <c r="L339" s="770"/>
      <c r="M339" s="79">
        <v>29</v>
      </c>
      <c r="N339" s="769">
        <f>IF(ISERROR(VLOOKUP(VLOOKUP(I316,$AB:$AF,5,0)&amp;M339,売上入力!$A:$AJ,35,0)),0,IF(VLOOKUP(VLOOKUP(I316,$AB:$AF,5,0)&amp;M339,売上入力!$A:$J,10,0)="日払","日払済",VLOOKUP(VLOOKUP(I316,$AB:$AF,5,0)&amp;M339,売上入力!$A:$AJ,35,0)))</f>
        <v>0</v>
      </c>
      <c r="O339" s="770"/>
      <c r="P339" s="73"/>
      <c r="Q339" s="70"/>
      <c r="R339" s="79">
        <v>14</v>
      </c>
      <c r="S339" s="769">
        <f>IF(ISERROR(VLOOKUP(VLOOKUP(Q316,$AB:$AF,5,0)&amp;R339,売上入力!$A:$AJ,35,0)),0,IF(VLOOKUP(VLOOKUP(Q316,$AB:$AF,5,0)&amp;R339,売上入力!$A:$J,10,0)="日払","日払済",VLOOKUP(VLOOKUP(Q316,$AB:$AF,5,0)&amp;R339,売上入力!$A:$AJ,35,0)))</f>
        <v>0</v>
      </c>
      <c r="T339" s="770"/>
      <c r="U339" s="79">
        <v>29</v>
      </c>
      <c r="V339" s="769">
        <f>IF(ISERROR(VLOOKUP(VLOOKUP(Q316,$AB:$AF,5,0)&amp;U339,売上入力!$A:$AJ,35,0)),0,IF(VLOOKUP(VLOOKUP(Q316,$AB:$AF,5,0)&amp;U339,売上入力!$A:$J,10,0)="日払","日払済",VLOOKUP(VLOOKUP(Q316,$AB:$AF,5,0)&amp;U339,売上入力!$A:$AJ,35,0)))</f>
        <v>0</v>
      </c>
      <c r="W339" s="770"/>
      <c r="X339" s="73"/>
    </row>
    <row r="340" spans="1:24" ht="15.75" customHeight="1">
      <c r="A340" s="70"/>
      <c r="B340" s="80">
        <v>15</v>
      </c>
      <c r="C340" s="769">
        <f>IF(ISERROR(VLOOKUP(VLOOKUP(A316,$AB:$AF,5,0)&amp;B340,売上入力!$A:$AJ,35,0)),0,IF(VLOOKUP(VLOOKUP(A316,$AB:$AF,5,0)&amp;B340,売上入力!$A:$J,10,0)="日払","日払済",VLOOKUP(VLOOKUP(A316,$AB:$AF,5,0)&amp;B340,売上入力!$A:$AJ,35,0)))</f>
        <v>0</v>
      </c>
      <c r="D340" s="770"/>
      <c r="E340" s="79">
        <v>30</v>
      </c>
      <c r="F340" s="769">
        <f>IF(ISERROR(VLOOKUP(VLOOKUP(A316,$AB:$AF,5,0)&amp;E340,売上入力!$A:$AJ,35,0)),0,IF(VLOOKUP(VLOOKUP(A316,$AB:$AF,5,0)&amp;E340,売上入力!$A:$J,10,0)="日払","日払済",VLOOKUP(VLOOKUP(A316,$AB:$AF,5,0)&amp;E340,売上入力!$A:$AJ,35,0)))</f>
        <v>0</v>
      </c>
      <c r="G340" s="770"/>
      <c r="H340" s="73"/>
      <c r="I340" s="70"/>
      <c r="J340" s="80">
        <v>15</v>
      </c>
      <c r="K340" s="769">
        <f>IF(ISERROR(VLOOKUP(VLOOKUP(I316,$AB:$AF,5,0)&amp;J340,売上入力!$A:$AJ,35,0)),0,IF(VLOOKUP(VLOOKUP(I316,$AB:$AF,5,0)&amp;J340,売上入力!$A:$J,10,0)="日払","日払済",VLOOKUP(VLOOKUP(I316,$AB:$AF,5,0)&amp;J340,売上入力!$A:$AJ,35,0)))</f>
        <v>0</v>
      </c>
      <c r="L340" s="770"/>
      <c r="M340" s="79">
        <v>30</v>
      </c>
      <c r="N340" s="769">
        <f>IF(ISERROR(VLOOKUP(VLOOKUP(I316,$AB:$AF,5,0)&amp;M340,売上入力!$A:$AJ,35,0)),0,IF(VLOOKUP(VLOOKUP(I316,$AB:$AF,5,0)&amp;M340,売上入力!$A:$J,10,0)="日払","日払済",VLOOKUP(VLOOKUP(I316,$AB:$AF,5,0)&amp;M340,売上入力!$A:$AJ,35,0)))</f>
        <v>0</v>
      </c>
      <c r="O340" s="770"/>
      <c r="P340" s="73"/>
      <c r="Q340" s="70"/>
      <c r="R340" s="80">
        <v>15</v>
      </c>
      <c r="S340" s="769">
        <f>IF(ISERROR(VLOOKUP(VLOOKUP(Q316,$AB:$AF,5,0)&amp;R340,売上入力!$A:$AJ,35,0)),0,IF(VLOOKUP(VLOOKUP(Q316,$AB:$AF,5,0)&amp;R340,売上入力!$A:$J,10,0)="日払","日払済",VLOOKUP(VLOOKUP(Q316,$AB:$AF,5,0)&amp;R340,売上入力!$A:$AJ,35,0)))</f>
        <v>0</v>
      </c>
      <c r="T340" s="770"/>
      <c r="U340" s="79">
        <v>30</v>
      </c>
      <c r="V340" s="769">
        <f>IF(ISERROR(VLOOKUP(VLOOKUP(Q316,$AB:$AF,5,0)&amp;U340,売上入力!$A:$AJ,35,0)),0,IF(VLOOKUP(VLOOKUP(Q316,$AB:$AF,5,0)&amp;U340,売上入力!$A:$J,10,0)="日払","日払済",VLOOKUP(VLOOKUP(Q316,$AB:$AF,5,0)&amp;U340,売上入力!$A:$AJ,35,0)))</f>
        <v>0</v>
      </c>
      <c r="W340" s="770"/>
      <c r="X340" s="73"/>
    </row>
    <row r="341" spans="1:24" ht="15.75" customHeight="1">
      <c r="A341" s="70"/>
      <c r="B341" s="81"/>
      <c r="C341" s="765"/>
      <c r="D341" s="766"/>
      <c r="E341" s="79">
        <v>31</v>
      </c>
      <c r="F341" s="767">
        <f>IF(ISERROR(VLOOKUP(VLOOKUP(A316,$AB:$AF,5,0)&amp;E341,売上入力!$A:$AJ,35,0)),0,IF(VLOOKUP(VLOOKUP(A316,$AB:$AF,5,0)&amp;E341,売上入力!$A:$J,10,0)="日払","日払済",VLOOKUP(VLOOKUP(A316,$AB:$AF,5,0)&amp;E341,売上入力!$A:$AJ,35,0)))</f>
        <v>0</v>
      </c>
      <c r="G341" s="768"/>
      <c r="H341" s="73"/>
      <c r="I341" s="70"/>
      <c r="J341" s="81"/>
      <c r="K341" s="765"/>
      <c r="L341" s="766"/>
      <c r="M341" s="79">
        <v>31</v>
      </c>
      <c r="N341" s="767">
        <f>IF(ISERROR(VLOOKUP(VLOOKUP(I316,$AB:$AF,5,0)&amp;M341,売上入力!$A:$AJ,35,0)),0,IF(VLOOKUP(VLOOKUP(I316,$AB:$AF,5,0)&amp;M341,売上入力!$A:$J,10,0)="日払","日払済",VLOOKUP(VLOOKUP(I316,$AB:$AF,5,0)&amp;M341,売上入力!$A:$AJ,35,0)))</f>
        <v>0</v>
      </c>
      <c r="O341" s="768"/>
      <c r="P341" s="73"/>
      <c r="Q341" s="70"/>
      <c r="R341" s="81"/>
      <c r="S341" s="765"/>
      <c r="T341" s="766"/>
      <c r="U341" s="79">
        <v>31</v>
      </c>
      <c r="V341" s="767">
        <f>IF(ISERROR(VLOOKUP(VLOOKUP(Q316,$AB:$AF,5,0)&amp;U341,売上入力!$A:$AJ,35,0)),0,IF(VLOOKUP(VLOOKUP(Q316,$AB:$AF,5,0)&amp;U341,売上入力!$A:$J,10,0)="日払","日払済",VLOOKUP(VLOOKUP(Q316,$AB:$AF,5,0)&amp;U341,売上入力!$A:$AJ,35,0)))</f>
        <v>0</v>
      </c>
      <c r="W341" s="768"/>
      <c r="X341" s="73"/>
    </row>
    <row r="342" spans="1:24" ht="15.75" customHeight="1">
      <c r="A342" s="70"/>
      <c r="B342" s="756" t="s">
        <v>50</v>
      </c>
      <c r="C342" s="757"/>
      <c r="D342" s="758"/>
      <c r="E342" s="759">
        <f>SUM(C326:C341,F326:F341)</f>
        <v>0</v>
      </c>
      <c r="F342" s="760"/>
      <c r="G342" s="82" t="s">
        <v>51</v>
      </c>
      <c r="H342" s="73"/>
      <c r="I342" s="70"/>
      <c r="J342" s="756" t="s">
        <v>50</v>
      </c>
      <c r="K342" s="757"/>
      <c r="L342" s="758"/>
      <c r="M342" s="759">
        <f>SUM(K326:K341,N326:N341)</f>
        <v>0</v>
      </c>
      <c r="N342" s="760"/>
      <c r="O342" s="82" t="s">
        <v>51</v>
      </c>
      <c r="P342" s="73"/>
      <c r="Q342" s="70"/>
      <c r="R342" s="756" t="s">
        <v>50</v>
      </c>
      <c r="S342" s="757"/>
      <c r="T342" s="758"/>
      <c r="U342" s="759">
        <f>SUM(S326:S341,V326:V341)</f>
        <v>0</v>
      </c>
      <c r="V342" s="760"/>
      <c r="W342" s="82" t="s">
        <v>51</v>
      </c>
      <c r="X342" s="73"/>
    </row>
    <row r="343" spans="1:24" ht="15.75" customHeight="1">
      <c r="A343" s="70"/>
      <c r="B343" s="756" t="s">
        <v>52</v>
      </c>
      <c r="C343" s="757"/>
      <c r="D343" s="758"/>
      <c r="E343" s="759">
        <f>COUNTIF(C326:C340,"&gt;1")+COUNTIF(F326:F341,"&gt;1")</f>
        <v>0</v>
      </c>
      <c r="F343" s="760"/>
      <c r="G343" s="82" t="s">
        <v>48</v>
      </c>
      <c r="H343" s="73"/>
      <c r="I343" s="70"/>
      <c r="J343" s="756" t="s">
        <v>52</v>
      </c>
      <c r="K343" s="757"/>
      <c r="L343" s="758"/>
      <c r="M343" s="759">
        <f>COUNTIF(K326:K340,"&gt;1")+COUNTIF(N326:N341,"&gt;1")</f>
        <v>0</v>
      </c>
      <c r="N343" s="760"/>
      <c r="O343" s="82" t="s">
        <v>48</v>
      </c>
      <c r="P343" s="73"/>
      <c r="Q343" s="70"/>
      <c r="R343" s="756" t="s">
        <v>52</v>
      </c>
      <c r="S343" s="757"/>
      <c r="T343" s="758"/>
      <c r="U343" s="759">
        <f>COUNTIF(S326:S340,"&gt;1")+COUNTIF(V326:V341,"&gt;1")</f>
        <v>0</v>
      </c>
      <c r="V343" s="760"/>
      <c r="W343" s="82" t="s">
        <v>48</v>
      </c>
      <c r="X343" s="73"/>
    </row>
    <row r="344" spans="1:24" ht="15.75" customHeight="1">
      <c r="A344" s="70"/>
      <c r="B344" s="756" t="s">
        <v>53</v>
      </c>
      <c r="C344" s="757"/>
      <c r="D344" s="758"/>
      <c r="E344" s="761"/>
      <c r="F344" s="762"/>
      <c r="G344" s="82" t="s">
        <v>51</v>
      </c>
      <c r="H344" s="73"/>
      <c r="I344" s="70"/>
      <c r="J344" s="756" t="s">
        <v>53</v>
      </c>
      <c r="K344" s="757"/>
      <c r="L344" s="758"/>
      <c r="M344" s="761"/>
      <c r="N344" s="762"/>
      <c r="O344" s="82" t="s">
        <v>51</v>
      </c>
      <c r="P344" s="73"/>
      <c r="Q344" s="70"/>
      <c r="R344" s="756" t="s">
        <v>53</v>
      </c>
      <c r="S344" s="757"/>
      <c r="T344" s="758"/>
      <c r="U344" s="761"/>
      <c r="V344" s="762"/>
      <c r="W344" s="82" t="s">
        <v>51</v>
      </c>
      <c r="X344" s="73"/>
    </row>
    <row r="345" spans="1:24" ht="15.75" customHeight="1">
      <c r="A345" s="70"/>
      <c r="B345" s="756" t="s">
        <v>54</v>
      </c>
      <c r="C345" s="757"/>
      <c r="D345" s="758"/>
      <c r="E345" s="759">
        <f>E342-E344</f>
        <v>0</v>
      </c>
      <c r="F345" s="760"/>
      <c r="G345" s="82" t="s">
        <v>51</v>
      </c>
      <c r="H345" s="73"/>
      <c r="I345" s="70"/>
      <c r="J345" s="756" t="s">
        <v>54</v>
      </c>
      <c r="K345" s="757"/>
      <c r="L345" s="758"/>
      <c r="M345" s="759">
        <f>M342-M344</f>
        <v>0</v>
      </c>
      <c r="N345" s="760"/>
      <c r="O345" s="82" t="s">
        <v>51</v>
      </c>
      <c r="P345" s="73"/>
      <c r="Q345" s="70"/>
      <c r="R345" s="756" t="s">
        <v>54</v>
      </c>
      <c r="S345" s="757"/>
      <c r="T345" s="758"/>
      <c r="U345" s="759">
        <f>U342-U344</f>
        <v>0</v>
      </c>
      <c r="V345" s="760"/>
      <c r="W345" s="82" t="s">
        <v>51</v>
      </c>
      <c r="X345" s="73"/>
    </row>
    <row r="346" spans="1:24" ht="8.25" customHeight="1">
      <c r="A346" s="70"/>
      <c r="B346" s="83"/>
      <c r="C346" s="83"/>
      <c r="D346" s="83"/>
      <c r="E346" s="84"/>
      <c r="F346" s="85"/>
      <c r="G346" s="83"/>
      <c r="H346" s="73"/>
      <c r="I346" s="70"/>
      <c r="J346" s="83"/>
      <c r="K346" s="83"/>
      <c r="L346" s="83"/>
      <c r="M346" s="84"/>
      <c r="N346" s="85"/>
      <c r="O346" s="83"/>
      <c r="P346" s="73"/>
      <c r="Q346" s="70"/>
      <c r="R346" s="83"/>
      <c r="S346" s="83"/>
      <c r="T346" s="83"/>
      <c r="U346" s="84"/>
      <c r="V346" s="85"/>
      <c r="W346" s="83"/>
      <c r="X346" s="73"/>
    </row>
    <row r="347" spans="1:24" ht="15" customHeight="1">
      <c r="A347" s="70"/>
      <c r="B347" s="547" t="s">
        <v>381</v>
      </c>
      <c r="C347" s="548"/>
      <c r="D347" s="548"/>
      <c r="E347" s="548"/>
      <c r="F347" s="548"/>
      <c r="G347" s="549"/>
      <c r="H347" s="73"/>
      <c r="I347" s="70"/>
      <c r="J347" s="547" t="s">
        <v>381</v>
      </c>
      <c r="K347" s="548"/>
      <c r="L347" s="548"/>
      <c r="M347" s="548"/>
      <c r="N347" s="548"/>
      <c r="O347" s="549"/>
      <c r="P347" s="73"/>
      <c r="Q347" s="70"/>
      <c r="R347" s="547" t="s">
        <v>381</v>
      </c>
      <c r="S347" s="548"/>
      <c r="T347" s="548"/>
      <c r="U347" s="548"/>
      <c r="V347" s="548"/>
      <c r="W347" s="549"/>
      <c r="X347" s="73"/>
    </row>
    <row r="348" spans="1:24" ht="15" customHeight="1">
      <c r="A348" s="70"/>
      <c r="B348" s="754" t="s">
        <v>56</v>
      </c>
      <c r="C348" s="754"/>
      <c r="D348" s="754"/>
      <c r="E348" s="754"/>
      <c r="F348" s="754"/>
      <c r="G348" s="550"/>
      <c r="H348" s="73"/>
      <c r="I348" s="70"/>
      <c r="J348" s="754" t="s">
        <v>56</v>
      </c>
      <c r="K348" s="754"/>
      <c r="L348" s="754"/>
      <c r="M348" s="754"/>
      <c r="N348" s="754"/>
      <c r="O348" s="550"/>
      <c r="P348" s="73"/>
      <c r="Q348" s="70"/>
      <c r="R348" s="754" t="s">
        <v>56</v>
      </c>
      <c r="S348" s="754"/>
      <c r="T348" s="754"/>
      <c r="U348" s="754"/>
      <c r="V348" s="754"/>
      <c r="W348" s="550"/>
      <c r="X348" s="73"/>
    </row>
    <row r="349" spans="1:24" ht="27" customHeight="1">
      <c r="A349" s="70"/>
      <c r="B349" s="755" t="s">
        <v>382</v>
      </c>
      <c r="C349" s="755"/>
      <c r="D349" s="755"/>
      <c r="E349" s="755"/>
      <c r="F349" s="755"/>
      <c r="G349" s="551"/>
      <c r="H349" s="73"/>
      <c r="I349" s="70"/>
      <c r="J349" s="755" t="s">
        <v>382</v>
      </c>
      <c r="K349" s="755"/>
      <c r="L349" s="755"/>
      <c r="M349" s="755"/>
      <c r="N349" s="755"/>
      <c r="O349" s="551"/>
      <c r="P349" s="73"/>
      <c r="Q349" s="70"/>
      <c r="R349" s="755" t="s">
        <v>382</v>
      </c>
      <c r="S349" s="755"/>
      <c r="T349" s="755"/>
      <c r="U349" s="755"/>
      <c r="V349" s="755"/>
      <c r="W349" s="551"/>
      <c r="X349" s="73"/>
    </row>
    <row r="350" spans="1:24" ht="13.5">
      <c r="A350" s="86"/>
      <c r="B350" s="87"/>
      <c r="C350" s="87"/>
      <c r="D350" s="87"/>
      <c r="E350" s="87"/>
      <c r="F350" s="87"/>
      <c r="G350" s="87"/>
      <c r="H350" s="88"/>
      <c r="I350" s="86"/>
      <c r="J350" s="87"/>
      <c r="K350" s="87"/>
      <c r="L350" s="87"/>
      <c r="M350" s="87"/>
      <c r="N350" s="87"/>
      <c r="O350" s="87"/>
      <c r="P350" s="88"/>
      <c r="Q350" s="86"/>
      <c r="R350" s="87"/>
      <c r="S350" s="87"/>
      <c r="T350" s="87"/>
      <c r="U350" s="87"/>
      <c r="V350" s="87"/>
      <c r="W350" s="87"/>
      <c r="X350" s="88"/>
    </row>
    <row r="351" spans="1:24" ht="13.5">
      <c r="A351" s="67">
        <v>31</v>
      </c>
      <c r="B351" s="68"/>
      <c r="C351" s="68"/>
      <c r="D351" s="68"/>
      <c r="E351" s="68"/>
      <c r="F351" s="68"/>
      <c r="G351" s="68"/>
      <c r="H351" s="69"/>
      <c r="I351" s="67">
        <v>32</v>
      </c>
      <c r="J351" s="68"/>
      <c r="K351" s="68"/>
      <c r="L351" s="68"/>
      <c r="M351" s="68"/>
      <c r="N351" s="68"/>
      <c r="O351" s="68"/>
      <c r="P351" s="69"/>
      <c r="Q351" s="67">
        <v>33</v>
      </c>
      <c r="R351" s="68"/>
      <c r="S351" s="68"/>
      <c r="T351" s="68"/>
      <c r="U351" s="68"/>
      <c r="V351" s="68"/>
      <c r="W351" s="68"/>
      <c r="X351" s="69"/>
    </row>
    <row r="352" spans="1:24" ht="17.25">
      <c r="A352" s="70"/>
      <c r="B352" s="788" t="s">
        <v>43</v>
      </c>
      <c r="C352" s="789"/>
      <c r="D352" s="789"/>
      <c r="E352" s="789"/>
      <c r="F352" s="789"/>
      <c r="G352" s="790"/>
      <c r="H352" s="71"/>
      <c r="I352" s="70"/>
      <c r="J352" s="788" t="s">
        <v>43</v>
      </c>
      <c r="K352" s="789"/>
      <c r="L352" s="789"/>
      <c r="M352" s="789"/>
      <c r="N352" s="789"/>
      <c r="O352" s="790"/>
      <c r="P352" s="71"/>
      <c r="Q352" s="70"/>
      <c r="R352" s="788" t="s">
        <v>43</v>
      </c>
      <c r="S352" s="789"/>
      <c r="T352" s="789"/>
      <c r="U352" s="789"/>
      <c r="V352" s="789"/>
      <c r="W352" s="790"/>
      <c r="X352" s="71"/>
    </row>
    <row r="353" spans="1:26" ht="13.5">
      <c r="A353" s="70"/>
      <c r="B353" s="72"/>
      <c r="C353" s="72"/>
      <c r="D353" s="545" t="str">
        <f>"（ "&amp;$AA$3&amp;"年"</f>
        <v>（ 令和5年</v>
      </c>
      <c r="E353" s="72">
        <f>E3</f>
        <v>10</v>
      </c>
      <c r="F353" s="72" t="s">
        <v>379</v>
      </c>
      <c r="H353" s="73"/>
      <c r="I353" s="70"/>
      <c r="J353" s="72"/>
      <c r="K353" s="72"/>
      <c r="L353" s="545" t="str">
        <f>D353</f>
        <v>（ 令和5年</v>
      </c>
      <c r="M353" s="72">
        <f>E3</f>
        <v>10</v>
      </c>
      <c r="N353" s="72" t="s">
        <v>379</v>
      </c>
      <c r="P353" s="73"/>
      <c r="Q353" s="70"/>
      <c r="R353" s="72"/>
      <c r="S353" s="72"/>
      <c r="T353" s="545" t="str">
        <f>D353</f>
        <v>（ 令和5年</v>
      </c>
      <c r="U353" s="72">
        <f>E3</f>
        <v>10</v>
      </c>
      <c r="V353" s="72" t="s">
        <v>379</v>
      </c>
      <c r="X353" s="73"/>
      <c r="Z353" s="154"/>
    </row>
    <row r="354" spans="1:26" ht="8.25" customHeight="1">
      <c r="A354" s="70"/>
      <c r="H354" s="73"/>
      <c r="I354" s="70"/>
      <c r="P354" s="73"/>
      <c r="Q354" s="70"/>
      <c r="X354" s="73"/>
    </row>
    <row r="355" spans="1:26" ht="17.25">
      <c r="A355" s="70"/>
      <c r="B355" s="74"/>
      <c r="C355" s="791" t="str">
        <f>VLOOKUP(A351,$AB:$AD,3,0)</f>
        <v>鈴木</v>
      </c>
      <c r="D355" s="791"/>
      <c r="E355" s="791" t="str">
        <f>VLOOKUP(A351,$AB:$AF,4,0)</f>
        <v>三喜男</v>
      </c>
      <c r="F355" s="791"/>
      <c r="G355" s="163" t="s">
        <v>44</v>
      </c>
      <c r="H355" s="73"/>
      <c r="I355" s="70"/>
      <c r="J355" s="74"/>
      <c r="K355" s="791" t="str">
        <f>VLOOKUP(I351,$AB:$AD,3,0)</f>
        <v>中嶋</v>
      </c>
      <c r="L355" s="791"/>
      <c r="M355" s="791">
        <f>VLOOKUP(I351,$AB:$AF,4,0)</f>
        <v>0</v>
      </c>
      <c r="N355" s="791"/>
      <c r="O355" s="163" t="s">
        <v>44</v>
      </c>
      <c r="P355" s="73"/>
      <c r="Q355" s="70"/>
      <c r="R355" s="74"/>
      <c r="S355" s="791" t="str">
        <f>VLOOKUP(Q351,$AB:$AD,3,0)</f>
        <v>井越</v>
      </c>
      <c r="T355" s="791"/>
      <c r="U355" s="791" t="str">
        <f>VLOOKUP(Q351,$AB:$AF,4,0)</f>
        <v>淳二</v>
      </c>
      <c r="V355" s="791"/>
      <c r="W355" s="163" t="s">
        <v>44</v>
      </c>
      <c r="X355" s="73"/>
    </row>
    <row r="356" spans="1:26" ht="8.25" customHeight="1">
      <c r="A356" s="70"/>
      <c r="H356" s="73"/>
      <c r="I356" s="70"/>
      <c r="P356" s="73"/>
      <c r="Q356" s="70"/>
      <c r="X356" s="73"/>
    </row>
    <row r="357" spans="1:26" ht="15.75" customHeight="1">
      <c r="A357" s="70"/>
      <c r="B357" s="775" t="s">
        <v>45</v>
      </c>
      <c r="C357" s="776"/>
      <c r="D357" s="777"/>
      <c r="E357" s="75" t="s">
        <v>46</v>
      </c>
      <c r="F357" s="781">
        <f>$Z$3</f>
        <v>45200</v>
      </c>
      <c r="G357" s="782"/>
      <c r="H357" s="73"/>
      <c r="I357" s="70"/>
      <c r="J357" s="775" t="s">
        <v>45</v>
      </c>
      <c r="K357" s="776"/>
      <c r="L357" s="777"/>
      <c r="M357" s="75" t="s">
        <v>46</v>
      </c>
      <c r="N357" s="781">
        <f>F357</f>
        <v>45200</v>
      </c>
      <c r="O357" s="782"/>
      <c r="P357" s="73"/>
      <c r="Q357" s="70"/>
      <c r="R357" s="775" t="s">
        <v>45</v>
      </c>
      <c r="S357" s="776"/>
      <c r="T357" s="777"/>
      <c r="U357" s="75" t="s">
        <v>46</v>
      </c>
      <c r="V357" s="781">
        <f>F357</f>
        <v>45200</v>
      </c>
      <c r="W357" s="782"/>
      <c r="X357" s="73"/>
    </row>
    <row r="358" spans="1:26" ht="15.75" customHeight="1">
      <c r="A358" s="70"/>
      <c r="B358" s="778"/>
      <c r="C358" s="779"/>
      <c r="D358" s="780"/>
      <c r="E358" s="76" t="s">
        <v>47</v>
      </c>
      <c r="F358" s="784">
        <f>EDATE(F357,1)-1</f>
        <v>45230</v>
      </c>
      <c r="G358" s="785"/>
      <c r="H358" s="73"/>
      <c r="I358" s="70"/>
      <c r="J358" s="778"/>
      <c r="K358" s="779"/>
      <c r="L358" s="780"/>
      <c r="M358" s="76" t="s">
        <v>47</v>
      </c>
      <c r="N358" s="784">
        <f>EDATE(N357,1)-1</f>
        <v>45230</v>
      </c>
      <c r="O358" s="785"/>
      <c r="P358" s="73"/>
      <c r="Q358" s="70"/>
      <c r="R358" s="778"/>
      <c r="S358" s="779"/>
      <c r="T358" s="780"/>
      <c r="U358" s="76" t="s">
        <v>47</v>
      </c>
      <c r="V358" s="784">
        <f>EDATE(V357,1)-1</f>
        <v>45230</v>
      </c>
      <c r="W358" s="785"/>
      <c r="X358" s="73"/>
    </row>
    <row r="359" spans="1:26" ht="15.75" customHeight="1">
      <c r="A359" s="70"/>
      <c r="B359" s="756" t="s">
        <v>21</v>
      </c>
      <c r="C359" s="757"/>
      <c r="D359" s="757"/>
      <c r="E359" s="757"/>
      <c r="F359" s="757"/>
      <c r="G359" s="758"/>
      <c r="H359" s="73"/>
      <c r="I359" s="70"/>
      <c r="J359" s="756" t="s">
        <v>21</v>
      </c>
      <c r="K359" s="757"/>
      <c r="L359" s="757"/>
      <c r="M359" s="757"/>
      <c r="N359" s="757"/>
      <c r="O359" s="758"/>
      <c r="P359" s="73"/>
      <c r="Q359" s="70"/>
      <c r="R359" s="756" t="s">
        <v>21</v>
      </c>
      <c r="S359" s="757"/>
      <c r="T359" s="757"/>
      <c r="U359" s="757"/>
      <c r="V359" s="757"/>
      <c r="W359" s="758"/>
      <c r="X359" s="73"/>
    </row>
    <row r="360" spans="1:26" ht="15.75" customHeight="1">
      <c r="A360" s="70"/>
      <c r="B360" s="77" t="s">
        <v>48</v>
      </c>
      <c r="C360" s="773" t="s">
        <v>49</v>
      </c>
      <c r="D360" s="774"/>
      <c r="E360" s="77" t="s">
        <v>48</v>
      </c>
      <c r="F360" s="773" t="s">
        <v>49</v>
      </c>
      <c r="G360" s="774"/>
      <c r="H360" s="73"/>
      <c r="I360" s="70"/>
      <c r="J360" s="77" t="s">
        <v>48</v>
      </c>
      <c r="K360" s="773" t="s">
        <v>49</v>
      </c>
      <c r="L360" s="774"/>
      <c r="M360" s="77" t="s">
        <v>48</v>
      </c>
      <c r="N360" s="773" t="s">
        <v>49</v>
      </c>
      <c r="O360" s="774"/>
      <c r="P360" s="73"/>
      <c r="Q360" s="70"/>
      <c r="R360" s="77" t="s">
        <v>48</v>
      </c>
      <c r="S360" s="773" t="s">
        <v>49</v>
      </c>
      <c r="T360" s="774"/>
      <c r="U360" s="77" t="s">
        <v>48</v>
      </c>
      <c r="V360" s="773" t="s">
        <v>49</v>
      </c>
      <c r="W360" s="774"/>
      <c r="X360" s="73"/>
    </row>
    <row r="361" spans="1:26" ht="15.75" customHeight="1">
      <c r="A361" s="70"/>
      <c r="B361" s="78">
        <v>1</v>
      </c>
      <c r="C361" s="769">
        <f>IF(ISERROR(VLOOKUP(VLOOKUP(A351,$AB:$AF,5,0)&amp;B361,売上入力!$A:$AJ,35,0)),0,IF(VLOOKUP(VLOOKUP(A351,$AB:$AF,5,0)&amp;B361,売上入力!$A:$J,10,0)="日払","日払済",VLOOKUP(VLOOKUP(A351,$AB:$AF,5,0)&amp;B361,売上入力!$A:$AJ,35,0)))</f>
        <v>0</v>
      </c>
      <c r="D361" s="770"/>
      <c r="E361" s="78">
        <v>16</v>
      </c>
      <c r="F361" s="769">
        <f>IF(ISERROR(VLOOKUP(VLOOKUP(A351,$AB:$AF,5,0)&amp;E361,売上入力!$A:$AJ,35,0)),0,IF(VLOOKUP(VLOOKUP(A351,$AB:$AF,5,0)&amp;E361,売上入力!$A:$J,10,0)="日払","日払済",VLOOKUP(VLOOKUP(A351,$AB:$AF,5,0)&amp;E361,売上入力!$A:$AJ,35,0)))</f>
        <v>0</v>
      </c>
      <c r="G361" s="770"/>
      <c r="H361" s="73"/>
      <c r="I361" s="70"/>
      <c r="J361" s="78">
        <v>1</v>
      </c>
      <c r="K361" s="769">
        <f>IF(ISERROR(VLOOKUP(VLOOKUP(I351,$AB:$AF,5,0)&amp;J361,売上入力!$A:$AJ,35,0)),0,IF(VLOOKUP(VLOOKUP(I351,$AB:$AF,5,0)&amp;J361,売上入力!$A:$J,10,0)="日払","日払済",VLOOKUP(VLOOKUP(I351,$AB:$AF,5,0)&amp;J361,売上入力!$A:$AJ,35,0)))</f>
        <v>0</v>
      </c>
      <c r="L361" s="770"/>
      <c r="M361" s="78">
        <v>16</v>
      </c>
      <c r="N361" s="769">
        <f>IF(ISERROR(VLOOKUP(VLOOKUP(I351,$AB:$AF,5,0)&amp;M361,売上入力!$A:$AJ,35,0)),0,IF(VLOOKUP(VLOOKUP(I351,$AB:$AF,5,0)&amp;M361,売上入力!$A:$J,10,0)="日払","日払済",VLOOKUP(VLOOKUP(I351,$AB:$AF,5,0)&amp;M361,売上入力!$A:$AJ,35,0)))</f>
        <v>0</v>
      </c>
      <c r="O361" s="770"/>
      <c r="P361" s="73"/>
      <c r="Q361" s="70"/>
      <c r="R361" s="78">
        <v>1</v>
      </c>
      <c r="S361" s="769">
        <f>IF(ISERROR(VLOOKUP(VLOOKUP(Q351,$AB:$AF,5,0)&amp;R361,売上入力!$A:$AJ,35,0)),0,IF(VLOOKUP(VLOOKUP(Q351,$AB:$AF,5,0)&amp;R361,売上入力!$A:$J,10,0)="日払","日払済",VLOOKUP(VLOOKUP(Q351,$AB:$AF,5,0)&amp;R361,売上入力!$A:$AJ,35,0)))</f>
        <v>0</v>
      </c>
      <c r="T361" s="770"/>
      <c r="U361" s="78">
        <v>16</v>
      </c>
      <c r="V361" s="769">
        <f>IF(ISERROR(VLOOKUP(VLOOKUP(Q351,$AB:$AF,5,0)&amp;U361,売上入力!$A:$AJ,35,0)),0,IF(VLOOKUP(VLOOKUP(Q351,$AB:$AF,5,0)&amp;U361,売上入力!$A:$J,10,0)="日払","日払済",VLOOKUP(VLOOKUP(Q351,$AB:$AF,5,0)&amp;U361,売上入力!$A:$AJ,35,0)))</f>
        <v>0</v>
      </c>
      <c r="W361" s="770"/>
      <c r="X361" s="73"/>
    </row>
    <row r="362" spans="1:26" ht="15.75" customHeight="1">
      <c r="A362" s="70"/>
      <c r="B362" s="79">
        <v>2</v>
      </c>
      <c r="C362" s="769" t="str">
        <f>IF(ISERROR(VLOOKUP(VLOOKUP(A351,$AB:$AF,5,0)&amp;B362,売上入力!$A:$AJ,35,0)),0,IF(VLOOKUP(VLOOKUP(A351,$AB:$AF,5,0)&amp;B362,売上入力!$A:$J,10,0)="日払","日払済",VLOOKUP(VLOOKUP(A351,$AB:$AF,5,0)&amp;B362,売上入力!$A:$AJ,35,0)))</f>
        <v>日払済</v>
      </c>
      <c r="D362" s="770"/>
      <c r="E362" s="79">
        <v>17</v>
      </c>
      <c r="F362" s="769">
        <f>IF(ISERROR(VLOOKUP(VLOOKUP(A351,$AB:$AF,5,0)&amp;E362,売上入力!$A:$AJ,35,0)),0,IF(VLOOKUP(VLOOKUP(A351,$AB:$AF,5,0)&amp;E362,売上入力!$A:$J,10,0)="日払","日払済",VLOOKUP(VLOOKUP(A351,$AB:$AF,5,0)&amp;E362,売上入力!$A:$AJ,35,0)))</f>
        <v>0</v>
      </c>
      <c r="G362" s="770"/>
      <c r="H362" s="73"/>
      <c r="I362" s="70"/>
      <c r="J362" s="79">
        <v>2</v>
      </c>
      <c r="K362" s="769">
        <f>IF(ISERROR(VLOOKUP(VLOOKUP(I351,$AB:$AF,5,0)&amp;J362,売上入力!$A:$AJ,35,0)),0,IF(VLOOKUP(VLOOKUP(I351,$AB:$AF,5,0)&amp;J362,売上入力!$A:$J,10,0)="日払","日払済",VLOOKUP(VLOOKUP(I351,$AB:$AF,5,0)&amp;J362,売上入力!$A:$AJ,35,0)))</f>
        <v>0</v>
      </c>
      <c r="L362" s="770"/>
      <c r="M362" s="79">
        <v>17</v>
      </c>
      <c r="N362" s="769">
        <f>IF(ISERROR(VLOOKUP(VLOOKUP(I351,$AB:$AF,5,0)&amp;M362,売上入力!$A:$AJ,35,0)),0,IF(VLOOKUP(VLOOKUP(I351,$AB:$AF,5,0)&amp;M362,売上入力!$A:$J,10,0)="日払","日払済",VLOOKUP(VLOOKUP(I351,$AB:$AF,5,0)&amp;M362,売上入力!$A:$AJ,35,0)))</f>
        <v>0</v>
      </c>
      <c r="O362" s="770"/>
      <c r="P362" s="73"/>
      <c r="Q362" s="70"/>
      <c r="R362" s="79">
        <v>2</v>
      </c>
      <c r="S362" s="769" t="str">
        <f>IF(ISERROR(VLOOKUP(VLOOKUP(Q351,$AB:$AF,5,0)&amp;R362,売上入力!$A:$AJ,35,0)),0,IF(VLOOKUP(VLOOKUP(Q351,$AB:$AF,5,0)&amp;R362,売上入力!$A:$J,10,0)="日払","日払済",VLOOKUP(VLOOKUP(Q351,$AB:$AF,5,0)&amp;R362,売上入力!$A:$AJ,35,0)))</f>
        <v>日払済</v>
      </c>
      <c r="T362" s="770"/>
      <c r="U362" s="79">
        <v>17</v>
      </c>
      <c r="V362" s="769">
        <f>IF(ISERROR(VLOOKUP(VLOOKUP(Q351,$AB:$AF,5,0)&amp;U362,売上入力!$A:$AJ,35,0)),0,IF(VLOOKUP(VLOOKUP(Q351,$AB:$AF,5,0)&amp;U362,売上入力!$A:$J,10,0)="日払","日払済",VLOOKUP(VLOOKUP(Q351,$AB:$AF,5,0)&amp;U362,売上入力!$A:$AJ,35,0)))</f>
        <v>0</v>
      </c>
      <c r="W362" s="770"/>
      <c r="X362" s="73"/>
    </row>
    <row r="363" spans="1:26" ht="15.75" customHeight="1">
      <c r="A363" s="70"/>
      <c r="B363" s="79">
        <v>3</v>
      </c>
      <c r="C363" s="769">
        <f>IF(ISERROR(VLOOKUP(VLOOKUP(A351,$AB:$AF,5,0)&amp;B363,売上入力!$A:$AJ,35,0)),0,IF(VLOOKUP(VLOOKUP(A351,$AB:$AF,5,0)&amp;B363,売上入力!$A:$J,10,0)="日払","日払済",VLOOKUP(VLOOKUP(A351,$AB:$AF,5,0)&amp;B363,売上入力!$A:$AJ,35,0)))</f>
        <v>0</v>
      </c>
      <c r="D363" s="770"/>
      <c r="E363" s="79">
        <v>18</v>
      </c>
      <c r="F363" s="769">
        <f>IF(ISERROR(VLOOKUP(VLOOKUP(A351,$AB:$AF,5,0)&amp;E363,売上入力!$A:$AJ,35,0)),0,IF(VLOOKUP(VLOOKUP(A351,$AB:$AF,5,0)&amp;E363,売上入力!$A:$J,10,0)="日払","日払済",VLOOKUP(VLOOKUP(A351,$AB:$AF,5,0)&amp;E363,売上入力!$A:$AJ,35,0)))</f>
        <v>0</v>
      </c>
      <c r="G363" s="770"/>
      <c r="H363" s="73"/>
      <c r="I363" s="70"/>
      <c r="J363" s="79">
        <v>3</v>
      </c>
      <c r="K363" s="769">
        <f>IF(ISERROR(VLOOKUP(VLOOKUP(I351,$AB:$AF,5,0)&amp;J363,売上入力!$A:$AJ,35,0)),0,IF(VLOOKUP(VLOOKUP(I351,$AB:$AF,5,0)&amp;J363,売上入力!$A:$J,10,0)="日払","日払済",VLOOKUP(VLOOKUP(I351,$AB:$AF,5,0)&amp;J363,売上入力!$A:$AJ,35,0)))</f>
        <v>0</v>
      </c>
      <c r="L363" s="770"/>
      <c r="M363" s="79">
        <v>18</v>
      </c>
      <c r="N363" s="769">
        <f>IF(ISERROR(VLOOKUP(VLOOKUP(I351,$AB:$AF,5,0)&amp;M363,売上入力!$A:$AJ,35,0)),0,IF(VLOOKUP(VLOOKUP(I351,$AB:$AF,5,0)&amp;M363,売上入力!$A:$J,10,0)="日払","日払済",VLOOKUP(VLOOKUP(I351,$AB:$AF,5,0)&amp;M363,売上入力!$A:$AJ,35,0)))</f>
        <v>0</v>
      </c>
      <c r="O363" s="770"/>
      <c r="P363" s="73"/>
      <c r="Q363" s="70"/>
      <c r="R363" s="79">
        <v>3</v>
      </c>
      <c r="S363" s="769">
        <f>IF(ISERROR(VLOOKUP(VLOOKUP(Q351,$AB:$AF,5,0)&amp;R363,売上入力!$A:$AJ,35,0)),0,IF(VLOOKUP(VLOOKUP(Q351,$AB:$AF,5,0)&amp;R363,売上入力!$A:$J,10,0)="日払","日払済",VLOOKUP(VLOOKUP(Q351,$AB:$AF,5,0)&amp;R363,売上入力!$A:$AJ,35,0)))</f>
        <v>0</v>
      </c>
      <c r="T363" s="770"/>
      <c r="U363" s="79">
        <v>18</v>
      </c>
      <c r="V363" s="769">
        <f>IF(ISERROR(VLOOKUP(VLOOKUP(Q351,$AB:$AF,5,0)&amp;U363,売上入力!$A:$AJ,35,0)),0,IF(VLOOKUP(VLOOKUP(Q351,$AB:$AF,5,0)&amp;U363,売上入力!$A:$J,10,0)="日払","日払済",VLOOKUP(VLOOKUP(Q351,$AB:$AF,5,0)&amp;U363,売上入力!$A:$AJ,35,0)))</f>
        <v>0</v>
      </c>
      <c r="W363" s="770"/>
      <c r="X363" s="73"/>
    </row>
    <row r="364" spans="1:26" ht="15.75" customHeight="1">
      <c r="A364" s="70"/>
      <c r="B364" s="79">
        <v>4</v>
      </c>
      <c r="C364" s="769">
        <f>IF(ISERROR(VLOOKUP(VLOOKUP(A351,$AB:$AF,5,0)&amp;B364,売上入力!$A:$AJ,35,0)),0,IF(VLOOKUP(VLOOKUP(A351,$AB:$AF,5,0)&amp;B364,売上入力!$A:$J,10,0)="日払","日払済",VLOOKUP(VLOOKUP(A351,$AB:$AF,5,0)&amp;B364,売上入力!$A:$AJ,35,0)))</f>
        <v>0</v>
      </c>
      <c r="D364" s="770"/>
      <c r="E364" s="79">
        <v>19</v>
      </c>
      <c r="F364" s="769">
        <f>IF(ISERROR(VLOOKUP(VLOOKUP(A351,$AB:$AF,5,0)&amp;E364,売上入力!$A:$AJ,35,0)),0,IF(VLOOKUP(VLOOKUP(A351,$AB:$AF,5,0)&amp;E364,売上入力!$A:$J,10,0)="日払","日払済",VLOOKUP(VLOOKUP(A351,$AB:$AF,5,0)&amp;E364,売上入力!$A:$AJ,35,0)))</f>
        <v>0</v>
      </c>
      <c r="G364" s="770"/>
      <c r="H364" s="73"/>
      <c r="I364" s="70"/>
      <c r="J364" s="79">
        <v>4</v>
      </c>
      <c r="K364" s="769">
        <f>IF(ISERROR(VLOOKUP(VLOOKUP(I351,$AB:$AF,5,0)&amp;J364,売上入力!$A:$AJ,35,0)),0,IF(VLOOKUP(VLOOKUP(I351,$AB:$AF,5,0)&amp;J364,売上入力!$A:$J,10,0)="日払","日払済",VLOOKUP(VLOOKUP(I351,$AB:$AF,5,0)&amp;J364,売上入力!$A:$AJ,35,0)))</f>
        <v>0</v>
      </c>
      <c r="L364" s="770"/>
      <c r="M364" s="79">
        <v>19</v>
      </c>
      <c r="N364" s="769">
        <f>IF(ISERROR(VLOOKUP(VLOOKUP(I351,$AB:$AF,5,0)&amp;M364,売上入力!$A:$AJ,35,0)),0,IF(VLOOKUP(VLOOKUP(I351,$AB:$AF,5,0)&amp;M364,売上入力!$A:$J,10,0)="日払","日払済",VLOOKUP(VLOOKUP(I351,$AB:$AF,5,0)&amp;M364,売上入力!$A:$AJ,35,0)))</f>
        <v>0</v>
      </c>
      <c r="O364" s="770"/>
      <c r="P364" s="73"/>
      <c r="Q364" s="70"/>
      <c r="R364" s="79">
        <v>4</v>
      </c>
      <c r="S364" s="769">
        <f>IF(ISERROR(VLOOKUP(VLOOKUP(Q351,$AB:$AF,5,0)&amp;R364,売上入力!$A:$AJ,35,0)),0,IF(VLOOKUP(VLOOKUP(Q351,$AB:$AF,5,0)&amp;R364,売上入力!$A:$J,10,0)="日払","日払済",VLOOKUP(VLOOKUP(Q351,$AB:$AF,5,0)&amp;R364,売上入力!$A:$AJ,35,0)))</f>
        <v>0</v>
      </c>
      <c r="T364" s="770"/>
      <c r="U364" s="79">
        <v>19</v>
      </c>
      <c r="V364" s="769">
        <f>IF(ISERROR(VLOOKUP(VLOOKUP(Q351,$AB:$AF,5,0)&amp;U364,売上入力!$A:$AJ,35,0)),0,IF(VLOOKUP(VLOOKUP(Q351,$AB:$AF,5,0)&amp;U364,売上入力!$A:$J,10,0)="日払","日払済",VLOOKUP(VLOOKUP(Q351,$AB:$AF,5,0)&amp;U364,売上入力!$A:$AJ,35,0)))</f>
        <v>0</v>
      </c>
      <c r="W364" s="770"/>
      <c r="X364" s="73"/>
    </row>
    <row r="365" spans="1:26" ht="15.75" customHeight="1">
      <c r="A365" s="70"/>
      <c r="B365" s="79">
        <v>5</v>
      </c>
      <c r="C365" s="769">
        <f>IF(ISERROR(VLOOKUP(VLOOKUP(A351,$AB:$AF,5,0)&amp;B365,売上入力!$A:$AJ,35,0)),0,IF(VLOOKUP(VLOOKUP(A351,$AB:$AF,5,0)&amp;B365,売上入力!$A:$J,10,0)="日払","日払済",VLOOKUP(VLOOKUP(A351,$AB:$AF,5,0)&amp;B365,売上入力!$A:$AJ,35,0)))</f>
        <v>0</v>
      </c>
      <c r="D365" s="770"/>
      <c r="E365" s="79">
        <v>20</v>
      </c>
      <c r="F365" s="769">
        <f>IF(ISERROR(VLOOKUP(VLOOKUP(A351,$AB:$AF,5,0)&amp;E365,売上入力!$A:$AJ,35,0)),0,IF(VLOOKUP(VLOOKUP(A351,$AB:$AF,5,0)&amp;E365,売上入力!$A:$J,10,0)="日払","日払済",VLOOKUP(VLOOKUP(A351,$AB:$AF,5,0)&amp;E365,売上入力!$A:$AJ,35,0)))</f>
        <v>0</v>
      </c>
      <c r="G365" s="770"/>
      <c r="H365" s="73"/>
      <c r="I365" s="70"/>
      <c r="J365" s="79">
        <v>5</v>
      </c>
      <c r="K365" s="769">
        <f>IF(ISERROR(VLOOKUP(VLOOKUP(I351,$AB:$AF,5,0)&amp;J365,売上入力!$A:$AJ,35,0)),0,IF(VLOOKUP(VLOOKUP(I351,$AB:$AF,5,0)&amp;J365,売上入力!$A:$J,10,0)="日払","日払済",VLOOKUP(VLOOKUP(I351,$AB:$AF,5,0)&amp;J365,売上入力!$A:$AJ,35,0)))</f>
        <v>0</v>
      </c>
      <c r="L365" s="770"/>
      <c r="M365" s="79">
        <v>20</v>
      </c>
      <c r="N365" s="769">
        <f>IF(ISERROR(VLOOKUP(VLOOKUP(I351,$AB:$AF,5,0)&amp;M365,売上入力!$A:$AJ,35,0)),0,IF(VLOOKUP(VLOOKUP(I351,$AB:$AF,5,0)&amp;M365,売上入力!$A:$J,10,0)="日払","日払済",VLOOKUP(VLOOKUP(I351,$AB:$AF,5,0)&amp;M365,売上入力!$A:$AJ,35,0)))</f>
        <v>0</v>
      </c>
      <c r="O365" s="770"/>
      <c r="P365" s="73"/>
      <c r="Q365" s="70"/>
      <c r="R365" s="79">
        <v>5</v>
      </c>
      <c r="S365" s="769">
        <f>IF(ISERROR(VLOOKUP(VLOOKUP(Q351,$AB:$AF,5,0)&amp;R365,売上入力!$A:$AJ,35,0)),0,IF(VLOOKUP(VLOOKUP(Q351,$AB:$AF,5,0)&amp;R365,売上入力!$A:$J,10,0)="日払","日払済",VLOOKUP(VLOOKUP(Q351,$AB:$AF,5,0)&amp;R365,売上入力!$A:$AJ,35,0)))</f>
        <v>0</v>
      </c>
      <c r="T365" s="770"/>
      <c r="U365" s="79">
        <v>20</v>
      </c>
      <c r="V365" s="769">
        <f>IF(ISERROR(VLOOKUP(VLOOKUP(Q351,$AB:$AF,5,0)&amp;U365,売上入力!$A:$AJ,35,0)),0,IF(VLOOKUP(VLOOKUP(Q351,$AB:$AF,5,0)&amp;U365,売上入力!$A:$J,10,0)="日払","日払済",VLOOKUP(VLOOKUP(Q351,$AB:$AF,5,0)&amp;U365,売上入力!$A:$AJ,35,0)))</f>
        <v>0</v>
      </c>
      <c r="W365" s="770"/>
      <c r="X365" s="73"/>
    </row>
    <row r="366" spans="1:26" ht="15.75" customHeight="1">
      <c r="A366" s="70"/>
      <c r="B366" s="79">
        <v>6</v>
      </c>
      <c r="C366" s="769">
        <f>IF(ISERROR(VLOOKUP(VLOOKUP(A351,$AB:$AF,5,0)&amp;B366,売上入力!$A:$AJ,35,0)),0,IF(VLOOKUP(VLOOKUP(A351,$AB:$AF,5,0)&amp;B366,売上入力!$A:$J,10,0)="日払","日払済",VLOOKUP(VLOOKUP(A351,$AB:$AF,5,0)&amp;B366,売上入力!$A:$AJ,35,0)))</f>
        <v>0</v>
      </c>
      <c r="D366" s="770"/>
      <c r="E366" s="79">
        <v>21</v>
      </c>
      <c r="F366" s="769">
        <f>IF(ISERROR(VLOOKUP(VLOOKUP(A351,$AB:$AF,5,0)&amp;E366,売上入力!$A:$AJ,35,0)),0,IF(VLOOKUP(VLOOKUP(A351,$AB:$AF,5,0)&amp;E366,売上入力!$A:$J,10,0)="日払","日払済",VLOOKUP(VLOOKUP(A351,$AB:$AF,5,0)&amp;E366,売上入力!$A:$AJ,35,0)))</f>
        <v>0</v>
      </c>
      <c r="G366" s="770"/>
      <c r="H366" s="73"/>
      <c r="I366" s="70"/>
      <c r="J366" s="79">
        <v>6</v>
      </c>
      <c r="K366" s="769">
        <f>IF(ISERROR(VLOOKUP(VLOOKUP(I351,$AB:$AF,5,0)&amp;J366,売上入力!$A:$AJ,35,0)),0,IF(VLOOKUP(VLOOKUP(I351,$AB:$AF,5,0)&amp;J366,売上入力!$A:$J,10,0)="日払","日払済",VLOOKUP(VLOOKUP(I351,$AB:$AF,5,0)&amp;J366,売上入力!$A:$AJ,35,0)))</f>
        <v>0</v>
      </c>
      <c r="L366" s="770"/>
      <c r="M366" s="79">
        <v>21</v>
      </c>
      <c r="N366" s="769">
        <f>IF(ISERROR(VLOOKUP(VLOOKUP(I351,$AB:$AF,5,0)&amp;M366,売上入力!$A:$AJ,35,0)),0,IF(VLOOKUP(VLOOKUP(I351,$AB:$AF,5,0)&amp;M366,売上入力!$A:$J,10,0)="日払","日払済",VLOOKUP(VLOOKUP(I351,$AB:$AF,5,0)&amp;M366,売上入力!$A:$AJ,35,0)))</f>
        <v>0</v>
      </c>
      <c r="O366" s="770"/>
      <c r="P366" s="73"/>
      <c r="Q366" s="70"/>
      <c r="R366" s="79">
        <v>6</v>
      </c>
      <c r="S366" s="769">
        <f>IF(ISERROR(VLOOKUP(VLOOKUP(Q351,$AB:$AF,5,0)&amp;R366,売上入力!$A:$AJ,35,0)),0,IF(VLOOKUP(VLOOKUP(Q351,$AB:$AF,5,0)&amp;R366,売上入力!$A:$J,10,0)="日払","日払済",VLOOKUP(VLOOKUP(Q351,$AB:$AF,5,0)&amp;R366,売上入力!$A:$AJ,35,0)))</f>
        <v>0</v>
      </c>
      <c r="T366" s="770"/>
      <c r="U366" s="79">
        <v>21</v>
      </c>
      <c r="V366" s="769">
        <f>IF(ISERROR(VLOOKUP(VLOOKUP(Q351,$AB:$AF,5,0)&amp;U366,売上入力!$A:$AJ,35,0)),0,IF(VLOOKUP(VLOOKUP(Q351,$AB:$AF,5,0)&amp;U366,売上入力!$A:$J,10,0)="日払","日払済",VLOOKUP(VLOOKUP(Q351,$AB:$AF,5,0)&amp;U366,売上入力!$A:$AJ,35,0)))</f>
        <v>0</v>
      </c>
      <c r="W366" s="770"/>
      <c r="X366" s="73"/>
    </row>
    <row r="367" spans="1:26" ht="15.75" customHeight="1">
      <c r="A367" s="70"/>
      <c r="B367" s="79">
        <v>7</v>
      </c>
      <c r="C367" s="769">
        <f>IF(ISERROR(VLOOKUP(VLOOKUP(A351,$AB:$AF,5,0)&amp;B367,売上入力!$A:$AJ,35,0)),0,IF(VLOOKUP(VLOOKUP(A351,$AB:$AF,5,0)&amp;B367,売上入力!$A:$J,10,0)="日払","日払済",VLOOKUP(VLOOKUP(A351,$AB:$AF,5,0)&amp;B367,売上入力!$A:$AJ,35,0)))</f>
        <v>0</v>
      </c>
      <c r="D367" s="770"/>
      <c r="E367" s="79">
        <v>22</v>
      </c>
      <c r="F367" s="769">
        <f>IF(ISERROR(VLOOKUP(VLOOKUP(A351,$AB:$AF,5,0)&amp;E367,売上入力!$A:$AJ,35,0)),0,IF(VLOOKUP(VLOOKUP(A351,$AB:$AF,5,0)&amp;E367,売上入力!$A:$J,10,0)="日払","日払済",VLOOKUP(VLOOKUP(A351,$AB:$AF,5,0)&amp;E367,売上入力!$A:$AJ,35,0)))</f>
        <v>0</v>
      </c>
      <c r="G367" s="770"/>
      <c r="H367" s="73"/>
      <c r="I367" s="70"/>
      <c r="J367" s="79">
        <v>7</v>
      </c>
      <c r="K367" s="769">
        <f>IF(ISERROR(VLOOKUP(VLOOKUP(I351,$AB:$AF,5,0)&amp;J367,売上入力!$A:$AJ,35,0)),0,IF(VLOOKUP(VLOOKUP(I351,$AB:$AF,5,0)&amp;J367,売上入力!$A:$J,10,0)="日払","日払済",VLOOKUP(VLOOKUP(I351,$AB:$AF,5,0)&amp;J367,売上入力!$A:$AJ,35,0)))</f>
        <v>0</v>
      </c>
      <c r="L367" s="770"/>
      <c r="M367" s="79">
        <v>22</v>
      </c>
      <c r="N367" s="769">
        <f>IF(ISERROR(VLOOKUP(VLOOKUP(I351,$AB:$AF,5,0)&amp;M367,売上入力!$A:$AJ,35,0)),0,IF(VLOOKUP(VLOOKUP(I351,$AB:$AF,5,0)&amp;M367,売上入力!$A:$J,10,0)="日払","日払済",VLOOKUP(VLOOKUP(I351,$AB:$AF,5,0)&amp;M367,売上入力!$A:$AJ,35,0)))</f>
        <v>0</v>
      </c>
      <c r="O367" s="770"/>
      <c r="P367" s="73"/>
      <c r="Q367" s="70"/>
      <c r="R367" s="79">
        <v>7</v>
      </c>
      <c r="S367" s="769">
        <f>IF(ISERROR(VLOOKUP(VLOOKUP(Q351,$AB:$AF,5,0)&amp;R367,売上入力!$A:$AJ,35,0)),0,IF(VLOOKUP(VLOOKUP(Q351,$AB:$AF,5,0)&amp;R367,売上入力!$A:$J,10,0)="日払","日払済",VLOOKUP(VLOOKUP(Q351,$AB:$AF,5,0)&amp;R367,売上入力!$A:$AJ,35,0)))</f>
        <v>0</v>
      </c>
      <c r="T367" s="770"/>
      <c r="U367" s="79">
        <v>22</v>
      </c>
      <c r="V367" s="769">
        <f>IF(ISERROR(VLOOKUP(VLOOKUP(Q351,$AB:$AF,5,0)&amp;U367,売上入力!$A:$AJ,35,0)),0,IF(VLOOKUP(VLOOKUP(Q351,$AB:$AF,5,0)&amp;U367,売上入力!$A:$J,10,0)="日払","日払済",VLOOKUP(VLOOKUP(Q351,$AB:$AF,5,0)&amp;U367,売上入力!$A:$AJ,35,0)))</f>
        <v>0</v>
      </c>
      <c r="W367" s="770"/>
      <c r="X367" s="73"/>
    </row>
    <row r="368" spans="1:26" ht="15.75" customHeight="1">
      <c r="A368" s="70"/>
      <c r="B368" s="79">
        <v>8</v>
      </c>
      <c r="C368" s="769">
        <f>IF(ISERROR(VLOOKUP(VLOOKUP(A351,$AB:$AF,5,0)&amp;B368,売上入力!$A:$AJ,35,0)),0,IF(VLOOKUP(VLOOKUP(A351,$AB:$AF,5,0)&amp;B368,売上入力!$A:$J,10,0)="日払","日払済",VLOOKUP(VLOOKUP(A351,$AB:$AF,5,0)&amp;B368,売上入力!$A:$AJ,35,0)))</f>
        <v>0</v>
      </c>
      <c r="D368" s="770"/>
      <c r="E368" s="79">
        <v>23</v>
      </c>
      <c r="F368" s="769">
        <f>IF(ISERROR(VLOOKUP(VLOOKUP(A351,$AB:$AF,5,0)&amp;E368,売上入力!$A:$AJ,35,0)),0,IF(VLOOKUP(VLOOKUP(A351,$AB:$AF,5,0)&amp;E368,売上入力!$A:$J,10,0)="日払","日払済",VLOOKUP(VLOOKUP(A351,$AB:$AF,5,0)&amp;E368,売上入力!$A:$AJ,35,0)))</f>
        <v>0</v>
      </c>
      <c r="G368" s="770"/>
      <c r="H368" s="73"/>
      <c r="I368" s="70"/>
      <c r="J368" s="79">
        <v>8</v>
      </c>
      <c r="K368" s="769">
        <f>IF(ISERROR(VLOOKUP(VLOOKUP(I351,$AB:$AF,5,0)&amp;J368,売上入力!$A:$AJ,35,0)),0,IF(VLOOKUP(VLOOKUP(I351,$AB:$AF,5,0)&amp;J368,売上入力!$A:$J,10,0)="日払","日払済",VLOOKUP(VLOOKUP(I351,$AB:$AF,5,0)&amp;J368,売上入力!$A:$AJ,35,0)))</f>
        <v>0</v>
      </c>
      <c r="L368" s="770"/>
      <c r="M368" s="79">
        <v>23</v>
      </c>
      <c r="N368" s="769">
        <f>IF(ISERROR(VLOOKUP(VLOOKUP(I351,$AB:$AF,5,0)&amp;M368,売上入力!$A:$AJ,35,0)),0,IF(VLOOKUP(VLOOKUP(I351,$AB:$AF,5,0)&amp;M368,売上入力!$A:$J,10,0)="日払","日払済",VLOOKUP(VLOOKUP(I351,$AB:$AF,5,0)&amp;M368,売上入力!$A:$AJ,35,0)))</f>
        <v>0</v>
      </c>
      <c r="O368" s="770"/>
      <c r="P368" s="73"/>
      <c r="Q368" s="70"/>
      <c r="R368" s="79">
        <v>8</v>
      </c>
      <c r="S368" s="769">
        <f>IF(ISERROR(VLOOKUP(VLOOKUP(Q351,$AB:$AF,5,0)&amp;R368,売上入力!$A:$AJ,35,0)),0,IF(VLOOKUP(VLOOKUP(Q351,$AB:$AF,5,0)&amp;R368,売上入力!$A:$J,10,0)="日払","日払済",VLOOKUP(VLOOKUP(Q351,$AB:$AF,5,0)&amp;R368,売上入力!$A:$AJ,35,0)))</f>
        <v>0</v>
      </c>
      <c r="T368" s="770"/>
      <c r="U368" s="79">
        <v>23</v>
      </c>
      <c r="V368" s="769">
        <f>IF(ISERROR(VLOOKUP(VLOOKUP(Q351,$AB:$AF,5,0)&amp;U368,売上入力!$A:$AJ,35,0)),0,IF(VLOOKUP(VLOOKUP(Q351,$AB:$AF,5,0)&amp;U368,売上入力!$A:$J,10,0)="日払","日払済",VLOOKUP(VLOOKUP(Q351,$AB:$AF,5,0)&amp;U368,売上入力!$A:$AJ,35,0)))</f>
        <v>0</v>
      </c>
      <c r="W368" s="770"/>
      <c r="X368" s="73"/>
    </row>
    <row r="369" spans="1:24" ht="15.75" customHeight="1">
      <c r="A369" s="70"/>
      <c r="B369" s="79">
        <v>9</v>
      </c>
      <c r="C369" s="769">
        <f>IF(ISERROR(VLOOKUP(VLOOKUP(A351,$AB:$AF,5,0)&amp;B369,売上入力!$A:$AJ,35,0)),0,IF(VLOOKUP(VLOOKUP(A351,$AB:$AF,5,0)&amp;B369,売上入力!$A:$J,10,0)="日払","日払済",VLOOKUP(VLOOKUP(A351,$AB:$AF,5,0)&amp;B369,売上入力!$A:$AJ,35,0)))</f>
        <v>0</v>
      </c>
      <c r="D369" s="770"/>
      <c r="E369" s="80">
        <v>24</v>
      </c>
      <c r="F369" s="769">
        <f>IF(ISERROR(VLOOKUP(VLOOKUP(A351,$AB:$AF,5,0)&amp;E369,売上入力!$A:$AJ,35,0)),0,IF(VLOOKUP(VLOOKUP(A351,$AB:$AF,5,0)&amp;E369,売上入力!$A:$J,10,0)="日払","日払済",VLOOKUP(VLOOKUP(A351,$AB:$AF,5,0)&amp;E369,売上入力!$A:$AJ,35,0)))</f>
        <v>0</v>
      </c>
      <c r="G369" s="770"/>
      <c r="H369" s="73"/>
      <c r="I369" s="70"/>
      <c r="J369" s="79">
        <v>9</v>
      </c>
      <c r="K369" s="769">
        <f>IF(ISERROR(VLOOKUP(VLOOKUP(I351,$AB:$AF,5,0)&amp;J369,売上入力!$A:$AJ,35,0)),0,IF(VLOOKUP(VLOOKUP(I351,$AB:$AF,5,0)&amp;J369,売上入力!$A:$J,10,0)="日払","日払済",VLOOKUP(VLOOKUP(I351,$AB:$AF,5,0)&amp;J369,売上入力!$A:$AJ,35,0)))</f>
        <v>0</v>
      </c>
      <c r="L369" s="770"/>
      <c r="M369" s="80">
        <v>24</v>
      </c>
      <c r="N369" s="769">
        <f>IF(ISERROR(VLOOKUP(VLOOKUP(I351,$AB:$AF,5,0)&amp;M369,売上入力!$A:$AJ,35,0)),0,IF(VLOOKUP(VLOOKUP(I351,$AB:$AF,5,0)&amp;M369,売上入力!$A:$J,10,0)="日払","日払済",VLOOKUP(VLOOKUP(I351,$AB:$AF,5,0)&amp;M369,売上入力!$A:$AJ,35,0)))</f>
        <v>0</v>
      </c>
      <c r="O369" s="770"/>
      <c r="P369" s="73"/>
      <c r="Q369" s="70"/>
      <c r="R369" s="79">
        <v>9</v>
      </c>
      <c r="S369" s="769">
        <f>IF(ISERROR(VLOOKUP(VLOOKUP(Q351,$AB:$AF,5,0)&amp;R369,売上入力!$A:$AJ,35,0)),0,IF(VLOOKUP(VLOOKUP(Q351,$AB:$AF,5,0)&amp;R369,売上入力!$A:$J,10,0)="日払","日払済",VLOOKUP(VLOOKUP(Q351,$AB:$AF,5,0)&amp;R369,売上入力!$A:$AJ,35,0)))</f>
        <v>0</v>
      </c>
      <c r="T369" s="770"/>
      <c r="U369" s="80">
        <v>24</v>
      </c>
      <c r="V369" s="769">
        <f>IF(ISERROR(VLOOKUP(VLOOKUP(Q351,$AB:$AF,5,0)&amp;U369,売上入力!$A:$AJ,35,0)),0,IF(VLOOKUP(VLOOKUP(Q351,$AB:$AF,5,0)&amp;U369,売上入力!$A:$J,10,0)="日払","日払済",VLOOKUP(VLOOKUP(Q351,$AB:$AF,5,0)&amp;U369,売上入力!$A:$AJ,35,0)))</f>
        <v>0</v>
      </c>
      <c r="W369" s="770"/>
      <c r="X369" s="73"/>
    </row>
    <row r="370" spans="1:24" ht="15.75" customHeight="1">
      <c r="A370" s="70"/>
      <c r="B370" s="79">
        <v>10</v>
      </c>
      <c r="C370" s="769">
        <f>IF(ISERROR(VLOOKUP(VLOOKUP(A351,$AB:$AF,5,0)&amp;B370,売上入力!$A:$AJ,35,0)),0,IF(VLOOKUP(VLOOKUP(A351,$AB:$AF,5,0)&amp;B370,売上入力!$A:$J,10,0)="日払","日払済",VLOOKUP(VLOOKUP(A351,$AB:$AF,5,0)&amp;B370,売上入力!$A:$AJ,35,0)))</f>
        <v>0</v>
      </c>
      <c r="D370" s="770"/>
      <c r="E370" s="79">
        <v>25</v>
      </c>
      <c r="F370" s="769">
        <f>IF(ISERROR(VLOOKUP(VLOOKUP(A351,$AB:$AF,5,0)&amp;E370,売上入力!$A:$AJ,35,0)),0,IF(VLOOKUP(VLOOKUP(A351,$AB:$AF,5,0)&amp;E370,売上入力!$A:$J,10,0)="日払","日払済",VLOOKUP(VLOOKUP(A351,$AB:$AF,5,0)&amp;E370,売上入力!$A:$AJ,35,0)))</f>
        <v>0</v>
      </c>
      <c r="G370" s="770"/>
      <c r="H370" s="73"/>
      <c r="I370" s="70"/>
      <c r="J370" s="79">
        <v>10</v>
      </c>
      <c r="K370" s="769">
        <f>IF(ISERROR(VLOOKUP(VLOOKUP(I351,$AB:$AF,5,0)&amp;J370,売上入力!$A:$AJ,35,0)),0,IF(VLOOKUP(VLOOKUP(I351,$AB:$AF,5,0)&amp;J370,売上入力!$A:$J,10,0)="日払","日払済",VLOOKUP(VLOOKUP(I351,$AB:$AF,5,0)&amp;J370,売上入力!$A:$AJ,35,0)))</f>
        <v>0</v>
      </c>
      <c r="L370" s="770"/>
      <c r="M370" s="79">
        <v>25</v>
      </c>
      <c r="N370" s="769">
        <f>IF(ISERROR(VLOOKUP(VLOOKUP(I351,$AB:$AF,5,0)&amp;M370,売上入力!$A:$AJ,35,0)),0,IF(VLOOKUP(VLOOKUP(I351,$AB:$AF,5,0)&amp;M370,売上入力!$A:$J,10,0)="日払","日払済",VLOOKUP(VLOOKUP(I351,$AB:$AF,5,0)&amp;M370,売上入力!$A:$AJ,35,0)))</f>
        <v>0</v>
      </c>
      <c r="O370" s="770"/>
      <c r="P370" s="73"/>
      <c r="Q370" s="70"/>
      <c r="R370" s="79">
        <v>10</v>
      </c>
      <c r="S370" s="769">
        <f>IF(ISERROR(VLOOKUP(VLOOKUP(Q351,$AB:$AF,5,0)&amp;R370,売上入力!$A:$AJ,35,0)),0,IF(VLOOKUP(VLOOKUP(Q351,$AB:$AF,5,0)&amp;R370,売上入力!$A:$J,10,0)="日払","日払済",VLOOKUP(VLOOKUP(Q351,$AB:$AF,5,0)&amp;R370,売上入力!$A:$AJ,35,0)))</f>
        <v>0</v>
      </c>
      <c r="T370" s="770"/>
      <c r="U370" s="79">
        <v>25</v>
      </c>
      <c r="V370" s="769">
        <f>IF(ISERROR(VLOOKUP(VLOOKUP(Q351,$AB:$AF,5,0)&amp;U370,売上入力!$A:$AJ,35,0)),0,IF(VLOOKUP(VLOOKUP(Q351,$AB:$AF,5,0)&amp;U370,売上入力!$A:$J,10,0)="日払","日払済",VLOOKUP(VLOOKUP(Q351,$AB:$AF,5,0)&amp;U370,売上入力!$A:$AJ,35,0)))</f>
        <v>0</v>
      </c>
      <c r="W370" s="770"/>
      <c r="X370" s="73"/>
    </row>
    <row r="371" spans="1:24" ht="15.75" customHeight="1">
      <c r="A371" s="70"/>
      <c r="B371" s="79">
        <v>11</v>
      </c>
      <c r="C371" s="769">
        <f>IF(ISERROR(VLOOKUP(VLOOKUP(A351,$AB:$AF,5,0)&amp;B371,売上入力!$A:$AJ,35,0)),0,IF(VLOOKUP(VLOOKUP(A351,$AB:$AF,5,0)&amp;B371,売上入力!$A:$J,10,0)="日払","日払済",VLOOKUP(VLOOKUP(A351,$AB:$AF,5,0)&amp;B371,売上入力!$A:$AJ,35,0)))</f>
        <v>0</v>
      </c>
      <c r="D371" s="770"/>
      <c r="E371" s="79">
        <v>26</v>
      </c>
      <c r="F371" s="769">
        <f>IF(ISERROR(VLOOKUP(VLOOKUP(A351,$AB:$AF,5,0)&amp;E371,売上入力!$A:$AJ,35,0)),0,IF(VLOOKUP(VLOOKUP(A351,$AB:$AF,5,0)&amp;E371,売上入力!$A:$J,10,0)="日払","日払済",VLOOKUP(VLOOKUP(A351,$AB:$AF,5,0)&amp;E371,売上入力!$A:$AJ,35,0)))</f>
        <v>0</v>
      </c>
      <c r="G371" s="770"/>
      <c r="H371" s="73"/>
      <c r="I371" s="70"/>
      <c r="J371" s="79">
        <v>11</v>
      </c>
      <c r="K371" s="769">
        <f>IF(ISERROR(VLOOKUP(VLOOKUP(I351,$AB:$AF,5,0)&amp;J371,売上入力!$A:$AJ,35,0)),0,IF(VLOOKUP(VLOOKUP(I351,$AB:$AF,5,0)&amp;J371,売上入力!$A:$J,10,0)="日払","日払済",VLOOKUP(VLOOKUP(I351,$AB:$AF,5,0)&amp;J371,売上入力!$A:$AJ,35,0)))</f>
        <v>0</v>
      </c>
      <c r="L371" s="770"/>
      <c r="M371" s="79">
        <v>26</v>
      </c>
      <c r="N371" s="769">
        <f>IF(ISERROR(VLOOKUP(VLOOKUP(I351,$AB:$AF,5,0)&amp;M371,売上入力!$A:$AJ,35,0)),0,IF(VLOOKUP(VLOOKUP(I351,$AB:$AF,5,0)&amp;M371,売上入力!$A:$J,10,0)="日払","日払済",VLOOKUP(VLOOKUP(I351,$AB:$AF,5,0)&amp;M371,売上入力!$A:$AJ,35,0)))</f>
        <v>0</v>
      </c>
      <c r="O371" s="770"/>
      <c r="P371" s="73"/>
      <c r="Q371" s="70"/>
      <c r="R371" s="79">
        <v>11</v>
      </c>
      <c r="S371" s="769">
        <f>IF(ISERROR(VLOOKUP(VLOOKUP(Q351,$AB:$AF,5,0)&amp;R371,売上入力!$A:$AJ,35,0)),0,IF(VLOOKUP(VLOOKUP(Q351,$AB:$AF,5,0)&amp;R371,売上入力!$A:$J,10,0)="日払","日払済",VLOOKUP(VLOOKUP(Q351,$AB:$AF,5,0)&amp;R371,売上入力!$A:$AJ,35,0)))</f>
        <v>0</v>
      </c>
      <c r="T371" s="770"/>
      <c r="U371" s="79">
        <v>26</v>
      </c>
      <c r="V371" s="769">
        <f>IF(ISERROR(VLOOKUP(VLOOKUP(Q351,$AB:$AF,5,0)&amp;U371,売上入力!$A:$AJ,35,0)),0,IF(VLOOKUP(VLOOKUP(Q351,$AB:$AF,5,0)&amp;U371,売上入力!$A:$J,10,0)="日払","日払済",VLOOKUP(VLOOKUP(Q351,$AB:$AF,5,0)&amp;U371,売上入力!$A:$AJ,35,0)))</f>
        <v>0</v>
      </c>
      <c r="W371" s="770"/>
      <c r="X371" s="73"/>
    </row>
    <row r="372" spans="1:24" ht="15.75" customHeight="1">
      <c r="A372" s="70"/>
      <c r="B372" s="79">
        <v>12</v>
      </c>
      <c r="C372" s="769">
        <f>IF(ISERROR(VLOOKUP(VLOOKUP(A351,$AB:$AF,5,0)&amp;B372,売上入力!$A:$AJ,35,0)),0,IF(VLOOKUP(VLOOKUP(A351,$AB:$AF,5,0)&amp;B372,売上入力!$A:$J,10,0)="日払","日払済",VLOOKUP(VLOOKUP(A351,$AB:$AF,5,0)&amp;B372,売上入力!$A:$AJ,35,0)))</f>
        <v>0</v>
      </c>
      <c r="D372" s="770"/>
      <c r="E372" s="79">
        <v>27</v>
      </c>
      <c r="F372" s="769">
        <f>IF(ISERROR(VLOOKUP(VLOOKUP(A351,$AB:$AF,5,0)&amp;E372,売上入力!$A:$AJ,35,0)),0,IF(VLOOKUP(VLOOKUP(A351,$AB:$AF,5,0)&amp;E372,売上入力!$A:$J,10,0)="日払","日払済",VLOOKUP(VLOOKUP(A351,$AB:$AF,5,0)&amp;E372,売上入力!$A:$AJ,35,0)))</f>
        <v>0</v>
      </c>
      <c r="G372" s="770"/>
      <c r="H372" s="73"/>
      <c r="I372" s="70"/>
      <c r="J372" s="79">
        <v>12</v>
      </c>
      <c r="K372" s="769">
        <f>IF(ISERROR(VLOOKUP(VLOOKUP(I351,$AB:$AF,5,0)&amp;J372,売上入力!$A:$AJ,35,0)),0,IF(VLOOKUP(VLOOKUP(I351,$AB:$AF,5,0)&amp;J372,売上入力!$A:$J,10,0)="日払","日払済",VLOOKUP(VLOOKUP(I351,$AB:$AF,5,0)&amp;J372,売上入力!$A:$AJ,35,0)))</f>
        <v>0</v>
      </c>
      <c r="L372" s="770"/>
      <c r="M372" s="79">
        <v>27</v>
      </c>
      <c r="N372" s="769">
        <f>IF(ISERROR(VLOOKUP(VLOOKUP(I351,$AB:$AF,5,0)&amp;M372,売上入力!$A:$AJ,35,0)),0,IF(VLOOKUP(VLOOKUP(I351,$AB:$AF,5,0)&amp;M372,売上入力!$A:$J,10,0)="日払","日払済",VLOOKUP(VLOOKUP(I351,$AB:$AF,5,0)&amp;M372,売上入力!$A:$AJ,35,0)))</f>
        <v>0</v>
      </c>
      <c r="O372" s="770"/>
      <c r="P372" s="73"/>
      <c r="Q372" s="70"/>
      <c r="R372" s="79">
        <v>12</v>
      </c>
      <c r="S372" s="769">
        <f>IF(ISERROR(VLOOKUP(VLOOKUP(Q351,$AB:$AF,5,0)&amp;R372,売上入力!$A:$AJ,35,0)),0,IF(VLOOKUP(VLOOKUP(Q351,$AB:$AF,5,0)&amp;R372,売上入力!$A:$J,10,0)="日払","日払済",VLOOKUP(VLOOKUP(Q351,$AB:$AF,5,0)&amp;R372,売上入力!$A:$AJ,35,0)))</f>
        <v>0</v>
      </c>
      <c r="T372" s="770"/>
      <c r="U372" s="79">
        <v>27</v>
      </c>
      <c r="V372" s="769">
        <f>IF(ISERROR(VLOOKUP(VLOOKUP(Q351,$AB:$AF,5,0)&amp;U372,売上入力!$A:$AJ,35,0)),0,IF(VLOOKUP(VLOOKUP(Q351,$AB:$AF,5,0)&amp;U372,売上入力!$A:$J,10,0)="日払","日払済",VLOOKUP(VLOOKUP(Q351,$AB:$AF,5,0)&amp;U372,売上入力!$A:$AJ,35,0)))</f>
        <v>0</v>
      </c>
      <c r="W372" s="770"/>
      <c r="X372" s="73"/>
    </row>
    <row r="373" spans="1:24" ht="15.75" customHeight="1">
      <c r="A373" s="70"/>
      <c r="B373" s="79">
        <v>13</v>
      </c>
      <c r="C373" s="769">
        <f>IF(ISERROR(VLOOKUP(VLOOKUP(A351,$AB:$AF,5,0)&amp;B373,売上入力!$A:$AJ,35,0)),0,IF(VLOOKUP(VLOOKUP(A351,$AB:$AF,5,0)&amp;B373,売上入力!$A:$J,10,0)="日払","日払済",VLOOKUP(VLOOKUP(A351,$AB:$AF,5,0)&amp;B373,売上入力!$A:$AJ,35,0)))</f>
        <v>0</v>
      </c>
      <c r="D373" s="770"/>
      <c r="E373" s="79">
        <v>28</v>
      </c>
      <c r="F373" s="769">
        <f>IF(ISERROR(VLOOKUP(VLOOKUP(A351,$AB:$AF,5,0)&amp;E373,売上入力!$A:$AJ,35,0)),0,IF(VLOOKUP(VLOOKUP(A351,$AB:$AF,5,0)&amp;E373,売上入力!$A:$J,10,0)="日払","日払済",VLOOKUP(VLOOKUP(A351,$AB:$AF,5,0)&amp;E373,売上入力!$A:$AJ,35,0)))</f>
        <v>0</v>
      </c>
      <c r="G373" s="770"/>
      <c r="H373" s="73"/>
      <c r="I373" s="70"/>
      <c r="J373" s="79">
        <v>13</v>
      </c>
      <c r="K373" s="769">
        <f>IF(ISERROR(VLOOKUP(VLOOKUP(I351,$AB:$AF,5,0)&amp;J373,売上入力!$A:$AJ,35,0)),0,IF(VLOOKUP(VLOOKUP(I351,$AB:$AF,5,0)&amp;J373,売上入力!$A:$J,10,0)="日払","日払済",VLOOKUP(VLOOKUP(I351,$AB:$AF,5,0)&amp;J373,売上入力!$A:$AJ,35,0)))</f>
        <v>0</v>
      </c>
      <c r="L373" s="770"/>
      <c r="M373" s="79">
        <v>28</v>
      </c>
      <c r="N373" s="769">
        <f>IF(ISERROR(VLOOKUP(VLOOKUP(I351,$AB:$AF,5,0)&amp;M373,売上入力!$A:$AJ,35,0)),0,IF(VLOOKUP(VLOOKUP(I351,$AB:$AF,5,0)&amp;M373,売上入力!$A:$J,10,0)="日払","日払済",VLOOKUP(VLOOKUP(I351,$AB:$AF,5,0)&amp;M373,売上入力!$A:$AJ,35,0)))</f>
        <v>0</v>
      </c>
      <c r="O373" s="770"/>
      <c r="P373" s="73"/>
      <c r="Q373" s="70"/>
      <c r="R373" s="79">
        <v>13</v>
      </c>
      <c r="S373" s="769">
        <f>IF(ISERROR(VLOOKUP(VLOOKUP(Q351,$AB:$AF,5,0)&amp;R373,売上入力!$A:$AJ,35,0)),0,IF(VLOOKUP(VLOOKUP(Q351,$AB:$AF,5,0)&amp;R373,売上入力!$A:$J,10,0)="日払","日払済",VLOOKUP(VLOOKUP(Q351,$AB:$AF,5,0)&amp;R373,売上入力!$A:$AJ,35,0)))</f>
        <v>0</v>
      </c>
      <c r="T373" s="770"/>
      <c r="U373" s="79">
        <v>28</v>
      </c>
      <c r="V373" s="769">
        <f>IF(ISERROR(VLOOKUP(VLOOKUP(Q351,$AB:$AF,5,0)&amp;U373,売上入力!$A:$AJ,35,0)),0,IF(VLOOKUP(VLOOKUP(Q351,$AB:$AF,5,0)&amp;U373,売上入力!$A:$J,10,0)="日払","日払済",VLOOKUP(VLOOKUP(Q351,$AB:$AF,5,0)&amp;U373,売上入力!$A:$AJ,35,0)))</f>
        <v>0</v>
      </c>
      <c r="W373" s="770"/>
      <c r="X373" s="73"/>
    </row>
    <row r="374" spans="1:24" ht="15.75" customHeight="1">
      <c r="A374" s="70"/>
      <c r="B374" s="79">
        <v>14</v>
      </c>
      <c r="C374" s="769">
        <f>IF(ISERROR(VLOOKUP(VLOOKUP(A351,$AB:$AF,5,0)&amp;B374,売上入力!$A:$AJ,35,0)),0,IF(VLOOKUP(VLOOKUP(A351,$AB:$AF,5,0)&amp;B374,売上入力!$A:$J,10,0)="日払","日払済",VLOOKUP(VLOOKUP(A351,$AB:$AF,5,0)&amp;B374,売上入力!$A:$AJ,35,0)))</f>
        <v>0</v>
      </c>
      <c r="D374" s="770"/>
      <c r="E374" s="79">
        <v>29</v>
      </c>
      <c r="F374" s="769">
        <f>IF(ISERROR(VLOOKUP(VLOOKUP(A351,$AB:$AF,5,0)&amp;E374,売上入力!$A:$AJ,35,0)),0,IF(VLOOKUP(VLOOKUP(A351,$AB:$AF,5,0)&amp;E374,売上入力!$A:$J,10,0)="日払","日払済",VLOOKUP(VLOOKUP(A351,$AB:$AF,5,0)&amp;E374,売上入力!$A:$AJ,35,0)))</f>
        <v>0</v>
      </c>
      <c r="G374" s="770"/>
      <c r="H374" s="73"/>
      <c r="I374" s="70"/>
      <c r="J374" s="79">
        <v>14</v>
      </c>
      <c r="K374" s="769">
        <f>IF(ISERROR(VLOOKUP(VLOOKUP(I351,$AB:$AF,5,0)&amp;J374,売上入力!$A:$AJ,35,0)),0,IF(VLOOKUP(VLOOKUP(I351,$AB:$AF,5,0)&amp;J374,売上入力!$A:$J,10,0)="日払","日払済",VLOOKUP(VLOOKUP(I351,$AB:$AF,5,0)&amp;J374,売上入力!$A:$AJ,35,0)))</f>
        <v>0</v>
      </c>
      <c r="L374" s="770"/>
      <c r="M374" s="79">
        <v>29</v>
      </c>
      <c r="N374" s="769">
        <f>IF(ISERROR(VLOOKUP(VLOOKUP(I351,$AB:$AF,5,0)&amp;M374,売上入力!$A:$AJ,35,0)),0,IF(VLOOKUP(VLOOKUP(I351,$AB:$AF,5,0)&amp;M374,売上入力!$A:$J,10,0)="日払","日払済",VLOOKUP(VLOOKUP(I351,$AB:$AF,5,0)&amp;M374,売上入力!$A:$AJ,35,0)))</f>
        <v>0</v>
      </c>
      <c r="O374" s="770"/>
      <c r="P374" s="73"/>
      <c r="Q374" s="70"/>
      <c r="R374" s="79">
        <v>14</v>
      </c>
      <c r="S374" s="769">
        <f>IF(ISERROR(VLOOKUP(VLOOKUP(Q351,$AB:$AF,5,0)&amp;R374,売上入力!$A:$AJ,35,0)),0,IF(VLOOKUP(VLOOKUP(Q351,$AB:$AF,5,0)&amp;R374,売上入力!$A:$J,10,0)="日払","日払済",VLOOKUP(VLOOKUP(Q351,$AB:$AF,5,0)&amp;R374,売上入力!$A:$AJ,35,0)))</f>
        <v>0</v>
      </c>
      <c r="T374" s="770"/>
      <c r="U374" s="79">
        <v>29</v>
      </c>
      <c r="V374" s="769">
        <f>IF(ISERROR(VLOOKUP(VLOOKUP(Q351,$AB:$AF,5,0)&amp;U374,売上入力!$A:$AJ,35,0)),0,IF(VLOOKUP(VLOOKUP(Q351,$AB:$AF,5,0)&amp;U374,売上入力!$A:$J,10,0)="日払","日払済",VLOOKUP(VLOOKUP(Q351,$AB:$AF,5,0)&amp;U374,売上入力!$A:$AJ,35,0)))</f>
        <v>0</v>
      </c>
      <c r="W374" s="770"/>
      <c r="X374" s="73"/>
    </row>
    <row r="375" spans="1:24" ht="15.75" customHeight="1">
      <c r="A375" s="70"/>
      <c r="B375" s="80">
        <v>15</v>
      </c>
      <c r="C375" s="769">
        <f>IF(ISERROR(VLOOKUP(VLOOKUP(A351,$AB:$AF,5,0)&amp;B375,売上入力!$A:$AJ,35,0)),0,IF(VLOOKUP(VLOOKUP(A351,$AB:$AF,5,0)&amp;B375,売上入力!$A:$J,10,0)="日払","日払済",VLOOKUP(VLOOKUP(A351,$AB:$AF,5,0)&amp;B375,売上入力!$A:$AJ,35,0)))</f>
        <v>0</v>
      </c>
      <c r="D375" s="770"/>
      <c r="E375" s="79">
        <v>30</v>
      </c>
      <c r="F375" s="769">
        <f>IF(ISERROR(VLOOKUP(VLOOKUP(A351,$AB:$AF,5,0)&amp;E375,売上入力!$A:$AJ,35,0)),0,IF(VLOOKUP(VLOOKUP(A351,$AB:$AF,5,0)&amp;E375,売上入力!$A:$J,10,0)="日払","日払済",VLOOKUP(VLOOKUP(A351,$AB:$AF,5,0)&amp;E375,売上入力!$A:$AJ,35,0)))</f>
        <v>0</v>
      </c>
      <c r="G375" s="770"/>
      <c r="H375" s="73"/>
      <c r="I375" s="70"/>
      <c r="J375" s="80">
        <v>15</v>
      </c>
      <c r="K375" s="769">
        <f>IF(ISERROR(VLOOKUP(VLOOKUP(I351,$AB:$AF,5,0)&amp;J375,売上入力!$A:$AJ,35,0)),0,IF(VLOOKUP(VLOOKUP(I351,$AB:$AF,5,0)&amp;J375,売上入力!$A:$J,10,0)="日払","日払済",VLOOKUP(VLOOKUP(I351,$AB:$AF,5,0)&amp;J375,売上入力!$A:$AJ,35,0)))</f>
        <v>0</v>
      </c>
      <c r="L375" s="770"/>
      <c r="M375" s="79">
        <v>30</v>
      </c>
      <c r="N375" s="769">
        <f>IF(ISERROR(VLOOKUP(VLOOKUP(I351,$AB:$AF,5,0)&amp;M375,売上入力!$A:$AJ,35,0)),0,IF(VLOOKUP(VLOOKUP(I351,$AB:$AF,5,0)&amp;M375,売上入力!$A:$J,10,0)="日払","日払済",VLOOKUP(VLOOKUP(I351,$AB:$AF,5,0)&amp;M375,売上入力!$A:$AJ,35,0)))</f>
        <v>0</v>
      </c>
      <c r="O375" s="770"/>
      <c r="P375" s="73"/>
      <c r="Q375" s="70"/>
      <c r="R375" s="80">
        <v>15</v>
      </c>
      <c r="S375" s="769">
        <f>IF(ISERROR(VLOOKUP(VLOOKUP(Q351,$AB:$AF,5,0)&amp;R375,売上入力!$A:$AJ,35,0)),0,IF(VLOOKUP(VLOOKUP(Q351,$AB:$AF,5,0)&amp;R375,売上入力!$A:$J,10,0)="日払","日払済",VLOOKUP(VLOOKUP(Q351,$AB:$AF,5,0)&amp;R375,売上入力!$A:$AJ,35,0)))</f>
        <v>0</v>
      </c>
      <c r="T375" s="770"/>
      <c r="U375" s="79">
        <v>30</v>
      </c>
      <c r="V375" s="769">
        <f>IF(ISERROR(VLOOKUP(VLOOKUP(Q351,$AB:$AF,5,0)&amp;U375,売上入力!$A:$AJ,35,0)),0,IF(VLOOKUP(VLOOKUP(Q351,$AB:$AF,5,0)&amp;U375,売上入力!$A:$J,10,0)="日払","日払済",VLOOKUP(VLOOKUP(Q351,$AB:$AF,5,0)&amp;U375,売上入力!$A:$AJ,35,0)))</f>
        <v>0</v>
      </c>
      <c r="W375" s="770"/>
      <c r="X375" s="73"/>
    </row>
    <row r="376" spans="1:24" ht="15.75" customHeight="1">
      <c r="A376" s="70"/>
      <c r="B376" s="81"/>
      <c r="C376" s="765"/>
      <c r="D376" s="766"/>
      <c r="E376" s="79">
        <v>31</v>
      </c>
      <c r="F376" s="767">
        <f>IF(ISERROR(VLOOKUP(VLOOKUP(A351,$AB:$AF,5,0)&amp;E376,売上入力!$A:$AJ,35,0)),0,IF(VLOOKUP(VLOOKUP(A351,$AB:$AF,5,0)&amp;E376,売上入力!$A:$J,10,0)="日払","日払済",VLOOKUP(VLOOKUP(A351,$AB:$AF,5,0)&amp;E376,売上入力!$A:$AJ,35,0)))</f>
        <v>0</v>
      </c>
      <c r="G376" s="768"/>
      <c r="H376" s="73"/>
      <c r="I376" s="70"/>
      <c r="J376" s="81"/>
      <c r="K376" s="765"/>
      <c r="L376" s="766"/>
      <c r="M376" s="79">
        <v>31</v>
      </c>
      <c r="N376" s="767">
        <f>IF(ISERROR(VLOOKUP(VLOOKUP(I351,$AB:$AF,5,0)&amp;M376,売上入力!$A:$AJ,35,0)),0,IF(VLOOKUP(VLOOKUP(I351,$AB:$AF,5,0)&amp;M376,売上入力!$A:$J,10,0)="日払","日払済",VLOOKUP(VLOOKUP(I351,$AB:$AF,5,0)&amp;M376,売上入力!$A:$AJ,35,0)))</f>
        <v>0</v>
      </c>
      <c r="O376" s="768"/>
      <c r="P376" s="73"/>
      <c r="Q376" s="70"/>
      <c r="R376" s="81"/>
      <c r="S376" s="765"/>
      <c r="T376" s="766"/>
      <c r="U376" s="79">
        <v>31</v>
      </c>
      <c r="V376" s="767">
        <f>IF(ISERROR(VLOOKUP(VLOOKUP(Q351,$AB:$AF,5,0)&amp;U376,売上入力!$A:$AJ,35,0)),0,IF(VLOOKUP(VLOOKUP(Q351,$AB:$AF,5,0)&amp;U376,売上入力!$A:$J,10,0)="日払","日払済",VLOOKUP(VLOOKUP(Q351,$AB:$AF,5,0)&amp;U376,売上入力!$A:$AJ,35,0)))</f>
        <v>0</v>
      </c>
      <c r="W376" s="768"/>
      <c r="X376" s="73"/>
    </row>
    <row r="377" spans="1:24" ht="15.75" customHeight="1">
      <c r="A377" s="70"/>
      <c r="B377" s="756" t="s">
        <v>50</v>
      </c>
      <c r="C377" s="757"/>
      <c r="D377" s="758"/>
      <c r="E377" s="759">
        <f>SUM(C361:C376,F361:F376)</f>
        <v>0</v>
      </c>
      <c r="F377" s="760"/>
      <c r="G377" s="82" t="s">
        <v>51</v>
      </c>
      <c r="H377" s="73"/>
      <c r="I377" s="70"/>
      <c r="J377" s="756" t="s">
        <v>50</v>
      </c>
      <c r="K377" s="757"/>
      <c r="L377" s="758"/>
      <c r="M377" s="759">
        <f>SUM(K361:K376,N361:N376)</f>
        <v>0</v>
      </c>
      <c r="N377" s="760"/>
      <c r="O377" s="82" t="s">
        <v>51</v>
      </c>
      <c r="P377" s="73"/>
      <c r="Q377" s="70"/>
      <c r="R377" s="756" t="s">
        <v>50</v>
      </c>
      <c r="S377" s="757"/>
      <c r="T377" s="758"/>
      <c r="U377" s="759">
        <f>SUM(S361:S376,V361:V376)</f>
        <v>0</v>
      </c>
      <c r="V377" s="760"/>
      <c r="W377" s="82" t="s">
        <v>51</v>
      </c>
      <c r="X377" s="73"/>
    </row>
    <row r="378" spans="1:24" ht="15.75" customHeight="1">
      <c r="A378" s="70"/>
      <c r="B378" s="756" t="s">
        <v>52</v>
      </c>
      <c r="C378" s="757"/>
      <c r="D378" s="758"/>
      <c r="E378" s="759">
        <f>COUNTIF(C361:C375,"&gt;1")+COUNTIF(F361:F376,"&gt;1")</f>
        <v>0</v>
      </c>
      <c r="F378" s="760"/>
      <c r="G378" s="82" t="s">
        <v>48</v>
      </c>
      <c r="H378" s="73"/>
      <c r="I378" s="70"/>
      <c r="J378" s="756" t="s">
        <v>52</v>
      </c>
      <c r="K378" s="757"/>
      <c r="L378" s="758"/>
      <c r="M378" s="759">
        <f>COUNTIF(K361:K375,"&gt;1")+COUNTIF(N361:N376,"&gt;1")</f>
        <v>0</v>
      </c>
      <c r="N378" s="760"/>
      <c r="O378" s="82" t="s">
        <v>48</v>
      </c>
      <c r="P378" s="73"/>
      <c r="Q378" s="70"/>
      <c r="R378" s="756" t="s">
        <v>52</v>
      </c>
      <c r="S378" s="757"/>
      <c r="T378" s="758"/>
      <c r="U378" s="759">
        <f>COUNTIF(S361:S375,"&gt;1")+COUNTIF(V361:V376,"&gt;1")</f>
        <v>0</v>
      </c>
      <c r="V378" s="760"/>
      <c r="W378" s="82" t="s">
        <v>48</v>
      </c>
      <c r="X378" s="73"/>
    </row>
    <row r="379" spans="1:24" ht="15.75" customHeight="1">
      <c r="A379" s="70"/>
      <c r="B379" s="756" t="s">
        <v>53</v>
      </c>
      <c r="C379" s="757"/>
      <c r="D379" s="758"/>
      <c r="E379" s="761"/>
      <c r="F379" s="762"/>
      <c r="G379" s="82" t="s">
        <v>51</v>
      </c>
      <c r="H379" s="73"/>
      <c r="I379" s="70"/>
      <c r="J379" s="756" t="s">
        <v>53</v>
      </c>
      <c r="K379" s="757"/>
      <c r="L379" s="758"/>
      <c r="M379" s="761"/>
      <c r="N379" s="762"/>
      <c r="O379" s="82" t="s">
        <v>51</v>
      </c>
      <c r="P379" s="73"/>
      <c r="Q379" s="70"/>
      <c r="R379" s="756" t="s">
        <v>53</v>
      </c>
      <c r="S379" s="757"/>
      <c r="T379" s="758"/>
      <c r="U379" s="761"/>
      <c r="V379" s="762"/>
      <c r="W379" s="82" t="s">
        <v>51</v>
      </c>
      <c r="X379" s="73"/>
    </row>
    <row r="380" spans="1:24" ht="15.75" customHeight="1">
      <c r="A380" s="70"/>
      <c r="B380" s="756" t="s">
        <v>54</v>
      </c>
      <c r="C380" s="757"/>
      <c r="D380" s="758"/>
      <c r="E380" s="759">
        <f>E377-E379</f>
        <v>0</v>
      </c>
      <c r="F380" s="760"/>
      <c r="G380" s="82" t="s">
        <v>51</v>
      </c>
      <c r="H380" s="73"/>
      <c r="I380" s="70"/>
      <c r="J380" s="756" t="s">
        <v>54</v>
      </c>
      <c r="K380" s="757"/>
      <c r="L380" s="758"/>
      <c r="M380" s="759">
        <f>M377-M379</f>
        <v>0</v>
      </c>
      <c r="N380" s="760"/>
      <c r="O380" s="82" t="s">
        <v>51</v>
      </c>
      <c r="P380" s="73"/>
      <c r="Q380" s="70"/>
      <c r="R380" s="756" t="s">
        <v>54</v>
      </c>
      <c r="S380" s="757"/>
      <c r="T380" s="758"/>
      <c r="U380" s="759">
        <f>U377-U379</f>
        <v>0</v>
      </c>
      <c r="V380" s="760"/>
      <c r="W380" s="82" t="s">
        <v>51</v>
      </c>
      <c r="X380" s="73"/>
    </row>
    <row r="381" spans="1:24" ht="8.25" customHeight="1">
      <c r="A381" s="70"/>
      <c r="B381" s="83"/>
      <c r="C381" s="83"/>
      <c r="D381" s="83"/>
      <c r="E381" s="84"/>
      <c r="F381" s="85"/>
      <c r="G381" s="83"/>
      <c r="H381" s="73"/>
      <c r="I381" s="70"/>
      <c r="J381" s="83"/>
      <c r="K381" s="83"/>
      <c r="L381" s="83"/>
      <c r="M381" s="84"/>
      <c r="N381" s="85"/>
      <c r="O381" s="83"/>
      <c r="P381" s="73"/>
      <c r="Q381" s="70"/>
      <c r="R381" s="83"/>
      <c r="S381" s="83"/>
      <c r="T381" s="83"/>
      <c r="U381" s="84"/>
      <c r="V381" s="85"/>
      <c r="W381" s="83"/>
      <c r="X381" s="73"/>
    </row>
    <row r="382" spans="1:24" ht="15" customHeight="1">
      <c r="A382" s="70"/>
      <c r="B382" s="547" t="s">
        <v>381</v>
      </c>
      <c r="C382" s="548"/>
      <c r="D382" s="548"/>
      <c r="E382" s="548"/>
      <c r="F382" s="548"/>
      <c r="G382" s="549"/>
      <c r="H382" s="73"/>
      <c r="I382" s="70"/>
      <c r="J382" s="547" t="s">
        <v>381</v>
      </c>
      <c r="K382" s="548"/>
      <c r="L382" s="548"/>
      <c r="M382" s="548"/>
      <c r="N382" s="548"/>
      <c r="O382" s="549"/>
      <c r="P382" s="73"/>
      <c r="Q382" s="70"/>
      <c r="R382" s="547" t="s">
        <v>381</v>
      </c>
      <c r="S382" s="548"/>
      <c r="T382" s="548"/>
      <c r="U382" s="548"/>
      <c r="V382" s="548"/>
      <c r="W382" s="549"/>
      <c r="X382" s="73"/>
    </row>
    <row r="383" spans="1:24" ht="15" customHeight="1">
      <c r="A383" s="70"/>
      <c r="B383" s="754" t="s">
        <v>56</v>
      </c>
      <c r="C383" s="754"/>
      <c r="D383" s="754"/>
      <c r="E383" s="754"/>
      <c r="F383" s="754"/>
      <c r="G383" s="550"/>
      <c r="H383" s="73"/>
      <c r="I383" s="70"/>
      <c r="J383" s="754" t="s">
        <v>56</v>
      </c>
      <c r="K383" s="754"/>
      <c r="L383" s="754"/>
      <c r="M383" s="754"/>
      <c r="N383" s="754"/>
      <c r="O383" s="550"/>
      <c r="P383" s="73"/>
      <c r="Q383" s="70"/>
      <c r="R383" s="754" t="s">
        <v>56</v>
      </c>
      <c r="S383" s="754"/>
      <c r="T383" s="754"/>
      <c r="U383" s="754"/>
      <c r="V383" s="754"/>
      <c r="W383" s="550"/>
      <c r="X383" s="73"/>
    </row>
    <row r="384" spans="1:24" ht="27" customHeight="1">
      <c r="A384" s="70"/>
      <c r="B384" s="755" t="s">
        <v>382</v>
      </c>
      <c r="C384" s="755"/>
      <c r="D384" s="755"/>
      <c r="E384" s="755"/>
      <c r="F384" s="755"/>
      <c r="G384" s="551"/>
      <c r="H384" s="73"/>
      <c r="I384" s="70"/>
      <c r="J384" s="755" t="s">
        <v>382</v>
      </c>
      <c r="K384" s="755"/>
      <c r="L384" s="755"/>
      <c r="M384" s="755"/>
      <c r="N384" s="755"/>
      <c r="O384" s="551"/>
      <c r="P384" s="73"/>
      <c r="Q384" s="70"/>
      <c r="R384" s="755" t="s">
        <v>382</v>
      </c>
      <c r="S384" s="755"/>
      <c r="T384" s="755"/>
      <c r="U384" s="755"/>
      <c r="V384" s="755"/>
      <c r="W384" s="551"/>
      <c r="X384" s="73"/>
    </row>
    <row r="385" spans="1:26" ht="13.5">
      <c r="A385" s="86"/>
      <c r="B385" s="87"/>
      <c r="C385" s="87"/>
      <c r="D385" s="87"/>
      <c r="E385" s="87"/>
      <c r="F385" s="87"/>
      <c r="G385" s="87"/>
      <c r="H385" s="88"/>
      <c r="I385" s="86"/>
      <c r="J385" s="87"/>
      <c r="K385" s="87"/>
      <c r="L385" s="87"/>
      <c r="M385" s="87"/>
      <c r="N385" s="87"/>
      <c r="O385" s="87"/>
      <c r="P385" s="88"/>
      <c r="Q385" s="86"/>
      <c r="R385" s="87"/>
      <c r="S385" s="87"/>
      <c r="T385" s="87"/>
      <c r="U385" s="87"/>
      <c r="V385" s="87"/>
      <c r="W385" s="87"/>
      <c r="X385" s="88"/>
    </row>
    <row r="386" spans="1:26" ht="13.5">
      <c r="A386" s="67">
        <v>34</v>
      </c>
      <c r="B386" s="68"/>
      <c r="C386" s="68"/>
      <c r="D386" s="68"/>
      <c r="E386" s="68"/>
      <c r="F386" s="68"/>
      <c r="G386" s="68"/>
      <c r="H386" s="69"/>
      <c r="I386" s="67">
        <v>35</v>
      </c>
      <c r="J386" s="68"/>
      <c r="K386" s="68"/>
      <c r="L386" s="68"/>
      <c r="M386" s="68"/>
      <c r="N386" s="68"/>
      <c r="O386" s="68"/>
      <c r="P386" s="69"/>
      <c r="Q386" s="67">
        <v>36</v>
      </c>
      <c r="R386" s="68"/>
      <c r="S386" s="68"/>
      <c r="T386" s="68"/>
      <c r="U386" s="68"/>
      <c r="V386" s="68"/>
      <c r="W386" s="68"/>
      <c r="X386" s="69"/>
    </row>
    <row r="387" spans="1:26" ht="17.25">
      <c r="A387" s="70"/>
      <c r="B387" s="788" t="s">
        <v>43</v>
      </c>
      <c r="C387" s="789"/>
      <c r="D387" s="789"/>
      <c r="E387" s="789"/>
      <c r="F387" s="789"/>
      <c r="G387" s="790"/>
      <c r="H387" s="71"/>
      <c r="I387" s="70"/>
      <c r="J387" s="788" t="s">
        <v>43</v>
      </c>
      <c r="K387" s="789"/>
      <c r="L387" s="789"/>
      <c r="M387" s="789"/>
      <c r="N387" s="789"/>
      <c r="O387" s="790"/>
      <c r="P387" s="71"/>
      <c r="Q387" s="70"/>
      <c r="R387" s="788" t="s">
        <v>43</v>
      </c>
      <c r="S387" s="789"/>
      <c r="T387" s="789"/>
      <c r="U387" s="789"/>
      <c r="V387" s="789"/>
      <c r="W387" s="790"/>
      <c r="X387" s="71"/>
    </row>
    <row r="388" spans="1:26" ht="13.5">
      <c r="A388" s="70"/>
      <c r="B388" s="72"/>
      <c r="C388" s="72"/>
      <c r="D388" s="545" t="str">
        <f>"（ "&amp;$AA$3&amp;"年"</f>
        <v>（ 令和5年</v>
      </c>
      <c r="E388" s="72">
        <f>E3</f>
        <v>10</v>
      </c>
      <c r="F388" s="72" t="s">
        <v>379</v>
      </c>
      <c r="H388" s="73"/>
      <c r="I388" s="70"/>
      <c r="J388" s="72"/>
      <c r="K388" s="72"/>
      <c r="L388" s="545" t="str">
        <f>D388</f>
        <v>（ 令和5年</v>
      </c>
      <c r="M388" s="72">
        <f>E3</f>
        <v>10</v>
      </c>
      <c r="N388" s="72" t="s">
        <v>379</v>
      </c>
      <c r="P388" s="73"/>
      <c r="Q388" s="70"/>
      <c r="R388" s="72"/>
      <c r="S388" s="72"/>
      <c r="T388" s="545" t="str">
        <f>D388</f>
        <v>（ 令和5年</v>
      </c>
      <c r="U388" s="72">
        <f>E3</f>
        <v>10</v>
      </c>
      <c r="V388" s="72" t="s">
        <v>379</v>
      </c>
      <c r="X388" s="73"/>
      <c r="Z388" s="154"/>
    </row>
    <row r="389" spans="1:26" ht="8.25" customHeight="1">
      <c r="A389" s="70"/>
      <c r="H389" s="73"/>
      <c r="I389" s="70"/>
      <c r="P389" s="73"/>
      <c r="Q389" s="70"/>
      <c r="X389" s="73"/>
    </row>
    <row r="390" spans="1:26" ht="17.25">
      <c r="A390" s="70"/>
      <c r="B390" s="74"/>
      <c r="C390" s="791" t="str">
        <f>VLOOKUP(A386,$AB:$AD,3,0)</f>
        <v>道上</v>
      </c>
      <c r="D390" s="791"/>
      <c r="E390" s="791">
        <f>VLOOKUP(A386,$AB:$AF,4,0)</f>
        <v>0</v>
      </c>
      <c r="F390" s="791"/>
      <c r="G390" s="163" t="s">
        <v>44</v>
      </c>
      <c r="H390" s="73"/>
      <c r="I390" s="70"/>
      <c r="J390" s="74"/>
      <c r="K390" s="791" t="str">
        <f>VLOOKUP(I386,$AB:$AD,3,0)</f>
        <v>片山紗</v>
      </c>
      <c r="L390" s="791"/>
      <c r="M390" s="791">
        <f>VLOOKUP(I386,$AB:$AF,4,0)</f>
        <v>0</v>
      </c>
      <c r="N390" s="791"/>
      <c r="O390" s="163" t="s">
        <v>44</v>
      </c>
      <c r="P390" s="73"/>
      <c r="Q390" s="70"/>
      <c r="R390" s="74"/>
      <c r="S390" s="791" t="str">
        <f>VLOOKUP(Q386,$AB:$AD,3,0)</f>
        <v>中條</v>
      </c>
      <c r="T390" s="791"/>
      <c r="U390" s="791" t="str">
        <f>VLOOKUP(Q386,$AB:$AF,4,0)</f>
        <v>英二</v>
      </c>
      <c r="V390" s="791"/>
      <c r="W390" s="163" t="s">
        <v>44</v>
      </c>
      <c r="X390" s="73"/>
    </row>
    <row r="391" spans="1:26" ht="8.25" customHeight="1">
      <c r="A391" s="70"/>
      <c r="H391" s="73"/>
      <c r="I391" s="70"/>
      <c r="P391" s="73"/>
      <c r="Q391" s="70"/>
      <c r="X391" s="73"/>
    </row>
    <row r="392" spans="1:26" ht="15.75" customHeight="1">
      <c r="A392" s="70"/>
      <c r="B392" s="775" t="s">
        <v>45</v>
      </c>
      <c r="C392" s="776"/>
      <c r="D392" s="777"/>
      <c r="E392" s="75" t="s">
        <v>46</v>
      </c>
      <c r="F392" s="781">
        <f>$Z$3</f>
        <v>45200</v>
      </c>
      <c r="G392" s="782"/>
      <c r="H392" s="73"/>
      <c r="I392" s="70"/>
      <c r="J392" s="775" t="s">
        <v>45</v>
      </c>
      <c r="K392" s="776"/>
      <c r="L392" s="777"/>
      <c r="M392" s="75" t="s">
        <v>46</v>
      </c>
      <c r="N392" s="781">
        <f>F392</f>
        <v>45200</v>
      </c>
      <c r="O392" s="782"/>
      <c r="P392" s="73"/>
      <c r="Q392" s="70"/>
      <c r="R392" s="775" t="s">
        <v>45</v>
      </c>
      <c r="S392" s="776"/>
      <c r="T392" s="777"/>
      <c r="U392" s="75" t="s">
        <v>46</v>
      </c>
      <c r="V392" s="781">
        <f>F392</f>
        <v>45200</v>
      </c>
      <c r="W392" s="782"/>
      <c r="X392" s="73"/>
    </row>
    <row r="393" spans="1:26" ht="15.75" customHeight="1">
      <c r="A393" s="70"/>
      <c r="B393" s="778"/>
      <c r="C393" s="779"/>
      <c r="D393" s="780"/>
      <c r="E393" s="76" t="s">
        <v>47</v>
      </c>
      <c r="F393" s="784">
        <f>EDATE(F392,1)-1</f>
        <v>45230</v>
      </c>
      <c r="G393" s="785"/>
      <c r="H393" s="73"/>
      <c r="I393" s="70"/>
      <c r="J393" s="778"/>
      <c r="K393" s="779"/>
      <c r="L393" s="780"/>
      <c r="M393" s="76" t="s">
        <v>47</v>
      </c>
      <c r="N393" s="784">
        <f>EDATE(N392,1)-1</f>
        <v>45230</v>
      </c>
      <c r="O393" s="785"/>
      <c r="P393" s="73"/>
      <c r="Q393" s="70"/>
      <c r="R393" s="778"/>
      <c r="S393" s="779"/>
      <c r="T393" s="780"/>
      <c r="U393" s="76" t="s">
        <v>47</v>
      </c>
      <c r="V393" s="784">
        <f>EDATE(V392,1)-1</f>
        <v>45230</v>
      </c>
      <c r="W393" s="785"/>
      <c r="X393" s="73"/>
    </row>
    <row r="394" spans="1:26" ht="15.75" customHeight="1">
      <c r="A394" s="70"/>
      <c r="B394" s="756" t="s">
        <v>21</v>
      </c>
      <c r="C394" s="757"/>
      <c r="D394" s="757"/>
      <c r="E394" s="757"/>
      <c r="F394" s="757"/>
      <c r="G394" s="758"/>
      <c r="H394" s="73"/>
      <c r="I394" s="70"/>
      <c r="J394" s="756" t="s">
        <v>21</v>
      </c>
      <c r="K394" s="757"/>
      <c r="L394" s="757"/>
      <c r="M394" s="757"/>
      <c r="N394" s="757"/>
      <c r="O394" s="758"/>
      <c r="P394" s="73"/>
      <c r="Q394" s="70"/>
      <c r="R394" s="756" t="s">
        <v>21</v>
      </c>
      <c r="S394" s="757"/>
      <c r="T394" s="757"/>
      <c r="U394" s="757"/>
      <c r="V394" s="757"/>
      <c r="W394" s="758"/>
      <c r="X394" s="73"/>
    </row>
    <row r="395" spans="1:26" ht="15.75" customHeight="1">
      <c r="A395" s="70"/>
      <c r="B395" s="77" t="s">
        <v>48</v>
      </c>
      <c r="C395" s="773" t="s">
        <v>49</v>
      </c>
      <c r="D395" s="774"/>
      <c r="E395" s="77" t="s">
        <v>48</v>
      </c>
      <c r="F395" s="773" t="s">
        <v>49</v>
      </c>
      <c r="G395" s="774"/>
      <c r="H395" s="73"/>
      <c r="I395" s="70"/>
      <c r="J395" s="77" t="s">
        <v>48</v>
      </c>
      <c r="K395" s="773" t="s">
        <v>49</v>
      </c>
      <c r="L395" s="774"/>
      <c r="M395" s="77" t="s">
        <v>48</v>
      </c>
      <c r="N395" s="773" t="s">
        <v>49</v>
      </c>
      <c r="O395" s="774"/>
      <c r="P395" s="73"/>
      <c r="Q395" s="70"/>
      <c r="R395" s="77" t="s">
        <v>48</v>
      </c>
      <c r="S395" s="773" t="s">
        <v>49</v>
      </c>
      <c r="T395" s="774"/>
      <c r="U395" s="77" t="s">
        <v>48</v>
      </c>
      <c r="V395" s="773" t="s">
        <v>49</v>
      </c>
      <c r="W395" s="774"/>
      <c r="X395" s="73"/>
    </row>
    <row r="396" spans="1:26" ht="15.75" customHeight="1">
      <c r="A396" s="70"/>
      <c r="B396" s="78">
        <v>1</v>
      </c>
      <c r="C396" s="769">
        <f>IF(ISERROR(VLOOKUP(VLOOKUP(A386,$AB:$AF,5,0)&amp;B396,売上入力!$A:$AJ,35,0)),0,IF(VLOOKUP(VLOOKUP(A386,$AB:$AF,5,0)&amp;B396,売上入力!$A:$J,10,0)="日払","日払済",VLOOKUP(VLOOKUP(A386,$AB:$AF,5,0)&amp;B396,売上入力!$A:$AJ,35,0)))</f>
        <v>0</v>
      </c>
      <c r="D396" s="770"/>
      <c r="E396" s="78">
        <v>16</v>
      </c>
      <c r="F396" s="769">
        <f>IF(ISERROR(VLOOKUP(VLOOKUP(A386,$AB:$AF,5,0)&amp;E396,売上入力!$A:$AJ,35,0)),0,IF(VLOOKUP(VLOOKUP(A386,$AB:$AF,5,0)&amp;E396,売上入力!$A:$J,10,0)="日払","日払済",VLOOKUP(VLOOKUP(A386,$AB:$AF,5,0)&amp;E396,売上入力!$A:$AJ,35,0)))</f>
        <v>0</v>
      </c>
      <c r="G396" s="770"/>
      <c r="H396" s="73"/>
      <c r="I396" s="70"/>
      <c r="J396" s="78">
        <v>1</v>
      </c>
      <c r="K396" s="769">
        <f>IF(ISERROR(VLOOKUP(VLOOKUP(I386,$AB:$AF,5,0)&amp;J396,売上入力!$A:$AJ,35,0)),0,IF(VLOOKUP(VLOOKUP(I386,$AB:$AF,5,0)&amp;J396,売上入力!$A:$J,10,0)="日払","日払済",VLOOKUP(VLOOKUP(I386,$AB:$AF,5,0)&amp;J396,売上入力!$A:$AJ,35,0)))</f>
        <v>0</v>
      </c>
      <c r="L396" s="770"/>
      <c r="M396" s="78">
        <v>16</v>
      </c>
      <c r="N396" s="769">
        <f>IF(ISERROR(VLOOKUP(VLOOKUP(I386,$AB:$AF,5,0)&amp;M396,売上入力!$A:$AJ,35,0)),0,IF(VLOOKUP(VLOOKUP(I386,$AB:$AF,5,0)&amp;M396,売上入力!$A:$J,10,0)="日払","日払済",VLOOKUP(VLOOKUP(I386,$AB:$AF,5,0)&amp;M396,売上入力!$A:$AJ,35,0)))</f>
        <v>0</v>
      </c>
      <c r="O396" s="770"/>
      <c r="P396" s="73"/>
      <c r="Q396" s="70"/>
      <c r="R396" s="78">
        <v>1</v>
      </c>
      <c r="S396" s="769">
        <f>IF(ISERROR(VLOOKUP(VLOOKUP(Q386,$AB:$AF,5,0)&amp;R396,売上入力!$A:$AJ,35,0)),0,IF(VLOOKUP(VLOOKUP(Q386,$AB:$AF,5,0)&amp;R396,売上入力!$A:$J,10,0)="日払","日払済",VLOOKUP(VLOOKUP(Q386,$AB:$AF,5,0)&amp;R396,売上入力!$A:$AJ,35,0)))</f>
        <v>0</v>
      </c>
      <c r="T396" s="770"/>
      <c r="U396" s="78">
        <v>16</v>
      </c>
      <c r="V396" s="769">
        <f>IF(ISERROR(VLOOKUP(VLOOKUP(Q386,$AB:$AF,5,0)&amp;U396,売上入力!$A:$AJ,35,0)),0,IF(VLOOKUP(VLOOKUP(Q386,$AB:$AF,5,0)&amp;U396,売上入力!$A:$J,10,0)="日払","日払済",VLOOKUP(VLOOKUP(Q386,$AB:$AF,5,0)&amp;U396,売上入力!$A:$AJ,35,0)))</f>
        <v>0</v>
      </c>
      <c r="W396" s="770"/>
      <c r="X396" s="73"/>
    </row>
    <row r="397" spans="1:26" ht="15.75" customHeight="1">
      <c r="A397" s="70"/>
      <c r="B397" s="79">
        <v>2</v>
      </c>
      <c r="C397" s="769">
        <f>IF(ISERROR(VLOOKUP(VLOOKUP(A386,$AB:$AF,5,0)&amp;B397,売上入力!$A:$AJ,35,0)),0,IF(VLOOKUP(VLOOKUP(A386,$AB:$AF,5,0)&amp;B397,売上入力!$A:$J,10,0)="日払","日払済",VLOOKUP(VLOOKUP(A386,$AB:$AF,5,0)&amp;B397,売上入力!$A:$AJ,35,0)))</f>
        <v>0</v>
      </c>
      <c r="D397" s="770"/>
      <c r="E397" s="79">
        <v>17</v>
      </c>
      <c r="F397" s="769">
        <f>IF(ISERROR(VLOOKUP(VLOOKUP(A386,$AB:$AF,5,0)&amp;E397,売上入力!$A:$AJ,35,0)),0,IF(VLOOKUP(VLOOKUP(A386,$AB:$AF,5,0)&amp;E397,売上入力!$A:$J,10,0)="日払","日払済",VLOOKUP(VLOOKUP(A386,$AB:$AF,5,0)&amp;E397,売上入力!$A:$AJ,35,0)))</f>
        <v>0</v>
      </c>
      <c r="G397" s="770"/>
      <c r="H397" s="73"/>
      <c r="I397" s="70"/>
      <c r="J397" s="79">
        <v>2</v>
      </c>
      <c r="K397" s="769">
        <f>IF(ISERROR(VLOOKUP(VLOOKUP(I386,$AB:$AF,5,0)&amp;J397,売上入力!$A:$AJ,35,0)),0,IF(VLOOKUP(VLOOKUP(I386,$AB:$AF,5,0)&amp;J397,売上入力!$A:$J,10,0)="日払","日払済",VLOOKUP(VLOOKUP(I386,$AB:$AF,5,0)&amp;J397,売上入力!$A:$AJ,35,0)))</f>
        <v>0</v>
      </c>
      <c r="L397" s="770"/>
      <c r="M397" s="79">
        <v>17</v>
      </c>
      <c r="N397" s="769">
        <f>IF(ISERROR(VLOOKUP(VLOOKUP(I386,$AB:$AF,5,0)&amp;M397,売上入力!$A:$AJ,35,0)),0,IF(VLOOKUP(VLOOKUP(I386,$AB:$AF,5,0)&amp;M397,売上入力!$A:$J,10,0)="日払","日払済",VLOOKUP(VLOOKUP(I386,$AB:$AF,5,0)&amp;M397,売上入力!$A:$AJ,35,0)))</f>
        <v>0</v>
      </c>
      <c r="O397" s="770"/>
      <c r="P397" s="73"/>
      <c r="Q397" s="70"/>
      <c r="R397" s="79">
        <v>2</v>
      </c>
      <c r="S397" s="769">
        <f>IF(ISERROR(VLOOKUP(VLOOKUP(Q386,$AB:$AF,5,0)&amp;R397,売上入力!$A:$AJ,35,0)),0,IF(VLOOKUP(VLOOKUP(Q386,$AB:$AF,5,0)&amp;R397,売上入力!$A:$J,10,0)="日払","日払済",VLOOKUP(VLOOKUP(Q386,$AB:$AF,5,0)&amp;R397,売上入力!$A:$AJ,35,0)))</f>
        <v>0</v>
      </c>
      <c r="T397" s="770"/>
      <c r="U397" s="79">
        <v>17</v>
      </c>
      <c r="V397" s="769">
        <f>IF(ISERROR(VLOOKUP(VLOOKUP(Q386,$AB:$AF,5,0)&amp;U397,売上入力!$A:$AJ,35,0)),0,IF(VLOOKUP(VLOOKUP(Q386,$AB:$AF,5,0)&amp;U397,売上入力!$A:$J,10,0)="日払","日払済",VLOOKUP(VLOOKUP(Q386,$AB:$AF,5,0)&amp;U397,売上入力!$A:$AJ,35,0)))</f>
        <v>0</v>
      </c>
      <c r="W397" s="770"/>
      <c r="X397" s="73"/>
    </row>
    <row r="398" spans="1:26" ht="15.75" customHeight="1">
      <c r="A398" s="70"/>
      <c r="B398" s="79">
        <v>3</v>
      </c>
      <c r="C398" s="769">
        <f>IF(ISERROR(VLOOKUP(VLOOKUP(A386,$AB:$AF,5,0)&amp;B398,売上入力!$A:$AJ,35,0)),0,IF(VLOOKUP(VLOOKUP(A386,$AB:$AF,5,0)&amp;B398,売上入力!$A:$J,10,0)="日払","日払済",VLOOKUP(VLOOKUP(A386,$AB:$AF,5,0)&amp;B398,売上入力!$A:$AJ,35,0)))</f>
        <v>0</v>
      </c>
      <c r="D398" s="770"/>
      <c r="E398" s="79">
        <v>18</v>
      </c>
      <c r="F398" s="769">
        <f>IF(ISERROR(VLOOKUP(VLOOKUP(A386,$AB:$AF,5,0)&amp;E398,売上入力!$A:$AJ,35,0)),0,IF(VLOOKUP(VLOOKUP(A386,$AB:$AF,5,0)&amp;E398,売上入力!$A:$J,10,0)="日払","日払済",VLOOKUP(VLOOKUP(A386,$AB:$AF,5,0)&amp;E398,売上入力!$A:$AJ,35,0)))</f>
        <v>0</v>
      </c>
      <c r="G398" s="770"/>
      <c r="H398" s="73"/>
      <c r="I398" s="70"/>
      <c r="J398" s="79">
        <v>3</v>
      </c>
      <c r="K398" s="769">
        <f>IF(ISERROR(VLOOKUP(VLOOKUP(I386,$AB:$AF,5,0)&amp;J398,売上入力!$A:$AJ,35,0)),0,IF(VLOOKUP(VLOOKUP(I386,$AB:$AF,5,0)&amp;J398,売上入力!$A:$J,10,0)="日払","日払済",VLOOKUP(VLOOKUP(I386,$AB:$AF,5,0)&amp;J398,売上入力!$A:$AJ,35,0)))</f>
        <v>0</v>
      </c>
      <c r="L398" s="770"/>
      <c r="M398" s="79">
        <v>18</v>
      </c>
      <c r="N398" s="769">
        <f>IF(ISERROR(VLOOKUP(VLOOKUP(I386,$AB:$AF,5,0)&amp;M398,売上入力!$A:$AJ,35,0)),0,IF(VLOOKUP(VLOOKUP(I386,$AB:$AF,5,0)&amp;M398,売上入力!$A:$J,10,0)="日払","日払済",VLOOKUP(VLOOKUP(I386,$AB:$AF,5,0)&amp;M398,売上入力!$A:$AJ,35,0)))</f>
        <v>0</v>
      </c>
      <c r="O398" s="770"/>
      <c r="P398" s="73"/>
      <c r="Q398" s="70"/>
      <c r="R398" s="79">
        <v>3</v>
      </c>
      <c r="S398" s="769">
        <f>IF(ISERROR(VLOOKUP(VLOOKUP(Q386,$AB:$AF,5,0)&amp;R398,売上入力!$A:$AJ,35,0)),0,IF(VLOOKUP(VLOOKUP(Q386,$AB:$AF,5,0)&amp;R398,売上入力!$A:$J,10,0)="日払","日払済",VLOOKUP(VLOOKUP(Q386,$AB:$AF,5,0)&amp;R398,売上入力!$A:$AJ,35,0)))</f>
        <v>0</v>
      </c>
      <c r="T398" s="770"/>
      <c r="U398" s="79">
        <v>18</v>
      </c>
      <c r="V398" s="769">
        <f>IF(ISERROR(VLOOKUP(VLOOKUP(Q386,$AB:$AF,5,0)&amp;U398,売上入力!$A:$AJ,35,0)),0,IF(VLOOKUP(VLOOKUP(Q386,$AB:$AF,5,0)&amp;U398,売上入力!$A:$J,10,0)="日払","日払済",VLOOKUP(VLOOKUP(Q386,$AB:$AF,5,0)&amp;U398,売上入力!$A:$AJ,35,0)))</f>
        <v>0</v>
      </c>
      <c r="W398" s="770"/>
      <c r="X398" s="73"/>
    </row>
    <row r="399" spans="1:26" ht="15.75" customHeight="1">
      <c r="A399" s="70"/>
      <c r="B399" s="79">
        <v>4</v>
      </c>
      <c r="C399" s="769">
        <f>IF(ISERROR(VLOOKUP(VLOOKUP(A386,$AB:$AF,5,0)&amp;B399,売上入力!$A:$AJ,35,0)),0,IF(VLOOKUP(VLOOKUP(A386,$AB:$AF,5,0)&amp;B399,売上入力!$A:$J,10,0)="日払","日払済",VLOOKUP(VLOOKUP(A386,$AB:$AF,5,0)&amp;B399,売上入力!$A:$AJ,35,0)))</f>
        <v>0</v>
      </c>
      <c r="D399" s="770"/>
      <c r="E399" s="79">
        <v>19</v>
      </c>
      <c r="F399" s="769">
        <f>IF(ISERROR(VLOOKUP(VLOOKUP(A386,$AB:$AF,5,0)&amp;E399,売上入力!$A:$AJ,35,0)),0,IF(VLOOKUP(VLOOKUP(A386,$AB:$AF,5,0)&amp;E399,売上入力!$A:$J,10,0)="日払","日払済",VLOOKUP(VLOOKUP(A386,$AB:$AF,5,0)&amp;E399,売上入力!$A:$AJ,35,0)))</f>
        <v>0</v>
      </c>
      <c r="G399" s="770"/>
      <c r="H399" s="73"/>
      <c r="I399" s="70"/>
      <c r="J399" s="79">
        <v>4</v>
      </c>
      <c r="K399" s="769">
        <f>IF(ISERROR(VLOOKUP(VLOOKUP(I386,$AB:$AF,5,0)&amp;J399,売上入力!$A:$AJ,35,0)),0,IF(VLOOKUP(VLOOKUP(I386,$AB:$AF,5,0)&amp;J399,売上入力!$A:$J,10,0)="日払","日払済",VLOOKUP(VLOOKUP(I386,$AB:$AF,5,0)&amp;J399,売上入力!$A:$AJ,35,0)))</f>
        <v>0</v>
      </c>
      <c r="L399" s="770"/>
      <c r="M399" s="79">
        <v>19</v>
      </c>
      <c r="N399" s="769">
        <f>IF(ISERROR(VLOOKUP(VLOOKUP(I386,$AB:$AF,5,0)&amp;M399,売上入力!$A:$AJ,35,0)),0,IF(VLOOKUP(VLOOKUP(I386,$AB:$AF,5,0)&amp;M399,売上入力!$A:$J,10,0)="日払","日払済",VLOOKUP(VLOOKUP(I386,$AB:$AF,5,0)&amp;M399,売上入力!$A:$AJ,35,0)))</f>
        <v>0</v>
      </c>
      <c r="O399" s="770"/>
      <c r="P399" s="73"/>
      <c r="Q399" s="70"/>
      <c r="R399" s="79">
        <v>4</v>
      </c>
      <c r="S399" s="769">
        <f>IF(ISERROR(VLOOKUP(VLOOKUP(Q386,$AB:$AF,5,0)&amp;R399,売上入力!$A:$AJ,35,0)),0,IF(VLOOKUP(VLOOKUP(Q386,$AB:$AF,5,0)&amp;R399,売上入力!$A:$J,10,0)="日払","日払済",VLOOKUP(VLOOKUP(Q386,$AB:$AF,5,0)&amp;R399,売上入力!$A:$AJ,35,0)))</f>
        <v>0</v>
      </c>
      <c r="T399" s="770"/>
      <c r="U399" s="79">
        <v>19</v>
      </c>
      <c r="V399" s="769">
        <f>IF(ISERROR(VLOOKUP(VLOOKUP(Q386,$AB:$AF,5,0)&amp;U399,売上入力!$A:$AJ,35,0)),0,IF(VLOOKUP(VLOOKUP(Q386,$AB:$AF,5,0)&amp;U399,売上入力!$A:$J,10,0)="日払","日払済",VLOOKUP(VLOOKUP(Q386,$AB:$AF,5,0)&amp;U399,売上入力!$A:$AJ,35,0)))</f>
        <v>0</v>
      </c>
      <c r="W399" s="770"/>
      <c r="X399" s="73"/>
    </row>
    <row r="400" spans="1:26" ht="15.75" customHeight="1">
      <c r="A400" s="70"/>
      <c r="B400" s="79">
        <v>5</v>
      </c>
      <c r="C400" s="769">
        <f>IF(ISERROR(VLOOKUP(VLOOKUP(A386,$AB:$AF,5,0)&amp;B400,売上入力!$A:$AJ,35,0)),0,IF(VLOOKUP(VLOOKUP(A386,$AB:$AF,5,0)&amp;B400,売上入力!$A:$J,10,0)="日払","日払済",VLOOKUP(VLOOKUP(A386,$AB:$AF,5,0)&amp;B400,売上入力!$A:$AJ,35,0)))</f>
        <v>0</v>
      </c>
      <c r="D400" s="770"/>
      <c r="E400" s="79">
        <v>20</v>
      </c>
      <c r="F400" s="769">
        <f>IF(ISERROR(VLOOKUP(VLOOKUP(A386,$AB:$AF,5,0)&amp;E400,売上入力!$A:$AJ,35,0)),0,IF(VLOOKUP(VLOOKUP(A386,$AB:$AF,5,0)&amp;E400,売上入力!$A:$J,10,0)="日払","日払済",VLOOKUP(VLOOKUP(A386,$AB:$AF,5,0)&amp;E400,売上入力!$A:$AJ,35,0)))</f>
        <v>0</v>
      </c>
      <c r="G400" s="770"/>
      <c r="H400" s="73"/>
      <c r="I400" s="70"/>
      <c r="J400" s="79">
        <v>5</v>
      </c>
      <c r="K400" s="769">
        <f>IF(ISERROR(VLOOKUP(VLOOKUP(I386,$AB:$AF,5,0)&amp;J400,売上入力!$A:$AJ,35,0)),0,IF(VLOOKUP(VLOOKUP(I386,$AB:$AF,5,0)&amp;J400,売上入力!$A:$J,10,0)="日払","日払済",VLOOKUP(VLOOKUP(I386,$AB:$AF,5,0)&amp;J400,売上入力!$A:$AJ,35,0)))</f>
        <v>0</v>
      </c>
      <c r="L400" s="770"/>
      <c r="M400" s="79">
        <v>20</v>
      </c>
      <c r="N400" s="769">
        <f>IF(ISERROR(VLOOKUP(VLOOKUP(I386,$AB:$AF,5,0)&amp;M400,売上入力!$A:$AJ,35,0)),0,IF(VLOOKUP(VLOOKUP(I386,$AB:$AF,5,0)&amp;M400,売上入力!$A:$J,10,0)="日払","日払済",VLOOKUP(VLOOKUP(I386,$AB:$AF,5,0)&amp;M400,売上入力!$A:$AJ,35,0)))</f>
        <v>0</v>
      </c>
      <c r="O400" s="770"/>
      <c r="P400" s="73"/>
      <c r="Q400" s="70"/>
      <c r="R400" s="79">
        <v>5</v>
      </c>
      <c r="S400" s="769">
        <f>IF(ISERROR(VLOOKUP(VLOOKUP(Q386,$AB:$AF,5,0)&amp;R400,売上入力!$A:$AJ,35,0)),0,IF(VLOOKUP(VLOOKUP(Q386,$AB:$AF,5,0)&amp;R400,売上入力!$A:$J,10,0)="日払","日払済",VLOOKUP(VLOOKUP(Q386,$AB:$AF,5,0)&amp;R400,売上入力!$A:$AJ,35,0)))</f>
        <v>0</v>
      </c>
      <c r="T400" s="770"/>
      <c r="U400" s="79">
        <v>20</v>
      </c>
      <c r="V400" s="769">
        <f>IF(ISERROR(VLOOKUP(VLOOKUP(Q386,$AB:$AF,5,0)&amp;U400,売上入力!$A:$AJ,35,0)),0,IF(VLOOKUP(VLOOKUP(Q386,$AB:$AF,5,0)&amp;U400,売上入力!$A:$J,10,0)="日払","日払済",VLOOKUP(VLOOKUP(Q386,$AB:$AF,5,0)&amp;U400,売上入力!$A:$AJ,35,0)))</f>
        <v>0</v>
      </c>
      <c r="W400" s="770"/>
      <c r="X400" s="73"/>
    </row>
    <row r="401" spans="1:24" ht="15.75" customHeight="1">
      <c r="A401" s="70"/>
      <c r="B401" s="79">
        <v>6</v>
      </c>
      <c r="C401" s="769">
        <f>IF(ISERROR(VLOOKUP(VLOOKUP(A386,$AB:$AF,5,0)&amp;B401,売上入力!$A:$AJ,35,0)),0,IF(VLOOKUP(VLOOKUP(A386,$AB:$AF,5,0)&amp;B401,売上入力!$A:$J,10,0)="日払","日払済",VLOOKUP(VLOOKUP(A386,$AB:$AF,5,0)&amp;B401,売上入力!$A:$AJ,35,0)))</f>
        <v>0</v>
      </c>
      <c r="D401" s="770"/>
      <c r="E401" s="79">
        <v>21</v>
      </c>
      <c r="F401" s="769">
        <f>IF(ISERROR(VLOOKUP(VLOOKUP(A386,$AB:$AF,5,0)&amp;E401,売上入力!$A:$AJ,35,0)),0,IF(VLOOKUP(VLOOKUP(A386,$AB:$AF,5,0)&amp;E401,売上入力!$A:$J,10,0)="日払","日払済",VLOOKUP(VLOOKUP(A386,$AB:$AF,5,0)&amp;E401,売上入力!$A:$AJ,35,0)))</f>
        <v>0</v>
      </c>
      <c r="G401" s="770"/>
      <c r="H401" s="73"/>
      <c r="I401" s="70"/>
      <c r="J401" s="79">
        <v>6</v>
      </c>
      <c r="K401" s="769">
        <f>IF(ISERROR(VLOOKUP(VLOOKUP(I386,$AB:$AF,5,0)&amp;J401,売上入力!$A:$AJ,35,0)),0,IF(VLOOKUP(VLOOKUP(I386,$AB:$AF,5,0)&amp;J401,売上入力!$A:$J,10,0)="日払","日払済",VLOOKUP(VLOOKUP(I386,$AB:$AF,5,0)&amp;J401,売上入力!$A:$AJ,35,0)))</f>
        <v>0</v>
      </c>
      <c r="L401" s="770"/>
      <c r="M401" s="79">
        <v>21</v>
      </c>
      <c r="N401" s="769">
        <f>IF(ISERROR(VLOOKUP(VLOOKUP(I386,$AB:$AF,5,0)&amp;M401,売上入力!$A:$AJ,35,0)),0,IF(VLOOKUP(VLOOKUP(I386,$AB:$AF,5,0)&amp;M401,売上入力!$A:$J,10,0)="日払","日払済",VLOOKUP(VLOOKUP(I386,$AB:$AF,5,0)&amp;M401,売上入力!$A:$AJ,35,0)))</f>
        <v>0</v>
      </c>
      <c r="O401" s="770"/>
      <c r="P401" s="73"/>
      <c r="Q401" s="70"/>
      <c r="R401" s="79">
        <v>6</v>
      </c>
      <c r="S401" s="769">
        <f>IF(ISERROR(VLOOKUP(VLOOKUP(Q386,$AB:$AF,5,0)&amp;R401,売上入力!$A:$AJ,35,0)),0,IF(VLOOKUP(VLOOKUP(Q386,$AB:$AF,5,0)&amp;R401,売上入力!$A:$J,10,0)="日払","日払済",VLOOKUP(VLOOKUP(Q386,$AB:$AF,5,0)&amp;R401,売上入力!$A:$AJ,35,0)))</f>
        <v>0</v>
      </c>
      <c r="T401" s="770"/>
      <c r="U401" s="79">
        <v>21</v>
      </c>
      <c r="V401" s="769">
        <f>IF(ISERROR(VLOOKUP(VLOOKUP(Q386,$AB:$AF,5,0)&amp;U401,売上入力!$A:$AJ,35,0)),0,IF(VLOOKUP(VLOOKUP(Q386,$AB:$AF,5,0)&amp;U401,売上入力!$A:$J,10,0)="日払","日払済",VLOOKUP(VLOOKUP(Q386,$AB:$AF,5,0)&amp;U401,売上入力!$A:$AJ,35,0)))</f>
        <v>0</v>
      </c>
      <c r="W401" s="770"/>
      <c r="X401" s="73"/>
    </row>
    <row r="402" spans="1:24" ht="15.75" customHeight="1">
      <c r="A402" s="70"/>
      <c r="B402" s="79">
        <v>7</v>
      </c>
      <c r="C402" s="769">
        <f>IF(ISERROR(VLOOKUP(VLOOKUP(A386,$AB:$AF,5,0)&amp;B402,売上入力!$A:$AJ,35,0)),0,IF(VLOOKUP(VLOOKUP(A386,$AB:$AF,5,0)&amp;B402,売上入力!$A:$J,10,0)="日払","日払済",VLOOKUP(VLOOKUP(A386,$AB:$AF,5,0)&amp;B402,売上入力!$A:$AJ,35,0)))</f>
        <v>0</v>
      </c>
      <c r="D402" s="770"/>
      <c r="E402" s="79">
        <v>22</v>
      </c>
      <c r="F402" s="769">
        <f>IF(ISERROR(VLOOKUP(VLOOKUP(A386,$AB:$AF,5,0)&amp;E402,売上入力!$A:$AJ,35,0)),0,IF(VLOOKUP(VLOOKUP(A386,$AB:$AF,5,0)&amp;E402,売上入力!$A:$J,10,0)="日払","日払済",VLOOKUP(VLOOKUP(A386,$AB:$AF,5,0)&amp;E402,売上入力!$A:$AJ,35,0)))</f>
        <v>0</v>
      </c>
      <c r="G402" s="770"/>
      <c r="H402" s="73"/>
      <c r="I402" s="70"/>
      <c r="J402" s="79">
        <v>7</v>
      </c>
      <c r="K402" s="769">
        <f>IF(ISERROR(VLOOKUP(VLOOKUP(I386,$AB:$AF,5,0)&amp;J402,売上入力!$A:$AJ,35,0)),0,IF(VLOOKUP(VLOOKUP(I386,$AB:$AF,5,0)&amp;J402,売上入力!$A:$J,10,0)="日払","日払済",VLOOKUP(VLOOKUP(I386,$AB:$AF,5,0)&amp;J402,売上入力!$A:$AJ,35,0)))</f>
        <v>0</v>
      </c>
      <c r="L402" s="770"/>
      <c r="M402" s="79">
        <v>22</v>
      </c>
      <c r="N402" s="769">
        <f>IF(ISERROR(VLOOKUP(VLOOKUP(I386,$AB:$AF,5,0)&amp;M402,売上入力!$A:$AJ,35,0)),0,IF(VLOOKUP(VLOOKUP(I386,$AB:$AF,5,0)&amp;M402,売上入力!$A:$J,10,0)="日払","日払済",VLOOKUP(VLOOKUP(I386,$AB:$AF,5,0)&amp;M402,売上入力!$A:$AJ,35,0)))</f>
        <v>0</v>
      </c>
      <c r="O402" s="770"/>
      <c r="P402" s="73"/>
      <c r="Q402" s="70"/>
      <c r="R402" s="79">
        <v>7</v>
      </c>
      <c r="S402" s="769">
        <f>IF(ISERROR(VLOOKUP(VLOOKUP(Q386,$AB:$AF,5,0)&amp;R402,売上入力!$A:$AJ,35,0)),0,IF(VLOOKUP(VLOOKUP(Q386,$AB:$AF,5,0)&amp;R402,売上入力!$A:$J,10,0)="日払","日払済",VLOOKUP(VLOOKUP(Q386,$AB:$AF,5,0)&amp;R402,売上入力!$A:$AJ,35,0)))</f>
        <v>0</v>
      </c>
      <c r="T402" s="770"/>
      <c r="U402" s="79">
        <v>22</v>
      </c>
      <c r="V402" s="769">
        <f>IF(ISERROR(VLOOKUP(VLOOKUP(Q386,$AB:$AF,5,0)&amp;U402,売上入力!$A:$AJ,35,0)),0,IF(VLOOKUP(VLOOKUP(Q386,$AB:$AF,5,0)&amp;U402,売上入力!$A:$J,10,0)="日払","日払済",VLOOKUP(VLOOKUP(Q386,$AB:$AF,5,0)&amp;U402,売上入力!$A:$AJ,35,0)))</f>
        <v>0</v>
      </c>
      <c r="W402" s="770"/>
      <c r="X402" s="73"/>
    </row>
    <row r="403" spans="1:24" ht="15.75" customHeight="1">
      <c r="A403" s="70"/>
      <c r="B403" s="79">
        <v>8</v>
      </c>
      <c r="C403" s="769">
        <f>IF(ISERROR(VLOOKUP(VLOOKUP(A386,$AB:$AF,5,0)&amp;B403,売上入力!$A:$AJ,35,0)),0,IF(VLOOKUP(VLOOKUP(A386,$AB:$AF,5,0)&amp;B403,売上入力!$A:$J,10,0)="日払","日払済",VLOOKUP(VLOOKUP(A386,$AB:$AF,5,0)&amp;B403,売上入力!$A:$AJ,35,0)))</f>
        <v>0</v>
      </c>
      <c r="D403" s="770"/>
      <c r="E403" s="79">
        <v>23</v>
      </c>
      <c r="F403" s="769">
        <f>IF(ISERROR(VLOOKUP(VLOOKUP(A386,$AB:$AF,5,0)&amp;E403,売上入力!$A:$AJ,35,0)),0,IF(VLOOKUP(VLOOKUP(A386,$AB:$AF,5,0)&amp;E403,売上入力!$A:$J,10,0)="日払","日払済",VLOOKUP(VLOOKUP(A386,$AB:$AF,5,0)&amp;E403,売上入力!$A:$AJ,35,0)))</f>
        <v>0</v>
      </c>
      <c r="G403" s="770"/>
      <c r="H403" s="73"/>
      <c r="I403" s="70"/>
      <c r="J403" s="79">
        <v>8</v>
      </c>
      <c r="K403" s="769">
        <f>IF(ISERROR(VLOOKUP(VLOOKUP(I386,$AB:$AF,5,0)&amp;J403,売上入力!$A:$AJ,35,0)),0,IF(VLOOKUP(VLOOKUP(I386,$AB:$AF,5,0)&amp;J403,売上入力!$A:$J,10,0)="日払","日払済",VLOOKUP(VLOOKUP(I386,$AB:$AF,5,0)&amp;J403,売上入力!$A:$AJ,35,0)))</f>
        <v>0</v>
      </c>
      <c r="L403" s="770"/>
      <c r="M403" s="79">
        <v>23</v>
      </c>
      <c r="N403" s="769">
        <f>IF(ISERROR(VLOOKUP(VLOOKUP(I386,$AB:$AF,5,0)&amp;M403,売上入力!$A:$AJ,35,0)),0,IF(VLOOKUP(VLOOKUP(I386,$AB:$AF,5,0)&amp;M403,売上入力!$A:$J,10,0)="日払","日払済",VLOOKUP(VLOOKUP(I386,$AB:$AF,5,0)&amp;M403,売上入力!$A:$AJ,35,0)))</f>
        <v>0</v>
      </c>
      <c r="O403" s="770"/>
      <c r="P403" s="73"/>
      <c r="Q403" s="70"/>
      <c r="R403" s="79">
        <v>8</v>
      </c>
      <c r="S403" s="769">
        <f>IF(ISERROR(VLOOKUP(VLOOKUP(Q386,$AB:$AF,5,0)&amp;R403,売上入力!$A:$AJ,35,0)),0,IF(VLOOKUP(VLOOKUP(Q386,$AB:$AF,5,0)&amp;R403,売上入力!$A:$J,10,0)="日払","日払済",VLOOKUP(VLOOKUP(Q386,$AB:$AF,5,0)&amp;R403,売上入力!$A:$AJ,35,0)))</f>
        <v>0</v>
      </c>
      <c r="T403" s="770"/>
      <c r="U403" s="79">
        <v>23</v>
      </c>
      <c r="V403" s="769">
        <f>IF(ISERROR(VLOOKUP(VLOOKUP(Q386,$AB:$AF,5,0)&amp;U403,売上入力!$A:$AJ,35,0)),0,IF(VLOOKUP(VLOOKUP(Q386,$AB:$AF,5,0)&amp;U403,売上入力!$A:$J,10,0)="日払","日払済",VLOOKUP(VLOOKUP(Q386,$AB:$AF,5,0)&amp;U403,売上入力!$A:$AJ,35,0)))</f>
        <v>0</v>
      </c>
      <c r="W403" s="770"/>
      <c r="X403" s="73"/>
    </row>
    <row r="404" spans="1:24" ht="15.75" customHeight="1">
      <c r="A404" s="70"/>
      <c r="B404" s="79">
        <v>9</v>
      </c>
      <c r="C404" s="769">
        <f>IF(ISERROR(VLOOKUP(VLOOKUP(A386,$AB:$AF,5,0)&amp;B404,売上入力!$A:$AJ,35,0)),0,IF(VLOOKUP(VLOOKUP(A386,$AB:$AF,5,0)&amp;B404,売上入力!$A:$J,10,0)="日払","日払済",VLOOKUP(VLOOKUP(A386,$AB:$AF,5,0)&amp;B404,売上入力!$A:$AJ,35,0)))</f>
        <v>0</v>
      </c>
      <c r="D404" s="770"/>
      <c r="E404" s="80">
        <v>24</v>
      </c>
      <c r="F404" s="769">
        <f>IF(ISERROR(VLOOKUP(VLOOKUP(A386,$AB:$AF,5,0)&amp;E404,売上入力!$A:$AJ,35,0)),0,IF(VLOOKUP(VLOOKUP(A386,$AB:$AF,5,0)&amp;E404,売上入力!$A:$J,10,0)="日払","日払済",VLOOKUP(VLOOKUP(A386,$AB:$AF,5,0)&amp;E404,売上入力!$A:$AJ,35,0)))</f>
        <v>0</v>
      </c>
      <c r="G404" s="770"/>
      <c r="H404" s="73"/>
      <c r="I404" s="70"/>
      <c r="J404" s="79">
        <v>9</v>
      </c>
      <c r="K404" s="769">
        <f>IF(ISERROR(VLOOKUP(VLOOKUP(I386,$AB:$AF,5,0)&amp;J404,売上入力!$A:$AJ,35,0)),0,IF(VLOOKUP(VLOOKUP(I386,$AB:$AF,5,0)&amp;J404,売上入力!$A:$J,10,0)="日払","日払済",VLOOKUP(VLOOKUP(I386,$AB:$AF,5,0)&amp;J404,売上入力!$A:$AJ,35,0)))</f>
        <v>0</v>
      </c>
      <c r="L404" s="770"/>
      <c r="M404" s="80">
        <v>24</v>
      </c>
      <c r="N404" s="769">
        <f>IF(ISERROR(VLOOKUP(VLOOKUP(I386,$AB:$AF,5,0)&amp;M404,売上入力!$A:$AJ,35,0)),0,IF(VLOOKUP(VLOOKUP(I386,$AB:$AF,5,0)&amp;M404,売上入力!$A:$J,10,0)="日払","日払済",VLOOKUP(VLOOKUP(I386,$AB:$AF,5,0)&amp;M404,売上入力!$A:$AJ,35,0)))</f>
        <v>0</v>
      </c>
      <c r="O404" s="770"/>
      <c r="P404" s="73"/>
      <c r="Q404" s="70"/>
      <c r="R404" s="79">
        <v>9</v>
      </c>
      <c r="S404" s="769">
        <f>IF(ISERROR(VLOOKUP(VLOOKUP(Q386,$AB:$AF,5,0)&amp;R404,売上入力!$A:$AJ,35,0)),0,IF(VLOOKUP(VLOOKUP(Q386,$AB:$AF,5,0)&amp;R404,売上入力!$A:$J,10,0)="日払","日払済",VLOOKUP(VLOOKUP(Q386,$AB:$AF,5,0)&amp;R404,売上入力!$A:$AJ,35,0)))</f>
        <v>0</v>
      </c>
      <c r="T404" s="770"/>
      <c r="U404" s="80">
        <v>24</v>
      </c>
      <c r="V404" s="769">
        <f>IF(ISERROR(VLOOKUP(VLOOKUP(Q386,$AB:$AF,5,0)&amp;U404,売上入力!$A:$AJ,35,0)),0,IF(VLOOKUP(VLOOKUP(Q386,$AB:$AF,5,0)&amp;U404,売上入力!$A:$J,10,0)="日払","日払済",VLOOKUP(VLOOKUP(Q386,$AB:$AF,5,0)&amp;U404,売上入力!$A:$AJ,35,0)))</f>
        <v>0</v>
      </c>
      <c r="W404" s="770"/>
      <c r="X404" s="73"/>
    </row>
    <row r="405" spans="1:24" ht="15.75" customHeight="1">
      <c r="A405" s="70"/>
      <c r="B405" s="79">
        <v>10</v>
      </c>
      <c r="C405" s="769">
        <f>IF(ISERROR(VLOOKUP(VLOOKUP(A386,$AB:$AF,5,0)&amp;B405,売上入力!$A:$AJ,35,0)),0,IF(VLOOKUP(VLOOKUP(A386,$AB:$AF,5,0)&amp;B405,売上入力!$A:$J,10,0)="日払","日払済",VLOOKUP(VLOOKUP(A386,$AB:$AF,5,0)&amp;B405,売上入力!$A:$AJ,35,0)))</f>
        <v>0</v>
      </c>
      <c r="D405" s="770"/>
      <c r="E405" s="79">
        <v>25</v>
      </c>
      <c r="F405" s="769">
        <f>IF(ISERROR(VLOOKUP(VLOOKUP(A386,$AB:$AF,5,0)&amp;E405,売上入力!$A:$AJ,35,0)),0,IF(VLOOKUP(VLOOKUP(A386,$AB:$AF,5,0)&amp;E405,売上入力!$A:$J,10,0)="日払","日払済",VLOOKUP(VLOOKUP(A386,$AB:$AF,5,0)&amp;E405,売上入力!$A:$AJ,35,0)))</f>
        <v>0</v>
      </c>
      <c r="G405" s="770"/>
      <c r="H405" s="73"/>
      <c r="I405" s="70"/>
      <c r="J405" s="79">
        <v>10</v>
      </c>
      <c r="K405" s="769">
        <f>IF(ISERROR(VLOOKUP(VLOOKUP(I386,$AB:$AF,5,0)&amp;J405,売上入力!$A:$AJ,35,0)),0,IF(VLOOKUP(VLOOKUP(I386,$AB:$AF,5,0)&amp;J405,売上入力!$A:$J,10,0)="日払","日払済",VLOOKUP(VLOOKUP(I386,$AB:$AF,5,0)&amp;J405,売上入力!$A:$AJ,35,0)))</f>
        <v>0</v>
      </c>
      <c r="L405" s="770"/>
      <c r="M405" s="79">
        <v>25</v>
      </c>
      <c r="N405" s="769">
        <f>IF(ISERROR(VLOOKUP(VLOOKUP(I386,$AB:$AF,5,0)&amp;M405,売上入力!$A:$AJ,35,0)),0,IF(VLOOKUP(VLOOKUP(I386,$AB:$AF,5,0)&amp;M405,売上入力!$A:$J,10,0)="日払","日払済",VLOOKUP(VLOOKUP(I386,$AB:$AF,5,0)&amp;M405,売上入力!$A:$AJ,35,0)))</f>
        <v>0</v>
      </c>
      <c r="O405" s="770"/>
      <c r="P405" s="73"/>
      <c r="Q405" s="70"/>
      <c r="R405" s="79">
        <v>10</v>
      </c>
      <c r="S405" s="769">
        <f>IF(ISERROR(VLOOKUP(VLOOKUP(Q386,$AB:$AF,5,0)&amp;R405,売上入力!$A:$AJ,35,0)),0,IF(VLOOKUP(VLOOKUP(Q386,$AB:$AF,5,0)&amp;R405,売上入力!$A:$J,10,0)="日払","日払済",VLOOKUP(VLOOKUP(Q386,$AB:$AF,5,0)&amp;R405,売上入力!$A:$AJ,35,0)))</f>
        <v>0</v>
      </c>
      <c r="T405" s="770"/>
      <c r="U405" s="79">
        <v>25</v>
      </c>
      <c r="V405" s="769">
        <f>IF(ISERROR(VLOOKUP(VLOOKUP(Q386,$AB:$AF,5,0)&amp;U405,売上入力!$A:$AJ,35,0)),0,IF(VLOOKUP(VLOOKUP(Q386,$AB:$AF,5,0)&amp;U405,売上入力!$A:$J,10,0)="日払","日払済",VLOOKUP(VLOOKUP(Q386,$AB:$AF,5,0)&amp;U405,売上入力!$A:$AJ,35,0)))</f>
        <v>0</v>
      </c>
      <c r="W405" s="770"/>
      <c r="X405" s="73"/>
    </row>
    <row r="406" spans="1:24" ht="15.75" customHeight="1">
      <c r="A406" s="70"/>
      <c r="B406" s="79">
        <v>11</v>
      </c>
      <c r="C406" s="769">
        <f>IF(ISERROR(VLOOKUP(VLOOKUP(A386,$AB:$AF,5,0)&amp;B406,売上入力!$A:$AJ,35,0)),0,IF(VLOOKUP(VLOOKUP(A386,$AB:$AF,5,0)&amp;B406,売上入力!$A:$J,10,0)="日払","日払済",VLOOKUP(VLOOKUP(A386,$AB:$AF,5,0)&amp;B406,売上入力!$A:$AJ,35,0)))</f>
        <v>0</v>
      </c>
      <c r="D406" s="770"/>
      <c r="E406" s="79">
        <v>26</v>
      </c>
      <c r="F406" s="769">
        <f>IF(ISERROR(VLOOKUP(VLOOKUP(A386,$AB:$AF,5,0)&amp;E406,売上入力!$A:$AJ,35,0)),0,IF(VLOOKUP(VLOOKUP(A386,$AB:$AF,5,0)&amp;E406,売上入力!$A:$J,10,0)="日払","日払済",VLOOKUP(VLOOKUP(A386,$AB:$AF,5,0)&amp;E406,売上入力!$A:$AJ,35,0)))</f>
        <v>0</v>
      </c>
      <c r="G406" s="770"/>
      <c r="H406" s="73"/>
      <c r="I406" s="70"/>
      <c r="J406" s="79">
        <v>11</v>
      </c>
      <c r="K406" s="769">
        <f>IF(ISERROR(VLOOKUP(VLOOKUP(I386,$AB:$AF,5,0)&amp;J406,売上入力!$A:$AJ,35,0)),0,IF(VLOOKUP(VLOOKUP(I386,$AB:$AF,5,0)&amp;J406,売上入力!$A:$J,10,0)="日払","日払済",VLOOKUP(VLOOKUP(I386,$AB:$AF,5,0)&amp;J406,売上入力!$A:$AJ,35,0)))</f>
        <v>0</v>
      </c>
      <c r="L406" s="770"/>
      <c r="M406" s="79">
        <v>26</v>
      </c>
      <c r="N406" s="769">
        <f>IF(ISERROR(VLOOKUP(VLOOKUP(I386,$AB:$AF,5,0)&amp;M406,売上入力!$A:$AJ,35,0)),0,IF(VLOOKUP(VLOOKUP(I386,$AB:$AF,5,0)&amp;M406,売上入力!$A:$J,10,0)="日払","日払済",VLOOKUP(VLOOKUP(I386,$AB:$AF,5,0)&amp;M406,売上入力!$A:$AJ,35,0)))</f>
        <v>0</v>
      </c>
      <c r="O406" s="770"/>
      <c r="P406" s="73"/>
      <c r="Q406" s="70"/>
      <c r="R406" s="79">
        <v>11</v>
      </c>
      <c r="S406" s="769">
        <f>IF(ISERROR(VLOOKUP(VLOOKUP(Q386,$AB:$AF,5,0)&amp;R406,売上入力!$A:$AJ,35,0)),0,IF(VLOOKUP(VLOOKUP(Q386,$AB:$AF,5,0)&amp;R406,売上入力!$A:$J,10,0)="日払","日払済",VLOOKUP(VLOOKUP(Q386,$AB:$AF,5,0)&amp;R406,売上入力!$A:$AJ,35,0)))</f>
        <v>0</v>
      </c>
      <c r="T406" s="770"/>
      <c r="U406" s="79">
        <v>26</v>
      </c>
      <c r="V406" s="769">
        <f>IF(ISERROR(VLOOKUP(VLOOKUP(Q386,$AB:$AF,5,0)&amp;U406,売上入力!$A:$AJ,35,0)),0,IF(VLOOKUP(VLOOKUP(Q386,$AB:$AF,5,0)&amp;U406,売上入力!$A:$J,10,0)="日払","日払済",VLOOKUP(VLOOKUP(Q386,$AB:$AF,5,0)&amp;U406,売上入力!$A:$AJ,35,0)))</f>
        <v>0</v>
      </c>
      <c r="W406" s="770"/>
      <c r="X406" s="73"/>
    </row>
    <row r="407" spans="1:24" ht="15.75" customHeight="1">
      <c r="A407" s="70"/>
      <c r="B407" s="79">
        <v>12</v>
      </c>
      <c r="C407" s="769">
        <f>IF(ISERROR(VLOOKUP(VLOOKUP(A386,$AB:$AF,5,0)&amp;B407,売上入力!$A:$AJ,35,0)),0,IF(VLOOKUP(VLOOKUP(A386,$AB:$AF,5,0)&amp;B407,売上入力!$A:$J,10,0)="日払","日払済",VLOOKUP(VLOOKUP(A386,$AB:$AF,5,0)&amp;B407,売上入力!$A:$AJ,35,0)))</f>
        <v>0</v>
      </c>
      <c r="D407" s="770"/>
      <c r="E407" s="79">
        <v>27</v>
      </c>
      <c r="F407" s="769">
        <f>IF(ISERROR(VLOOKUP(VLOOKUP(A386,$AB:$AF,5,0)&amp;E407,売上入力!$A:$AJ,35,0)),0,IF(VLOOKUP(VLOOKUP(A386,$AB:$AF,5,0)&amp;E407,売上入力!$A:$J,10,0)="日払","日払済",VLOOKUP(VLOOKUP(A386,$AB:$AF,5,0)&amp;E407,売上入力!$A:$AJ,35,0)))</f>
        <v>0</v>
      </c>
      <c r="G407" s="770"/>
      <c r="H407" s="73"/>
      <c r="I407" s="70"/>
      <c r="J407" s="79">
        <v>12</v>
      </c>
      <c r="K407" s="769">
        <f>IF(ISERROR(VLOOKUP(VLOOKUP(I386,$AB:$AF,5,0)&amp;J407,売上入力!$A:$AJ,35,0)),0,IF(VLOOKUP(VLOOKUP(I386,$AB:$AF,5,0)&amp;J407,売上入力!$A:$J,10,0)="日払","日払済",VLOOKUP(VLOOKUP(I386,$AB:$AF,5,0)&amp;J407,売上入力!$A:$AJ,35,0)))</f>
        <v>0</v>
      </c>
      <c r="L407" s="770"/>
      <c r="M407" s="79">
        <v>27</v>
      </c>
      <c r="N407" s="769">
        <f>IF(ISERROR(VLOOKUP(VLOOKUP(I386,$AB:$AF,5,0)&amp;M407,売上入力!$A:$AJ,35,0)),0,IF(VLOOKUP(VLOOKUP(I386,$AB:$AF,5,0)&amp;M407,売上入力!$A:$J,10,0)="日払","日払済",VLOOKUP(VLOOKUP(I386,$AB:$AF,5,0)&amp;M407,売上入力!$A:$AJ,35,0)))</f>
        <v>0</v>
      </c>
      <c r="O407" s="770"/>
      <c r="P407" s="73"/>
      <c r="Q407" s="70"/>
      <c r="R407" s="79">
        <v>12</v>
      </c>
      <c r="S407" s="769">
        <f>IF(ISERROR(VLOOKUP(VLOOKUP(Q386,$AB:$AF,5,0)&amp;R407,売上入力!$A:$AJ,35,0)),0,IF(VLOOKUP(VLOOKUP(Q386,$AB:$AF,5,0)&amp;R407,売上入力!$A:$J,10,0)="日払","日払済",VLOOKUP(VLOOKUP(Q386,$AB:$AF,5,0)&amp;R407,売上入力!$A:$AJ,35,0)))</f>
        <v>0</v>
      </c>
      <c r="T407" s="770"/>
      <c r="U407" s="79">
        <v>27</v>
      </c>
      <c r="V407" s="769">
        <f>IF(ISERROR(VLOOKUP(VLOOKUP(Q386,$AB:$AF,5,0)&amp;U407,売上入力!$A:$AJ,35,0)),0,IF(VLOOKUP(VLOOKUP(Q386,$AB:$AF,5,0)&amp;U407,売上入力!$A:$J,10,0)="日払","日払済",VLOOKUP(VLOOKUP(Q386,$AB:$AF,5,0)&amp;U407,売上入力!$A:$AJ,35,0)))</f>
        <v>0</v>
      </c>
      <c r="W407" s="770"/>
      <c r="X407" s="73"/>
    </row>
    <row r="408" spans="1:24" ht="15.75" customHeight="1">
      <c r="A408" s="70"/>
      <c r="B408" s="79">
        <v>13</v>
      </c>
      <c r="C408" s="769">
        <f>IF(ISERROR(VLOOKUP(VLOOKUP(A386,$AB:$AF,5,0)&amp;B408,売上入力!$A:$AJ,35,0)),0,IF(VLOOKUP(VLOOKUP(A386,$AB:$AF,5,0)&amp;B408,売上入力!$A:$J,10,0)="日払","日払済",VLOOKUP(VLOOKUP(A386,$AB:$AF,5,0)&amp;B408,売上入力!$A:$AJ,35,0)))</f>
        <v>0</v>
      </c>
      <c r="D408" s="770"/>
      <c r="E408" s="79">
        <v>28</v>
      </c>
      <c r="F408" s="769">
        <f>IF(ISERROR(VLOOKUP(VLOOKUP(A386,$AB:$AF,5,0)&amp;E408,売上入力!$A:$AJ,35,0)),0,IF(VLOOKUP(VLOOKUP(A386,$AB:$AF,5,0)&amp;E408,売上入力!$A:$J,10,0)="日払","日払済",VLOOKUP(VLOOKUP(A386,$AB:$AF,5,0)&amp;E408,売上入力!$A:$AJ,35,0)))</f>
        <v>0</v>
      </c>
      <c r="G408" s="770"/>
      <c r="H408" s="73"/>
      <c r="I408" s="70"/>
      <c r="J408" s="79">
        <v>13</v>
      </c>
      <c r="K408" s="769">
        <f>IF(ISERROR(VLOOKUP(VLOOKUP(I386,$AB:$AF,5,0)&amp;J408,売上入力!$A:$AJ,35,0)),0,IF(VLOOKUP(VLOOKUP(I386,$AB:$AF,5,0)&amp;J408,売上入力!$A:$J,10,0)="日払","日払済",VLOOKUP(VLOOKUP(I386,$AB:$AF,5,0)&amp;J408,売上入力!$A:$AJ,35,0)))</f>
        <v>0</v>
      </c>
      <c r="L408" s="770"/>
      <c r="M408" s="79">
        <v>28</v>
      </c>
      <c r="N408" s="769">
        <f>IF(ISERROR(VLOOKUP(VLOOKUP(I386,$AB:$AF,5,0)&amp;M408,売上入力!$A:$AJ,35,0)),0,IF(VLOOKUP(VLOOKUP(I386,$AB:$AF,5,0)&amp;M408,売上入力!$A:$J,10,0)="日払","日払済",VLOOKUP(VLOOKUP(I386,$AB:$AF,5,0)&amp;M408,売上入力!$A:$AJ,35,0)))</f>
        <v>0</v>
      </c>
      <c r="O408" s="770"/>
      <c r="P408" s="73"/>
      <c r="Q408" s="70"/>
      <c r="R408" s="79">
        <v>13</v>
      </c>
      <c r="S408" s="769">
        <f>IF(ISERROR(VLOOKUP(VLOOKUP(Q386,$AB:$AF,5,0)&amp;R408,売上入力!$A:$AJ,35,0)),0,IF(VLOOKUP(VLOOKUP(Q386,$AB:$AF,5,0)&amp;R408,売上入力!$A:$J,10,0)="日払","日払済",VLOOKUP(VLOOKUP(Q386,$AB:$AF,5,0)&amp;R408,売上入力!$A:$AJ,35,0)))</f>
        <v>0</v>
      </c>
      <c r="T408" s="770"/>
      <c r="U408" s="79">
        <v>28</v>
      </c>
      <c r="V408" s="769">
        <f>IF(ISERROR(VLOOKUP(VLOOKUP(Q386,$AB:$AF,5,0)&amp;U408,売上入力!$A:$AJ,35,0)),0,IF(VLOOKUP(VLOOKUP(Q386,$AB:$AF,5,0)&amp;U408,売上入力!$A:$J,10,0)="日払","日払済",VLOOKUP(VLOOKUP(Q386,$AB:$AF,5,0)&amp;U408,売上入力!$A:$AJ,35,0)))</f>
        <v>0</v>
      </c>
      <c r="W408" s="770"/>
      <c r="X408" s="73"/>
    </row>
    <row r="409" spans="1:24" ht="15.75" customHeight="1">
      <c r="A409" s="70"/>
      <c r="B409" s="79">
        <v>14</v>
      </c>
      <c r="C409" s="769">
        <f>IF(ISERROR(VLOOKUP(VLOOKUP(A386,$AB:$AF,5,0)&amp;B409,売上入力!$A:$AJ,35,0)),0,IF(VLOOKUP(VLOOKUP(A386,$AB:$AF,5,0)&amp;B409,売上入力!$A:$J,10,0)="日払","日払済",VLOOKUP(VLOOKUP(A386,$AB:$AF,5,0)&amp;B409,売上入力!$A:$AJ,35,0)))</f>
        <v>0</v>
      </c>
      <c r="D409" s="770"/>
      <c r="E409" s="79">
        <v>29</v>
      </c>
      <c r="F409" s="769">
        <f>IF(ISERROR(VLOOKUP(VLOOKUP(A386,$AB:$AF,5,0)&amp;E409,売上入力!$A:$AJ,35,0)),0,IF(VLOOKUP(VLOOKUP(A386,$AB:$AF,5,0)&amp;E409,売上入力!$A:$J,10,0)="日払","日払済",VLOOKUP(VLOOKUP(A386,$AB:$AF,5,0)&amp;E409,売上入力!$A:$AJ,35,0)))</f>
        <v>0</v>
      </c>
      <c r="G409" s="770"/>
      <c r="H409" s="73"/>
      <c r="I409" s="70"/>
      <c r="J409" s="79">
        <v>14</v>
      </c>
      <c r="K409" s="769">
        <f>IF(ISERROR(VLOOKUP(VLOOKUP(I386,$AB:$AF,5,0)&amp;J409,売上入力!$A:$AJ,35,0)),0,IF(VLOOKUP(VLOOKUP(I386,$AB:$AF,5,0)&amp;J409,売上入力!$A:$J,10,0)="日払","日払済",VLOOKUP(VLOOKUP(I386,$AB:$AF,5,0)&amp;J409,売上入力!$A:$AJ,35,0)))</f>
        <v>0</v>
      </c>
      <c r="L409" s="770"/>
      <c r="M409" s="79">
        <v>29</v>
      </c>
      <c r="N409" s="769">
        <f>IF(ISERROR(VLOOKUP(VLOOKUP(I386,$AB:$AF,5,0)&amp;M409,売上入力!$A:$AJ,35,0)),0,IF(VLOOKUP(VLOOKUP(I386,$AB:$AF,5,0)&amp;M409,売上入力!$A:$J,10,0)="日払","日払済",VLOOKUP(VLOOKUP(I386,$AB:$AF,5,0)&amp;M409,売上入力!$A:$AJ,35,0)))</f>
        <v>0</v>
      </c>
      <c r="O409" s="770"/>
      <c r="P409" s="73"/>
      <c r="Q409" s="70"/>
      <c r="R409" s="79">
        <v>14</v>
      </c>
      <c r="S409" s="769">
        <f>IF(ISERROR(VLOOKUP(VLOOKUP(Q386,$AB:$AF,5,0)&amp;R409,売上入力!$A:$AJ,35,0)),0,IF(VLOOKUP(VLOOKUP(Q386,$AB:$AF,5,0)&amp;R409,売上入力!$A:$J,10,0)="日払","日払済",VLOOKUP(VLOOKUP(Q386,$AB:$AF,5,0)&amp;R409,売上入力!$A:$AJ,35,0)))</f>
        <v>0</v>
      </c>
      <c r="T409" s="770"/>
      <c r="U409" s="79">
        <v>29</v>
      </c>
      <c r="V409" s="769">
        <f>IF(ISERROR(VLOOKUP(VLOOKUP(Q386,$AB:$AF,5,0)&amp;U409,売上入力!$A:$AJ,35,0)),0,IF(VLOOKUP(VLOOKUP(Q386,$AB:$AF,5,0)&amp;U409,売上入力!$A:$J,10,0)="日払","日払済",VLOOKUP(VLOOKUP(Q386,$AB:$AF,5,0)&amp;U409,売上入力!$A:$AJ,35,0)))</f>
        <v>0</v>
      </c>
      <c r="W409" s="770"/>
      <c r="X409" s="73"/>
    </row>
    <row r="410" spans="1:24" ht="15.75" customHeight="1">
      <c r="A410" s="70"/>
      <c r="B410" s="80">
        <v>15</v>
      </c>
      <c r="C410" s="769">
        <f>IF(ISERROR(VLOOKUP(VLOOKUP(A386,$AB:$AF,5,0)&amp;B410,売上入力!$A:$AJ,35,0)),0,IF(VLOOKUP(VLOOKUP(A386,$AB:$AF,5,0)&amp;B410,売上入力!$A:$J,10,0)="日払","日払済",VLOOKUP(VLOOKUP(A386,$AB:$AF,5,0)&amp;B410,売上入力!$A:$AJ,35,0)))</f>
        <v>0</v>
      </c>
      <c r="D410" s="770"/>
      <c r="E410" s="79">
        <v>30</v>
      </c>
      <c r="F410" s="769">
        <f>IF(ISERROR(VLOOKUP(VLOOKUP(A386,$AB:$AF,5,0)&amp;E410,売上入力!$A:$AJ,35,0)),0,IF(VLOOKUP(VLOOKUP(A386,$AB:$AF,5,0)&amp;E410,売上入力!$A:$J,10,0)="日払","日払済",VLOOKUP(VLOOKUP(A386,$AB:$AF,5,0)&amp;E410,売上入力!$A:$AJ,35,0)))</f>
        <v>0</v>
      </c>
      <c r="G410" s="770"/>
      <c r="H410" s="73"/>
      <c r="I410" s="70"/>
      <c r="J410" s="80">
        <v>15</v>
      </c>
      <c r="K410" s="769">
        <f>IF(ISERROR(VLOOKUP(VLOOKUP(I386,$AB:$AF,5,0)&amp;J410,売上入力!$A:$AJ,35,0)),0,IF(VLOOKUP(VLOOKUP(I386,$AB:$AF,5,0)&amp;J410,売上入力!$A:$J,10,0)="日払","日払済",VLOOKUP(VLOOKUP(I386,$AB:$AF,5,0)&amp;J410,売上入力!$A:$AJ,35,0)))</f>
        <v>0</v>
      </c>
      <c r="L410" s="770"/>
      <c r="M410" s="79">
        <v>30</v>
      </c>
      <c r="N410" s="769">
        <f>IF(ISERROR(VLOOKUP(VLOOKUP(I386,$AB:$AF,5,0)&amp;M410,売上入力!$A:$AJ,35,0)),0,IF(VLOOKUP(VLOOKUP(I386,$AB:$AF,5,0)&amp;M410,売上入力!$A:$J,10,0)="日払","日払済",VLOOKUP(VLOOKUP(I386,$AB:$AF,5,0)&amp;M410,売上入力!$A:$AJ,35,0)))</f>
        <v>0</v>
      </c>
      <c r="O410" s="770"/>
      <c r="P410" s="73"/>
      <c r="Q410" s="70"/>
      <c r="R410" s="80">
        <v>15</v>
      </c>
      <c r="S410" s="769">
        <f>IF(ISERROR(VLOOKUP(VLOOKUP(Q386,$AB:$AF,5,0)&amp;R410,売上入力!$A:$AJ,35,0)),0,IF(VLOOKUP(VLOOKUP(Q386,$AB:$AF,5,0)&amp;R410,売上入力!$A:$J,10,0)="日払","日払済",VLOOKUP(VLOOKUP(Q386,$AB:$AF,5,0)&amp;R410,売上入力!$A:$AJ,35,0)))</f>
        <v>0</v>
      </c>
      <c r="T410" s="770"/>
      <c r="U410" s="79">
        <v>30</v>
      </c>
      <c r="V410" s="769">
        <f>IF(ISERROR(VLOOKUP(VLOOKUP(Q386,$AB:$AF,5,0)&amp;U410,売上入力!$A:$AJ,35,0)),0,IF(VLOOKUP(VLOOKUP(Q386,$AB:$AF,5,0)&amp;U410,売上入力!$A:$J,10,0)="日払","日払済",VLOOKUP(VLOOKUP(Q386,$AB:$AF,5,0)&amp;U410,売上入力!$A:$AJ,35,0)))</f>
        <v>0</v>
      </c>
      <c r="W410" s="770"/>
      <c r="X410" s="73"/>
    </row>
    <row r="411" spans="1:24" ht="15.75" customHeight="1">
      <c r="A411" s="70"/>
      <c r="B411" s="81"/>
      <c r="C411" s="765"/>
      <c r="D411" s="766"/>
      <c r="E411" s="79">
        <v>31</v>
      </c>
      <c r="F411" s="767">
        <f>IF(ISERROR(VLOOKUP(VLOOKUP(A386,$AB:$AF,5,0)&amp;E411,売上入力!$A:$AJ,35,0)),0,IF(VLOOKUP(VLOOKUP(A386,$AB:$AF,5,0)&amp;E411,売上入力!$A:$J,10,0)="日払","日払済",VLOOKUP(VLOOKUP(A386,$AB:$AF,5,0)&amp;E411,売上入力!$A:$AJ,35,0)))</f>
        <v>0</v>
      </c>
      <c r="G411" s="768"/>
      <c r="H411" s="73"/>
      <c r="I411" s="70"/>
      <c r="J411" s="81"/>
      <c r="K411" s="765"/>
      <c r="L411" s="766"/>
      <c r="M411" s="79">
        <v>31</v>
      </c>
      <c r="N411" s="767">
        <f>IF(ISERROR(VLOOKUP(VLOOKUP(I386,$AB:$AF,5,0)&amp;M411,売上入力!$A:$AJ,35,0)),0,IF(VLOOKUP(VLOOKUP(I386,$AB:$AF,5,0)&amp;M411,売上入力!$A:$J,10,0)="日払","日払済",VLOOKUP(VLOOKUP(I386,$AB:$AF,5,0)&amp;M411,売上入力!$A:$AJ,35,0)))</f>
        <v>0</v>
      </c>
      <c r="O411" s="768"/>
      <c r="P411" s="73"/>
      <c r="Q411" s="70"/>
      <c r="R411" s="81"/>
      <c r="S411" s="765"/>
      <c r="T411" s="766"/>
      <c r="U411" s="79">
        <v>31</v>
      </c>
      <c r="V411" s="767">
        <f>IF(ISERROR(VLOOKUP(VLOOKUP(Q386,$AB:$AF,5,0)&amp;U411,売上入力!$A:$AJ,35,0)),0,IF(VLOOKUP(VLOOKUP(Q386,$AB:$AF,5,0)&amp;U411,売上入力!$A:$J,10,0)="日払","日払済",VLOOKUP(VLOOKUP(Q386,$AB:$AF,5,0)&amp;U411,売上入力!$A:$AJ,35,0)))</f>
        <v>0</v>
      </c>
      <c r="W411" s="768"/>
      <c r="X411" s="73"/>
    </row>
    <row r="412" spans="1:24" ht="15.75" customHeight="1">
      <c r="A412" s="70"/>
      <c r="B412" s="756" t="s">
        <v>50</v>
      </c>
      <c r="C412" s="757"/>
      <c r="D412" s="758"/>
      <c r="E412" s="759">
        <f>SUM(C396:C411,F396:F411)</f>
        <v>0</v>
      </c>
      <c r="F412" s="760"/>
      <c r="G412" s="82" t="s">
        <v>51</v>
      </c>
      <c r="H412" s="73"/>
      <c r="I412" s="70"/>
      <c r="J412" s="756" t="s">
        <v>50</v>
      </c>
      <c r="K412" s="757"/>
      <c r="L412" s="758"/>
      <c r="M412" s="759">
        <f>SUM(K396:K411,N396:N411)</f>
        <v>0</v>
      </c>
      <c r="N412" s="760"/>
      <c r="O412" s="82" t="s">
        <v>51</v>
      </c>
      <c r="P412" s="73"/>
      <c r="Q412" s="70"/>
      <c r="R412" s="756" t="s">
        <v>50</v>
      </c>
      <c r="S412" s="757"/>
      <c r="T412" s="758"/>
      <c r="U412" s="759">
        <f>SUM(S396:S411,V396:V411)</f>
        <v>0</v>
      </c>
      <c r="V412" s="760"/>
      <c r="W412" s="82" t="s">
        <v>51</v>
      </c>
      <c r="X412" s="73"/>
    </row>
    <row r="413" spans="1:24" ht="15.75" customHeight="1">
      <c r="A413" s="70"/>
      <c r="B413" s="756" t="s">
        <v>52</v>
      </c>
      <c r="C413" s="757"/>
      <c r="D413" s="758"/>
      <c r="E413" s="759">
        <f>COUNTIF(C396:C410,"&gt;1")+COUNTIF(F396:F411,"&gt;1")</f>
        <v>0</v>
      </c>
      <c r="F413" s="760"/>
      <c r="G413" s="82" t="s">
        <v>48</v>
      </c>
      <c r="H413" s="73"/>
      <c r="I413" s="70"/>
      <c r="J413" s="756" t="s">
        <v>52</v>
      </c>
      <c r="K413" s="757"/>
      <c r="L413" s="758"/>
      <c r="M413" s="759">
        <f>COUNTIF(K396:K410,"&gt;1")+COUNTIF(N396:N411,"&gt;1")</f>
        <v>0</v>
      </c>
      <c r="N413" s="760"/>
      <c r="O413" s="82" t="s">
        <v>48</v>
      </c>
      <c r="P413" s="73"/>
      <c r="Q413" s="70"/>
      <c r="R413" s="756" t="s">
        <v>52</v>
      </c>
      <c r="S413" s="757"/>
      <c r="T413" s="758"/>
      <c r="U413" s="759">
        <f>COUNTIF(S396:S410,"&gt;1")+COUNTIF(V396:V411,"&gt;1")</f>
        <v>0</v>
      </c>
      <c r="V413" s="760"/>
      <c r="W413" s="82" t="s">
        <v>48</v>
      </c>
      <c r="X413" s="73"/>
    </row>
    <row r="414" spans="1:24" ht="15.75" customHeight="1">
      <c r="A414" s="70"/>
      <c r="B414" s="756" t="s">
        <v>53</v>
      </c>
      <c r="C414" s="757"/>
      <c r="D414" s="758"/>
      <c r="E414" s="761"/>
      <c r="F414" s="762"/>
      <c r="G414" s="82" t="s">
        <v>51</v>
      </c>
      <c r="H414" s="73"/>
      <c r="I414" s="70"/>
      <c r="J414" s="756" t="s">
        <v>53</v>
      </c>
      <c r="K414" s="757"/>
      <c r="L414" s="758"/>
      <c r="M414" s="761"/>
      <c r="N414" s="762"/>
      <c r="O414" s="82" t="s">
        <v>51</v>
      </c>
      <c r="P414" s="73"/>
      <c r="Q414" s="70"/>
      <c r="R414" s="756" t="s">
        <v>53</v>
      </c>
      <c r="S414" s="757"/>
      <c r="T414" s="758"/>
      <c r="U414" s="761"/>
      <c r="V414" s="762"/>
      <c r="W414" s="82" t="s">
        <v>51</v>
      </c>
      <c r="X414" s="73"/>
    </row>
    <row r="415" spans="1:24" ht="15.75" customHeight="1">
      <c r="A415" s="70"/>
      <c r="B415" s="756" t="s">
        <v>54</v>
      </c>
      <c r="C415" s="757"/>
      <c r="D415" s="758"/>
      <c r="E415" s="759">
        <f>E412-E414</f>
        <v>0</v>
      </c>
      <c r="F415" s="760"/>
      <c r="G415" s="82" t="s">
        <v>51</v>
      </c>
      <c r="H415" s="73"/>
      <c r="I415" s="70"/>
      <c r="J415" s="756" t="s">
        <v>54</v>
      </c>
      <c r="K415" s="757"/>
      <c r="L415" s="758"/>
      <c r="M415" s="759">
        <f>M412-M414</f>
        <v>0</v>
      </c>
      <c r="N415" s="760"/>
      <c r="O415" s="82" t="s">
        <v>51</v>
      </c>
      <c r="P415" s="73"/>
      <c r="Q415" s="70"/>
      <c r="R415" s="756" t="s">
        <v>54</v>
      </c>
      <c r="S415" s="757"/>
      <c r="T415" s="758"/>
      <c r="U415" s="759">
        <f>U412-U414</f>
        <v>0</v>
      </c>
      <c r="V415" s="760"/>
      <c r="W415" s="82" t="s">
        <v>51</v>
      </c>
      <c r="X415" s="73"/>
    </row>
    <row r="416" spans="1:24" ht="8.25" customHeight="1">
      <c r="A416" s="70"/>
      <c r="B416" s="83"/>
      <c r="C416" s="83"/>
      <c r="D416" s="83"/>
      <c r="E416" s="84"/>
      <c r="F416" s="85"/>
      <c r="G416" s="83"/>
      <c r="H416" s="73"/>
      <c r="I416" s="70"/>
      <c r="J416" s="83"/>
      <c r="K416" s="83"/>
      <c r="L416" s="83"/>
      <c r="M416" s="84"/>
      <c r="N416" s="85"/>
      <c r="O416" s="83"/>
      <c r="P416" s="73"/>
      <c r="Q416" s="70"/>
      <c r="R416" s="83"/>
      <c r="S416" s="83"/>
      <c r="T416" s="83"/>
      <c r="U416" s="84"/>
      <c r="V416" s="85"/>
      <c r="W416" s="83"/>
      <c r="X416" s="73"/>
    </row>
    <row r="417" spans="1:24" ht="15" customHeight="1">
      <c r="A417" s="70"/>
      <c r="B417" s="547" t="s">
        <v>381</v>
      </c>
      <c r="C417" s="548"/>
      <c r="D417" s="548"/>
      <c r="E417" s="548"/>
      <c r="F417" s="548"/>
      <c r="G417" s="549"/>
      <c r="H417" s="73"/>
      <c r="I417" s="70"/>
      <c r="J417" s="547" t="s">
        <v>381</v>
      </c>
      <c r="K417" s="548"/>
      <c r="L417" s="548"/>
      <c r="M417" s="548"/>
      <c r="N417" s="548"/>
      <c r="O417" s="549"/>
      <c r="P417" s="73"/>
      <c r="Q417" s="70"/>
      <c r="R417" s="547" t="s">
        <v>381</v>
      </c>
      <c r="S417" s="548"/>
      <c r="T417" s="548"/>
      <c r="U417" s="548"/>
      <c r="V417" s="548"/>
      <c r="W417" s="549"/>
      <c r="X417" s="73"/>
    </row>
    <row r="418" spans="1:24" ht="15" customHeight="1">
      <c r="A418" s="70"/>
      <c r="B418" s="754" t="s">
        <v>56</v>
      </c>
      <c r="C418" s="754"/>
      <c r="D418" s="754"/>
      <c r="E418" s="754"/>
      <c r="F418" s="754"/>
      <c r="G418" s="550"/>
      <c r="H418" s="73"/>
      <c r="I418" s="70"/>
      <c r="J418" s="754" t="s">
        <v>56</v>
      </c>
      <c r="K418" s="754"/>
      <c r="L418" s="754"/>
      <c r="M418" s="754"/>
      <c r="N418" s="754"/>
      <c r="O418" s="550"/>
      <c r="P418" s="73"/>
      <c r="Q418" s="70"/>
      <c r="R418" s="754" t="s">
        <v>56</v>
      </c>
      <c r="S418" s="754"/>
      <c r="T418" s="754"/>
      <c r="U418" s="754"/>
      <c r="V418" s="754"/>
      <c r="W418" s="550"/>
      <c r="X418" s="73"/>
    </row>
    <row r="419" spans="1:24" ht="27" customHeight="1">
      <c r="A419" s="70"/>
      <c r="B419" s="755" t="s">
        <v>382</v>
      </c>
      <c r="C419" s="755"/>
      <c r="D419" s="755"/>
      <c r="E419" s="755"/>
      <c r="F419" s="755"/>
      <c r="G419" s="551"/>
      <c r="H419" s="73"/>
      <c r="I419" s="70"/>
      <c r="J419" s="755" t="s">
        <v>382</v>
      </c>
      <c r="K419" s="755"/>
      <c r="L419" s="755"/>
      <c r="M419" s="755"/>
      <c r="N419" s="755"/>
      <c r="O419" s="551"/>
      <c r="P419" s="73"/>
      <c r="Q419" s="70"/>
      <c r="R419" s="755" t="s">
        <v>382</v>
      </c>
      <c r="S419" s="755"/>
      <c r="T419" s="755"/>
      <c r="U419" s="755"/>
      <c r="V419" s="755"/>
      <c r="W419" s="551"/>
      <c r="X419" s="73"/>
    </row>
    <row r="420" spans="1:24" ht="13.5">
      <c r="A420" s="86"/>
      <c r="B420" s="87"/>
      <c r="C420" s="87"/>
      <c r="D420" s="87"/>
      <c r="E420" s="87"/>
      <c r="F420" s="87"/>
      <c r="G420" s="87"/>
      <c r="H420" s="88"/>
      <c r="I420" s="86"/>
      <c r="J420" s="87"/>
      <c r="K420" s="87"/>
      <c r="L420" s="87"/>
      <c r="M420" s="87"/>
      <c r="N420" s="87"/>
      <c r="O420" s="87"/>
      <c r="P420" s="88"/>
      <c r="Q420" s="86"/>
      <c r="R420" s="87"/>
      <c r="S420" s="87"/>
      <c r="T420" s="87"/>
      <c r="U420" s="87"/>
      <c r="V420" s="87"/>
      <c r="W420" s="87"/>
      <c r="X420" s="88"/>
    </row>
    <row r="421" spans="1:24" ht="12.95" customHeight="1">
      <c r="A421" s="67">
        <v>37</v>
      </c>
      <c r="B421" s="68"/>
      <c r="C421" s="68"/>
      <c r="D421" s="68"/>
      <c r="E421" s="68"/>
      <c r="F421" s="68"/>
      <c r="G421" s="68"/>
      <c r="H421" s="69"/>
      <c r="I421" s="67">
        <v>38</v>
      </c>
      <c r="J421" s="68"/>
      <c r="K421" s="68"/>
      <c r="L421" s="68"/>
      <c r="M421" s="68"/>
      <c r="N421" s="68"/>
      <c r="O421" s="68"/>
      <c r="P421" s="69"/>
      <c r="Q421" s="67">
        <v>39</v>
      </c>
      <c r="R421" s="68"/>
      <c r="S421" s="68"/>
      <c r="T421" s="68"/>
      <c r="U421" s="68"/>
      <c r="V421" s="68"/>
      <c r="W421" s="68"/>
      <c r="X421" s="69"/>
    </row>
    <row r="422" spans="1:24" ht="16.5" customHeight="1">
      <c r="A422" s="70"/>
      <c r="B422" s="788" t="s">
        <v>43</v>
      </c>
      <c r="C422" s="789"/>
      <c r="D422" s="789"/>
      <c r="E422" s="789"/>
      <c r="F422" s="789"/>
      <c r="G422" s="790"/>
      <c r="H422" s="71"/>
      <c r="I422" s="70"/>
      <c r="J422" s="788" t="s">
        <v>43</v>
      </c>
      <c r="K422" s="789"/>
      <c r="L422" s="789"/>
      <c r="M422" s="789"/>
      <c r="N422" s="789"/>
      <c r="O422" s="790"/>
      <c r="P422" s="71"/>
      <c r="Q422" s="70"/>
      <c r="R422" s="788" t="s">
        <v>43</v>
      </c>
      <c r="S422" s="789"/>
      <c r="T422" s="789"/>
      <c r="U422" s="789"/>
      <c r="V422" s="789"/>
      <c r="W422" s="790"/>
      <c r="X422" s="71"/>
    </row>
    <row r="423" spans="1:24" ht="16.5" customHeight="1">
      <c r="A423" s="70"/>
      <c r="B423" s="72"/>
      <c r="C423" s="72"/>
      <c r="D423" s="545" t="str">
        <f>"（ "&amp;$AA$3&amp;"年"</f>
        <v>（ 令和5年</v>
      </c>
      <c r="E423" s="72">
        <f>E3</f>
        <v>10</v>
      </c>
      <c r="F423" s="72" t="s">
        <v>379</v>
      </c>
      <c r="H423" s="73"/>
      <c r="I423" s="70"/>
      <c r="J423" s="72"/>
      <c r="K423" s="72"/>
      <c r="L423" s="545" t="str">
        <f>D423</f>
        <v>（ 令和5年</v>
      </c>
      <c r="M423" s="72">
        <f>E3</f>
        <v>10</v>
      </c>
      <c r="N423" s="72" t="s">
        <v>379</v>
      </c>
      <c r="P423" s="73"/>
      <c r="Q423" s="70"/>
      <c r="R423" s="72"/>
      <c r="S423" s="72"/>
      <c r="T423" s="545" t="str">
        <f>D423</f>
        <v>（ 令和5年</v>
      </c>
      <c r="U423" s="72">
        <f>E3</f>
        <v>10</v>
      </c>
      <c r="V423" s="72" t="s">
        <v>379</v>
      </c>
      <c r="X423" s="73"/>
    </row>
    <row r="424" spans="1:24" ht="8.25" customHeight="1">
      <c r="A424" s="70"/>
      <c r="H424" s="73"/>
      <c r="I424" s="70"/>
      <c r="P424" s="73"/>
      <c r="Q424" s="70"/>
      <c r="X424" s="73"/>
    </row>
    <row r="425" spans="1:24" ht="16.5" customHeight="1">
      <c r="A425" s="70"/>
      <c r="B425" s="74"/>
      <c r="C425" s="791" t="str">
        <f>VLOOKUP(A421,$AB:$AD,3,0)</f>
        <v>山本</v>
      </c>
      <c r="D425" s="791"/>
      <c r="E425" s="791" t="str">
        <f>VLOOKUP(A421,$AB:$AF,4,0)</f>
        <v>貫太</v>
      </c>
      <c r="F425" s="791"/>
      <c r="G425" s="163" t="s">
        <v>44</v>
      </c>
      <c r="H425" s="73"/>
      <c r="I425" s="70"/>
      <c r="J425" s="74"/>
      <c r="K425" s="791">
        <f>VLOOKUP(I421,$AB:$AD,3,0)</f>
        <v>0</v>
      </c>
      <c r="L425" s="791"/>
      <c r="M425" s="791">
        <f>VLOOKUP(I421,$AB:$AF,4,0)</f>
        <v>0</v>
      </c>
      <c r="N425" s="791"/>
      <c r="O425" s="163" t="s">
        <v>44</v>
      </c>
      <c r="P425" s="73"/>
      <c r="Q425" s="70"/>
      <c r="R425" s="74"/>
      <c r="S425" s="791" t="e">
        <f>VLOOKUP(Q421,$AB:$AD,3,0)</f>
        <v>#N/A</v>
      </c>
      <c r="T425" s="791"/>
      <c r="U425" s="791" t="e">
        <f>VLOOKUP(Q421,$AB:$AF,4,0)</f>
        <v>#N/A</v>
      </c>
      <c r="V425" s="791"/>
      <c r="W425" s="163" t="s">
        <v>44</v>
      </c>
      <c r="X425" s="73"/>
    </row>
    <row r="426" spans="1:24" ht="8.25" customHeight="1">
      <c r="A426" s="70"/>
      <c r="H426" s="73"/>
      <c r="I426" s="70"/>
      <c r="P426" s="73"/>
      <c r="Q426" s="70"/>
      <c r="X426" s="73"/>
    </row>
    <row r="427" spans="1:24" ht="15.75" customHeight="1">
      <c r="A427" s="70"/>
      <c r="B427" s="775" t="s">
        <v>45</v>
      </c>
      <c r="C427" s="776"/>
      <c r="D427" s="777"/>
      <c r="E427" s="75" t="s">
        <v>46</v>
      </c>
      <c r="F427" s="797">
        <f>$Z$3</f>
        <v>45200</v>
      </c>
      <c r="G427" s="798"/>
      <c r="H427" s="73"/>
      <c r="I427" s="70"/>
      <c r="J427" s="775" t="s">
        <v>45</v>
      </c>
      <c r="K427" s="776"/>
      <c r="L427" s="777"/>
      <c r="M427" s="75" t="s">
        <v>46</v>
      </c>
      <c r="N427" s="797">
        <f>F427</f>
        <v>45200</v>
      </c>
      <c r="O427" s="798"/>
      <c r="P427" s="73"/>
      <c r="Q427" s="70"/>
      <c r="R427" s="775" t="s">
        <v>45</v>
      </c>
      <c r="S427" s="776"/>
      <c r="T427" s="777"/>
      <c r="U427" s="75" t="s">
        <v>46</v>
      </c>
      <c r="V427" s="797">
        <f>F427</f>
        <v>45200</v>
      </c>
      <c r="W427" s="798"/>
      <c r="X427" s="73"/>
    </row>
    <row r="428" spans="1:24" ht="15.75" customHeight="1">
      <c r="A428" s="70"/>
      <c r="B428" s="794"/>
      <c r="C428" s="795"/>
      <c r="D428" s="796"/>
      <c r="E428" s="76" t="s">
        <v>47</v>
      </c>
      <c r="F428" s="784">
        <f>EDATE(F427,1)-1</f>
        <v>45230</v>
      </c>
      <c r="G428" s="785"/>
      <c r="H428" s="73"/>
      <c r="I428" s="70"/>
      <c r="J428" s="794"/>
      <c r="K428" s="795"/>
      <c r="L428" s="796"/>
      <c r="M428" s="76" t="s">
        <v>47</v>
      </c>
      <c r="N428" s="784">
        <f>EDATE(N427,1)-1</f>
        <v>45230</v>
      </c>
      <c r="O428" s="785"/>
      <c r="P428" s="73"/>
      <c r="Q428" s="70"/>
      <c r="R428" s="794"/>
      <c r="S428" s="795"/>
      <c r="T428" s="796"/>
      <c r="U428" s="76" t="s">
        <v>47</v>
      </c>
      <c r="V428" s="784">
        <f>EDATE(V427,1)-1</f>
        <v>45230</v>
      </c>
      <c r="W428" s="785"/>
      <c r="X428" s="73"/>
    </row>
    <row r="429" spans="1:24" ht="16.5" customHeight="1">
      <c r="A429" s="70"/>
      <c r="B429" s="756" t="s">
        <v>21</v>
      </c>
      <c r="C429" s="757"/>
      <c r="D429" s="757"/>
      <c r="E429" s="757"/>
      <c r="F429" s="757"/>
      <c r="G429" s="758"/>
      <c r="H429" s="73"/>
      <c r="I429" s="70"/>
      <c r="J429" s="756" t="s">
        <v>21</v>
      </c>
      <c r="K429" s="757"/>
      <c r="L429" s="757"/>
      <c r="M429" s="757"/>
      <c r="N429" s="757"/>
      <c r="O429" s="758"/>
      <c r="P429" s="73"/>
      <c r="Q429" s="70"/>
      <c r="R429" s="756" t="s">
        <v>21</v>
      </c>
      <c r="S429" s="757"/>
      <c r="T429" s="757"/>
      <c r="U429" s="757"/>
      <c r="V429" s="757"/>
      <c r="W429" s="758"/>
      <c r="X429" s="73"/>
    </row>
    <row r="430" spans="1:24" ht="16.5" customHeight="1">
      <c r="A430" s="70"/>
      <c r="B430" s="77" t="s">
        <v>383</v>
      </c>
      <c r="C430" s="773" t="s">
        <v>49</v>
      </c>
      <c r="D430" s="774"/>
      <c r="E430" s="77" t="s">
        <v>383</v>
      </c>
      <c r="F430" s="773" t="s">
        <v>49</v>
      </c>
      <c r="G430" s="774"/>
      <c r="H430" s="73"/>
      <c r="I430" s="70"/>
      <c r="J430" s="77" t="s">
        <v>383</v>
      </c>
      <c r="K430" s="773" t="s">
        <v>49</v>
      </c>
      <c r="L430" s="774"/>
      <c r="M430" s="77" t="s">
        <v>383</v>
      </c>
      <c r="N430" s="773" t="s">
        <v>49</v>
      </c>
      <c r="O430" s="774"/>
      <c r="P430" s="73"/>
      <c r="Q430" s="70"/>
      <c r="R430" s="77" t="s">
        <v>383</v>
      </c>
      <c r="S430" s="773" t="s">
        <v>49</v>
      </c>
      <c r="T430" s="774"/>
      <c r="U430" s="77" t="s">
        <v>383</v>
      </c>
      <c r="V430" s="773" t="s">
        <v>49</v>
      </c>
      <c r="W430" s="774"/>
      <c r="X430" s="73"/>
    </row>
    <row r="431" spans="1:24" ht="16.5" customHeight="1">
      <c r="A431" s="70"/>
      <c r="B431" s="78">
        <v>1</v>
      </c>
      <c r="C431" s="771">
        <f>IF(ISERROR(VLOOKUP(VLOOKUP(A421,$AB:$AF,5,0)&amp;B431,売上入力!$A:$AJ,35,0)),0,IF(VLOOKUP(VLOOKUP(A421,$AB:$AF,5,0)&amp;B431,売上入力!$A:$J,10,0)="日払","日払済",VLOOKUP(VLOOKUP(A421,$AB:$AF,5,0)&amp;B431,売上入力!$A:$AJ,35,0)))</f>
        <v>0</v>
      </c>
      <c r="D431" s="772"/>
      <c r="E431" s="78">
        <v>16</v>
      </c>
      <c r="F431" s="771">
        <f>IF(ISERROR(VLOOKUP(VLOOKUP(A421,$AB:$AF,5,0)&amp;E431,売上入力!$A:$AJ,35,0)),0,IF(VLOOKUP(VLOOKUP(A421,$AB:$AF,5,0)&amp;E431,売上入力!$A:$J,10,0)="日払","日払済",VLOOKUP(VLOOKUP(A421,$AB:$AF,5,0)&amp;E431,売上入力!$A:$AJ,35,0)))</f>
        <v>0</v>
      </c>
      <c r="G431" s="772"/>
      <c r="H431" s="73"/>
      <c r="I431" s="70"/>
      <c r="J431" s="78">
        <v>16</v>
      </c>
      <c r="K431" s="771">
        <f>IF(ISERROR(VLOOKUP(VLOOKUP(I421,$AB:$AF,5,0)&amp;J431,売上入力!$A:$AJ,35,0)),0,IF(VLOOKUP(VLOOKUP(I421,$AB:$AF,5,0)&amp;J431,売上入力!$A:$J,10,0)="日払","日払済",VLOOKUP(VLOOKUP(I421,$AB:$AF,5,0)&amp;J431,売上入力!$A:$AJ,35,0)))</f>
        <v>0</v>
      </c>
      <c r="L431" s="772"/>
      <c r="M431" s="78">
        <v>32</v>
      </c>
      <c r="N431" s="771">
        <f>IF(ISERROR(VLOOKUP(VLOOKUP(I421,$AB:$AF,5,0)&amp;M431,売上入力!$A:$AJ,35,0)),0,IF(VLOOKUP(VLOOKUP(I421,$AB:$AF,5,0)&amp;M431,売上入力!$A:$J,10,0)="日払","日払済",VLOOKUP(VLOOKUP(I421,$AB:$AF,5,0)&amp;M431,売上入力!$A:$AJ,35,0)))</f>
        <v>0</v>
      </c>
      <c r="O431" s="772"/>
      <c r="P431" s="73"/>
      <c r="Q431" s="70"/>
      <c r="R431" s="78">
        <v>16</v>
      </c>
      <c r="S431" s="771">
        <f>IF(ISERROR(VLOOKUP(VLOOKUP(Q421,$AB:$AF,5,0)&amp;R431,売上入力!$A:$AJ,35,0)),0,IF(VLOOKUP(VLOOKUP(Q421,$AB:$AF,5,0)&amp;R431,売上入力!$A:$J,10,0)="日払","日払済",VLOOKUP(VLOOKUP(Q421,$AB:$AF,5,0)&amp;R431,売上入力!$A:$AJ,35,0)))</f>
        <v>0</v>
      </c>
      <c r="T431" s="772"/>
      <c r="U431" s="78">
        <v>32</v>
      </c>
      <c r="V431" s="771">
        <f>IF(ISERROR(VLOOKUP(VLOOKUP(Q421,$AB:$AF,5,0)&amp;U431,売上入力!$A:$AJ,35,0)),0,IF(VLOOKUP(VLOOKUP(Q421,$AB:$AF,5,0)&amp;U431,売上入力!$A:$J,10,0)="日払","日払済",VLOOKUP(VLOOKUP(Q421,$AB:$AF,5,0)&amp;U431,売上入力!$A:$AJ,35,0)))</f>
        <v>0</v>
      </c>
      <c r="W431" s="772"/>
      <c r="X431" s="73"/>
    </row>
    <row r="432" spans="1:24" ht="16.5" customHeight="1">
      <c r="A432" s="70"/>
      <c r="B432" s="79">
        <v>2</v>
      </c>
      <c r="C432" s="769" t="str">
        <f>IF(ISERROR(VLOOKUP(VLOOKUP(A421,$AB:$AF,5,0)&amp;B432,売上入力!$A:$AJ,35,0)),0,IF(VLOOKUP(VLOOKUP(A421,$AB:$AF,5,0)&amp;B432,売上入力!$A:$J,10,0)="日払","日払済",VLOOKUP(VLOOKUP(A421,$AB:$AF,5,0)&amp;B432,売上入力!$A:$AJ,35,0)))</f>
        <v>日払済</v>
      </c>
      <c r="D432" s="770"/>
      <c r="E432" s="79">
        <v>17</v>
      </c>
      <c r="F432" s="769">
        <f>IF(ISERROR(VLOOKUP(VLOOKUP(A421,$AB:$AF,5,0)&amp;E432,売上入力!$A:$AJ,35,0)),0,IF(VLOOKUP(VLOOKUP(A421,$AB:$AF,5,0)&amp;E432,売上入力!$A:$J,10,0)="日払","日払済",VLOOKUP(VLOOKUP(A421,$AB:$AF,5,0)&amp;E432,売上入力!$A:$AJ,35,0)))</f>
        <v>0</v>
      </c>
      <c r="G432" s="770"/>
      <c r="H432" s="73"/>
      <c r="I432" s="70"/>
      <c r="J432" s="79">
        <v>17</v>
      </c>
      <c r="K432" s="769">
        <f>IF(ISERROR(VLOOKUP(VLOOKUP(I421,$AB:$AF,5,0)&amp;J432,売上入力!$A:$AJ,35,0)),0,IF(VLOOKUP(VLOOKUP(I421,$AB:$AF,5,0)&amp;J432,売上入力!$A:$J,10,0)="日払","日払済",VLOOKUP(VLOOKUP(I421,$AB:$AF,5,0)&amp;J432,売上入力!$A:$AJ,35,0)))</f>
        <v>0</v>
      </c>
      <c r="L432" s="770"/>
      <c r="M432" s="79">
        <v>33</v>
      </c>
      <c r="N432" s="769">
        <f>IF(ISERROR(VLOOKUP(VLOOKUP(I421,$AB:$AF,5,0)&amp;M432,売上入力!$A:$AJ,35,0)),0,IF(VLOOKUP(VLOOKUP(I421,$AB:$AF,5,0)&amp;M432,売上入力!$A:$J,10,0)="日払","日払済",VLOOKUP(VLOOKUP(I421,$AB:$AF,5,0)&amp;M432,売上入力!$A:$AJ,35,0)))</f>
        <v>0</v>
      </c>
      <c r="O432" s="770"/>
      <c r="P432" s="73"/>
      <c r="Q432" s="70"/>
      <c r="R432" s="79">
        <v>17</v>
      </c>
      <c r="S432" s="769">
        <f>IF(ISERROR(VLOOKUP(VLOOKUP(Q421,$AB:$AF,5,0)&amp;R432,売上入力!$A:$AJ,35,0)),0,IF(VLOOKUP(VLOOKUP(Q421,$AB:$AF,5,0)&amp;R432,売上入力!$A:$J,10,0)="日払","日払済",VLOOKUP(VLOOKUP(Q421,$AB:$AF,5,0)&amp;R432,売上入力!$A:$AJ,35,0)))</f>
        <v>0</v>
      </c>
      <c r="T432" s="770"/>
      <c r="U432" s="79">
        <v>33</v>
      </c>
      <c r="V432" s="769">
        <f>IF(ISERROR(VLOOKUP(VLOOKUP(Q421,$AB:$AF,5,0)&amp;U432,売上入力!$A:$AJ,35,0)),0,IF(VLOOKUP(VLOOKUP(Q421,$AB:$AF,5,0)&amp;U432,売上入力!$A:$J,10,0)="日払","日払済",VLOOKUP(VLOOKUP(Q421,$AB:$AF,5,0)&amp;U432,売上入力!$A:$AJ,35,0)))</f>
        <v>0</v>
      </c>
      <c r="W432" s="770"/>
      <c r="X432" s="73"/>
    </row>
    <row r="433" spans="1:24" ht="16.5" customHeight="1">
      <c r="A433" s="70"/>
      <c r="B433" s="78">
        <v>3</v>
      </c>
      <c r="C433" s="769">
        <f>IF(ISERROR(VLOOKUP(VLOOKUP(A421,$AB:$AF,5,0)&amp;B433,売上入力!$A:$AJ,35,0)),0,IF(VLOOKUP(VLOOKUP(A421,$AB:$AF,5,0)&amp;B433,売上入力!$A:$J,10,0)="日払","日払済",VLOOKUP(VLOOKUP(A421,$AB:$AF,5,0)&amp;B433,売上入力!$A:$AJ,35,0)))</f>
        <v>0</v>
      </c>
      <c r="D433" s="770"/>
      <c r="E433" s="78">
        <v>18</v>
      </c>
      <c r="F433" s="769">
        <f>IF(ISERROR(VLOOKUP(VLOOKUP(A421,$AB:$AF,5,0)&amp;E433,売上入力!$A:$AJ,35,0)),0,IF(VLOOKUP(VLOOKUP(A421,$AB:$AF,5,0)&amp;E433,売上入力!$A:$J,10,0)="日払","日払済",VLOOKUP(VLOOKUP(A421,$AB:$AF,5,0)&amp;E433,売上入力!$A:$AJ,35,0)))</f>
        <v>0</v>
      </c>
      <c r="G433" s="770"/>
      <c r="H433" s="73"/>
      <c r="I433" s="70"/>
      <c r="J433" s="79">
        <v>18</v>
      </c>
      <c r="K433" s="769">
        <f>IF(ISERROR(VLOOKUP(VLOOKUP(I421,$AB:$AF,5,0)&amp;J433,売上入力!$A:$AJ,35,0)),0,IF(VLOOKUP(VLOOKUP(I421,$AB:$AF,5,0)&amp;J433,売上入力!$A:$J,10,0)="日払","日払済",VLOOKUP(VLOOKUP(I421,$AB:$AF,5,0)&amp;J433,売上入力!$A:$AJ,35,0)))</f>
        <v>0</v>
      </c>
      <c r="L433" s="770"/>
      <c r="M433" s="79">
        <v>34</v>
      </c>
      <c r="N433" s="769">
        <f>IF(ISERROR(VLOOKUP(VLOOKUP(I421,$AB:$AF,5,0)&amp;M433,売上入力!$A:$AJ,35,0)),0,IF(VLOOKUP(VLOOKUP(I421,$AB:$AF,5,0)&amp;M433,売上入力!$A:$J,10,0)="日払","日払済",VLOOKUP(VLOOKUP(I421,$AB:$AF,5,0)&amp;M433,売上入力!$A:$AJ,35,0)))</f>
        <v>0</v>
      </c>
      <c r="O433" s="770"/>
      <c r="P433" s="73"/>
      <c r="Q433" s="70"/>
      <c r="R433" s="79">
        <v>18</v>
      </c>
      <c r="S433" s="769">
        <f>IF(ISERROR(VLOOKUP(VLOOKUP(Q421,$AB:$AF,5,0)&amp;R433,売上入力!$A:$AJ,35,0)),0,IF(VLOOKUP(VLOOKUP(Q421,$AB:$AF,5,0)&amp;R433,売上入力!$A:$J,10,0)="日払","日払済",VLOOKUP(VLOOKUP(Q421,$AB:$AF,5,0)&amp;R433,売上入力!$A:$AJ,35,0)))</f>
        <v>0</v>
      </c>
      <c r="T433" s="770"/>
      <c r="U433" s="79">
        <v>34</v>
      </c>
      <c r="V433" s="769">
        <f>IF(ISERROR(VLOOKUP(VLOOKUP(Q421,$AB:$AF,5,0)&amp;U433,売上入力!$A:$AJ,35,0)),0,IF(VLOOKUP(VLOOKUP(Q421,$AB:$AF,5,0)&amp;U433,売上入力!$A:$J,10,0)="日払","日払済",VLOOKUP(VLOOKUP(Q421,$AB:$AF,5,0)&amp;U433,売上入力!$A:$AJ,35,0)))</f>
        <v>0</v>
      </c>
      <c r="W433" s="770"/>
      <c r="X433" s="73"/>
    </row>
    <row r="434" spans="1:24" ht="16.5" customHeight="1">
      <c r="A434" s="70"/>
      <c r="B434" s="79">
        <v>4</v>
      </c>
      <c r="C434" s="769">
        <f>IF(ISERROR(VLOOKUP(VLOOKUP(A421,$AB:$AF,5,0)&amp;B434,売上入力!$A:$AJ,35,0)),0,IF(VLOOKUP(VLOOKUP(A421,$AB:$AF,5,0)&amp;B434,売上入力!$A:$J,10,0)="日払","日払済",VLOOKUP(VLOOKUP(A421,$AB:$AF,5,0)&amp;B434,売上入力!$A:$AJ,35,0)))</f>
        <v>0</v>
      </c>
      <c r="D434" s="770"/>
      <c r="E434" s="79">
        <v>19</v>
      </c>
      <c r="F434" s="769">
        <f>IF(ISERROR(VLOOKUP(VLOOKUP(A421,$AB:$AF,5,0)&amp;E434,売上入力!$A:$AJ,35,0)),0,IF(VLOOKUP(VLOOKUP(A421,$AB:$AF,5,0)&amp;E434,売上入力!$A:$J,10,0)="日払","日払済",VLOOKUP(VLOOKUP(A421,$AB:$AF,5,0)&amp;E434,売上入力!$A:$AJ,35,0)))</f>
        <v>0</v>
      </c>
      <c r="G434" s="770"/>
      <c r="H434" s="73"/>
      <c r="I434" s="70"/>
      <c r="J434" s="79">
        <v>19</v>
      </c>
      <c r="K434" s="769">
        <f>IF(ISERROR(VLOOKUP(VLOOKUP(I421,$AB:$AF,5,0)&amp;J434,売上入力!$A:$AJ,35,0)),0,IF(VLOOKUP(VLOOKUP(I421,$AB:$AF,5,0)&amp;J434,売上入力!$A:$J,10,0)="日払","日払済",VLOOKUP(VLOOKUP(I421,$AB:$AF,5,0)&amp;J434,売上入力!$A:$AJ,35,0)))</f>
        <v>0</v>
      </c>
      <c r="L434" s="770"/>
      <c r="M434" s="79">
        <v>35</v>
      </c>
      <c r="N434" s="769">
        <f>IF(ISERROR(VLOOKUP(VLOOKUP(I421,$AB:$AF,5,0)&amp;M434,売上入力!$A:$AJ,35,0)),0,IF(VLOOKUP(VLOOKUP(I421,$AB:$AF,5,0)&amp;M434,売上入力!$A:$J,10,0)="日払","日払済",VLOOKUP(VLOOKUP(I421,$AB:$AF,5,0)&amp;M434,売上入力!$A:$AJ,35,0)))</f>
        <v>0</v>
      </c>
      <c r="O434" s="770"/>
      <c r="P434" s="73"/>
      <c r="Q434" s="70"/>
      <c r="R434" s="79">
        <v>19</v>
      </c>
      <c r="S434" s="769">
        <f>IF(ISERROR(VLOOKUP(VLOOKUP(Q421,$AB:$AF,5,0)&amp;R434,売上入力!$A:$AJ,35,0)),0,IF(VLOOKUP(VLOOKUP(Q421,$AB:$AF,5,0)&amp;R434,売上入力!$A:$J,10,0)="日払","日払済",VLOOKUP(VLOOKUP(Q421,$AB:$AF,5,0)&amp;R434,売上入力!$A:$AJ,35,0)))</f>
        <v>0</v>
      </c>
      <c r="T434" s="770"/>
      <c r="U434" s="79">
        <v>35</v>
      </c>
      <c r="V434" s="769">
        <f>IF(ISERROR(VLOOKUP(VLOOKUP(Q421,$AB:$AF,5,0)&amp;U434,売上入力!$A:$AJ,35,0)),0,IF(VLOOKUP(VLOOKUP(Q421,$AB:$AF,5,0)&amp;U434,売上入力!$A:$J,10,0)="日払","日払済",VLOOKUP(VLOOKUP(Q421,$AB:$AF,5,0)&amp;U434,売上入力!$A:$AJ,35,0)))</f>
        <v>0</v>
      </c>
      <c r="W434" s="770"/>
      <c r="X434" s="73"/>
    </row>
    <row r="435" spans="1:24" ht="16.5" customHeight="1">
      <c r="A435" s="70"/>
      <c r="B435" s="78">
        <v>5</v>
      </c>
      <c r="C435" s="769">
        <f>IF(ISERROR(VLOOKUP(VLOOKUP(A421,$AB:$AF,5,0)&amp;B435,売上入力!$A:$AJ,35,0)),0,IF(VLOOKUP(VLOOKUP(A421,$AB:$AF,5,0)&amp;B435,売上入力!$A:$J,10,0)="日払","日払済",VLOOKUP(VLOOKUP(A421,$AB:$AF,5,0)&amp;B435,売上入力!$A:$AJ,35,0)))</f>
        <v>0</v>
      </c>
      <c r="D435" s="770"/>
      <c r="E435" s="78">
        <v>20</v>
      </c>
      <c r="F435" s="769">
        <f>IF(ISERROR(VLOOKUP(VLOOKUP(A421,$AB:$AF,5,0)&amp;E435,売上入力!$A:$AJ,35,0)),0,IF(VLOOKUP(VLOOKUP(A421,$AB:$AF,5,0)&amp;E435,売上入力!$A:$J,10,0)="日払","日払済",VLOOKUP(VLOOKUP(A421,$AB:$AF,5,0)&amp;E435,売上入力!$A:$AJ,35,0)))</f>
        <v>0</v>
      </c>
      <c r="G435" s="770"/>
      <c r="H435" s="73"/>
      <c r="I435" s="70"/>
      <c r="J435" s="79">
        <v>20</v>
      </c>
      <c r="K435" s="769">
        <f>IF(ISERROR(VLOOKUP(VLOOKUP(I421,$AB:$AF,5,0)&amp;J435,売上入力!$A:$AJ,35,0)),0,IF(VLOOKUP(VLOOKUP(I421,$AB:$AF,5,0)&amp;J435,売上入力!$A:$J,10,0)="日払","日払済",VLOOKUP(VLOOKUP(I421,$AB:$AF,5,0)&amp;J435,売上入力!$A:$AJ,35,0)))</f>
        <v>0</v>
      </c>
      <c r="L435" s="770"/>
      <c r="M435" s="79">
        <v>36</v>
      </c>
      <c r="N435" s="769">
        <f>IF(ISERROR(VLOOKUP(VLOOKUP(I421,$AB:$AF,5,0)&amp;M435,売上入力!$A:$AJ,35,0)),0,IF(VLOOKUP(VLOOKUP(I421,$AB:$AF,5,0)&amp;M435,売上入力!$A:$J,10,0)="日払","日払済",VLOOKUP(VLOOKUP(I421,$AB:$AF,5,0)&amp;M435,売上入力!$A:$AJ,35,0)))</f>
        <v>0</v>
      </c>
      <c r="O435" s="770"/>
      <c r="P435" s="73"/>
      <c r="Q435" s="70"/>
      <c r="R435" s="79">
        <v>20</v>
      </c>
      <c r="S435" s="769">
        <f>IF(ISERROR(VLOOKUP(VLOOKUP(Q421,$AB:$AF,5,0)&amp;R435,売上入力!$A:$AJ,35,0)),0,IF(VLOOKUP(VLOOKUP(Q421,$AB:$AF,5,0)&amp;R435,売上入力!$A:$J,10,0)="日払","日払済",VLOOKUP(VLOOKUP(Q421,$AB:$AF,5,0)&amp;R435,売上入力!$A:$AJ,35,0)))</f>
        <v>0</v>
      </c>
      <c r="T435" s="770"/>
      <c r="U435" s="79">
        <v>36</v>
      </c>
      <c r="V435" s="769">
        <f>IF(ISERROR(VLOOKUP(VLOOKUP(Q421,$AB:$AF,5,0)&amp;U435,売上入力!$A:$AJ,35,0)),0,IF(VLOOKUP(VLOOKUP(Q421,$AB:$AF,5,0)&amp;U435,売上入力!$A:$J,10,0)="日払","日払済",VLOOKUP(VLOOKUP(Q421,$AB:$AF,5,0)&amp;U435,売上入力!$A:$AJ,35,0)))</f>
        <v>0</v>
      </c>
      <c r="W435" s="770"/>
      <c r="X435" s="73"/>
    </row>
    <row r="436" spans="1:24" ht="16.5" customHeight="1">
      <c r="A436" s="70"/>
      <c r="B436" s="79">
        <v>6</v>
      </c>
      <c r="C436" s="769">
        <f>IF(ISERROR(VLOOKUP(VLOOKUP(A421,$AB:$AF,5,0)&amp;B436,売上入力!$A:$AJ,35,0)),0,IF(VLOOKUP(VLOOKUP(A421,$AB:$AF,5,0)&amp;B436,売上入力!$A:$J,10,0)="日払","日払済",VLOOKUP(VLOOKUP(A421,$AB:$AF,5,0)&amp;B436,売上入力!$A:$AJ,35,0)))</f>
        <v>0</v>
      </c>
      <c r="D436" s="770"/>
      <c r="E436" s="79">
        <v>21</v>
      </c>
      <c r="F436" s="769">
        <f>IF(ISERROR(VLOOKUP(VLOOKUP(A421,$AB:$AF,5,0)&amp;E436,売上入力!$A:$AJ,35,0)),0,IF(VLOOKUP(VLOOKUP(A421,$AB:$AF,5,0)&amp;E436,売上入力!$A:$J,10,0)="日払","日払済",VLOOKUP(VLOOKUP(A421,$AB:$AF,5,0)&amp;E436,売上入力!$A:$AJ,35,0)))</f>
        <v>0</v>
      </c>
      <c r="G436" s="770"/>
      <c r="H436" s="73"/>
      <c r="I436" s="70"/>
      <c r="J436" s="79">
        <v>21</v>
      </c>
      <c r="K436" s="769">
        <f>IF(ISERROR(VLOOKUP(VLOOKUP(I421,$AB:$AF,5,0)&amp;J436,売上入力!$A:$AJ,35,0)),0,IF(VLOOKUP(VLOOKUP(I421,$AB:$AF,5,0)&amp;J436,売上入力!$A:$J,10,0)="日払","日払済",VLOOKUP(VLOOKUP(I421,$AB:$AF,5,0)&amp;J436,売上入力!$A:$AJ,35,0)))</f>
        <v>0</v>
      </c>
      <c r="L436" s="770"/>
      <c r="M436" s="79">
        <v>37</v>
      </c>
      <c r="N436" s="769">
        <f>IF(ISERROR(VLOOKUP(VLOOKUP(I421,$AB:$AF,5,0)&amp;M436,売上入力!$A:$AJ,35,0)),0,IF(VLOOKUP(VLOOKUP(I421,$AB:$AF,5,0)&amp;M436,売上入力!$A:$J,10,0)="日払","日払済",VLOOKUP(VLOOKUP(I421,$AB:$AF,5,0)&amp;M436,売上入力!$A:$AJ,35,0)))</f>
        <v>0</v>
      </c>
      <c r="O436" s="770"/>
      <c r="P436" s="73"/>
      <c r="Q436" s="70"/>
      <c r="R436" s="79">
        <v>21</v>
      </c>
      <c r="S436" s="769">
        <f>IF(ISERROR(VLOOKUP(VLOOKUP(Q421,$AB:$AF,5,0)&amp;R436,売上入力!$A:$AJ,35,0)),0,IF(VLOOKUP(VLOOKUP(Q421,$AB:$AF,5,0)&amp;R436,売上入力!$A:$J,10,0)="日払","日払済",VLOOKUP(VLOOKUP(Q421,$AB:$AF,5,0)&amp;R436,売上入力!$A:$AJ,35,0)))</f>
        <v>0</v>
      </c>
      <c r="T436" s="770"/>
      <c r="U436" s="79">
        <v>37</v>
      </c>
      <c r="V436" s="769">
        <f>IF(ISERROR(VLOOKUP(VLOOKUP(Q421,$AB:$AF,5,0)&amp;U436,売上入力!$A:$AJ,35,0)),0,IF(VLOOKUP(VLOOKUP(Q421,$AB:$AF,5,0)&amp;U436,売上入力!$A:$J,10,0)="日払","日払済",VLOOKUP(VLOOKUP(Q421,$AB:$AF,5,0)&amp;U436,売上入力!$A:$AJ,35,0)))</f>
        <v>0</v>
      </c>
      <c r="W436" s="770"/>
      <c r="X436" s="73"/>
    </row>
    <row r="437" spans="1:24" ht="16.5" customHeight="1">
      <c r="A437" s="70"/>
      <c r="B437" s="78">
        <v>7</v>
      </c>
      <c r="C437" s="769">
        <f>IF(ISERROR(VLOOKUP(VLOOKUP(A421,$AB:$AF,5,0)&amp;B437,売上入力!$A:$AJ,35,0)),0,IF(VLOOKUP(VLOOKUP(A421,$AB:$AF,5,0)&amp;B437,売上入力!$A:$J,10,0)="日払","日払済",VLOOKUP(VLOOKUP(A421,$AB:$AF,5,0)&amp;B437,売上入力!$A:$AJ,35,0)))</f>
        <v>0</v>
      </c>
      <c r="D437" s="770"/>
      <c r="E437" s="78">
        <v>22</v>
      </c>
      <c r="F437" s="769">
        <f>IF(ISERROR(VLOOKUP(VLOOKUP(A421,$AB:$AF,5,0)&amp;E437,売上入力!$A:$AJ,35,0)),0,IF(VLOOKUP(VLOOKUP(A421,$AB:$AF,5,0)&amp;E437,売上入力!$A:$J,10,0)="日払","日払済",VLOOKUP(VLOOKUP(A421,$AB:$AF,5,0)&amp;E437,売上入力!$A:$AJ,35,0)))</f>
        <v>0</v>
      </c>
      <c r="G437" s="770"/>
      <c r="H437" s="73"/>
      <c r="I437" s="70"/>
      <c r="J437" s="79">
        <v>22</v>
      </c>
      <c r="K437" s="769">
        <f>IF(ISERROR(VLOOKUP(VLOOKUP(I421,$AB:$AF,5,0)&amp;J437,売上入力!$A:$AJ,35,0)),0,IF(VLOOKUP(VLOOKUP(I421,$AB:$AF,5,0)&amp;J437,売上入力!$A:$J,10,0)="日払","日払済",VLOOKUP(VLOOKUP(I421,$AB:$AF,5,0)&amp;J437,売上入力!$A:$AJ,35,0)))</f>
        <v>0</v>
      </c>
      <c r="L437" s="770"/>
      <c r="M437" s="79">
        <v>38</v>
      </c>
      <c r="N437" s="769">
        <f>IF(ISERROR(VLOOKUP(VLOOKUP(I421,$AB:$AF,5,0)&amp;M437,売上入力!$A:$AJ,35,0)),0,IF(VLOOKUP(VLOOKUP(I421,$AB:$AF,5,0)&amp;M437,売上入力!$A:$J,10,0)="日払","日払済",VLOOKUP(VLOOKUP(I421,$AB:$AF,5,0)&amp;M437,売上入力!$A:$AJ,35,0)))</f>
        <v>0</v>
      </c>
      <c r="O437" s="770"/>
      <c r="P437" s="73"/>
      <c r="Q437" s="70"/>
      <c r="R437" s="79">
        <v>22</v>
      </c>
      <c r="S437" s="769">
        <f>IF(ISERROR(VLOOKUP(VLOOKUP(Q421,$AB:$AF,5,0)&amp;R437,売上入力!$A:$AJ,35,0)),0,IF(VLOOKUP(VLOOKUP(Q421,$AB:$AF,5,0)&amp;R437,売上入力!$A:$J,10,0)="日払","日払済",VLOOKUP(VLOOKUP(Q421,$AB:$AF,5,0)&amp;R437,売上入力!$A:$AJ,35,0)))</f>
        <v>0</v>
      </c>
      <c r="T437" s="770"/>
      <c r="U437" s="79">
        <v>38</v>
      </c>
      <c r="V437" s="769">
        <f>IF(ISERROR(VLOOKUP(VLOOKUP(Q421,$AB:$AF,5,0)&amp;U437,売上入力!$A:$AJ,35,0)),0,IF(VLOOKUP(VLOOKUP(Q421,$AB:$AF,5,0)&amp;U437,売上入力!$A:$J,10,0)="日払","日払済",VLOOKUP(VLOOKUP(Q421,$AB:$AF,5,0)&amp;U437,売上入力!$A:$AJ,35,0)))</f>
        <v>0</v>
      </c>
      <c r="W437" s="770"/>
      <c r="X437" s="73"/>
    </row>
    <row r="438" spans="1:24" ht="16.5" customHeight="1">
      <c r="A438" s="70"/>
      <c r="B438" s="79">
        <v>8</v>
      </c>
      <c r="C438" s="769">
        <f>IF(ISERROR(VLOOKUP(VLOOKUP(A421,$AB:$AF,5,0)&amp;B438,売上入力!$A:$AJ,35,0)),0,IF(VLOOKUP(VLOOKUP(A421,$AB:$AF,5,0)&amp;B438,売上入力!$A:$J,10,0)="日払","日払済",VLOOKUP(VLOOKUP(A421,$AB:$AF,5,0)&amp;B438,売上入力!$A:$AJ,35,0)))</f>
        <v>0</v>
      </c>
      <c r="D438" s="770"/>
      <c r="E438" s="79">
        <v>23</v>
      </c>
      <c r="F438" s="769">
        <f>IF(ISERROR(VLOOKUP(VLOOKUP(A421,$AB:$AF,5,0)&amp;E438,売上入力!$A:$AJ,35,0)),0,IF(VLOOKUP(VLOOKUP(A421,$AB:$AF,5,0)&amp;E438,売上入力!$A:$J,10,0)="日払","日払済",VLOOKUP(VLOOKUP(A421,$AB:$AF,5,0)&amp;E438,売上入力!$A:$AJ,35,0)))</f>
        <v>0</v>
      </c>
      <c r="G438" s="770"/>
      <c r="H438" s="73"/>
      <c r="I438" s="70"/>
      <c r="J438" s="79">
        <v>23</v>
      </c>
      <c r="K438" s="769">
        <f>IF(ISERROR(VLOOKUP(VLOOKUP(I421,$AB:$AF,5,0)&amp;J438,売上入力!$A:$AJ,35,0)),0,IF(VLOOKUP(VLOOKUP(I421,$AB:$AF,5,0)&amp;J438,売上入力!$A:$J,10,0)="日払","日払済",VLOOKUP(VLOOKUP(I421,$AB:$AF,5,0)&amp;J438,売上入力!$A:$AJ,35,0)))</f>
        <v>0</v>
      </c>
      <c r="L438" s="770"/>
      <c r="M438" s="79">
        <v>39</v>
      </c>
      <c r="N438" s="769">
        <f>IF(ISERROR(VLOOKUP(VLOOKUP(I421,$AB:$AF,5,0)&amp;M438,売上入力!$A:$AJ,35,0)),0,IF(VLOOKUP(VLOOKUP(I421,$AB:$AF,5,0)&amp;M438,売上入力!$A:$J,10,0)="日払","日払済",VLOOKUP(VLOOKUP(I421,$AB:$AF,5,0)&amp;M438,売上入力!$A:$AJ,35,0)))</f>
        <v>0</v>
      </c>
      <c r="O438" s="770"/>
      <c r="P438" s="73"/>
      <c r="Q438" s="70"/>
      <c r="R438" s="79">
        <v>23</v>
      </c>
      <c r="S438" s="769">
        <f>IF(ISERROR(VLOOKUP(VLOOKUP(Q421,$AB:$AF,5,0)&amp;R438,売上入力!$A:$AJ,35,0)),0,IF(VLOOKUP(VLOOKUP(Q421,$AB:$AF,5,0)&amp;R438,売上入力!$A:$J,10,0)="日払","日払済",VLOOKUP(VLOOKUP(Q421,$AB:$AF,5,0)&amp;R438,売上入力!$A:$AJ,35,0)))</f>
        <v>0</v>
      </c>
      <c r="T438" s="770"/>
      <c r="U438" s="79">
        <v>39</v>
      </c>
      <c r="V438" s="769">
        <f>IF(ISERROR(VLOOKUP(VLOOKUP(Q421,$AB:$AF,5,0)&amp;U438,売上入力!$A:$AJ,35,0)),0,IF(VLOOKUP(VLOOKUP(Q421,$AB:$AF,5,0)&amp;U438,売上入力!$A:$J,10,0)="日払","日払済",VLOOKUP(VLOOKUP(Q421,$AB:$AF,5,0)&amp;U438,売上入力!$A:$AJ,35,0)))</f>
        <v>0</v>
      </c>
      <c r="W438" s="770"/>
      <c r="X438" s="73"/>
    </row>
    <row r="439" spans="1:24" ht="16.5" customHeight="1">
      <c r="A439" s="70"/>
      <c r="B439" s="78">
        <v>9</v>
      </c>
      <c r="C439" s="769">
        <f>IF(ISERROR(VLOOKUP(VLOOKUP(A421,$AB:$AF,5,0)&amp;B439,売上入力!$A:$AJ,35,0)),0,IF(VLOOKUP(VLOOKUP(A421,$AB:$AF,5,0)&amp;B439,売上入力!$A:$J,10,0)="日払","日払済",VLOOKUP(VLOOKUP(A421,$AB:$AF,5,0)&amp;B439,売上入力!$A:$AJ,35,0)))</f>
        <v>0</v>
      </c>
      <c r="D439" s="770"/>
      <c r="E439" s="78">
        <v>24</v>
      </c>
      <c r="F439" s="769">
        <f>IF(ISERROR(VLOOKUP(VLOOKUP(A421,$AB:$AF,5,0)&amp;E439,売上入力!$A:$AJ,35,0)),0,IF(VLOOKUP(VLOOKUP(A421,$AB:$AF,5,0)&amp;E439,売上入力!$A:$J,10,0)="日払","日払済",VLOOKUP(VLOOKUP(A421,$AB:$AF,5,0)&amp;E439,売上入力!$A:$AJ,35,0)))</f>
        <v>0</v>
      </c>
      <c r="G439" s="770"/>
      <c r="H439" s="73"/>
      <c r="I439" s="70"/>
      <c r="J439" s="79">
        <v>24</v>
      </c>
      <c r="K439" s="769">
        <f>IF(ISERROR(VLOOKUP(VLOOKUP(I421,$AB:$AF,5,0)&amp;J439,売上入力!$A:$AJ,35,0)),0,IF(VLOOKUP(VLOOKUP(I421,$AB:$AF,5,0)&amp;J439,売上入力!$A:$J,10,0)="日払","日払済",VLOOKUP(VLOOKUP(I421,$AB:$AF,5,0)&amp;J439,売上入力!$A:$AJ,35,0)))</f>
        <v>0</v>
      </c>
      <c r="L439" s="770"/>
      <c r="M439" s="80">
        <v>40</v>
      </c>
      <c r="N439" s="769">
        <f>IF(ISERROR(VLOOKUP(VLOOKUP(I421,$AB:$AF,5,0)&amp;M439,売上入力!$A:$AJ,35,0)),0,IF(VLOOKUP(VLOOKUP(I421,$AB:$AF,5,0)&amp;M439,売上入力!$A:$J,10,0)="日払","日払済",VLOOKUP(VLOOKUP(I421,$AB:$AF,5,0)&amp;M439,売上入力!$A:$AJ,35,0)))</f>
        <v>0</v>
      </c>
      <c r="O439" s="770"/>
      <c r="P439" s="73"/>
      <c r="Q439" s="70"/>
      <c r="R439" s="79">
        <v>24</v>
      </c>
      <c r="S439" s="769">
        <f>IF(ISERROR(VLOOKUP(VLOOKUP(Q421,$AB:$AF,5,0)&amp;R439,売上入力!$A:$AJ,35,0)),0,IF(VLOOKUP(VLOOKUP(Q421,$AB:$AF,5,0)&amp;R439,売上入力!$A:$J,10,0)="日払","日払済",VLOOKUP(VLOOKUP(Q421,$AB:$AF,5,0)&amp;R439,売上入力!$A:$AJ,35,0)))</f>
        <v>0</v>
      </c>
      <c r="T439" s="770"/>
      <c r="U439" s="80">
        <v>40</v>
      </c>
      <c r="V439" s="769">
        <f>IF(ISERROR(VLOOKUP(VLOOKUP(Q421,$AB:$AF,5,0)&amp;U439,売上入力!$A:$AJ,35,0)),0,IF(VLOOKUP(VLOOKUP(Q421,$AB:$AF,5,0)&amp;U439,売上入力!$A:$J,10,0)="日払","日払済",VLOOKUP(VLOOKUP(Q421,$AB:$AF,5,0)&amp;U439,売上入力!$A:$AJ,35,0)))</f>
        <v>0</v>
      </c>
      <c r="W439" s="770"/>
      <c r="X439" s="73"/>
    </row>
    <row r="440" spans="1:24" ht="16.5" customHeight="1">
      <c r="A440" s="70"/>
      <c r="B440" s="79">
        <v>10</v>
      </c>
      <c r="C440" s="769">
        <f>IF(ISERROR(VLOOKUP(VLOOKUP(A421,$AB:$AF,5,0)&amp;B440,売上入力!$A:$AJ,35,0)),0,IF(VLOOKUP(VLOOKUP(A421,$AB:$AF,5,0)&amp;B440,売上入力!$A:$J,10,0)="日払","日払済",VLOOKUP(VLOOKUP(A421,$AB:$AF,5,0)&amp;B440,売上入力!$A:$AJ,35,0)))</f>
        <v>0</v>
      </c>
      <c r="D440" s="770"/>
      <c r="E440" s="79">
        <v>25</v>
      </c>
      <c r="F440" s="769">
        <f>IF(ISERROR(VLOOKUP(VLOOKUP(A421,$AB:$AF,5,0)&amp;E440,売上入力!$A:$AJ,35,0)),0,IF(VLOOKUP(VLOOKUP(A421,$AB:$AF,5,0)&amp;E440,売上入力!$A:$J,10,0)="日払","日払済",VLOOKUP(VLOOKUP(A421,$AB:$AF,5,0)&amp;E440,売上入力!$A:$AJ,35,0)))</f>
        <v>0</v>
      </c>
      <c r="G440" s="770"/>
      <c r="H440" s="73"/>
      <c r="I440" s="70"/>
      <c r="J440" s="79">
        <v>25</v>
      </c>
      <c r="K440" s="769">
        <f>IF(ISERROR(VLOOKUP(VLOOKUP(I421,$AB:$AF,5,0)&amp;J440,売上入力!$A:$AJ,35,0)),0,IF(VLOOKUP(VLOOKUP(I421,$AB:$AF,5,0)&amp;J440,売上入力!$A:$J,10,0)="日払","日払済",VLOOKUP(VLOOKUP(I421,$AB:$AF,5,0)&amp;J440,売上入力!$A:$AJ,35,0)))</f>
        <v>0</v>
      </c>
      <c r="L440" s="770"/>
      <c r="M440" s="79">
        <v>41</v>
      </c>
      <c r="N440" s="769">
        <f>IF(ISERROR(VLOOKUP(VLOOKUP(I421,$AB:$AF,5,0)&amp;M440,売上入力!$A:$AJ,35,0)),0,IF(VLOOKUP(VLOOKUP(I421,$AB:$AF,5,0)&amp;M440,売上入力!$A:$J,10,0)="日払","日払済",VLOOKUP(VLOOKUP(I421,$AB:$AF,5,0)&amp;M440,売上入力!$A:$AJ,35,0)))</f>
        <v>0</v>
      </c>
      <c r="O440" s="770"/>
      <c r="P440" s="73"/>
      <c r="Q440" s="70"/>
      <c r="R440" s="79">
        <v>25</v>
      </c>
      <c r="S440" s="769">
        <f>IF(ISERROR(VLOOKUP(VLOOKUP(Q421,$AB:$AF,5,0)&amp;R440,売上入力!$A:$AJ,35,0)),0,IF(VLOOKUP(VLOOKUP(Q421,$AB:$AF,5,0)&amp;R440,売上入力!$A:$J,10,0)="日払","日払済",VLOOKUP(VLOOKUP(Q421,$AB:$AF,5,0)&amp;R440,売上入力!$A:$AJ,35,0)))</f>
        <v>0</v>
      </c>
      <c r="T440" s="770"/>
      <c r="U440" s="79">
        <v>41</v>
      </c>
      <c r="V440" s="769">
        <f>IF(ISERROR(VLOOKUP(VLOOKUP(Q421,$AB:$AF,5,0)&amp;U440,売上入力!$A:$AJ,35,0)),0,IF(VLOOKUP(VLOOKUP(Q421,$AB:$AF,5,0)&amp;U440,売上入力!$A:$J,10,0)="日払","日払済",VLOOKUP(VLOOKUP(Q421,$AB:$AF,5,0)&amp;U440,売上入力!$A:$AJ,35,0)))</f>
        <v>0</v>
      </c>
      <c r="W440" s="770"/>
      <c r="X440" s="73"/>
    </row>
    <row r="441" spans="1:24" ht="16.5" customHeight="1">
      <c r="A441" s="70"/>
      <c r="B441" s="78">
        <v>11</v>
      </c>
      <c r="C441" s="769">
        <f>IF(ISERROR(VLOOKUP(VLOOKUP(A421,$AB:$AF,5,0)&amp;B441,売上入力!$A:$AJ,35,0)),0,IF(VLOOKUP(VLOOKUP(A421,$AB:$AF,5,0)&amp;B441,売上入力!$A:$J,10,0)="日払","日払済",VLOOKUP(VLOOKUP(A421,$AB:$AF,5,0)&amp;B441,売上入力!$A:$AJ,35,0)))</f>
        <v>0</v>
      </c>
      <c r="D441" s="770"/>
      <c r="E441" s="78">
        <v>26</v>
      </c>
      <c r="F441" s="769">
        <f>IF(ISERROR(VLOOKUP(VLOOKUP(A421,$AB:$AF,5,0)&amp;E441,売上入力!$A:$AJ,35,0)),0,IF(VLOOKUP(VLOOKUP(A421,$AB:$AF,5,0)&amp;E441,売上入力!$A:$J,10,0)="日払","日払済",VLOOKUP(VLOOKUP(A421,$AB:$AF,5,0)&amp;E441,売上入力!$A:$AJ,35,0)))</f>
        <v>0</v>
      </c>
      <c r="G441" s="770"/>
      <c r="H441" s="73"/>
      <c r="I441" s="70"/>
      <c r="J441" s="79">
        <v>26</v>
      </c>
      <c r="K441" s="769">
        <f>IF(ISERROR(VLOOKUP(VLOOKUP(I421,$AB:$AF,5,0)&amp;J441,売上入力!$A:$AJ,35,0)),0,IF(VLOOKUP(VLOOKUP(I421,$AB:$AF,5,0)&amp;J441,売上入力!$A:$J,10,0)="日払","日払済",VLOOKUP(VLOOKUP(I421,$AB:$AF,5,0)&amp;J441,売上入力!$A:$AJ,35,0)))</f>
        <v>0</v>
      </c>
      <c r="L441" s="770"/>
      <c r="M441" s="79">
        <v>42</v>
      </c>
      <c r="N441" s="769">
        <f>IF(ISERROR(VLOOKUP(VLOOKUP(I421,$AB:$AF,5,0)&amp;M441,売上入力!$A:$AJ,35,0)),0,IF(VLOOKUP(VLOOKUP(I421,$AB:$AF,5,0)&amp;M441,売上入力!$A:$J,10,0)="日払","日払済",VLOOKUP(VLOOKUP(I421,$AB:$AF,5,0)&amp;M441,売上入力!$A:$AJ,35,0)))</f>
        <v>0</v>
      </c>
      <c r="O441" s="770"/>
      <c r="P441" s="73"/>
      <c r="Q441" s="70"/>
      <c r="R441" s="79">
        <v>26</v>
      </c>
      <c r="S441" s="769">
        <f>IF(ISERROR(VLOOKUP(VLOOKUP(Q421,$AB:$AF,5,0)&amp;R441,売上入力!$A:$AJ,35,0)),0,IF(VLOOKUP(VLOOKUP(Q421,$AB:$AF,5,0)&amp;R441,売上入力!$A:$J,10,0)="日払","日払済",VLOOKUP(VLOOKUP(Q421,$AB:$AF,5,0)&amp;R441,売上入力!$A:$AJ,35,0)))</f>
        <v>0</v>
      </c>
      <c r="T441" s="770"/>
      <c r="U441" s="79">
        <v>42</v>
      </c>
      <c r="V441" s="769">
        <f>IF(ISERROR(VLOOKUP(VLOOKUP(Q421,$AB:$AF,5,0)&amp;U441,売上入力!$A:$AJ,35,0)),0,IF(VLOOKUP(VLOOKUP(Q421,$AB:$AF,5,0)&amp;U441,売上入力!$A:$J,10,0)="日払","日払済",VLOOKUP(VLOOKUP(Q421,$AB:$AF,5,0)&amp;U441,売上入力!$A:$AJ,35,0)))</f>
        <v>0</v>
      </c>
      <c r="W441" s="770"/>
      <c r="X441" s="73"/>
    </row>
    <row r="442" spans="1:24" ht="16.5" customHeight="1">
      <c r="A442" s="70"/>
      <c r="B442" s="79">
        <v>12</v>
      </c>
      <c r="C442" s="769">
        <f>IF(ISERROR(VLOOKUP(VLOOKUP(A421,$AB:$AF,5,0)&amp;B442,売上入力!$A:$AJ,35,0)),0,IF(VLOOKUP(VLOOKUP(A421,$AB:$AF,5,0)&amp;B442,売上入力!$A:$J,10,0)="日払","日払済",VLOOKUP(VLOOKUP(A421,$AB:$AF,5,0)&amp;B442,売上入力!$A:$AJ,35,0)))</f>
        <v>0</v>
      </c>
      <c r="D442" s="770"/>
      <c r="E442" s="79">
        <v>27</v>
      </c>
      <c r="F442" s="769">
        <f>IF(ISERROR(VLOOKUP(VLOOKUP(A421,$AB:$AF,5,0)&amp;E442,売上入力!$A:$AJ,35,0)),0,IF(VLOOKUP(VLOOKUP(A421,$AB:$AF,5,0)&amp;E442,売上入力!$A:$J,10,0)="日払","日払済",VLOOKUP(VLOOKUP(A421,$AB:$AF,5,0)&amp;E442,売上入力!$A:$AJ,35,0)))</f>
        <v>0</v>
      </c>
      <c r="G442" s="770"/>
      <c r="H442" s="73"/>
      <c r="I442" s="70"/>
      <c r="J442" s="79">
        <v>27</v>
      </c>
      <c r="K442" s="769">
        <f>IF(ISERROR(VLOOKUP(VLOOKUP(I421,$AB:$AF,5,0)&amp;J442,売上入力!$A:$AJ,35,0)),0,IF(VLOOKUP(VLOOKUP(I421,$AB:$AF,5,0)&amp;J442,売上入力!$A:$J,10,0)="日払","日払済",VLOOKUP(VLOOKUP(I421,$AB:$AF,5,0)&amp;J442,売上入力!$A:$AJ,35,0)))</f>
        <v>0</v>
      </c>
      <c r="L442" s="770"/>
      <c r="M442" s="79">
        <v>43</v>
      </c>
      <c r="N442" s="769">
        <f>IF(ISERROR(VLOOKUP(VLOOKUP(I421,$AB:$AF,5,0)&amp;M442,売上入力!$A:$AJ,35,0)),0,IF(VLOOKUP(VLOOKUP(I421,$AB:$AF,5,0)&amp;M442,売上入力!$A:$J,10,0)="日払","日払済",VLOOKUP(VLOOKUP(I421,$AB:$AF,5,0)&amp;M442,売上入力!$A:$AJ,35,0)))</f>
        <v>0</v>
      </c>
      <c r="O442" s="770"/>
      <c r="P442" s="73"/>
      <c r="Q442" s="70"/>
      <c r="R442" s="79">
        <v>27</v>
      </c>
      <c r="S442" s="769">
        <f>IF(ISERROR(VLOOKUP(VLOOKUP(Q421,$AB:$AF,5,0)&amp;R442,売上入力!$A:$AJ,35,0)),0,IF(VLOOKUP(VLOOKUP(Q421,$AB:$AF,5,0)&amp;R442,売上入力!$A:$J,10,0)="日払","日払済",VLOOKUP(VLOOKUP(Q421,$AB:$AF,5,0)&amp;R442,売上入力!$A:$AJ,35,0)))</f>
        <v>0</v>
      </c>
      <c r="T442" s="770"/>
      <c r="U442" s="79">
        <v>43</v>
      </c>
      <c r="V442" s="769">
        <f>IF(ISERROR(VLOOKUP(VLOOKUP(Q421,$AB:$AF,5,0)&amp;U442,売上入力!$A:$AJ,35,0)),0,IF(VLOOKUP(VLOOKUP(Q421,$AB:$AF,5,0)&amp;U442,売上入力!$A:$J,10,0)="日払","日払済",VLOOKUP(VLOOKUP(Q421,$AB:$AF,5,0)&amp;U442,売上入力!$A:$AJ,35,0)))</f>
        <v>0</v>
      </c>
      <c r="W442" s="770"/>
      <c r="X442" s="73"/>
    </row>
    <row r="443" spans="1:24" ht="16.5" customHeight="1">
      <c r="A443" s="70"/>
      <c r="B443" s="78">
        <v>13</v>
      </c>
      <c r="C443" s="769">
        <f>IF(ISERROR(VLOOKUP(VLOOKUP(A421,$AB:$AF,5,0)&amp;B443,売上入力!$A:$AJ,35,0)),0,IF(VLOOKUP(VLOOKUP(A421,$AB:$AF,5,0)&amp;B443,売上入力!$A:$J,10,0)="日払","日払済",VLOOKUP(VLOOKUP(A421,$AB:$AF,5,0)&amp;B443,売上入力!$A:$AJ,35,0)))</f>
        <v>0</v>
      </c>
      <c r="D443" s="770"/>
      <c r="E443" s="78">
        <v>28</v>
      </c>
      <c r="F443" s="769">
        <f>IF(ISERROR(VLOOKUP(VLOOKUP(A421,$AB:$AF,5,0)&amp;E443,売上入力!$A:$AJ,35,0)),0,IF(VLOOKUP(VLOOKUP(A421,$AB:$AF,5,0)&amp;E443,売上入力!$A:$J,10,0)="日払","日払済",VLOOKUP(VLOOKUP(A421,$AB:$AF,5,0)&amp;E443,売上入力!$A:$AJ,35,0)))</f>
        <v>0</v>
      </c>
      <c r="G443" s="770"/>
      <c r="H443" s="73"/>
      <c r="I443" s="70"/>
      <c r="J443" s="79">
        <v>28</v>
      </c>
      <c r="K443" s="769">
        <f>IF(ISERROR(VLOOKUP(VLOOKUP(I421,$AB:$AF,5,0)&amp;J443,売上入力!$A:$AJ,35,0)),0,IF(VLOOKUP(VLOOKUP(I421,$AB:$AF,5,0)&amp;J443,売上入力!$A:$J,10,0)="日払","日払済",VLOOKUP(VLOOKUP(I421,$AB:$AF,5,0)&amp;J443,売上入力!$A:$AJ,35,0)))</f>
        <v>0</v>
      </c>
      <c r="L443" s="770"/>
      <c r="M443" s="79">
        <v>44</v>
      </c>
      <c r="N443" s="769">
        <f>IF(ISERROR(VLOOKUP(VLOOKUP(I421,$AB:$AF,5,0)&amp;M443,売上入力!$A:$AJ,35,0)),0,IF(VLOOKUP(VLOOKUP(I421,$AB:$AF,5,0)&amp;M443,売上入力!$A:$J,10,0)="日払","日払済",VLOOKUP(VLOOKUP(I421,$AB:$AF,5,0)&amp;M443,売上入力!$A:$AJ,35,0)))</f>
        <v>0</v>
      </c>
      <c r="O443" s="770"/>
      <c r="P443" s="73"/>
      <c r="Q443" s="70"/>
      <c r="R443" s="79">
        <v>28</v>
      </c>
      <c r="S443" s="769">
        <f>IF(ISERROR(VLOOKUP(VLOOKUP(Q421,$AB:$AF,5,0)&amp;R443,売上入力!$A:$AJ,35,0)),0,IF(VLOOKUP(VLOOKUP(Q421,$AB:$AF,5,0)&amp;R443,売上入力!$A:$J,10,0)="日払","日払済",VLOOKUP(VLOOKUP(Q421,$AB:$AF,5,0)&amp;R443,売上入力!$A:$AJ,35,0)))</f>
        <v>0</v>
      </c>
      <c r="T443" s="770"/>
      <c r="U443" s="79">
        <v>44</v>
      </c>
      <c r="V443" s="769">
        <f>IF(ISERROR(VLOOKUP(VLOOKUP(Q421,$AB:$AF,5,0)&amp;U443,売上入力!$A:$AJ,35,0)),0,IF(VLOOKUP(VLOOKUP(Q421,$AB:$AF,5,0)&amp;U443,売上入力!$A:$J,10,0)="日払","日払済",VLOOKUP(VLOOKUP(Q421,$AB:$AF,5,0)&amp;U443,売上入力!$A:$AJ,35,0)))</f>
        <v>0</v>
      </c>
      <c r="W443" s="770"/>
      <c r="X443" s="73"/>
    </row>
    <row r="444" spans="1:24" ht="16.5" customHeight="1">
      <c r="A444" s="70"/>
      <c r="B444" s="79">
        <v>14</v>
      </c>
      <c r="C444" s="769">
        <f>IF(ISERROR(VLOOKUP(VLOOKUP(A421,$AB:$AF,5,0)&amp;B444,売上入力!$A:$AJ,35,0)),0,IF(VLOOKUP(VLOOKUP(A421,$AB:$AF,5,0)&amp;B444,売上入力!$A:$J,10,0)="日払","日払済",VLOOKUP(VLOOKUP(A421,$AB:$AF,5,0)&amp;B444,売上入力!$A:$AJ,35,0)))</f>
        <v>0</v>
      </c>
      <c r="D444" s="770"/>
      <c r="E444" s="79">
        <v>29</v>
      </c>
      <c r="F444" s="769">
        <f>IF(ISERROR(VLOOKUP(VLOOKUP(A421,$AB:$AF,5,0)&amp;E444,売上入力!$A:$AJ,35,0)),0,IF(VLOOKUP(VLOOKUP(A421,$AB:$AF,5,0)&amp;E444,売上入力!$A:$J,10,0)="日払","日払済",VLOOKUP(VLOOKUP(A421,$AB:$AF,5,0)&amp;E444,売上入力!$A:$AJ,35,0)))</f>
        <v>0</v>
      </c>
      <c r="G444" s="770"/>
      <c r="H444" s="73"/>
      <c r="I444" s="70"/>
      <c r="J444" s="79">
        <v>29</v>
      </c>
      <c r="K444" s="769">
        <f>IF(ISERROR(VLOOKUP(VLOOKUP(I421,$AB:$AF,5,0)&amp;J444,売上入力!$A:$AJ,35,0)),0,IF(VLOOKUP(VLOOKUP(I421,$AB:$AF,5,0)&amp;J444,売上入力!$A:$J,10,0)="日払","日払済",VLOOKUP(VLOOKUP(I421,$AB:$AF,5,0)&amp;J444,売上入力!$A:$AJ,35,0)))</f>
        <v>0</v>
      </c>
      <c r="L444" s="770"/>
      <c r="M444" s="79">
        <v>45</v>
      </c>
      <c r="N444" s="769">
        <f>IF(ISERROR(VLOOKUP(VLOOKUP(I421,$AB:$AF,5,0)&amp;M444,売上入力!$A:$AJ,35,0)),0,IF(VLOOKUP(VLOOKUP(I421,$AB:$AF,5,0)&amp;M444,売上入力!$A:$J,10,0)="日払","日払済",VLOOKUP(VLOOKUP(I421,$AB:$AF,5,0)&amp;M444,売上入力!$A:$AJ,35,0)))</f>
        <v>0</v>
      </c>
      <c r="O444" s="770"/>
      <c r="P444" s="73"/>
      <c r="Q444" s="70"/>
      <c r="R444" s="79">
        <v>29</v>
      </c>
      <c r="S444" s="769">
        <f>IF(ISERROR(VLOOKUP(VLOOKUP(Q421,$AB:$AF,5,0)&amp;R444,売上入力!$A:$AJ,35,0)),0,IF(VLOOKUP(VLOOKUP(Q421,$AB:$AF,5,0)&amp;R444,売上入力!$A:$J,10,0)="日払","日払済",VLOOKUP(VLOOKUP(Q421,$AB:$AF,5,0)&amp;R444,売上入力!$A:$AJ,35,0)))</f>
        <v>0</v>
      </c>
      <c r="T444" s="770"/>
      <c r="U444" s="79">
        <v>45</v>
      </c>
      <c r="V444" s="769">
        <f>IF(ISERROR(VLOOKUP(VLOOKUP(Q421,$AB:$AF,5,0)&amp;U444,売上入力!$A:$AJ,35,0)),0,IF(VLOOKUP(VLOOKUP(Q421,$AB:$AF,5,0)&amp;U444,売上入力!$A:$J,10,0)="日払","日払済",VLOOKUP(VLOOKUP(Q421,$AB:$AF,5,0)&amp;U444,売上入力!$A:$AJ,35,0)))</f>
        <v>0</v>
      </c>
      <c r="W444" s="770"/>
      <c r="X444" s="73"/>
    </row>
    <row r="445" spans="1:24" ht="16.5" customHeight="1">
      <c r="A445" s="70"/>
      <c r="B445" s="78">
        <v>15</v>
      </c>
      <c r="C445" s="769">
        <f>IF(ISERROR(VLOOKUP(VLOOKUP(A421,$AB:$AF,5,0)&amp;B445,売上入力!$A:$AJ,35,0)),0,IF(VLOOKUP(VLOOKUP(A421,$AB:$AF,5,0)&amp;B445,売上入力!$A:$J,10,0)="日払","日払済",VLOOKUP(VLOOKUP(A421,$AB:$AF,5,0)&amp;B445,売上入力!$A:$AJ,35,0)))</f>
        <v>0</v>
      </c>
      <c r="D445" s="770"/>
      <c r="E445" s="78">
        <v>30</v>
      </c>
      <c r="F445" s="769">
        <f>IF(ISERROR(VLOOKUP(VLOOKUP(A421,$AB:$AF,5,0)&amp;E445,売上入力!$A:$AJ,35,0)),0,IF(VLOOKUP(VLOOKUP(A421,$AB:$AF,5,0)&amp;E445,売上入力!$A:$J,10,0)="日払","日払済",VLOOKUP(VLOOKUP(A421,$AB:$AF,5,0)&amp;E445,売上入力!$A:$AJ,35,0)))</f>
        <v>0</v>
      </c>
      <c r="G445" s="770"/>
      <c r="H445" s="73"/>
      <c r="I445" s="70"/>
      <c r="J445" s="80">
        <v>30</v>
      </c>
      <c r="K445" s="769">
        <f>IF(ISERROR(VLOOKUP(VLOOKUP(I421,$AB:$AF,5,0)&amp;J445,売上入力!$A:$AJ,35,0)),0,IF(VLOOKUP(VLOOKUP(I421,$AB:$AF,5,0)&amp;J445,売上入力!$A:$J,10,0)="日払","日払済",VLOOKUP(VLOOKUP(I421,$AB:$AF,5,0)&amp;J445,売上入力!$A:$AJ,35,0)))</f>
        <v>0</v>
      </c>
      <c r="L445" s="770"/>
      <c r="M445" s="79">
        <v>46</v>
      </c>
      <c r="N445" s="769">
        <f>IF(ISERROR(VLOOKUP(VLOOKUP(I421,$AB:$AF,5,0)&amp;M445,売上入力!$A:$AJ,35,0)),0,IF(VLOOKUP(VLOOKUP(I421,$AB:$AF,5,0)&amp;M445,売上入力!$A:$J,10,0)="日払","日払済",VLOOKUP(VLOOKUP(I421,$AB:$AF,5,0)&amp;M445,売上入力!$A:$AJ,35,0)))</f>
        <v>0</v>
      </c>
      <c r="O445" s="770"/>
      <c r="P445" s="73"/>
      <c r="Q445" s="70"/>
      <c r="R445" s="80">
        <v>30</v>
      </c>
      <c r="S445" s="769">
        <f>IF(ISERROR(VLOOKUP(VLOOKUP(Q421,$AB:$AF,5,0)&amp;R445,売上入力!$A:$AJ,35,0)),0,IF(VLOOKUP(VLOOKUP(Q421,$AB:$AF,5,0)&amp;R445,売上入力!$A:$J,10,0)="日払","日払済",VLOOKUP(VLOOKUP(Q421,$AB:$AF,5,0)&amp;R445,売上入力!$A:$AJ,35,0)))</f>
        <v>0</v>
      </c>
      <c r="T445" s="770"/>
      <c r="U445" s="79">
        <v>46</v>
      </c>
      <c r="V445" s="769">
        <f>IF(ISERROR(VLOOKUP(VLOOKUP(Q421,$AB:$AF,5,0)&amp;U445,売上入力!$A:$AJ,35,0)),0,IF(VLOOKUP(VLOOKUP(Q421,$AB:$AF,5,0)&amp;U445,売上入力!$A:$J,10,0)="日払","日払済",VLOOKUP(VLOOKUP(Q421,$AB:$AF,5,0)&amp;U445,売上入力!$A:$AJ,35,0)))</f>
        <v>0</v>
      </c>
      <c r="W445" s="770"/>
      <c r="X445" s="73"/>
    </row>
    <row r="446" spans="1:24" ht="16.5" customHeight="1">
      <c r="A446" s="70"/>
      <c r="B446" s="81"/>
      <c r="C446" s="765"/>
      <c r="D446" s="766"/>
      <c r="E446" s="79">
        <v>31</v>
      </c>
      <c r="F446" s="767">
        <f>IF(ISERROR(VLOOKUP(VLOOKUP(A421,$AB:$AF,5,0)&amp;E446,売上入力!$A:$AJ,35,0)),0,IF(VLOOKUP(VLOOKUP(A421,$AB:$AF,5,0)&amp;E446,売上入力!$A:$J,10,0)="日払","日払済",VLOOKUP(VLOOKUP(A421,$AB:$AF,5,0)&amp;E446,売上入力!$A:$AJ,35,0)))</f>
        <v>0</v>
      </c>
      <c r="G446" s="768"/>
      <c r="H446" s="73"/>
      <c r="I446" s="70"/>
      <c r="J446" s="81"/>
      <c r="K446" s="765"/>
      <c r="L446" s="766"/>
      <c r="M446" s="79">
        <v>47</v>
      </c>
      <c r="N446" s="767">
        <f>IF(ISERROR(VLOOKUP(VLOOKUP(I421,$AB:$AF,5,0)&amp;M446,売上入力!$A:$AJ,35,0)),0,IF(VLOOKUP(VLOOKUP(I421,$AB:$AF,5,0)&amp;M446,売上入力!$A:$J,10,0)="日払","日払済",VLOOKUP(VLOOKUP(I421,$AB:$AF,5,0)&amp;M446,売上入力!$A:$AJ,35,0)))</f>
        <v>0</v>
      </c>
      <c r="O446" s="768"/>
      <c r="P446" s="73"/>
      <c r="Q446" s="70"/>
      <c r="R446" s="81"/>
      <c r="S446" s="765"/>
      <c r="T446" s="766"/>
      <c r="U446" s="79">
        <v>47</v>
      </c>
      <c r="V446" s="767">
        <f>IF(ISERROR(VLOOKUP(VLOOKUP(Q421,$AB:$AF,5,0)&amp;U446,売上入力!$A:$AJ,35,0)),0,IF(VLOOKUP(VLOOKUP(Q421,$AB:$AF,5,0)&amp;U446,売上入力!$A:$J,10,0)="日払","日払済",VLOOKUP(VLOOKUP(Q421,$AB:$AF,5,0)&amp;U446,売上入力!$A:$AJ,35,0)))</f>
        <v>0</v>
      </c>
      <c r="W446" s="768"/>
      <c r="X446" s="73"/>
    </row>
    <row r="447" spans="1:24" ht="16.5" customHeight="1">
      <c r="A447" s="70"/>
      <c r="B447" s="756" t="s">
        <v>50</v>
      </c>
      <c r="C447" s="757"/>
      <c r="D447" s="758"/>
      <c r="E447" s="759">
        <f>SUM(C431:C446,F431:F446)</f>
        <v>0</v>
      </c>
      <c r="F447" s="793"/>
      <c r="G447" s="82" t="s">
        <v>51</v>
      </c>
      <c r="H447" s="73"/>
      <c r="I447" s="70"/>
      <c r="J447" s="756" t="s">
        <v>50</v>
      </c>
      <c r="K447" s="757"/>
      <c r="L447" s="758"/>
      <c r="M447" s="759">
        <f>SUM(K431:K446,N431:N446)</f>
        <v>0</v>
      </c>
      <c r="N447" s="793"/>
      <c r="O447" s="82" t="s">
        <v>51</v>
      </c>
      <c r="P447" s="73"/>
      <c r="Q447" s="70"/>
      <c r="R447" s="756" t="s">
        <v>50</v>
      </c>
      <c r="S447" s="757"/>
      <c r="T447" s="758"/>
      <c r="U447" s="759">
        <f>SUM(S431:S446,V431:V446)</f>
        <v>0</v>
      </c>
      <c r="V447" s="793"/>
      <c r="W447" s="82" t="s">
        <v>51</v>
      </c>
      <c r="X447" s="73"/>
    </row>
    <row r="448" spans="1:24" ht="16.5" customHeight="1">
      <c r="A448" s="70"/>
      <c r="B448" s="756" t="s">
        <v>52</v>
      </c>
      <c r="C448" s="757"/>
      <c r="D448" s="758"/>
      <c r="E448" s="759">
        <f>COUNTIF(C431:C445,"&gt;1")+COUNTIF(F431:F446,"&gt;1")</f>
        <v>0</v>
      </c>
      <c r="F448" s="793"/>
      <c r="G448" s="82" t="s">
        <v>383</v>
      </c>
      <c r="H448" s="73"/>
      <c r="I448" s="70"/>
      <c r="J448" s="756" t="s">
        <v>52</v>
      </c>
      <c r="K448" s="757"/>
      <c r="L448" s="758"/>
      <c r="M448" s="759">
        <f>COUNTIF(K431:K445,"&gt;1")+COUNTIF(N431:N446,"&gt;1")</f>
        <v>0</v>
      </c>
      <c r="N448" s="793"/>
      <c r="O448" s="82" t="s">
        <v>383</v>
      </c>
      <c r="P448" s="73"/>
      <c r="Q448" s="70"/>
      <c r="R448" s="756" t="s">
        <v>52</v>
      </c>
      <c r="S448" s="757"/>
      <c r="T448" s="758"/>
      <c r="U448" s="759">
        <f>COUNTIF(S431:S445,"&gt;1")+COUNTIF(V431:V446,"&gt;1")</f>
        <v>0</v>
      </c>
      <c r="V448" s="793"/>
      <c r="W448" s="82" t="s">
        <v>383</v>
      </c>
      <c r="X448" s="73"/>
    </row>
    <row r="449" spans="1:24" ht="16.5" customHeight="1">
      <c r="A449" s="70"/>
      <c r="B449" s="756" t="s">
        <v>53</v>
      </c>
      <c r="C449" s="757"/>
      <c r="D449" s="758"/>
      <c r="E449" s="761"/>
      <c r="F449" s="762"/>
      <c r="G449" s="82" t="s">
        <v>51</v>
      </c>
      <c r="H449" s="73"/>
      <c r="I449" s="70"/>
      <c r="J449" s="756" t="s">
        <v>53</v>
      </c>
      <c r="K449" s="757"/>
      <c r="L449" s="758"/>
      <c r="M449" s="761"/>
      <c r="N449" s="762"/>
      <c r="O449" s="82" t="s">
        <v>51</v>
      </c>
      <c r="P449" s="73"/>
      <c r="Q449" s="70"/>
      <c r="R449" s="756" t="s">
        <v>53</v>
      </c>
      <c r="S449" s="757"/>
      <c r="T449" s="758"/>
      <c r="U449" s="761"/>
      <c r="V449" s="762"/>
      <c r="W449" s="82" t="s">
        <v>51</v>
      </c>
      <c r="X449" s="73"/>
    </row>
    <row r="450" spans="1:24" ht="16.5" customHeight="1">
      <c r="A450" s="70"/>
      <c r="B450" s="756" t="s">
        <v>54</v>
      </c>
      <c r="C450" s="757"/>
      <c r="D450" s="758"/>
      <c r="E450" s="759">
        <f>E447-E449</f>
        <v>0</v>
      </c>
      <c r="F450" s="793"/>
      <c r="G450" s="82" t="s">
        <v>51</v>
      </c>
      <c r="H450" s="73"/>
      <c r="I450" s="70"/>
      <c r="J450" s="756" t="s">
        <v>54</v>
      </c>
      <c r="K450" s="757"/>
      <c r="L450" s="758"/>
      <c r="M450" s="759">
        <f>M447-M449</f>
        <v>0</v>
      </c>
      <c r="N450" s="793"/>
      <c r="O450" s="82" t="s">
        <v>51</v>
      </c>
      <c r="P450" s="73"/>
      <c r="Q450" s="70"/>
      <c r="R450" s="756" t="s">
        <v>54</v>
      </c>
      <c r="S450" s="757"/>
      <c r="T450" s="758"/>
      <c r="U450" s="759">
        <f>U447-U449</f>
        <v>0</v>
      </c>
      <c r="V450" s="793"/>
      <c r="W450" s="82" t="s">
        <v>51</v>
      </c>
      <c r="X450" s="73"/>
    </row>
    <row r="451" spans="1:24" ht="8.25" customHeight="1">
      <c r="A451" s="70"/>
      <c r="B451" s="83"/>
      <c r="C451" s="83"/>
      <c r="D451" s="83"/>
      <c r="E451" s="84"/>
      <c r="F451" s="85"/>
      <c r="G451" s="83"/>
      <c r="H451" s="73"/>
      <c r="I451" s="70"/>
      <c r="J451" s="83"/>
      <c r="K451" s="83"/>
      <c r="L451" s="83"/>
      <c r="M451" s="84"/>
      <c r="N451" s="85"/>
      <c r="O451" s="83"/>
      <c r="P451" s="73"/>
      <c r="Q451" s="70"/>
      <c r="R451" s="83"/>
      <c r="S451" s="83"/>
      <c r="T451" s="83"/>
      <c r="U451" s="84"/>
      <c r="V451" s="85"/>
      <c r="W451" s="83"/>
      <c r="X451" s="73"/>
    </row>
    <row r="452" spans="1:24" ht="16.5" customHeight="1">
      <c r="A452" s="70"/>
      <c r="B452" s="547" t="s">
        <v>381</v>
      </c>
      <c r="C452" s="548"/>
      <c r="D452" s="548"/>
      <c r="E452" s="548"/>
      <c r="F452" s="548"/>
      <c r="G452" s="549"/>
      <c r="H452" s="73"/>
      <c r="I452" s="70"/>
      <c r="J452" s="547" t="s">
        <v>381</v>
      </c>
      <c r="K452" s="548"/>
      <c r="L452" s="548"/>
      <c r="M452" s="548"/>
      <c r="N452" s="548"/>
      <c r="O452" s="549"/>
      <c r="P452" s="73"/>
      <c r="Q452" s="70"/>
      <c r="R452" s="547" t="s">
        <v>381</v>
      </c>
      <c r="S452" s="548"/>
      <c r="T452" s="548"/>
      <c r="U452" s="548"/>
      <c r="V452" s="548"/>
      <c r="W452" s="549"/>
      <c r="X452" s="73"/>
    </row>
    <row r="453" spans="1:24" ht="16.5" customHeight="1">
      <c r="A453" s="70"/>
      <c r="B453" s="754" t="s">
        <v>56</v>
      </c>
      <c r="C453" s="754"/>
      <c r="D453" s="754"/>
      <c r="E453" s="754"/>
      <c r="F453" s="754"/>
      <c r="G453" s="550"/>
      <c r="H453" s="73"/>
      <c r="I453" s="70"/>
      <c r="J453" s="754" t="s">
        <v>56</v>
      </c>
      <c r="K453" s="754"/>
      <c r="L453" s="754"/>
      <c r="M453" s="754"/>
      <c r="N453" s="754"/>
      <c r="O453" s="550"/>
      <c r="P453" s="73"/>
      <c r="Q453" s="70"/>
      <c r="R453" s="754" t="s">
        <v>56</v>
      </c>
      <c r="S453" s="754"/>
      <c r="T453" s="754"/>
      <c r="U453" s="754"/>
      <c r="V453" s="754"/>
      <c r="W453" s="550"/>
      <c r="X453" s="73"/>
    </row>
    <row r="454" spans="1:24" ht="27" customHeight="1">
      <c r="A454" s="70"/>
      <c r="B454" s="755" t="s">
        <v>382</v>
      </c>
      <c r="C454" s="755"/>
      <c r="D454" s="755"/>
      <c r="E454" s="755"/>
      <c r="F454" s="755"/>
      <c r="G454" s="551"/>
      <c r="H454" s="73"/>
      <c r="I454" s="70"/>
      <c r="J454" s="755" t="s">
        <v>382</v>
      </c>
      <c r="K454" s="755"/>
      <c r="L454" s="755"/>
      <c r="M454" s="755"/>
      <c r="N454" s="755"/>
      <c r="O454" s="551"/>
      <c r="P454" s="73"/>
      <c r="Q454" s="70"/>
      <c r="R454" s="755" t="s">
        <v>382</v>
      </c>
      <c r="S454" s="755"/>
      <c r="T454" s="755"/>
      <c r="U454" s="755"/>
      <c r="V454" s="755"/>
      <c r="W454" s="551"/>
      <c r="X454" s="73"/>
    </row>
    <row r="455" spans="1:24" ht="13.5" customHeight="1">
      <c r="A455" s="86"/>
      <c r="B455" s="87"/>
      <c r="C455" s="87"/>
      <c r="D455" s="87"/>
      <c r="E455" s="87"/>
      <c r="F455" s="87"/>
      <c r="G455" s="87"/>
      <c r="H455" s="88"/>
      <c r="I455" s="86"/>
      <c r="J455" s="87"/>
      <c r="K455" s="87"/>
      <c r="L455" s="87"/>
      <c r="M455" s="87"/>
      <c r="N455" s="87"/>
      <c r="O455" s="87"/>
      <c r="P455" s="88"/>
      <c r="Q455" s="86"/>
      <c r="R455" s="87"/>
      <c r="S455" s="87"/>
      <c r="T455" s="87"/>
      <c r="U455" s="87"/>
      <c r="V455" s="87"/>
      <c r="W455" s="87"/>
      <c r="X455" s="88"/>
    </row>
    <row r="456" spans="1:24" ht="12.95" customHeight="1">
      <c r="A456" s="67">
        <v>40</v>
      </c>
      <c r="B456" s="68"/>
      <c r="C456" s="68"/>
      <c r="D456" s="68"/>
      <c r="E456" s="68"/>
      <c r="F456" s="68"/>
      <c r="G456" s="68"/>
      <c r="H456" s="69"/>
      <c r="I456" s="67">
        <v>41</v>
      </c>
      <c r="J456" s="68"/>
      <c r="K456" s="68"/>
      <c r="L456" s="68"/>
      <c r="M456" s="68"/>
      <c r="N456" s="68"/>
      <c r="O456" s="68"/>
      <c r="P456" s="69"/>
      <c r="Q456" s="67">
        <v>42</v>
      </c>
      <c r="R456" s="68"/>
      <c r="S456" s="68"/>
      <c r="T456" s="68"/>
      <c r="U456" s="68"/>
      <c r="V456" s="68"/>
      <c r="W456" s="68"/>
      <c r="X456" s="69"/>
    </row>
    <row r="457" spans="1:24" ht="12.95" customHeight="1">
      <c r="A457" s="70"/>
      <c r="B457" s="788" t="s">
        <v>43</v>
      </c>
      <c r="C457" s="789"/>
      <c r="D457" s="789"/>
      <c r="E457" s="789"/>
      <c r="F457" s="789"/>
      <c r="G457" s="790"/>
      <c r="H457" s="71"/>
      <c r="I457" s="70"/>
      <c r="J457" s="788" t="s">
        <v>43</v>
      </c>
      <c r="K457" s="789"/>
      <c r="L457" s="789"/>
      <c r="M457" s="789"/>
      <c r="N457" s="789"/>
      <c r="O457" s="790"/>
      <c r="P457" s="71"/>
      <c r="Q457" s="70"/>
      <c r="R457" s="788" t="s">
        <v>43</v>
      </c>
      <c r="S457" s="789"/>
      <c r="T457" s="789"/>
      <c r="U457" s="789"/>
      <c r="V457" s="789"/>
      <c r="W457" s="790"/>
      <c r="X457" s="71"/>
    </row>
    <row r="458" spans="1:24" ht="12.95" customHeight="1">
      <c r="A458" s="70"/>
      <c r="B458" s="72"/>
      <c r="C458" s="72"/>
      <c r="D458" s="545" t="str">
        <f>"（ "&amp;$AA$3&amp;"年"</f>
        <v>（ 令和5年</v>
      </c>
      <c r="E458" s="72">
        <f>E3</f>
        <v>10</v>
      </c>
      <c r="F458" s="72" t="s">
        <v>379</v>
      </c>
      <c r="H458" s="73"/>
      <c r="I458" s="70"/>
      <c r="J458" s="72"/>
      <c r="K458" s="72"/>
      <c r="L458" s="545" t="str">
        <f>D458</f>
        <v>（ 令和5年</v>
      </c>
      <c r="M458" s="72">
        <f>E3</f>
        <v>10</v>
      </c>
      <c r="N458" s="72" t="s">
        <v>379</v>
      </c>
      <c r="P458" s="73"/>
      <c r="Q458" s="70"/>
      <c r="R458" s="72"/>
      <c r="S458" s="72"/>
      <c r="T458" s="545" t="str">
        <f>D458</f>
        <v>（ 令和5年</v>
      </c>
      <c r="U458" s="72">
        <f>E3</f>
        <v>10</v>
      </c>
      <c r="V458" s="72" t="s">
        <v>379</v>
      </c>
      <c r="X458" s="73"/>
    </row>
    <row r="459" spans="1:24" ht="12.95" customHeight="1">
      <c r="A459" s="70"/>
      <c r="H459" s="73"/>
      <c r="I459" s="70"/>
      <c r="P459" s="73"/>
      <c r="Q459" s="70"/>
      <c r="X459" s="73"/>
    </row>
    <row r="460" spans="1:24" ht="12.95" customHeight="1">
      <c r="A460" s="70"/>
      <c r="B460" s="74"/>
      <c r="C460" s="791" t="e">
        <f>VLOOKUP(A456,$AB:$AD,3,0)</f>
        <v>#N/A</v>
      </c>
      <c r="D460" s="791"/>
      <c r="E460" s="791" t="e">
        <f>VLOOKUP(A456,$AB:$AF,4,0)</f>
        <v>#N/A</v>
      </c>
      <c r="F460" s="791"/>
      <c r="G460" s="163" t="s">
        <v>44</v>
      </c>
      <c r="H460" s="73"/>
      <c r="I460" s="70"/>
      <c r="J460" s="74"/>
      <c r="K460" s="791" t="e">
        <f>VLOOKUP(I456,$AB:$AD,3,0)</f>
        <v>#N/A</v>
      </c>
      <c r="L460" s="791"/>
      <c r="M460" s="791" t="e">
        <f>VLOOKUP(I456,$AB:$AF,4,0)</f>
        <v>#N/A</v>
      </c>
      <c r="N460" s="791"/>
      <c r="O460" s="163" t="s">
        <v>44</v>
      </c>
      <c r="P460" s="73"/>
      <c r="Q460" s="70"/>
      <c r="R460" s="74"/>
      <c r="S460" s="791" t="e">
        <f>VLOOKUP(Q456,$AB:$AD,3,0)</f>
        <v>#N/A</v>
      </c>
      <c r="T460" s="791"/>
      <c r="U460" s="791" t="e">
        <f>VLOOKUP(Q456,$AB:$AF,4,0)</f>
        <v>#N/A</v>
      </c>
      <c r="V460" s="791"/>
      <c r="W460" s="163" t="s">
        <v>44</v>
      </c>
      <c r="X460" s="73"/>
    </row>
    <row r="461" spans="1:24" ht="12.95" customHeight="1">
      <c r="A461" s="70"/>
      <c r="H461" s="73"/>
      <c r="I461" s="70"/>
      <c r="P461" s="73"/>
      <c r="Q461" s="70"/>
      <c r="X461" s="73"/>
    </row>
    <row r="462" spans="1:24" ht="12.95" customHeight="1">
      <c r="A462" s="70"/>
      <c r="B462" s="775" t="s">
        <v>45</v>
      </c>
      <c r="C462" s="776"/>
      <c r="D462" s="777"/>
      <c r="E462" s="75" t="s">
        <v>46</v>
      </c>
      <c r="F462" s="781">
        <f>$Z$3</f>
        <v>45200</v>
      </c>
      <c r="G462" s="782"/>
      <c r="H462" s="73"/>
      <c r="I462" s="70"/>
      <c r="J462" s="775" t="s">
        <v>45</v>
      </c>
      <c r="K462" s="776"/>
      <c r="L462" s="777"/>
      <c r="M462" s="75" t="s">
        <v>46</v>
      </c>
      <c r="N462" s="781">
        <f>F462</f>
        <v>45200</v>
      </c>
      <c r="O462" s="782"/>
      <c r="P462" s="73"/>
      <c r="Q462" s="70"/>
      <c r="R462" s="775" t="s">
        <v>45</v>
      </c>
      <c r="S462" s="776"/>
      <c r="T462" s="777"/>
      <c r="U462" s="75" t="s">
        <v>46</v>
      </c>
      <c r="V462" s="781">
        <f>F462</f>
        <v>45200</v>
      </c>
      <c r="W462" s="782"/>
      <c r="X462" s="73"/>
    </row>
    <row r="463" spans="1:24" ht="12.95" customHeight="1">
      <c r="A463" s="70"/>
      <c r="B463" s="778"/>
      <c r="C463" s="779"/>
      <c r="D463" s="780"/>
      <c r="E463" s="76" t="s">
        <v>47</v>
      </c>
      <c r="F463" s="784">
        <f>EDATE(F462,1)-1</f>
        <v>45230</v>
      </c>
      <c r="G463" s="785"/>
      <c r="H463" s="73"/>
      <c r="I463" s="70"/>
      <c r="J463" s="778"/>
      <c r="K463" s="779"/>
      <c r="L463" s="780"/>
      <c r="M463" s="76" t="s">
        <v>47</v>
      </c>
      <c r="N463" s="784">
        <f>EDATE(N462,1)-1</f>
        <v>45230</v>
      </c>
      <c r="O463" s="785"/>
      <c r="P463" s="73"/>
      <c r="Q463" s="70"/>
      <c r="R463" s="778"/>
      <c r="S463" s="779"/>
      <c r="T463" s="780"/>
      <c r="U463" s="76" t="s">
        <v>47</v>
      </c>
      <c r="V463" s="784">
        <f>EDATE(V462,1)-1</f>
        <v>45230</v>
      </c>
      <c r="W463" s="785"/>
      <c r="X463" s="73"/>
    </row>
    <row r="464" spans="1:24" ht="12.95" customHeight="1">
      <c r="A464" s="70"/>
      <c r="B464" s="756" t="s">
        <v>21</v>
      </c>
      <c r="C464" s="757"/>
      <c r="D464" s="757"/>
      <c r="E464" s="757"/>
      <c r="F464" s="757"/>
      <c r="G464" s="758"/>
      <c r="H464" s="73"/>
      <c r="I464" s="70"/>
      <c r="J464" s="756" t="s">
        <v>21</v>
      </c>
      <c r="K464" s="757"/>
      <c r="L464" s="757"/>
      <c r="M464" s="757"/>
      <c r="N464" s="757"/>
      <c r="O464" s="758"/>
      <c r="P464" s="73"/>
      <c r="Q464" s="70"/>
      <c r="R464" s="756" t="s">
        <v>21</v>
      </c>
      <c r="S464" s="757"/>
      <c r="T464" s="757"/>
      <c r="U464" s="757"/>
      <c r="V464" s="757"/>
      <c r="W464" s="758"/>
      <c r="X464" s="73"/>
    </row>
    <row r="465" spans="1:24" ht="12.95" customHeight="1">
      <c r="A465" s="70"/>
      <c r="B465" s="77" t="s">
        <v>383</v>
      </c>
      <c r="C465" s="773" t="s">
        <v>49</v>
      </c>
      <c r="D465" s="774"/>
      <c r="E465" s="77" t="s">
        <v>383</v>
      </c>
      <c r="F465" s="773" t="s">
        <v>49</v>
      </c>
      <c r="G465" s="774"/>
      <c r="H465" s="73"/>
      <c r="I465" s="70"/>
      <c r="J465" s="77" t="s">
        <v>383</v>
      </c>
      <c r="K465" s="773" t="s">
        <v>49</v>
      </c>
      <c r="L465" s="774"/>
      <c r="M465" s="77" t="s">
        <v>383</v>
      </c>
      <c r="N465" s="773" t="s">
        <v>49</v>
      </c>
      <c r="O465" s="774"/>
      <c r="P465" s="73"/>
      <c r="Q465" s="70"/>
      <c r="R465" s="77" t="s">
        <v>383</v>
      </c>
      <c r="S465" s="773" t="s">
        <v>49</v>
      </c>
      <c r="T465" s="774"/>
      <c r="U465" s="77" t="s">
        <v>383</v>
      </c>
      <c r="V465" s="773" t="s">
        <v>49</v>
      </c>
      <c r="W465" s="774"/>
      <c r="X465" s="73"/>
    </row>
    <row r="466" spans="1:24" ht="12.95" customHeight="1">
      <c r="A466" s="70"/>
      <c r="B466" s="78">
        <v>16</v>
      </c>
      <c r="C466" s="769">
        <f>IF(ISERROR(VLOOKUP(VLOOKUP(A456,$AB:$AF,5,0)&amp;B466,売上入力!$A:$AJ,35,0)),0,IF(VLOOKUP(VLOOKUP(A456,$AB:$AF,5,0)&amp;B466,売上入力!$A:$J,10,0)="日払","日払済",VLOOKUP(VLOOKUP(A456,$AB:$AF,5,0)&amp;B466,売上入力!$A:$AJ,35,0)))</f>
        <v>0</v>
      </c>
      <c r="D466" s="770"/>
      <c r="E466" s="78">
        <v>32</v>
      </c>
      <c r="F466" s="769">
        <f>IF(ISERROR(VLOOKUP(VLOOKUP(A456,$AB:$AF,5,0)&amp;E466,売上入力!$A:$AJ,35,0)),0,IF(VLOOKUP(VLOOKUP(A456,$AB:$AF,5,0)&amp;E466,売上入力!$A:$J,10,0)="日払","日払済",VLOOKUP(VLOOKUP(A456,$AB:$AF,5,0)&amp;E466,売上入力!$A:$AJ,35,0)))</f>
        <v>0</v>
      </c>
      <c r="G466" s="770"/>
      <c r="H466" s="73"/>
      <c r="I466" s="70"/>
      <c r="J466" s="78">
        <v>16</v>
      </c>
      <c r="K466" s="769">
        <f>IF(ISERROR(VLOOKUP(VLOOKUP(I456,$AB:$AF,5,0)&amp;J466,売上入力!$A:$AJ,35,0)),0,IF(VLOOKUP(VLOOKUP(I456,$AB:$AF,5,0)&amp;J466,売上入力!$A:$J,10,0)="日払","日払済",VLOOKUP(VLOOKUP(I456,$AB:$AF,5,0)&amp;J466,売上入力!$A:$AJ,35,0)))</f>
        <v>0</v>
      </c>
      <c r="L466" s="770"/>
      <c r="M466" s="78">
        <v>32</v>
      </c>
      <c r="N466" s="769">
        <f>IF(ISERROR(VLOOKUP(VLOOKUP(I456,$AB:$AF,5,0)&amp;M466,売上入力!$A:$AJ,35,0)),0,IF(VLOOKUP(VLOOKUP(I456,$AB:$AF,5,0)&amp;M466,売上入力!$A:$J,10,0)="日払","日払済",VLOOKUP(VLOOKUP(I456,$AB:$AF,5,0)&amp;M466,売上入力!$A:$AJ,35,0)))</f>
        <v>0</v>
      </c>
      <c r="O466" s="770"/>
      <c r="P466" s="73"/>
      <c r="Q466" s="70"/>
      <c r="R466" s="78">
        <v>16</v>
      </c>
      <c r="S466" s="769">
        <f>IF(ISERROR(VLOOKUP(VLOOKUP(Q456,$AB:$AF,5,0)&amp;R466,売上入力!$A:$AJ,35,0)),0,IF(VLOOKUP(VLOOKUP(Q456,$AB:$AF,5,0)&amp;R466,売上入力!$A:$J,10,0)="日払","日払済",VLOOKUP(VLOOKUP(Q456,$AB:$AF,5,0)&amp;R466,売上入力!$A:$AJ,35,0)))</f>
        <v>0</v>
      </c>
      <c r="T466" s="770"/>
      <c r="U466" s="78">
        <v>32</v>
      </c>
      <c r="V466" s="769">
        <f>IF(ISERROR(VLOOKUP(VLOOKUP(Q456,$AB:$AF,5,0)&amp;U466,売上入力!$A:$AJ,35,0)),0,IF(VLOOKUP(VLOOKUP(Q456,$AB:$AF,5,0)&amp;U466,売上入力!$A:$J,10,0)="日払","日払済",VLOOKUP(VLOOKUP(Q456,$AB:$AF,5,0)&amp;U466,売上入力!$A:$AJ,35,0)))</f>
        <v>0</v>
      </c>
      <c r="W466" s="770"/>
      <c r="X466" s="73"/>
    </row>
    <row r="467" spans="1:24" ht="12.95" customHeight="1">
      <c r="A467" s="70"/>
      <c r="B467" s="79">
        <v>17</v>
      </c>
      <c r="C467" s="769">
        <f>IF(ISERROR(VLOOKUP(VLOOKUP(A456,$AB:$AF,5,0)&amp;B467,売上入力!$A:$AJ,35,0)),0,IF(VLOOKUP(VLOOKUP(A456,$AB:$AF,5,0)&amp;B467,売上入力!$A:$J,10,0)="日払","日払済",VLOOKUP(VLOOKUP(A456,$AB:$AF,5,0)&amp;B467,売上入力!$A:$AJ,35,0)))</f>
        <v>0</v>
      </c>
      <c r="D467" s="770"/>
      <c r="E467" s="79">
        <v>33</v>
      </c>
      <c r="F467" s="769">
        <f>IF(ISERROR(VLOOKUP(VLOOKUP(A456,$AB:$AF,5,0)&amp;E467,売上入力!$A:$AJ,35,0)),0,IF(VLOOKUP(VLOOKUP(A456,$AB:$AF,5,0)&amp;E467,売上入力!$A:$J,10,0)="日払","日払済",VLOOKUP(VLOOKUP(A456,$AB:$AF,5,0)&amp;E467,売上入力!$A:$AJ,35,0)))</f>
        <v>0</v>
      </c>
      <c r="G467" s="770"/>
      <c r="H467" s="73"/>
      <c r="I467" s="70"/>
      <c r="J467" s="79">
        <v>17</v>
      </c>
      <c r="K467" s="769">
        <f>IF(ISERROR(VLOOKUP(VLOOKUP(I456,$AB:$AF,5,0)&amp;J467,売上入力!$A:$AJ,35,0)),0,IF(VLOOKUP(VLOOKUP(I456,$AB:$AF,5,0)&amp;J467,売上入力!$A:$J,10,0)="日払","日払済",VLOOKUP(VLOOKUP(I456,$AB:$AF,5,0)&amp;J467,売上入力!$A:$AJ,35,0)))</f>
        <v>0</v>
      </c>
      <c r="L467" s="770"/>
      <c r="M467" s="79">
        <v>33</v>
      </c>
      <c r="N467" s="769">
        <f>IF(ISERROR(VLOOKUP(VLOOKUP(I456,$AB:$AF,5,0)&amp;M467,売上入力!$A:$AJ,35,0)),0,IF(VLOOKUP(VLOOKUP(I456,$AB:$AF,5,0)&amp;M467,売上入力!$A:$J,10,0)="日払","日払済",VLOOKUP(VLOOKUP(I456,$AB:$AF,5,0)&amp;M467,売上入力!$A:$AJ,35,0)))</f>
        <v>0</v>
      </c>
      <c r="O467" s="770"/>
      <c r="P467" s="73"/>
      <c r="Q467" s="70"/>
      <c r="R467" s="79">
        <v>17</v>
      </c>
      <c r="S467" s="769">
        <f>IF(ISERROR(VLOOKUP(VLOOKUP(Q456,$AB:$AF,5,0)&amp;R467,売上入力!$A:$AJ,35,0)),0,IF(VLOOKUP(VLOOKUP(Q456,$AB:$AF,5,0)&amp;R467,売上入力!$A:$J,10,0)="日払","日払済",VLOOKUP(VLOOKUP(Q456,$AB:$AF,5,0)&amp;R467,売上入力!$A:$AJ,35,0)))</f>
        <v>0</v>
      </c>
      <c r="T467" s="770"/>
      <c r="U467" s="79">
        <v>33</v>
      </c>
      <c r="V467" s="769">
        <f>IF(ISERROR(VLOOKUP(VLOOKUP(Q456,$AB:$AF,5,0)&amp;U467,売上入力!$A:$AJ,35,0)),0,IF(VLOOKUP(VLOOKUP(Q456,$AB:$AF,5,0)&amp;U467,売上入力!$A:$J,10,0)="日払","日払済",VLOOKUP(VLOOKUP(Q456,$AB:$AF,5,0)&amp;U467,売上入力!$A:$AJ,35,0)))</f>
        <v>0</v>
      </c>
      <c r="W467" s="770"/>
      <c r="X467" s="73"/>
    </row>
    <row r="468" spans="1:24" ht="12.95" customHeight="1">
      <c r="A468" s="70"/>
      <c r="B468" s="79">
        <v>18</v>
      </c>
      <c r="C468" s="769">
        <f>IF(ISERROR(VLOOKUP(VLOOKUP(A456,$AB:$AF,5,0)&amp;B468,売上入力!$A:$AJ,35,0)),0,IF(VLOOKUP(VLOOKUP(A456,$AB:$AF,5,0)&amp;B468,売上入力!$A:$J,10,0)="日払","日払済",VLOOKUP(VLOOKUP(A456,$AB:$AF,5,0)&amp;B468,売上入力!$A:$AJ,35,0)))</f>
        <v>0</v>
      </c>
      <c r="D468" s="770"/>
      <c r="E468" s="79">
        <v>34</v>
      </c>
      <c r="F468" s="769">
        <f>IF(ISERROR(VLOOKUP(VLOOKUP(A456,$AB:$AF,5,0)&amp;E468,売上入力!$A:$AJ,35,0)),0,IF(VLOOKUP(VLOOKUP(A456,$AB:$AF,5,0)&amp;E468,売上入力!$A:$J,10,0)="日払","日払済",VLOOKUP(VLOOKUP(A456,$AB:$AF,5,0)&amp;E468,売上入力!$A:$AJ,35,0)))</f>
        <v>0</v>
      </c>
      <c r="G468" s="770"/>
      <c r="H468" s="73"/>
      <c r="I468" s="70"/>
      <c r="J468" s="79">
        <v>18</v>
      </c>
      <c r="K468" s="769">
        <f>IF(ISERROR(VLOOKUP(VLOOKUP(I456,$AB:$AF,5,0)&amp;J468,売上入力!$A:$AJ,35,0)),0,IF(VLOOKUP(VLOOKUP(I456,$AB:$AF,5,0)&amp;J468,売上入力!$A:$J,10,0)="日払","日払済",VLOOKUP(VLOOKUP(I456,$AB:$AF,5,0)&amp;J468,売上入力!$A:$AJ,35,0)))</f>
        <v>0</v>
      </c>
      <c r="L468" s="770"/>
      <c r="M468" s="79">
        <v>34</v>
      </c>
      <c r="N468" s="769">
        <f>IF(ISERROR(VLOOKUP(VLOOKUP(I456,$AB:$AF,5,0)&amp;M468,売上入力!$A:$AJ,35,0)),0,IF(VLOOKUP(VLOOKUP(I456,$AB:$AF,5,0)&amp;M468,売上入力!$A:$J,10,0)="日払","日払済",VLOOKUP(VLOOKUP(I456,$AB:$AF,5,0)&amp;M468,売上入力!$A:$AJ,35,0)))</f>
        <v>0</v>
      </c>
      <c r="O468" s="770"/>
      <c r="P468" s="73"/>
      <c r="Q468" s="70"/>
      <c r="R468" s="79">
        <v>18</v>
      </c>
      <c r="S468" s="769">
        <f>IF(ISERROR(VLOOKUP(VLOOKUP(Q456,$AB:$AF,5,0)&amp;R468,売上入力!$A:$AJ,35,0)),0,IF(VLOOKUP(VLOOKUP(Q456,$AB:$AF,5,0)&amp;R468,売上入力!$A:$J,10,0)="日払","日払済",VLOOKUP(VLOOKUP(Q456,$AB:$AF,5,0)&amp;R468,売上入力!$A:$AJ,35,0)))</f>
        <v>0</v>
      </c>
      <c r="T468" s="770"/>
      <c r="U468" s="79">
        <v>34</v>
      </c>
      <c r="V468" s="769">
        <f>IF(ISERROR(VLOOKUP(VLOOKUP(Q456,$AB:$AF,5,0)&amp;U468,売上入力!$A:$AJ,35,0)),0,IF(VLOOKUP(VLOOKUP(Q456,$AB:$AF,5,0)&amp;U468,売上入力!$A:$J,10,0)="日払","日払済",VLOOKUP(VLOOKUP(Q456,$AB:$AF,5,0)&amp;U468,売上入力!$A:$AJ,35,0)))</f>
        <v>0</v>
      </c>
      <c r="W468" s="770"/>
      <c r="X468" s="73"/>
    </row>
    <row r="469" spans="1:24" ht="12.95" customHeight="1">
      <c r="A469" s="70"/>
      <c r="B469" s="79">
        <v>19</v>
      </c>
      <c r="C469" s="769">
        <f>IF(ISERROR(VLOOKUP(VLOOKUP(A456,$AB:$AF,5,0)&amp;B469,売上入力!$A:$AJ,35,0)),0,IF(VLOOKUP(VLOOKUP(A456,$AB:$AF,5,0)&amp;B469,売上入力!$A:$J,10,0)="日払","日払済",VLOOKUP(VLOOKUP(A456,$AB:$AF,5,0)&amp;B469,売上入力!$A:$AJ,35,0)))</f>
        <v>0</v>
      </c>
      <c r="D469" s="770"/>
      <c r="E469" s="79">
        <v>35</v>
      </c>
      <c r="F469" s="769">
        <f>IF(ISERROR(VLOOKUP(VLOOKUP(A456,$AB:$AF,5,0)&amp;E469,売上入力!$A:$AJ,35,0)),0,IF(VLOOKUP(VLOOKUP(A456,$AB:$AF,5,0)&amp;E469,売上入力!$A:$J,10,0)="日払","日払済",VLOOKUP(VLOOKUP(A456,$AB:$AF,5,0)&amp;E469,売上入力!$A:$AJ,35,0)))</f>
        <v>0</v>
      </c>
      <c r="G469" s="770"/>
      <c r="H469" s="73"/>
      <c r="I469" s="70"/>
      <c r="J469" s="79">
        <v>19</v>
      </c>
      <c r="K469" s="769">
        <f>IF(ISERROR(VLOOKUP(VLOOKUP(I456,$AB:$AF,5,0)&amp;J469,売上入力!$A:$AJ,35,0)),0,IF(VLOOKUP(VLOOKUP(I456,$AB:$AF,5,0)&amp;J469,売上入力!$A:$J,10,0)="日払","日払済",VLOOKUP(VLOOKUP(I456,$AB:$AF,5,0)&amp;J469,売上入力!$A:$AJ,35,0)))</f>
        <v>0</v>
      </c>
      <c r="L469" s="770"/>
      <c r="M469" s="79">
        <v>35</v>
      </c>
      <c r="N469" s="769">
        <f>IF(ISERROR(VLOOKUP(VLOOKUP(I456,$AB:$AF,5,0)&amp;M469,売上入力!$A:$AJ,35,0)),0,IF(VLOOKUP(VLOOKUP(I456,$AB:$AF,5,0)&amp;M469,売上入力!$A:$J,10,0)="日払","日払済",VLOOKUP(VLOOKUP(I456,$AB:$AF,5,0)&amp;M469,売上入力!$A:$AJ,35,0)))</f>
        <v>0</v>
      </c>
      <c r="O469" s="770"/>
      <c r="P469" s="73"/>
      <c r="Q469" s="70"/>
      <c r="R469" s="79">
        <v>19</v>
      </c>
      <c r="S469" s="769">
        <f>IF(ISERROR(VLOOKUP(VLOOKUP(Q456,$AB:$AF,5,0)&amp;R469,売上入力!$A:$AJ,35,0)),0,IF(VLOOKUP(VLOOKUP(Q456,$AB:$AF,5,0)&amp;R469,売上入力!$A:$J,10,0)="日払","日払済",VLOOKUP(VLOOKUP(Q456,$AB:$AF,5,0)&amp;R469,売上入力!$A:$AJ,35,0)))</f>
        <v>0</v>
      </c>
      <c r="T469" s="770"/>
      <c r="U469" s="79">
        <v>35</v>
      </c>
      <c r="V469" s="769">
        <f>IF(ISERROR(VLOOKUP(VLOOKUP(Q456,$AB:$AF,5,0)&amp;U469,売上入力!$A:$AJ,35,0)),0,IF(VLOOKUP(VLOOKUP(Q456,$AB:$AF,5,0)&amp;U469,売上入力!$A:$J,10,0)="日払","日払済",VLOOKUP(VLOOKUP(Q456,$AB:$AF,5,0)&amp;U469,売上入力!$A:$AJ,35,0)))</f>
        <v>0</v>
      </c>
      <c r="W469" s="770"/>
      <c r="X469" s="73"/>
    </row>
    <row r="470" spans="1:24" ht="12.95" customHeight="1">
      <c r="A470" s="70"/>
      <c r="B470" s="79">
        <v>20</v>
      </c>
      <c r="C470" s="769">
        <f>IF(ISERROR(VLOOKUP(VLOOKUP(A456,$AB:$AF,5,0)&amp;B470,売上入力!$A:$AJ,35,0)),0,IF(VLOOKUP(VLOOKUP(A456,$AB:$AF,5,0)&amp;B470,売上入力!$A:$J,10,0)="日払","日払済",VLOOKUP(VLOOKUP(A456,$AB:$AF,5,0)&amp;B470,売上入力!$A:$AJ,35,0)))</f>
        <v>0</v>
      </c>
      <c r="D470" s="770"/>
      <c r="E470" s="79">
        <v>36</v>
      </c>
      <c r="F470" s="769">
        <f>IF(ISERROR(VLOOKUP(VLOOKUP(A456,$AB:$AF,5,0)&amp;E470,売上入力!$A:$AJ,35,0)),0,IF(VLOOKUP(VLOOKUP(A456,$AB:$AF,5,0)&amp;E470,売上入力!$A:$J,10,0)="日払","日払済",VLOOKUP(VLOOKUP(A456,$AB:$AF,5,0)&amp;E470,売上入力!$A:$AJ,35,0)))</f>
        <v>0</v>
      </c>
      <c r="G470" s="770"/>
      <c r="H470" s="73"/>
      <c r="I470" s="70"/>
      <c r="J470" s="79">
        <v>20</v>
      </c>
      <c r="K470" s="769">
        <f>IF(ISERROR(VLOOKUP(VLOOKUP(I456,$AB:$AF,5,0)&amp;J470,売上入力!$A:$AJ,35,0)),0,IF(VLOOKUP(VLOOKUP(I456,$AB:$AF,5,0)&amp;J470,売上入力!$A:$J,10,0)="日払","日払済",VLOOKUP(VLOOKUP(I456,$AB:$AF,5,0)&amp;J470,売上入力!$A:$AJ,35,0)))</f>
        <v>0</v>
      </c>
      <c r="L470" s="770"/>
      <c r="M470" s="79">
        <v>36</v>
      </c>
      <c r="N470" s="769">
        <f>IF(ISERROR(VLOOKUP(VLOOKUP(I456,$AB:$AF,5,0)&amp;M470,売上入力!$A:$AJ,35,0)),0,IF(VLOOKUP(VLOOKUP(I456,$AB:$AF,5,0)&amp;M470,売上入力!$A:$J,10,0)="日払","日払済",VLOOKUP(VLOOKUP(I456,$AB:$AF,5,0)&amp;M470,売上入力!$A:$AJ,35,0)))</f>
        <v>0</v>
      </c>
      <c r="O470" s="770"/>
      <c r="P470" s="73"/>
      <c r="Q470" s="70"/>
      <c r="R470" s="79">
        <v>20</v>
      </c>
      <c r="S470" s="769">
        <f>IF(ISERROR(VLOOKUP(VLOOKUP(Q456,$AB:$AF,5,0)&amp;R470,売上入力!$A:$AJ,35,0)),0,IF(VLOOKUP(VLOOKUP(Q456,$AB:$AF,5,0)&amp;R470,売上入力!$A:$J,10,0)="日払","日払済",VLOOKUP(VLOOKUP(Q456,$AB:$AF,5,0)&amp;R470,売上入力!$A:$AJ,35,0)))</f>
        <v>0</v>
      </c>
      <c r="T470" s="770"/>
      <c r="U470" s="79">
        <v>36</v>
      </c>
      <c r="V470" s="769">
        <f>IF(ISERROR(VLOOKUP(VLOOKUP(Q456,$AB:$AF,5,0)&amp;U470,売上入力!$A:$AJ,35,0)),0,IF(VLOOKUP(VLOOKUP(Q456,$AB:$AF,5,0)&amp;U470,売上入力!$A:$J,10,0)="日払","日払済",VLOOKUP(VLOOKUP(Q456,$AB:$AF,5,0)&amp;U470,売上入力!$A:$AJ,35,0)))</f>
        <v>0</v>
      </c>
      <c r="W470" s="770"/>
      <c r="X470" s="73"/>
    </row>
    <row r="471" spans="1:24" ht="12.95" customHeight="1">
      <c r="A471" s="70"/>
      <c r="B471" s="79">
        <v>21</v>
      </c>
      <c r="C471" s="769">
        <f>IF(ISERROR(VLOOKUP(VLOOKUP(A456,$AB:$AF,5,0)&amp;B471,売上入力!$A:$AJ,35,0)),0,IF(VLOOKUP(VLOOKUP(A456,$AB:$AF,5,0)&amp;B471,売上入力!$A:$J,10,0)="日払","日払済",VLOOKUP(VLOOKUP(A456,$AB:$AF,5,0)&amp;B471,売上入力!$A:$AJ,35,0)))</f>
        <v>0</v>
      </c>
      <c r="D471" s="770"/>
      <c r="E471" s="79">
        <v>37</v>
      </c>
      <c r="F471" s="769">
        <f>IF(ISERROR(VLOOKUP(VLOOKUP(A456,$AB:$AF,5,0)&amp;E471,売上入力!$A:$AJ,35,0)),0,IF(VLOOKUP(VLOOKUP(A456,$AB:$AF,5,0)&amp;E471,売上入力!$A:$J,10,0)="日払","日払済",VLOOKUP(VLOOKUP(A456,$AB:$AF,5,0)&amp;E471,売上入力!$A:$AJ,35,0)))</f>
        <v>0</v>
      </c>
      <c r="G471" s="770"/>
      <c r="H471" s="73"/>
      <c r="I471" s="70"/>
      <c r="J471" s="79">
        <v>21</v>
      </c>
      <c r="K471" s="769">
        <f>IF(ISERROR(VLOOKUP(VLOOKUP(I456,$AB:$AF,5,0)&amp;J471,売上入力!$A:$AJ,35,0)),0,IF(VLOOKUP(VLOOKUP(I456,$AB:$AF,5,0)&amp;J471,売上入力!$A:$J,10,0)="日払","日払済",VLOOKUP(VLOOKUP(I456,$AB:$AF,5,0)&amp;J471,売上入力!$A:$AJ,35,0)))</f>
        <v>0</v>
      </c>
      <c r="L471" s="770"/>
      <c r="M471" s="79">
        <v>37</v>
      </c>
      <c r="N471" s="769">
        <f>IF(ISERROR(VLOOKUP(VLOOKUP(I456,$AB:$AF,5,0)&amp;M471,売上入力!$A:$AJ,35,0)),0,IF(VLOOKUP(VLOOKUP(I456,$AB:$AF,5,0)&amp;M471,売上入力!$A:$J,10,0)="日払","日払済",VLOOKUP(VLOOKUP(I456,$AB:$AF,5,0)&amp;M471,売上入力!$A:$AJ,35,0)))</f>
        <v>0</v>
      </c>
      <c r="O471" s="770"/>
      <c r="P471" s="73"/>
      <c r="Q471" s="70"/>
      <c r="R471" s="79">
        <v>21</v>
      </c>
      <c r="S471" s="769">
        <f>IF(ISERROR(VLOOKUP(VLOOKUP(Q456,$AB:$AF,5,0)&amp;R471,売上入力!$A:$AJ,35,0)),0,IF(VLOOKUP(VLOOKUP(Q456,$AB:$AF,5,0)&amp;R471,売上入力!$A:$J,10,0)="日払","日払済",VLOOKUP(VLOOKUP(Q456,$AB:$AF,5,0)&amp;R471,売上入力!$A:$AJ,35,0)))</f>
        <v>0</v>
      </c>
      <c r="T471" s="770"/>
      <c r="U471" s="79">
        <v>37</v>
      </c>
      <c r="V471" s="769">
        <f>IF(ISERROR(VLOOKUP(VLOOKUP(Q456,$AB:$AF,5,0)&amp;U471,売上入力!$A:$AJ,35,0)),0,IF(VLOOKUP(VLOOKUP(Q456,$AB:$AF,5,0)&amp;U471,売上入力!$A:$J,10,0)="日払","日払済",VLOOKUP(VLOOKUP(Q456,$AB:$AF,5,0)&amp;U471,売上入力!$A:$AJ,35,0)))</f>
        <v>0</v>
      </c>
      <c r="W471" s="770"/>
      <c r="X471" s="73"/>
    </row>
    <row r="472" spans="1:24" ht="12.95" customHeight="1">
      <c r="A472" s="70"/>
      <c r="B472" s="79">
        <v>22</v>
      </c>
      <c r="C472" s="769">
        <f>IF(ISERROR(VLOOKUP(VLOOKUP(A456,$AB:$AF,5,0)&amp;B472,売上入力!$A:$AJ,35,0)),0,IF(VLOOKUP(VLOOKUP(A456,$AB:$AF,5,0)&amp;B472,売上入力!$A:$J,10,0)="日払","日払済",VLOOKUP(VLOOKUP(A456,$AB:$AF,5,0)&amp;B472,売上入力!$A:$AJ,35,0)))</f>
        <v>0</v>
      </c>
      <c r="D472" s="770"/>
      <c r="E472" s="79">
        <v>38</v>
      </c>
      <c r="F472" s="769">
        <f>IF(ISERROR(VLOOKUP(VLOOKUP(A456,$AB:$AF,5,0)&amp;E472,売上入力!$A:$AJ,35,0)),0,IF(VLOOKUP(VLOOKUP(A456,$AB:$AF,5,0)&amp;E472,売上入力!$A:$J,10,0)="日払","日払済",VLOOKUP(VLOOKUP(A456,$AB:$AF,5,0)&amp;E472,売上入力!$A:$AJ,35,0)))</f>
        <v>0</v>
      </c>
      <c r="G472" s="770"/>
      <c r="H472" s="73"/>
      <c r="I472" s="70"/>
      <c r="J472" s="79">
        <v>22</v>
      </c>
      <c r="K472" s="769">
        <f>IF(ISERROR(VLOOKUP(VLOOKUP(I456,$AB:$AF,5,0)&amp;J472,売上入力!$A:$AJ,35,0)),0,IF(VLOOKUP(VLOOKUP(I456,$AB:$AF,5,0)&amp;J472,売上入力!$A:$J,10,0)="日払","日払済",VLOOKUP(VLOOKUP(I456,$AB:$AF,5,0)&amp;J472,売上入力!$A:$AJ,35,0)))</f>
        <v>0</v>
      </c>
      <c r="L472" s="770"/>
      <c r="M472" s="79">
        <v>38</v>
      </c>
      <c r="N472" s="769">
        <f>IF(ISERROR(VLOOKUP(VLOOKUP(I456,$AB:$AF,5,0)&amp;M472,売上入力!$A:$AJ,35,0)),0,IF(VLOOKUP(VLOOKUP(I456,$AB:$AF,5,0)&amp;M472,売上入力!$A:$J,10,0)="日払","日払済",VLOOKUP(VLOOKUP(I456,$AB:$AF,5,0)&amp;M472,売上入力!$A:$AJ,35,0)))</f>
        <v>0</v>
      </c>
      <c r="O472" s="770"/>
      <c r="P472" s="73"/>
      <c r="Q472" s="70"/>
      <c r="R472" s="79">
        <v>22</v>
      </c>
      <c r="S472" s="769">
        <f>IF(ISERROR(VLOOKUP(VLOOKUP(Q456,$AB:$AF,5,0)&amp;R472,売上入力!$A:$AJ,35,0)),0,IF(VLOOKUP(VLOOKUP(Q456,$AB:$AF,5,0)&amp;R472,売上入力!$A:$J,10,0)="日払","日払済",VLOOKUP(VLOOKUP(Q456,$AB:$AF,5,0)&amp;R472,売上入力!$A:$AJ,35,0)))</f>
        <v>0</v>
      </c>
      <c r="T472" s="770"/>
      <c r="U472" s="79">
        <v>38</v>
      </c>
      <c r="V472" s="769">
        <f>IF(ISERROR(VLOOKUP(VLOOKUP(Q456,$AB:$AF,5,0)&amp;U472,売上入力!$A:$AJ,35,0)),0,IF(VLOOKUP(VLOOKUP(Q456,$AB:$AF,5,0)&amp;U472,売上入力!$A:$J,10,0)="日払","日払済",VLOOKUP(VLOOKUP(Q456,$AB:$AF,5,0)&amp;U472,売上入力!$A:$AJ,35,0)))</f>
        <v>0</v>
      </c>
      <c r="W472" s="770"/>
      <c r="X472" s="73"/>
    </row>
    <row r="473" spans="1:24" ht="12.95" customHeight="1">
      <c r="A473" s="70"/>
      <c r="B473" s="79">
        <v>23</v>
      </c>
      <c r="C473" s="769">
        <f>IF(ISERROR(VLOOKUP(VLOOKUP(A456,$AB:$AF,5,0)&amp;B473,売上入力!$A:$AJ,35,0)),0,IF(VLOOKUP(VLOOKUP(A456,$AB:$AF,5,0)&amp;B473,売上入力!$A:$J,10,0)="日払","日払済",VLOOKUP(VLOOKUP(A456,$AB:$AF,5,0)&amp;B473,売上入力!$A:$AJ,35,0)))</f>
        <v>0</v>
      </c>
      <c r="D473" s="770"/>
      <c r="E473" s="79">
        <v>39</v>
      </c>
      <c r="F473" s="769">
        <f>IF(ISERROR(VLOOKUP(VLOOKUP(A456,$AB:$AF,5,0)&amp;E473,売上入力!$A:$AJ,35,0)),0,IF(VLOOKUP(VLOOKUP(A456,$AB:$AF,5,0)&amp;E473,売上入力!$A:$J,10,0)="日払","日払済",VLOOKUP(VLOOKUP(A456,$AB:$AF,5,0)&amp;E473,売上入力!$A:$AJ,35,0)))</f>
        <v>0</v>
      </c>
      <c r="G473" s="770"/>
      <c r="H473" s="73"/>
      <c r="I473" s="70"/>
      <c r="J473" s="79">
        <v>23</v>
      </c>
      <c r="K473" s="769">
        <f>IF(ISERROR(VLOOKUP(VLOOKUP(I456,$AB:$AF,5,0)&amp;J473,売上入力!$A:$AJ,35,0)),0,IF(VLOOKUP(VLOOKUP(I456,$AB:$AF,5,0)&amp;J473,売上入力!$A:$J,10,0)="日払","日払済",VLOOKUP(VLOOKUP(I456,$AB:$AF,5,0)&amp;J473,売上入力!$A:$AJ,35,0)))</f>
        <v>0</v>
      </c>
      <c r="L473" s="770"/>
      <c r="M473" s="79">
        <v>39</v>
      </c>
      <c r="N473" s="769">
        <f>IF(ISERROR(VLOOKUP(VLOOKUP(I456,$AB:$AF,5,0)&amp;M473,売上入力!$A:$AJ,35,0)),0,IF(VLOOKUP(VLOOKUP(I456,$AB:$AF,5,0)&amp;M473,売上入力!$A:$J,10,0)="日払","日払済",VLOOKUP(VLOOKUP(I456,$AB:$AF,5,0)&amp;M473,売上入力!$A:$AJ,35,0)))</f>
        <v>0</v>
      </c>
      <c r="O473" s="770"/>
      <c r="P473" s="73"/>
      <c r="Q473" s="70"/>
      <c r="R473" s="79">
        <v>23</v>
      </c>
      <c r="S473" s="769">
        <f>IF(ISERROR(VLOOKUP(VLOOKUP(Q456,$AB:$AF,5,0)&amp;R473,売上入力!$A:$AJ,35,0)),0,IF(VLOOKUP(VLOOKUP(Q456,$AB:$AF,5,0)&amp;R473,売上入力!$A:$J,10,0)="日払","日払済",VLOOKUP(VLOOKUP(Q456,$AB:$AF,5,0)&amp;R473,売上入力!$A:$AJ,35,0)))</f>
        <v>0</v>
      </c>
      <c r="T473" s="770"/>
      <c r="U473" s="79">
        <v>39</v>
      </c>
      <c r="V473" s="769">
        <f>IF(ISERROR(VLOOKUP(VLOOKUP(Q456,$AB:$AF,5,0)&amp;U473,売上入力!$A:$AJ,35,0)),0,IF(VLOOKUP(VLOOKUP(Q456,$AB:$AF,5,0)&amp;U473,売上入力!$A:$J,10,0)="日払","日払済",VLOOKUP(VLOOKUP(Q456,$AB:$AF,5,0)&amp;U473,売上入力!$A:$AJ,35,0)))</f>
        <v>0</v>
      </c>
      <c r="W473" s="770"/>
      <c r="X473" s="73"/>
    </row>
    <row r="474" spans="1:24" ht="12.95" customHeight="1">
      <c r="A474" s="70"/>
      <c r="B474" s="79">
        <v>24</v>
      </c>
      <c r="C474" s="769">
        <f>IF(ISERROR(VLOOKUP(VLOOKUP(A456,$AB:$AF,5,0)&amp;B474,売上入力!$A:$AJ,35,0)),0,IF(VLOOKUP(VLOOKUP(A456,$AB:$AF,5,0)&amp;B474,売上入力!$A:$J,10,0)="日払","日払済",VLOOKUP(VLOOKUP(A456,$AB:$AF,5,0)&amp;B474,売上入力!$A:$AJ,35,0)))</f>
        <v>0</v>
      </c>
      <c r="D474" s="770"/>
      <c r="E474" s="80">
        <v>40</v>
      </c>
      <c r="F474" s="769">
        <f>IF(ISERROR(VLOOKUP(VLOOKUP(A456,$AB:$AF,5,0)&amp;E474,売上入力!$A:$AJ,35,0)),0,IF(VLOOKUP(VLOOKUP(A456,$AB:$AF,5,0)&amp;E474,売上入力!$A:$J,10,0)="日払","日払済",VLOOKUP(VLOOKUP(A456,$AB:$AF,5,0)&amp;E474,売上入力!$A:$AJ,35,0)))</f>
        <v>0</v>
      </c>
      <c r="G474" s="770"/>
      <c r="H474" s="73"/>
      <c r="I474" s="70"/>
      <c r="J474" s="79">
        <v>24</v>
      </c>
      <c r="K474" s="769">
        <f>IF(ISERROR(VLOOKUP(VLOOKUP(I456,$AB:$AF,5,0)&amp;J474,売上入力!$A:$AJ,35,0)),0,IF(VLOOKUP(VLOOKUP(I456,$AB:$AF,5,0)&amp;J474,売上入力!$A:$J,10,0)="日払","日払済",VLOOKUP(VLOOKUP(I456,$AB:$AF,5,0)&amp;J474,売上入力!$A:$AJ,35,0)))</f>
        <v>0</v>
      </c>
      <c r="L474" s="770"/>
      <c r="M474" s="80">
        <v>40</v>
      </c>
      <c r="N474" s="769">
        <f>IF(ISERROR(VLOOKUP(VLOOKUP(I456,$AB:$AF,5,0)&amp;M474,売上入力!$A:$AJ,35,0)),0,IF(VLOOKUP(VLOOKUP(I456,$AB:$AF,5,0)&amp;M474,売上入力!$A:$J,10,0)="日払","日払済",VLOOKUP(VLOOKUP(I456,$AB:$AF,5,0)&amp;M474,売上入力!$A:$AJ,35,0)))</f>
        <v>0</v>
      </c>
      <c r="O474" s="770"/>
      <c r="P474" s="73"/>
      <c r="Q474" s="70"/>
      <c r="R474" s="79">
        <v>24</v>
      </c>
      <c r="S474" s="769">
        <f>IF(ISERROR(VLOOKUP(VLOOKUP(Q456,$AB:$AF,5,0)&amp;R474,売上入力!$A:$AJ,35,0)),0,IF(VLOOKUP(VLOOKUP(Q456,$AB:$AF,5,0)&amp;R474,売上入力!$A:$J,10,0)="日払","日払済",VLOOKUP(VLOOKUP(Q456,$AB:$AF,5,0)&amp;R474,売上入力!$A:$AJ,35,0)))</f>
        <v>0</v>
      </c>
      <c r="T474" s="770"/>
      <c r="U474" s="80">
        <v>40</v>
      </c>
      <c r="V474" s="769">
        <f>IF(ISERROR(VLOOKUP(VLOOKUP(Q456,$AB:$AF,5,0)&amp;U474,売上入力!$A:$AJ,35,0)),0,IF(VLOOKUP(VLOOKUP(Q456,$AB:$AF,5,0)&amp;U474,売上入力!$A:$J,10,0)="日払","日払済",VLOOKUP(VLOOKUP(Q456,$AB:$AF,5,0)&amp;U474,売上入力!$A:$AJ,35,0)))</f>
        <v>0</v>
      </c>
      <c r="W474" s="770"/>
      <c r="X474" s="73"/>
    </row>
    <row r="475" spans="1:24" ht="12.95" customHeight="1">
      <c r="A475" s="70"/>
      <c r="B475" s="79">
        <v>25</v>
      </c>
      <c r="C475" s="769">
        <f>IF(ISERROR(VLOOKUP(VLOOKUP(A456,$AB:$AF,5,0)&amp;B475,売上入力!$A:$AJ,35,0)),0,IF(VLOOKUP(VLOOKUP(A456,$AB:$AF,5,0)&amp;B475,売上入力!$A:$J,10,0)="日払","日払済",VLOOKUP(VLOOKUP(A456,$AB:$AF,5,0)&amp;B475,売上入力!$A:$AJ,35,0)))</f>
        <v>0</v>
      </c>
      <c r="D475" s="770"/>
      <c r="E475" s="79">
        <v>41</v>
      </c>
      <c r="F475" s="769">
        <f>IF(ISERROR(VLOOKUP(VLOOKUP(A456,$AB:$AF,5,0)&amp;E475,売上入力!$A:$AJ,35,0)),0,IF(VLOOKUP(VLOOKUP(A456,$AB:$AF,5,0)&amp;E475,売上入力!$A:$J,10,0)="日払","日払済",VLOOKUP(VLOOKUP(A456,$AB:$AF,5,0)&amp;E475,売上入力!$A:$AJ,35,0)))</f>
        <v>0</v>
      </c>
      <c r="G475" s="770"/>
      <c r="H475" s="73"/>
      <c r="I475" s="70"/>
      <c r="J475" s="79">
        <v>25</v>
      </c>
      <c r="K475" s="769">
        <f>IF(ISERROR(VLOOKUP(VLOOKUP(I456,$AB:$AF,5,0)&amp;J475,売上入力!$A:$AJ,35,0)),0,IF(VLOOKUP(VLOOKUP(I456,$AB:$AF,5,0)&amp;J475,売上入力!$A:$J,10,0)="日払","日払済",VLOOKUP(VLOOKUP(I456,$AB:$AF,5,0)&amp;J475,売上入力!$A:$AJ,35,0)))</f>
        <v>0</v>
      </c>
      <c r="L475" s="770"/>
      <c r="M475" s="79">
        <v>41</v>
      </c>
      <c r="N475" s="769">
        <f>IF(ISERROR(VLOOKUP(VLOOKUP(I456,$AB:$AF,5,0)&amp;M475,売上入力!$A:$AJ,35,0)),0,IF(VLOOKUP(VLOOKUP(I456,$AB:$AF,5,0)&amp;M475,売上入力!$A:$J,10,0)="日払","日払済",VLOOKUP(VLOOKUP(I456,$AB:$AF,5,0)&amp;M475,売上入力!$A:$AJ,35,0)))</f>
        <v>0</v>
      </c>
      <c r="O475" s="770"/>
      <c r="P475" s="73"/>
      <c r="Q475" s="70"/>
      <c r="R475" s="79">
        <v>25</v>
      </c>
      <c r="S475" s="769">
        <f>IF(ISERROR(VLOOKUP(VLOOKUP(Q456,$AB:$AF,5,0)&amp;R475,売上入力!$A:$AJ,35,0)),0,IF(VLOOKUP(VLOOKUP(Q456,$AB:$AF,5,0)&amp;R475,売上入力!$A:$J,10,0)="日払","日払済",VLOOKUP(VLOOKUP(Q456,$AB:$AF,5,0)&amp;R475,売上入力!$A:$AJ,35,0)))</f>
        <v>0</v>
      </c>
      <c r="T475" s="770"/>
      <c r="U475" s="79">
        <v>41</v>
      </c>
      <c r="V475" s="769">
        <f>IF(ISERROR(VLOOKUP(VLOOKUP(Q456,$AB:$AF,5,0)&amp;U475,売上入力!$A:$AJ,35,0)),0,IF(VLOOKUP(VLOOKUP(Q456,$AB:$AF,5,0)&amp;U475,売上入力!$A:$J,10,0)="日払","日払済",VLOOKUP(VLOOKUP(Q456,$AB:$AF,5,0)&amp;U475,売上入力!$A:$AJ,35,0)))</f>
        <v>0</v>
      </c>
      <c r="W475" s="770"/>
      <c r="X475" s="73"/>
    </row>
    <row r="476" spans="1:24" ht="12.95" customHeight="1">
      <c r="A476" s="70"/>
      <c r="B476" s="79">
        <v>26</v>
      </c>
      <c r="C476" s="769">
        <f>IF(ISERROR(VLOOKUP(VLOOKUP(A456,$AB:$AF,5,0)&amp;B476,売上入力!$A:$AJ,35,0)),0,IF(VLOOKUP(VLOOKUP(A456,$AB:$AF,5,0)&amp;B476,売上入力!$A:$J,10,0)="日払","日払済",VLOOKUP(VLOOKUP(A456,$AB:$AF,5,0)&amp;B476,売上入力!$A:$AJ,35,0)))</f>
        <v>0</v>
      </c>
      <c r="D476" s="770"/>
      <c r="E476" s="79">
        <v>42</v>
      </c>
      <c r="F476" s="769">
        <f>IF(ISERROR(VLOOKUP(VLOOKUP(A456,$AB:$AF,5,0)&amp;E476,売上入力!$A:$AJ,35,0)),0,IF(VLOOKUP(VLOOKUP(A456,$AB:$AF,5,0)&amp;E476,売上入力!$A:$J,10,0)="日払","日払済",VLOOKUP(VLOOKUP(A456,$AB:$AF,5,0)&amp;E476,売上入力!$A:$AJ,35,0)))</f>
        <v>0</v>
      </c>
      <c r="G476" s="770"/>
      <c r="H476" s="73"/>
      <c r="I476" s="70"/>
      <c r="J476" s="79">
        <v>26</v>
      </c>
      <c r="K476" s="769">
        <f>IF(ISERROR(VLOOKUP(VLOOKUP(I456,$AB:$AF,5,0)&amp;J476,売上入力!$A:$AJ,35,0)),0,IF(VLOOKUP(VLOOKUP(I456,$AB:$AF,5,0)&amp;J476,売上入力!$A:$J,10,0)="日払","日払済",VLOOKUP(VLOOKUP(I456,$AB:$AF,5,0)&amp;J476,売上入力!$A:$AJ,35,0)))</f>
        <v>0</v>
      </c>
      <c r="L476" s="770"/>
      <c r="M476" s="79">
        <v>42</v>
      </c>
      <c r="N476" s="769">
        <f>IF(ISERROR(VLOOKUP(VLOOKUP(I456,$AB:$AF,5,0)&amp;M476,売上入力!$A:$AJ,35,0)),0,IF(VLOOKUP(VLOOKUP(I456,$AB:$AF,5,0)&amp;M476,売上入力!$A:$J,10,0)="日払","日払済",VLOOKUP(VLOOKUP(I456,$AB:$AF,5,0)&amp;M476,売上入力!$A:$AJ,35,0)))</f>
        <v>0</v>
      </c>
      <c r="O476" s="770"/>
      <c r="P476" s="73"/>
      <c r="Q476" s="70"/>
      <c r="R476" s="79">
        <v>26</v>
      </c>
      <c r="S476" s="769">
        <f>IF(ISERROR(VLOOKUP(VLOOKUP(Q456,$AB:$AF,5,0)&amp;R476,売上入力!$A:$AJ,35,0)),0,IF(VLOOKUP(VLOOKUP(Q456,$AB:$AF,5,0)&amp;R476,売上入力!$A:$J,10,0)="日払","日払済",VLOOKUP(VLOOKUP(Q456,$AB:$AF,5,0)&amp;R476,売上入力!$A:$AJ,35,0)))</f>
        <v>0</v>
      </c>
      <c r="T476" s="770"/>
      <c r="U476" s="79">
        <v>42</v>
      </c>
      <c r="V476" s="769">
        <f>IF(ISERROR(VLOOKUP(VLOOKUP(Q456,$AB:$AF,5,0)&amp;U476,売上入力!$A:$AJ,35,0)),0,IF(VLOOKUP(VLOOKUP(Q456,$AB:$AF,5,0)&amp;U476,売上入力!$A:$J,10,0)="日払","日払済",VLOOKUP(VLOOKUP(Q456,$AB:$AF,5,0)&amp;U476,売上入力!$A:$AJ,35,0)))</f>
        <v>0</v>
      </c>
      <c r="W476" s="770"/>
      <c r="X476" s="73"/>
    </row>
    <row r="477" spans="1:24" ht="12.95" customHeight="1">
      <c r="A477" s="70"/>
      <c r="B477" s="79">
        <v>27</v>
      </c>
      <c r="C477" s="769">
        <f>IF(ISERROR(VLOOKUP(VLOOKUP(A456,$AB:$AF,5,0)&amp;B477,売上入力!$A:$AJ,35,0)),0,IF(VLOOKUP(VLOOKUP(A456,$AB:$AF,5,0)&amp;B477,売上入力!$A:$J,10,0)="日払","日払済",VLOOKUP(VLOOKUP(A456,$AB:$AF,5,0)&amp;B477,売上入力!$A:$AJ,35,0)))</f>
        <v>0</v>
      </c>
      <c r="D477" s="770"/>
      <c r="E477" s="79">
        <v>43</v>
      </c>
      <c r="F477" s="769">
        <f>IF(ISERROR(VLOOKUP(VLOOKUP(A456,$AB:$AF,5,0)&amp;E477,売上入力!$A:$AJ,35,0)),0,IF(VLOOKUP(VLOOKUP(A456,$AB:$AF,5,0)&amp;E477,売上入力!$A:$J,10,0)="日払","日払済",VLOOKUP(VLOOKUP(A456,$AB:$AF,5,0)&amp;E477,売上入力!$A:$AJ,35,0)))</f>
        <v>0</v>
      </c>
      <c r="G477" s="770"/>
      <c r="H477" s="73"/>
      <c r="I477" s="70"/>
      <c r="J477" s="79">
        <v>27</v>
      </c>
      <c r="K477" s="769">
        <f>IF(ISERROR(VLOOKUP(VLOOKUP(I456,$AB:$AF,5,0)&amp;J477,売上入力!$A:$AJ,35,0)),0,IF(VLOOKUP(VLOOKUP(I456,$AB:$AF,5,0)&amp;J477,売上入力!$A:$J,10,0)="日払","日払済",VLOOKUP(VLOOKUP(I456,$AB:$AF,5,0)&amp;J477,売上入力!$A:$AJ,35,0)))</f>
        <v>0</v>
      </c>
      <c r="L477" s="770"/>
      <c r="M477" s="79">
        <v>43</v>
      </c>
      <c r="N477" s="769">
        <f>IF(ISERROR(VLOOKUP(VLOOKUP(I456,$AB:$AF,5,0)&amp;M477,売上入力!$A:$AJ,35,0)),0,IF(VLOOKUP(VLOOKUP(I456,$AB:$AF,5,0)&amp;M477,売上入力!$A:$J,10,0)="日払","日払済",VLOOKUP(VLOOKUP(I456,$AB:$AF,5,0)&amp;M477,売上入力!$A:$AJ,35,0)))</f>
        <v>0</v>
      </c>
      <c r="O477" s="770"/>
      <c r="P477" s="73"/>
      <c r="Q477" s="70"/>
      <c r="R477" s="79">
        <v>27</v>
      </c>
      <c r="S477" s="769">
        <f>IF(ISERROR(VLOOKUP(VLOOKUP(Q456,$AB:$AF,5,0)&amp;R477,売上入力!$A:$AJ,35,0)),0,IF(VLOOKUP(VLOOKUP(Q456,$AB:$AF,5,0)&amp;R477,売上入力!$A:$J,10,0)="日払","日払済",VLOOKUP(VLOOKUP(Q456,$AB:$AF,5,0)&amp;R477,売上入力!$A:$AJ,35,0)))</f>
        <v>0</v>
      </c>
      <c r="T477" s="770"/>
      <c r="U477" s="79">
        <v>43</v>
      </c>
      <c r="V477" s="769">
        <f>IF(ISERROR(VLOOKUP(VLOOKUP(Q456,$AB:$AF,5,0)&amp;U477,売上入力!$A:$AJ,35,0)),0,IF(VLOOKUP(VLOOKUP(Q456,$AB:$AF,5,0)&amp;U477,売上入力!$A:$J,10,0)="日払","日払済",VLOOKUP(VLOOKUP(Q456,$AB:$AF,5,0)&amp;U477,売上入力!$A:$AJ,35,0)))</f>
        <v>0</v>
      </c>
      <c r="W477" s="770"/>
      <c r="X477" s="73"/>
    </row>
    <row r="478" spans="1:24" ht="12.95" customHeight="1">
      <c r="A478" s="70"/>
      <c r="B478" s="79">
        <v>28</v>
      </c>
      <c r="C478" s="769">
        <f>IF(ISERROR(VLOOKUP(VLOOKUP(A456,$AB:$AF,5,0)&amp;B478,売上入力!$A:$AJ,35,0)),0,IF(VLOOKUP(VLOOKUP(A456,$AB:$AF,5,0)&amp;B478,売上入力!$A:$J,10,0)="日払","日払済",VLOOKUP(VLOOKUP(A456,$AB:$AF,5,0)&amp;B478,売上入力!$A:$AJ,35,0)))</f>
        <v>0</v>
      </c>
      <c r="D478" s="770"/>
      <c r="E478" s="79">
        <v>44</v>
      </c>
      <c r="F478" s="769">
        <f>IF(ISERROR(VLOOKUP(VLOOKUP(A456,$AB:$AF,5,0)&amp;E478,売上入力!$A:$AJ,35,0)),0,IF(VLOOKUP(VLOOKUP(A456,$AB:$AF,5,0)&amp;E478,売上入力!$A:$J,10,0)="日払","日払済",VLOOKUP(VLOOKUP(A456,$AB:$AF,5,0)&amp;E478,売上入力!$A:$AJ,35,0)))</f>
        <v>0</v>
      </c>
      <c r="G478" s="770"/>
      <c r="H478" s="73"/>
      <c r="I478" s="70"/>
      <c r="J478" s="79">
        <v>28</v>
      </c>
      <c r="K478" s="769">
        <f>IF(ISERROR(VLOOKUP(VLOOKUP(I456,$AB:$AF,5,0)&amp;J478,売上入力!$A:$AJ,35,0)),0,IF(VLOOKUP(VLOOKUP(I456,$AB:$AF,5,0)&amp;J478,売上入力!$A:$J,10,0)="日払","日払済",VLOOKUP(VLOOKUP(I456,$AB:$AF,5,0)&amp;J478,売上入力!$A:$AJ,35,0)))</f>
        <v>0</v>
      </c>
      <c r="L478" s="770"/>
      <c r="M478" s="79">
        <v>44</v>
      </c>
      <c r="N478" s="769">
        <f>IF(ISERROR(VLOOKUP(VLOOKUP(I456,$AB:$AF,5,0)&amp;M478,売上入力!$A:$AJ,35,0)),0,IF(VLOOKUP(VLOOKUP(I456,$AB:$AF,5,0)&amp;M478,売上入力!$A:$J,10,0)="日払","日払済",VLOOKUP(VLOOKUP(I456,$AB:$AF,5,0)&amp;M478,売上入力!$A:$AJ,35,0)))</f>
        <v>0</v>
      </c>
      <c r="O478" s="770"/>
      <c r="P478" s="73"/>
      <c r="Q478" s="70"/>
      <c r="R478" s="79">
        <v>28</v>
      </c>
      <c r="S478" s="769">
        <f>IF(ISERROR(VLOOKUP(VLOOKUP(Q456,$AB:$AF,5,0)&amp;R478,売上入力!$A:$AJ,35,0)),0,IF(VLOOKUP(VLOOKUP(Q456,$AB:$AF,5,0)&amp;R478,売上入力!$A:$J,10,0)="日払","日払済",VLOOKUP(VLOOKUP(Q456,$AB:$AF,5,0)&amp;R478,売上入力!$A:$AJ,35,0)))</f>
        <v>0</v>
      </c>
      <c r="T478" s="770"/>
      <c r="U478" s="79">
        <v>44</v>
      </c>
      <c r="V478" s="769">
        <f>IF(ISERROR(VLOOKUP(VLOOKUP(Q456,$AB:$AF,5,0)&amp;U478,売上入力!$A:$AJ,35,0)),0,IF(VLOOKUP(VLOOKUP(Q456,$AB:$AF,5,0)&amp;U478,売上入力!$A:$J,10,0)="日払","日払済",VLOOKUP(VLOOKUP(Q456,$AB:$AF,5,0)&amp;U478,売上入力!$A:$AJ,35,0)))</f>
        <v>0</v>
      </c>
      <c r="W478" s="770"/>
      <c r="X478" s="73"/>
    </row>
    <row r="479" spans="1:24" ht="12.95" customHeight="1">
      <c r="A479" s="70"/>
      <c r="B479" s="79">
        <v>29</v>
      </c>
      <c r="C479" s="769">
        <f>IF(ISERROR(VLOOKUP(VLOOKUP(A456,$AB:$AF,5,0)&amp;B479,売上入力!$A:$AJ,35,0)),0,IF(VLOOKUP(VLOOKUP(A456,$AB:$AF,5,0)&amp;B479,売上入力!$A:$J,10,0)="日払","日払済",VLOOKUP(VLOOKUP(A456,$AB:$AF,5,0)&amp;B479,売上入力!$A:$AJ,35,0)))</f>
        <v>0</v>
      </c>
      <c r="D479" s="770"/>
      <c r="E479" s="79">
        <v>45</v>
      </c>
      <c r="F479" s="769">
        <f>IF(ISERROR(VLOOKUP(VLOOKUP(A456,$AB:$AF,5,0)&amp;E479,売上入力!$A:$AJ,35,0)),0,IF(VLOOKUP(VLOOKUP(A456,$AB:$AF,5,0)&amp;E479,売上入力!$A:$J,10,0)="日払","日払済",VLOOKUP(VLOOKUP(A456,$AB:$AF,5,0)&amp;E479,売上入力!$A:$AJ,35,0)))</f>
        <v>0</v>
      </c>
      <c r="G479" s="770"/>
      <c r="H479" s="73"/>
      <c r="I479" s="70"/>
      <c r="J479" s="79">
        <v>29</v>
      </c>
      <c r="K479" s="769">
        <f>IF(ISERROR(VLOOKUP(VLOOKUP(I456,$AB:$AF,5,0)&amp;J479,売上入力!$A:$AJ,35,0)),0,IF(VLOOKUP(VLOOKUP(I456,$AB:$AF,5,0)&amp;J479,売上入力!$A:$J,10,0)="日払","日払済",VLOOKUP(VLOOKUP(I456,$AB:$AF,5,0)&amp;J479,売上入力!$A:$AJ,35,0)))</f>
        <v>0</v>
      </c>
      <c r="L479" s="770"/>
      <c r="M479" s="79">
        <v>45</v>
      </c>
      <c r="N479" s="769">
        <f>IF(ISERROR(VLOOKUP(VLOOKUP(I456,$AB:$AF,5,0)&amp;M479,売上入力!$A:$AJ,35,0)),0,IF(VLOOKUP(VLOOKUP(I456,$AB:$AF,5,0)&amp;M479,売上入力!$A:$J,10,0)="日払","日払済",VLOOKUP(VLOOKUP(I456,$AB:$AF,5,0)&amp;M479,売上入力!$A:$AJ,35,0)))</f>
        <v>0</v>
      </c>
      <c r="O479" s="770"/>
      <c r="P479" s="73"/>
      <c r="Q479" s="70"/>
      <c r="R479" s="79">
        <v>29</v>
      </c>
      <c r="S479" s="769">
        <f>IF(ISERROR(VLOOKUP(VLOOKUP(Q456,$AB:$AF,5,0)&amp;R479,売上入力!$A:$AJ,35,0)),0,IF(VLOOKUP(VLOOKUP(Q456,$AB:$AF,5,0)&amp;R479,売上入力!$A:$J,10,0)="日払","日払済",VLOOKUP(VLOOKUP(Q456,$AB:$AF,5,0)&amp;R479,売上入力!$A:$AJ,35,0)))</f>
        <v>0</v>
      </c>
      <c r="T479" s="770"/>
      <c r="U479" s="79">
        <v>45</v>
      </c>
      <c r="V479" s="769">
        <f>IF(ISERROR(VLOOKUP(VLOOKUP(Q456,$AB:$AF,5,0)&amp;U479,売上入力!$A:$AJ,35,0)),0,IF(VLOOKUP(VLOOKUP(Q456,$AB:$AF,5,0)&amp;U479,売上入力!$A:$J,10,0)="日払","日払済",VLOOKUP(VLOOKUP(Q456,$AB:$AF,5,0)&amp;U479,売上入力!$A:$AJ,35,0)))</f>
        <v>0</v>
      </c>
      <c r="W479" s="770"/>
      <c r="X479" s="73"/>
    </row>
    <row r="480" spans="1:24" ht="12.95" customHeight="1">
      <c r="A480" s="70"/>
      <c r="B480" s="80">
        <v>30</v>
      </c>
      <c r="C480" s="769">
        <f>IF(ISERROR(VLOOKUP(VLOOKUP(A456,$AB:$AF,5,0)&amp;B480,売上入力!$A:$AJ,35,0)),0,IF(VLOOKUP(VLOOKUP(A456,$AB:$AF,5,0)&amp;B480,売上入力!$A:$J,10,0)="日払","日払済",VLOOKUP(VLOOKUP(A456,$AB:$AF,5,0)&amp;B480,売上入力!$A:$AJ,35,0)))</f>
        <v>0</v>
      </c>
      <c r="D480" s="770"/>
      <c r="E480" s="79">
        <v>46</v>
      </c>
      <c r="F480" s="769">
        <f>IF(ISERROR(VLOOKUP(VLOOKUP(A456,$AB:$AF,5,0)&amp;E480,売上入力!$A:$AJ,35,0)),0,IF(VLOOKUP(VLOOKUP(A456,$AB:$AF,5,0)&amp;E480,売上入力!$A:$J,10,0)="日払","日払済",VLOOKUP(VLOOKUP(A456,$AB:$AF,5,0)&amp;E480,売上入力!$A:$AJ,35,0)))</f>
        <v>0</v>
      </c>
      <c r="G480" s="770"/>
      <c r="H480" s="73"/>
      <c r="I480" s="70"/>
      <c r="J480" s="80">
        <v>30</v>
      </c>
      <c r="K480" s="769">
        <f>IF(ISERROR(VLOOKUP(VLOOKUP(I456,$AB:$AF,5,0)&amp;J480,売上入力!$A:$AJ,35,0)),0,IF(VLOOKUP(VLOOKUP(I456,$AB:$AF,5,0)&amp;J480,売上入力!$A:$J,10,0)="日払","日払済",VLOOKUP(VLOOKUP(I456,$AB:$AF,5,0)&amp;J480,売上入力!$A:$AJ,35,0)))</f>
        <v>0</v>
      </c>
      <c r="L480" s="770"/>
      <c r="M480" s="79">
        <v>46</v>
      </c>
      <c r="N480" s="769">
        <f>IF(ISERROR(VLOOKUP(VLOOKUP(I456,$AB:$AF,5,0)&amp;M480,売上入力!$A:$AJ,35,0)),0,IF(VLOOKUP(VLOOKUP(I456,$AB:$AF,5,0)&amp;M480,売上入力!$A:$J,10,0)="日払","日払済",VLOOKUP(VLOOKUP(I456,$AB:$AF,5,0)&amp;M480,売上入力!$A:$AJ,35,0)))</f>
        <v>0</v>
      </c>
      <c r="O480" s="770"/>
      <c r="P480" s="73"/>
      <c r="Q480" s="70"/>
      <c r="R480" s="80">
        <v>30</v>
      </c>
      <c r="S480" s="769">
        <f>IF(ISERROR(VLOOKUP(VLOOKUP(Q456,$AB:$AF,5,0)&amp;R480,売上入力!$A:$AJ,35,0)),0,IF(VLOOKUP(VLOOKUP(Q456,$AB:$AF,5,0)&amp;R480,売上入力!$A:$J,10,0)="日払","日払済",VLOOKUP(VLOOKUP(Q456,$AB:$AF,5,0)&amp;R480,売上入力!$A:$AJ,35,0)))</f>
        <v>0</v>
      </c>
      <c r="T480" s="770"/>
      <c r="U480" s="79">
        <v>46</v>
      </c>
      <c r="V480" s="769">
        <f>IF(ISERROR(VLOOKUP(VLOOKUP(Q456,$AB:$AF,5,0)&amp;U480,売上入力!$A:$AJ,35,0)),0,IF(VLOOKUP(VLOOKUP(Q456,$AB:$AF,5,0)&amp;U480,売上入力!$A:$J,10,0)="日払","日払済",VLOOKUP(VLOOKUP(Q456,$AB:$AF,5,0)&amp;U480,売上入力!$A:$AJ,35,0)))</f>
        <v>0</v>
      </c>
      <c r="W480" s="770"/>
      <c r="X480" s="73"/>
    </row>
    <row r="481" spans="1:24" ht="12.95" customHeight="1">
      <c r="A481" s="70"/>
      <c r="B481" s="81"/>
      <c r="C481" s="765"/>
      <c r="D481" s="766"/>
      <c r="E481" s="79">
        <v>47</v>
      </c>
      <c r="F481" s="767">
        <f>IF(ISERROR(VLOOKUP(VLOOKUP(A456,$AB:$AF,5,0)&amp;E481,売上入力!$A:$AJ,35,0)),0,IF(VLOOKUP(VLOOKUP(A456,$AB:$AF,5,0)&amp;E481,売上入力!$A:$J,10,0)="日払","日払済",VLOOKUP(VLOOKUP(A456,$AB:$AF,5,0)&amp;E481,売上入力!$A:$AJ,35,0)))</f>
        <v>0</v>
      </c>
      <c r="G481" s="768"/>
      <c r="H481" s="73"/>
      <c r="I481" s="70"/>
      <c r="J481" s="81"/>
      <c r="K481" s="765"/>
      <c r="L481" s="766"/>
      <c r="M481" s="79">
        <v>47</v>
      </c>
      <c r="N481" s="767">
        <f>IF(ISERROR(VLOOKUP(VLOOKUP(I456,$AB:$AF,5,0)&amp;M481,売上入力!$A:$AJ,35,0)),0,IF(VLOOKUP(VLOOKUP(I456,$AB:$AF,5,0)&amp;M481,売上入力!$A:$J,10,0)="日払","日払済",VLOOKUP(VLOOKUP(I456,$AB:$AF,5,0)&amp;M481,売上入力!$A:$AJ,35,0)))</f>
        <v>0</v>
      </c>
      <c r="O481" s="768"/>
      <c r="P481" s="73"/>
      <c r="Q481" s="70"/>
      <c r="R481" s="81"/>
      <c r="S481" s="765"/>
      <c r="T481" s="766"/>
      <c r="U481" s="79">
        <v>47</v>
      </c>
      <c r="V481" s="767">
        <f>IF(ISERROR(VLOOKUP(VLOOKUP(Q456,$AB:$AF,5,0)&amp;U481,売上入力!$A:$AJ,35,0)),0,IF(VLOOKUP(VLOOKUP(Q456,$AB:$AF,5,0)&amp;U481,売上入力!$A:$J,10,0)="日払","日払済",VLOOKUP(VLOOKUP(Q456,$AB:$AF,5,0)&amp;U481,売上入力!$A:$AJ,35,0)))</f>
        <v>0</v>
      </c>
      <c r="W481" s="768"/>
      <c r="X481" s="73"/>
    </row>
    <row r="482" spans="1:24" ht="12.95" customHeight="1">
      <c r="A482" s="70"/>
      <c r="B482" s="756" t="s">
        <v>50</v>
      </c>
      <c r="C482" s="757"/>
      <c r="D482" s="758"/>
      <c r="E482" s="759">
        <f>SUM(C466:C481,F466:F481)</f>
        <v>0</v>
      </c>
      <c r="F482" s="760"/>
      <c r="G482" s="82" t="s">
        <v>51</v>
      </c>
      <c r="H482" s="73"/>
      <c r="I482" s="70"/>
      <c r="J482" s="756" t="s">
        <v>50</v>
      </c>
      <c r="K482" s="757"/>
      <c r="L482" s="758"/>
      <c r="M482" s="759">
        <f>SUM(K466:K481,N466:N481)</f>
        <v>0</v>
      </c>
      <c r="N482" s="760"/>
      <c r="O482" s="82" t="s">
        <v>51</v>
      </c>
      <c r="P482" s="73"/>
      <c r="Q482" s="70"/>
      <c r="R482" s="756" t="s">
        <v>50</v>
      </c>
      <c r="S482" s="757"/>
      <c r="T482" s="758"/>
      <c r="U482" s="759">
        <f>SUM(S466:S481,V466:V481)</f>
        <v>0</v>
      </c>
      <c r="V482" s="760"/>
      <c r="W482" s="82" t="s">
        <v>51</v>
      </c>
      <c r="X482" s="73"/>
    </row>
    <row r="483" spans="1:24" ht="12.95" customHeight="1">
      <c r="A483" s="70"/>
      <c r="B483" s="756" t="s">
        <v>52</v>
      </c>
      <c r="C483" s="757"/>
      <c r="D483" s="758"/>
      <c r="E483" s="759">
        <f>COUNTIF(C466:C480,"&gt;1")+COUNTIF(F466:F481,"&gt;1")</f>
        <v>0</v>
      </c>
      <c r="F483" s="760"/>
      <c r="G483" s="82" t="s">
        <v>383</v>
      </c>
      <c r="H483" s="73"/>
      <c r="I483" s="70"/>
      <c r="J483" s="756" t="s">
        <v>52</v>
      </c>
      <c r="K483" s="757"/>
      <c r="L483" s="758"/>
      <c r="M483" s="759">
        <f>COUNTIF(K466:K480,"&gt;1")+COUNTIF(N466:N481,"&gt;1")</f>
        <v>0</v>
      </c>
      <c r="N483" s="760"/>
      <c r="O483" s="82" t="s">
        <v>383</v>
      </c>
      <c r="P483" s="73"/>
      <c r="Q483" s="70"/>
      <c r="R483" s="756" t="s">
        <v>52</v>
      </c>
      <c r="S483" s="757"/>
      <c r="T483" s="758"/>
      <c r="U483" s="759">
        <f>COUNTIF(S466:S480,"&gt;1")+COUNTIF(V466:V481,"&gt;1")</f>
        <v>0</v>
      </c>
      <c r="V483" s="760"/>
      <c r="W483" s="82" t="s">
        <v>383</v>
      </c>
      <c r="X483" s="73"/>
    </row>
    <row r="484" spans="1:24" ht="12.95" customHeight="1">
      <c r="A484" s="70"/>
      <c r="B484" s="756" t="s">
        <v>53</v>
      </c>
      <c r="C484" s="757"/>
      <c r="D484" s="758"/>
      <c r="E484" s="761"/>
      <c r="F484" s="762"/>
      <c r="G484" s="82" t="s">
        <v>51</v>
      </c>
      <c r="H484" s="73"/>
      <c r="I484" s="70"/>
      <c r="J484" s="756" t="s">
        <v>53</v>
      </c>
      <c r="K484" s="757"/>
      <c r="L484" s="758"/>
      <c r="M484" s="761"/>
      <c r="N484" s="762"/>
      <c r="O484" s="82" t="s">
        <v>51</v>
      </c>
      <c r="P484" s="73"/>
      <c r="Q484" s="70"/>
      <c r="R484" s="756" t="s">
        <v>53</v>
      </c>
      <c r="S484" s="757"/>
      <c r="T484" s="758"/>
      <c r="U484" s="761"/>
      <c r="V484" s="762"/>
      <c r="W484" s="82" t="s">
        <v>51</v>
      </c>
      <c r="X484" s="73"/>
    </row>
    <row r="485" spans="1:24" ht="12.95" customHeight="1">
      <c r="A485" s="70"/>
      <c r="B485" s="756" t="s">
        <v>54</v>
      </c>
      <c r="C485" s="757"/>
      <c r="D485" s="758"/>
      <c r="E485" s="759">
        <f>E482-E484</f>
        <v>0</v>
      </c>
      <c r="F485" s="760"/>
      <c r="G485" s="82" t="s">
        <v>51</v>
      </c>
      <c r="H485" s="73"/>
      <c r="I485" s="70"/>
      <c r="J485" s="756" t="s">
        <v>54</v>
      </c>
      <c r="K485" s="757"/>
      <c r="L485" s="758"/>
      <c r="M485" s="759">
        <f>M482-M484</f>
        <v>0</v>
      </c>
      <c r="N485" s="760"/>
      <c r="O485" s="82" t="s">
        <v>51</v>
      </c>
      <c r="P485" s="73"/>
      <c r="Q485" s="70"/>
      <c r="R485" s="756" t="s">
        <v>54</v>
      </c>
      <c r="S485" s="757"/>
      <c r="T485" s="758"/>
      <c r="U485" s="759">
        <f>U482-U484</f>
        <v>0</v>
      </c>
      <c r="V485" s="760"/>
      <c r="W485" s="82" t="s">
        <v>51</v>
      </c>
      <c r="X485" s="73"/>
    </row>
    <row r="486" spans="1:24" ht="12.95" customHeight="1">
      <c r="A486" s="70"/>
      <c r="B486" s="83"/>
      <c r="C486" s="83"/>
      <c r="D486" s="83"/>
      <c r="E486" s="84"/>
      <c r="F486" s="85"/>
      <c r="G486" s="83"/>
      <c r="H486" s="73"/>
      <c r="I486" s="70"/>
      <c r="J486" s="83"/>
      <c r="K486" s="83"/>
      <c r="L486" s="83"/>
      <c r="M486" s="84"/>
      <c r="N486" s="85"/>
      <c r="O486" s="83"/>
      <c r="P486" s="73"/>
      <c r="Q486" s="70"/>
      <c r="R486" s="83"/>
      <c r="S486" s="83"/>
      <c r="T486" s="83"/>
      <c r="U486" s="84"/>
      <c r="V486" s="85"/>
      <c r="W486" s="83"/>
      <c r="X486" s="73"/>
    </row>
    <row r="487" spans="1:24" ht="12.95" customHeight="1">
      <c r="A487" s="70"/>
      <c r="B487" s="547" t="s">
        <v>381</v>
      </c>
      <c r="C487" s="548"/>
      <c r="D487" s="548"/>
      <c r="E487" s="548"/>
      <c r="F487" s="548"/>
      <c r="G487" s="549"/>
      <c r="H487" s="73"/>
      <c r="I487" s="70"/>
      <c r="J487" s="547" t="s">
        <v>381</v>
      </c>
      <c r="K487" s="548"/>
      <c r="L487" s="548"/>
      <c r="M487" s="548"/>
      <c r="N487" s="548"/>
      <c r="O487" s="549"/>
      <c r="P487" s="73"/>
      <c r="Q487" s="70"/>
      <c r="R487" s="547" t="s">
        <v>381</v>
      </c>
      <c r="S487" s="548"/>
      <c r="T487" s="548"/>
      <c r="U487" s="548"/>
      <c r="V487" s="548"/>
      <c r="W487" s="549"/>
      <c r="X487" s="73"/>
    </row>
    <row r="488" spans="1:24" ht="12.95" customHeight="1">
      <c r="A488" s="70"/>
      <c r="B488" s="754" t="s">
        <v>56</v>
      </c>
      <c r="C488" s="754"/>
      <c r="D488" s="754"/>
      <c r="E488" s="754"/>
      <c r="F488" s="754"/>
      <c r="G488" s="550"/>
      <c r="H488" s="73"/>
      <c r="I488" s="70"/>
      <c r="J488" s="754" t="s">
        <v>56</v>
      </c>
      <c r="K488" s="754"/>
      <c r="L488" s="754"/>
      <c r="M488" s="754"/>
      <c r="N488" s="754"/>
      <c r="O488" s="550"/>
      <c r="P488" s="73"/>
      <c r="Q488" s="70"/>
      <c r="R488" s="754" t="s">
        <v>56</v>
      </c>
      <c r="S488" s="754"/>
      <c r="T488" s="754"/>
      <c r="U488" s="754"/>
      <c r="V488" s="754"/>
      <c r="W488" s="550"/>
      <c r="X488" s="73"/>
    </row>
    <row r="489" spans="1:24" ht="12.95" customHeight="1">
      <c r="A489" s="70"/>
      <c r="B489" s="755" t="s">
        <v>382</v>
      </c>
      <c r="C489" s="755"/>
      <c r="D489" s="755"/>
      <c r="E489" s="755"/>
      <c r="F489" s="755"/>
      <c r="G489" s="551"/>
      <c r="H489" s="73"/>
      <c r="I489" s="70"/>
      <c r="J489" s="755" t="s">
        <v>382</v>
      </c>
      <c r="K489" s="755"/>
      <c r="L489" s="755"/>
      <c r="M489" s="755"/>
      <c r="N489" s="755"/>
      <c r="O489" s="551"/>
      <c r="P489" s="73"/>
      <c r="Q489" s="70"/>
      <c r="R489" s="755" t="s">
        <v>382</v>
      </c>
      <c r="S489" s="755"/>
      <c r="T489" s="755"/>
      <c r="U489" s="755"/>
      <c r="V489" s="755"/>
      <c r="W489" s="551"/>
      <c r="X489" s="73"/>
    </row>
    <row r="490" spans="1:24" ht="12.95" customHeight="1">
      <c r="A490" s="86"/>
      <c r="B490" s="87"/>
      <c r="C490" s="87"/>
      <c r="D490" s="87"/>
      <c r="E490" s="87"/>
      <c r="F490" s="87"/>
      <c r="G490" s="87"/>
      <c r="H490" s="88"/>
      <c r="I490" s="86"/>
      <c r="J490" s="87"/>
      <c r="K490" s="87"/>
      <c r="L490" s="87"/>
      <c r="M490" s="87"/>
      <c r="N490" s="87"/>
      <c r="O490" s="87"/>
      <c r="P490" s="88"/>
      <c r="Q490" s="86"/>
      <c r="R490" s="87"/>
      <c r="S490" s="87"/>
      <c r="T490" s="87"/>
      <c r="U490" s="87"/>
      <c r="V490" s="87"/>
      <c r="W490" s="87"/>
      <c r="X490" s="88"/>
    </row>
    <row r="492" spans="1:24" ht="12.95" customHeight="1">
      <c r="A492" s="67">
        <v>43</v>
      </c>
      <c r="B492" s="68"/>
      <c r="C492" s="68"/>
      <c r="D492" s="68"/>
      <c r="E492" s="68"/>
      <c r="F492" s="68"/>
      <c r="G492" s="68"/>
      <c r="H492" s="69"/>
      <c r="I492" s="67">
        <v>44</v>
      </c>
      <c r="J492" s="68"/>
      <c r="K492" s="68"/>
      <c r="L492" s="68"/>
      <c r="M492" s="68"/>
      <c r="N492" s="68"/>
      <c r="O492" s="68"/>
      <c r="P492" s="69"/>
      <c r="Q492" s="67">
        <v>45</v>
      </c>
      <c r="R492" s="68"/>
      <c r="S492" s="68"/>
      <c r="T492" s="68"/>
      <c r="U492" s="68"/>
      <c r="V492" s="68"/>
      <c r="W492" s="68"/>
      <c r="X492" s="69"/>
    </row>
    <row r="493" spans="1:24" ht="12.95" customHeight="1">
      <c r="A493" s="70"/>
      <c r="B493" s="788" t="s">
        <v>43</v>
      </c>
      <c r="C493" s="789"/>
      <c r="D493" s="789"/>
      <c r="E493" s="789"/>
      <c r="F493" s="789"/>
      <c r="G493" s="790"/>
      <c r="H493" s="71"/>
      <c r="I493" s="70"/>
      <c r="J493" s="788" t="s">
        <v>43</v>
      </c>
      <c r="K493" s="789"/>
      <c r="L493" s="789"/>
      <c r="M493" s="789"/>
      <c r="N493" s="789"/>
      <c r="O493" s="790"/>
      <c r="P493" s="71"/>
      <c r="Q493" s="70"/>
      <c r="R493" s="788" t="s">
        <v>43</v>
      </c>
      <c r="S493" s="789"/>
      <c r="T493" s="789"/>
      <c r="U493" s="789"/>
      <c r="V493" s="789"/>
      <c r="W493" s="790"/>
      <c r="X493" s="71"/>
    </row>
    <row r="494" spans="1:24" ht="12.95" customHeight="1">
      <c r="A494" s="70"/>
      <c r="B494" s="72"/>
      <c r="C494" s="72"/>
      <c r="D494" s="545" t="str">
        <f>"（ "&amp;$AA$3&amp;"年"</f>
        <v>（ 令和5年</v>
      </c>
      <c r="E494" s="72">
        <f>E3</f>
        <v>10</v>
      </c>
      <c r="F494" s="72" t="s">
        <v>379</v>
      </c>
      <c r="H494" s="73"/>
      <c r="I494" s="70"/>
      <c r="J494" s="72"/>
      <c r="K494" s="72"/>
      <c r="L494" s="545" t="str">
        <f>D494</f>
        <v>（ 令和5年</v>
      </c>
      <c r="M494" s="72">
        <f>E3</f>
        <v>10</v>
      </c>
      <c r="N494" s="72" t="s">
        <v>379</v>
      </c>
      <c r="P494" s="73"/>
      <c r="Q494" s="70"/>
      <c r="R494" s="72"/>
      <c r="S494" s="72"/>
      <c r="T494" s="545" t="str">
        <f>D494</f>
        <v>（ 令和5年</v>
      </c>
      <c r="U494" s="72">
        <f>E3</f>
        <v>10</v>
      </c>
      <c r="V494" s="72" t="s">
        <v>379</v>
      </c>
      <c r="X494" s="73"/>
    </row>
    <row r="495" spans="1:24" ht="12.95" customHeight="1">
      <c r="A495" s="70"/>
      <c r="H495" s="73"/>
      <c r="I495" s="70"/>
      <c r="P495" s="73"/>
      <c r="Q495" s="70"/>
      <c r="X495" s="73"/>
    </row>
    <row r="496" spans="1:24" ht="12.95" customHeight="1">
      <c r="A496" s="70"/>
      <c r="B496" s="74"/>
      <c r="C496" s="791" t="e">
        <f>VLOOKUP(A492,$AB:$AD,3,0)</f>
        <v>#N/A</v>
      </c>
      <c r="D496" s="791"/>
      <c r="E496" s="791" t="e">
        <f>VLOOKUP(A492,$AB:$AF,4,0)</f>
        <v>#N/A</v>
      </c>
      <c r="F496" s="791"/>
      <c r="G496" s="163" t="s">
        <v>44</v>
      </c>
      <c r="H496" s="73"/>
      <c r="I496" s="70"/>
      <c r="J496" s="74"/>
      <c r="K496" s="791" t="e">
        <f>VLOOKUP(I492,$AB:$AD,3,0)</f>
        <v>#N/A</v>
      </c>
      <c r="L496" s="791"/>
      <c r="M496" s="791" t="e">
        <f>VLOOKUP(I492,$AB:$AF,4,0)</f>
        <v>#N/A</v>
      </c>
      <c r="N496" s="791"/>
      <c r="O496" s="163" t="s">
        <v>44</v>
      </c>
      <c r="P496" s="73"/>
      <c r="Q496" s="70"/>
      <c r="R496" s="74"/>
      <c r="S496" s="791" t="e">
        <f>VLOOKUP(Q492,$AB:$AD,3,0)</f>
        <v>#N/A</v>
      </c>
      <c r="T496" s="791"/>
      <c r="U496" s="791" t="e">
        <f>VLOOKUP(Q492,$AB:$AF,4,0)</f>
        <v>#N/A</v>
      </c>
      <c r="V496" s="791"/>
      <c r="W496" s="163" t="s">
        <v>44</v>
      </c>
      <c r="X496" s="73"/>
    </row>
    <row r="497" spans="1:24" ht="12.95" customHeight="1">
      <c r="A497" s="70"/>
      <c r="H497" s="73"/>
      <c r="I497" s="70"/>
      <c r="P497" s="73"/>
      <c r="Q497" s="70"/>
      <c r="X497" s="73"/>
    </row>
    <row r="498" spans="1:24" ht="12.95" customHeight="1">
      <c r="A498" s="70"/>
      <c r="B498" s="775" t="s">
        <v>45</v>
      </c>
      <c r="C498" s="776"/>
      <c r="D498" s="777"/>
      <c r="E498" s="75" t="s">
        <v>46</v>
      </c>
      <c r="F498" s="781">
        <f>$Z$3</f>
        <v>45200</v>
      </c>
      <c r="G498" s="782"/>
      <c r="H498" s="73"/>
      <c r="I498" s="70"/>
      <c r="J498" s="775" t="s">
        <v>45</v>
      </c>
      <c r="K498" s="776"/>
      <c r="L498" s="777"/>
      <c r="M498" s="75" t="s">
        <v>46</v>
      </c>
      <c r="N498" s="781">
        <f>F498</f>
        <v>45200</v>
      </c>
      <c r="O498" s="782"/>
      <c r="P498" s="73"/>
      <c r="Q498" s="70"/>
      <c r="R498" s="775" t="s">
        <v>45</v>
      </c>
      <c r="S498" s="776"/>
      <c r="T498" s="777"/>
      <c r="U498" s="75" t="s">
        <v>46</v>
      </c>
      <c r="V498" s="781">
        <f>F498</f>
        <v>45200</v>
      </c>
      <c r="W498" s="782"/>
      <c r="X498" s="73"/>
    </row>
    <row r="499" spans="1:24" ht="12.95" customHeight="1">
      <c r="A499" s="70"/>
      <c r="B499" s="778"/>
      <c r="C499" s="779"/>
      <c r="D499" s="780"/>
      <c r="E499" s="76" t="s">
        <v>47</v>
      </c>
      <c r="F499" s="784">
        <f>EDATE(F498,1)-1</f>
        <v>45230</v>
      </c>
      <c r="G499" s="785"/>
      <c r="H499" s="73"/>
      <c r="I499" s="70"/>
      <c r="J499" s="778"/>
      <c r="K499" s="779"/>
      <c r="L499" s="780"/>
      <c r="M499" s="76" t="s">
        <v>47</v>
      </c>
      <c r="N499" s="784">
        <f>EDATE(N498,1)-1</f>
        <v>45230</v>
      </c>
      <c r="O499" s="785"/>
      <c r="P499" s="73"/>
      <c r="Q499" s="70"/>
      <c r="R499" s="778"/>
      <c r="S499" s="779"/>
      <c r="T499" s="780"/>
      <c r="U499" s="76" t="s">
        <v>47</v>
      </c>
      <c r="V499" s="784">
        <f>EDATE(V498,1)-1</f>
        <v>45230</v>
      </c>
      <c r="W499" s="785"/>
      <c r="X499" s="73"/>
    </row>
    <row r="500" spans="1:24" ht="12.95" customHeight="1">
      <c r="A500" s="70"/>
      <c r="B500" s="756" t="s">
        <v>21</v>
      </c>
      <c r="C500" s="757"/>
      <c r="D500" s="757"/>
      <c r="E500" s="757"/>
      <c r="F500" s="757"/>
      <c r="G500" s="758"/>
      <c r="H500" s="73"/>
      <c r="I500" s="70"/>
      <c r="J500" s="756" t="s">
        <v>21</v>
      </c>
      <c r="K500" s="757"/>
      <c r="L500" s="757"/>
      <c r="M500" s="757"/>
      <c r="N500" s="757"/>
      <c r="O500" s="758"/>
      <c r="P500" s="73"/>
      <c r="Q500" s="70"/>
      <c r="R500" s="756" t="s">
        <v>21</v>
      </c>
      <c r="S500" s="757"/>
      <c r="T500" s="757"/>
      <c r="U500" s="757"/>
      <c r="V500" s="757"/>
      <c r="W500" s="758"/>
      <c r="X500" s="73"/>
    </row>
    <row r="501" spans="1:24" ht="12.95" customHeight="1">
      <c r="A501" s="70"/>
      <c r="B501" s="77" t="s">
        <v>383</v>
      </c>
      <c r="C501" s="773" t="s">
        <v>49</v>
      </c>
      <c r="D501" s="774"/>
      <c r="E501" s="77" t="s">
        <v>383</v>
      </c>
      <c r="F501" s="773" t="s">
        <v>49</v>
      </c>
      <c r="G501" s="774"/>
      <c r="H501" s="73"/>
      <c r="I501" s="70"/>
      <c r="J501" s="77" t="s">
        <v>383</v>
      </c>
      <c r="K501" s="773" t="s">
        <v>49</v>
      </c>
      <c r="L501" s="774"/>
      <c r="M501" s="77" t="s">
        <v>383</v>
      </c>
      <c r="N501" s="773" t="s">
        <v>49</v>
      </c>
      <c r="O501" s="774"/>
      <c r="P501" s="73"/>
      <c r="Q501" s="70"/>
      <c r="R501" s="77" t="s">
        <v>383</v>
      </c>
      <c r="S501" s="773" t="s">
        <v>49</v>
      </c>
      <c r="T501" s="774"/>
      <c r="U501" s="77" t="s">
        <v>383</v>
      </c>
      <c r="V501" s="773" t="s">
        <v>49</v>
      </c>
      <c r="W501" s="774"/>
      <c r="X501" s="73"/>
    </row>
    <row r="502" spans="1:24" ht="12.95" customHeight="1">
      <c r="A502" s="70"/>
      <c r="B502" s="78">
        <v>16</v>
      </c>
      <c r="C502" s="769">
        <f>IF(ISERROR(VLOOKUP(VLOOKUP(A492,$AB:$AF,5,0)&amp;B502,売上入力!$A:$AJ,35,0)),0,IF(VLOOKUP(VLOOKUP(A492,$AB:$AF,5,0)&amp;B502,売上入力!$A:$J,10,0)="日払","日払済",VLOOKUP(VLOOKUP(A492,$AB:$AF,5,0)&amp;B502,売上入力!$A:$AJ,35,0)))</f>
        <v>0</v>
      </c>
      <c r="D502" s="770"/>
      <c r="E502" s="78">
        <v>32</v>
      </c>
      <c r="F502" s="769">
        <f>IF(ISERROR(VLOOKUP(VLOOKUP(A492,$AB:$AF,5,0)&amp;E502,売上入力!$A:$AJ,35,0)),0,IF(VLOOKUP(VLOOKUP(A492,$AB:$AF,5,0)&amp;E502,売上入力!$A:$J,10,0)="日払","日払済",VLOOKUP(VLOOKUP(A492,$AB:$AF,5,0)&amp;E502,売上入力!$A:$AJ,35,0)))</f>
        <v>0</v>
      </c>
      <c r="G502" s="770"/>
      <c r="H502" s="73"/>
      <c r="I502" s="70"/>
      <c r="J502" s="78">
        <v>16</v>
      </c>
      <c r="K502" s="769">
        <f>IF(ISERROR(VLOOKUP(VLOOKUP(I492,$AB:$AF,5,0)&amp;J502,売上入力!$A:$AJ,35,0)),0,IF(VLOOKUP(VLOOKUP(I492,$AB:$AF,5,0)&amp;J502,売上入力!$A:$J,10,0)="日払","日払済",VLOOKUP(VLOOKUP(I492,$AB:$AF,5,0)&amp;J502,売上入力!$A:$AJ,35,0)))</f>
        <v>0</v>
      </c>
      <c r="L502" s="770"/>
      <c r="M502" s="78">
        <v>32</v>
      </c>
      <c r="N502" s="769">
        <f>IF(ISERROR(VLOOKUP(VLOOKUP(I492,$AB:$AF,5,0)&amp;M502,売上入力!$A:$AJ,35,0)),0,IF(VLOOKUP(VLOOKUP(I492,$AB:$AF,5,0)&amp;M502,売上入力!$A:$J,10,0)="日払","日払済",VLOOKUP(VLOOKUP(I492,$AB:$AF,5,0)&amp;M502,売上入力!$A:$AJ,35,0)))</f>
        <v>0</v>
      </c>
      <c r="O502" s="770"/>
      <c r="P502" s="73"/>
      <c r="Q502" s="70"/>
      <c r="R502" s="78">
        <v>16</v>
      </c>
      <c r="S502" s="769">
        <f>IF(ISERROR(VLOOKUP(VLOOKUP(Q492,$AB:$AF,5,0)&amp;R502,売上入力!$A:$AJ,35,0)),0,IF(VLOOKUP(VLOOKUP(Q492,$AB:$AF,5,0)&amp;R502,売上入力!$A:$J,10,0)="日払","日払済",VLOOKUP(VLOOKUP(Q492,$AB:$AF,5,0)&amp;R502,売上入力!$A:$AJ,35,0)))</f>
        <v>0</v>
      </c>
      <c r="T502" s="770"/>
      <c r="U502" s="78">
        <v>32</v>
      </c>
      <c r="V502" s="769">
        <f>IF(ISERROR(VLOOKUP(VLOOKUP(Q492,$AB:$AF,5,0)&amp;U502,売上入力!$A:$AJ,35,0)),0,IF(VLOOKUP(VLOOKUP(Q492,$AB:$AF,5,0)&amp;U502,売上入力!$A:$J,10,0)="日払","日払済",VLOOKUP(VLOOKUP(Q492,$AB:$AF,5,0)&amp;U502,売上入力!$A:$AJ,35,0)))</f>
        <v>0</v>
      </c>
      <c r="W502" s="770"/>
      <c r="X502" s="73"/>
    </row>
    <row r="503" spans="1:24" ht="12.95" customHeight="1">
      <c r="A503" s="70"/>
      <c r="B503" s="79">
        <v>17</v>
      </c>
      <c r="C503" s="769">
        <f>IF(ISERROR(VLOOKUP(VLOOKUP(A492,$AB:$AF,5,0)&amp;B503,売上入力!$A:$AJ,35,0)),0,IF(VLOOKUP(VLOOKUP(A492,$AB:$AF,5,0)&amp;B503,売上入力!$A:$J,10,0)="日払","日払済",VLOOKUP(VLOOKUP(A492,$AB:$AF,5,0)&amp;B503,売上入力!$A:$AJ,35,0)))</f>
        <v>0</v>
      </c>
      <c r="D503" s="770"/>
      <c r="E503" s="79">
        <v>33</v>
      </c>
      <c r="F503" s="769">
        <f>IF(ISERROR(VLOOKUP(VLOOKUP(A492,$AB:$AF,5,0)&amp;E503,売上入力!$A:$AJ,35,0)),0,IF(VLOOKUP(VLOOKUP(A492,$AB:$AF,5,0)&amp;E503,売上入力!$A:$J,10,0)="日払","日払済",VLOOKUP(VLOOKUP(A492,$AB:$AF,5,0)&amp;E503,売上入力!$A:$AJ,35,0)))</f>
        <v>0</v>
      </c>
      <c r="G503" s="770"/>
      <c r="H503" s="73"/>
      <c r="I503" s="70"/>
      <c r="J503" s="79">
        <v>17</v>
      </c>
      <c r="K503" s="769">
        <f>IF(ISERROR(VLOOKUP(VLOOKUP(I492,$AB:$AF,5,0)&amp;J503,売上入力!$A:$AJ,35,0)),0,IF(VLOOKUP(VLOOKUP(I492,$AB:$AF,5,0)&amp;J503,売上入力!$A:$J,10,0)="日払","日払済",VLOOKUP(VLOOKUP(I492,$AB:$AF,5,0)&amp;J503,売上入力!$A:$AJ,35,0)))</f>
        <v>0</v>
      </c>
      <c r="L503" s="770"/>
      <c r="M503" s="79">
        <v>33</v>
      </c>
      <c r="N503" s="769">
        <f>IF(ISERROR(VLOOKUP(VLOOKUP(I492,$AB:$AF,5,0)&amp;M503,売上入力!$A:$AJ,35,0)),0,IF(VLOOKUP(VLOOKUP(I492,$AB:$AF,5,0)&amp;M503,売上入力!$A:$J,10,0)="日払","日払済",VLOOKUP(VLOOKUP(I492,$AB:$AF,5,0)&amp;M503,売上入力!$A:$AJ,35,0)))</f>
        <v>0</v>
      </c>
      <c r="O503" s="770"/>
      <c r="P503" s="73"/>
      <c r="Q503" s="70"/>
      <c r="R503" s="79">
        <v>17</v>
      </c>
      <c r="S503" s="769">
        <f>IF(ISERROR(VLOOKUP(VLOOKUP(Q492,$AB:$AF,5,0)&amp;R503,売上入力!$A:$AJ,35,0)),0,IF(VLOOKUP(VLOOKUP(Q492,$AB:$AF,5,0)&amp;R503,売上入力!$A:$J,10,0)="日払","日払済",VLOOKUP(VLOOKUP(Q492,$AB:$AF,5,0)&amp;R503,売上入力!$A:$AJ,35,0)))</f>
        <v>0</v>
      </c>
      <c r="T503" s="770"/>
      <c r="U503" s="79">
        <v>33</v>
      </c>
      <c r="V503" s="769">
        <f>IF(ISERROR(VLOOKUP(VLOOKUP(Q492,$AB:$AF,5,0)&amp;U503,売上入力!$A:$AJ,35,0)),0,IF(VLOOKUP(VLOOKUP(Q492,$AB:$AF,5,0)&amp;U503,売上入力!$A:$J,10,0)="日払","日払済",VLOOKUP(VLOOKUP(Q492,$AB:$AF,5,0)&amp;U503,売上入力!$A:$AJ,35,0)))</f>
        <v>0</v>
      </c>
      <c r="W503" s="770"/>
      <c r="X503" s="73"/>
    </row>
    <row r="504" spans="1:24" ht="12.95" customHeight="1">
      <c r="A504" s="70"/>
      <c r="B504" s="79">
        <v>18</v>
      </c>
      <c r="C504" s="769">
        <f>IF(ISERROR(VLOOKUP(VLOOKUP(A492,$AB:$AF,5,0)&amp;B504,売上入力!$A:$AJ,35,0)),0,IF(VLOOKUP(VLOOKUP(A492,$AB:$AF,5,0)&amp;B504,売上入力!$A:$J,10,0)="日払","日払済",VLOOKUP(VLOOKUP(A492,$AB:$AF,5,0)&amp;B504,売上入力!$A:$AJ,35,0)))</f>
        <v>0</v>
      </c>
      <c r="D504" s="770"/>
      <c r="E504" s="79">
        <v>34</v>
      </c>
      <c r="F504" s="769">
        <f>IF(ISERROR(VLOOKUP(VLOOKUP(A492,$AB:$AF,5,0)&amp;E504,売上入力!$A:$AJ,35,0)),0,IF(VLOOKUP(VLOOKUP(A492,$AB:$AF,5,0)&amp;E504,売上入力!$A:$J,10,0)="日払","日払済",VLOOKUP(VLOOKUP(A492,$AB:$AF,5,0)&amp;E504,売上入力!$A:$AJ,35,0)))</f>
        <v>0</v>
      </c>
      <c r="G504" s="770"/>
      <c r="H504" s="73"/>
      <c r="I504" s="70"/>
      <c r="J504" s="79">
        <v>18</v>
      </c>
      <c r="K504" s="769">
        <f>IF(ISERROR(VLOOKUP(VLOOKUP(I492,$AB:$AF,5,0)&amp;J504,売上入力!$A:$AJ,35,0)),0,IF(VLOOKUP(VLOOKUP(I492,$AB:$AF,5,0)&amp;J504,売上入力!$A:$J,10,0)="日払","日払済",VLOOKUP(VLOOKUP(I492,$AB:$AF,5,0)&amp;J504,売上入力!$A:$AJ,35,0)))</f>
        <v>0</v>
      </c>
      <c r="L504" s="770"/>
      <c r="M504" s="79">
        <v>34</v>
      </c>
      <c r="N504" s="769">
        <f>IF(ISERROR(VLOOKUP(VLOOKUP(I492,$AB:$AF,5,0)&amp;M504,売上入力!$A:$AJ,35,0)),0,IF(VLOOKUP(VLOOKUP(I492,$AB:$AF,5,0)&amp;M504,売上入力!$A:$J,10,0)="日払","日払済",VLOOKUP(VLOOKUP(I492,$AB:$AF,5,0)&amp;M504,売上入力!$A:$AJ,35,0)))</f>
        <v>0</v>
      </c>
      <c r="O504" s="770"/>
      <c r="P504" s="73"/>
      <c r="Q504" s="70"/>
      <c r="R504" s="79">
        <v>18</v>
      </c>
      <c r="S504" s="769">
        <f>IF(ISERROR(VLOOKUP(VLOOKUP(Q492,$AB:$AF,5,0)&amp;R504,売上入力!$A:$AJ,35,0)),0,IF(VLOOKUP(VLOOKUP(Q492,$AB:$AF,5,0)&amp;R504,売上入力!$A:$J,10,0)="日払","日払済",VLOOKUP(VLOOKUP(Q492,$AB:$AF,5,0)&amp;R504,売上入力!$A:$AJ,35,0)))</f>
        <v>0</v>
      </c>
      <c r="T504" s="770"/>
      <c r="U504" s="79">
        <v>34</v>
      </c>
      <c r="V504" s="769">
        <f>IF(ISERROR(VLOOKUP(VLOOKUP(Q492,$AB:$AF,5,0)&amp;U504,売上入力!$A:$AJ,35,0)),0,IF(VLOOKUP(VLOOKUP(Q492,$AB:$AF,5,0)&amp;U504,売上入力!$A:$J,10,0)="日払","日払済",VLOOKUP(VLOOKUP(Q492,$AB:$AF,5,0)&amp;U504,売上入力!$A:$AJ,35,0)))</f>
        <v>0</v>
      </c>
      <c r="W504" s="770"/>
      <c r="X504" s="73"/>
    </row>
    <row r="505" spans="1:24" ht="12.95" customHeight="1">
      <c r="A505" s="70"/>
      <c r="B505" s="79">
        <v>19</v>
      </c>
      <c r="C505" s="769">
        <f>IF(ISERROR(VLOOKUP(VLOOKUP(A492,$AB:$AF,5,0)&amp;B505,売上入力!$A:$AJ,35,0)),0,IF(VLOOKUP(VLOOKUP(A492,$AB:$AF,5,0)&amp;B505,売上入力!$A:$J,10,0)="日払","日払済",VLOOKUP(VLOOKUP(A492,$AB:$AF,5,0)&amp;B505,売上入力!$A:$AJ,35,0)))</f>
        <v>0</v>
      </c>
      <c r="D505" s="770"/>
      <c r="E505" s="79">
        <v>35</v>
      </c>
      <c r="F505" s="769">
        <f>IF(ISERROR(VLOOKUP(VLOOKUP(A492,$AB:$AF,5,0)&amp;E505,売上入力!$A:$AJ,35,0)),0,IF(VLOOKUP(VLOOKUP(A492,$AB:$AF,5,0)&amp;E505,売上入力!$A:$J,10,0)="日払","日払済",VLOOKUP(VLOOKUP(A492,$AB:$AF,5,0)&amp;E505,売上入力!$A:$AJ,35,0)))</f>
        <v>0</v>
      </c>
      <c r="G505" s="770"/>
      <c r="H505" s="73"/>
      <c r="I505" s="70"/>
      <c r="J505" s="79">
        <v>19</v>
      </c>
      <c r="K505" s="769">
        <f>IF(ISERROR(VLOOKUP(VLOOKUP(I492,$AB:$AF,5,0)&amp;J505,売上入力!$A:$AJ,35,0)),0,IF(VLOOKUP(VLOOKUP(I492,$AB:$AF,5,0)&amp;J505,売上入力!$A:$J,10,0)="日払","日払済",VLOOKUP(VLOOKUP(I492,$AB:$AF,5,0)&amp;J505,売上入力!$A:$AJ,35,0)))</f>
        <v>0</v>
      </c>
      <c r="L505" s="770"/>
      <c r="M505" s="79">
        <v>35</v>
      </c>
      <c r="N505" s="769">
        <f>IF(ISERROR(VLOOKUP(VLOOKUP(I492,$AB:$AF,5,0)&amp;M505,売上入力!$A:$AJ,35,0)),0,IF(VLOOKUP(VLOOKUP(I492,$AB:$AF,5,0)&amp;M505,売上入力!$A:$J,10,0)="日払","日払済",VLOOKUP(VLOOKUP(I492,$AB:$AF,5,0)&amp;M505,売上入力!$A:$AJ,35,0)))</f>
        <v>0</v>
      </c>
      <c r="O505" s="770"/>
      <c r="P505" s="73"/>
      <c r="Q505" s="70"/>
      <c r="R505" s="79">
        <v>19</v>
      </c>
      <c r="S505" s="769">
        <f>IF(ISERROR(VLOOKUP(VLOOKUP(Q492,$AB:$AF,5,0)&amp;R505,売上入力!$A:$AJ,35,0)),0,IF(VLOOKUP(VLOOKUP(Q492,$AB:$AF,5,0)&amp;R505,売上入力!$A:$J,10,0)="日払","日払済",VLOOKUP(VLOOKUP(Q492,$AB:$AF,5,0)&amp;R505,売上入力!$A:$AJ,35,0)))</f>
        <v>0</v>
      </c>
      <c r="T505" s="770"/>
      <c r="U505" s="79">
        <v>35</v>
      </c>
      <c r="V505" s="769">
        <f>IF(ISERROR(VLOOKUP(VLOOKUP(Q492,$AB:$AF,5,0)&amp;U505,売上入力!$A:$AJ,35,0)),0,IF(VLOOKUP(VLOOKUP(Q492,$AB:$AF,5,0)&amp;U505,売上入力!$A:$J,10,0)="日払","日払済",VLOOKUP(VLOOKUP(Q492,$AB:$AF,5,0)&amp;U505,売上入力!$A:$AJ,35,0)))</f>
        <v>0</v>
      </c>
      <c r="W505" s="770"/>
      <c r="X505" s="73"/>
    </row>
    <row r="506" spans="1:24" ht="12.95" customHeight="1">
      <c r="A506" s="70"/>
      <c r="B506" s="79">
        <v>20</v>
      </c>
      <c r="C506" s="769">
        <f>IF(ISERROR(VLOOKUP(VLOOKUP(A492,$AB:$AF,5,0)&amp;B506,売上入力!$A:$AJ,35,0)),0,IF(VLOOKUP(VLOOKUP(A492,$AB:$AF,5,0)&amp;B506,売上入力!$A:$J,10,0)="日払","日払済",VLOOKUP(VLOOKUP(A492,$AB:$AF,5,0)&amp;B506,売上入力!$A:$AJ,35,0)))</f>
        <v>0</v>
      </c>
      <c r="D506" s="770"/>
      <c r="E506" s="79">
        <v>36</v>
      </c>
      <c r="F506" s="769">
        <f>IF(ISERROR(VLOOKUP(VLOOKUP(A492,$AB:$AF,5,0)&amp;E506,売上入力!$A:$AJ,35,0)),0,IF(VLOOKUP(VLOOKUP(A492,$AB:$AF,5,0)&amp;E506,売上入力!$A:$J,10,0)="日払","日払済",VLOOKUP(VLOOKUP(A492,$AB:$AF,5,0)&amp;E506,売上入力!$A:$AJ,35,0)))</f>
        <v>0</v>
      </c>
      <c r="G506" s="770"/>
      <c r="H506" s="73"/>
      <c r="I506" s="70"/>
      <c r="J506" s="79">
        <v>20</v>
      </c>
      <c r="K506" s="769">
        <f>IF(ISERROR(VLOOKUP(VLOOKUP(I492,$AB:$AF,5,0)&amp;J506,売上入力!$A:$AJ,35,0)),0,IF(VLOOKUP(VLOOKUP(I492,$AB:$AF,5,0)&amp;J506,売上入力!$A:$J,10,0)="日払","日払済",VLOOKUP(VLOOKUP(I492,$AB:$AF,5,0)&amp;J506,売上入力!$A:$AJ,35,0)))</f>
        <v>0</v>
      </c>
      <c r="L506" s="770"/>
      <c r="M506" s="79">
        <v>36</v>
      </c>
      <c r="N506" s="769">
        <f>IF(ISERROR(VLOOKUP(VLOOKUP(I492,$AB:$AF,5,0)&amp;M506,売上入力!$A:$AJ,35,0)),0,IF(VLOOKUP(VLOOKUP(I492,$AB:$AF,5,0)&amp;M506,売上入力!$A:$J,10,0)="日払","日払済",VLOOKUP(VLOOKUP(I492,$AB:$AF,5,0)&amp;M506,売上入力!$A:$AJ,35,0)))</f>
        <v>0</v>
      </c>
      <c r="O506" s="770"/>
      <c r="P506" s="73"/>
      <c r="Q506" s="70"/>
      <c r="R506" s="79">
        <v>20</v>
      </c>
      <c r="S506" s="769">
        <f>IF(ISERROR(VLOOKUP(VLOOKUP(Q492,$AB:$AF,5,0)&amp;R506,売上入力!$A:$AJ,35,0)),0,IF(VLOOKUP(VLOOKUP(Q492,$AB:$AF,5,0)&amp;R506,売上入力!$A:$J,10,0)="日払","日払済",VLOOKUP(VLOOKUP(Q492,$AB:$AF,5,0)&amp;R506,売上入力!$A:$AJ,35,0)))</f>
        <v>0</v>
      </c>
      <c r="T506" s="770"/>
      <c r="U506" s="79">
        <v>36</v>
      </c>
      <c r="V506" s="769">
        <f>IF(ISERROR(VLOOKUP(VLOOKUP(Q492,$AB:$AF,5,0)&amp;U506,売上入力!$A:$AJ,35,0)),0,IF(VLOOKUP(VLOOKUP(Q492,$AB:$AF,5,0)&amp;U506,売上入力!$A:$J,10,0)="日払","日払済",VLOOKUP(VLOOKUP(Q492,$AB:$AF,5,0)&amp;U506,売上入力!$A:$AJ,35,0)))</f>
        <v>0</v>
      </c>
      <c r="W506" s="770"/>
      <c r="X506" s="73"/>
    </row>
    <row r="507" spans="1:24" ht="12.95" customHeight="1">
      <c r="A507" s="70"/>
      <c r="B507" s="79">
        <v>21</v>
      </c>
      <c r="C507" s="769">
        <f>IF(ISERROR(VLOOKUP(VLOOKUP(A492,$AB:$AF,5,0)&amp;B507,売上入力!$A:$AJ,35,0)),0,IF(VLOOKUP(VLOOKUP(A492,$AB:$AF,5,0)&amp;B507,売上入力!$A:$J,10,0)="日払","日払済",VLOOKUP(VLOOKUP(A492,$AB:$AF,5,0)&amp;B507,売上入力!$A:$AJ,35,0)))</f>
        <v>0</v>
      </c>
      <c r="D507" s="770"/>
      <c r="E507" s="79">
        <v>37</v>
      </c>
      <c r="F507" s="769">
        <f>IF(ISERROR(VLOOKUP(VLOOKUP(A492,$AB:$AF,5,0)&amp;E507,売上入力!$A:$AJ,35,0)),0,IF(VLOOKUP(VLOOKUP(A492,$AB:$AF,5,0)&amp;E507,売上入力!$A:$J,10,0)="日払","日払済",VLOOKUP(VLOOKUP(A492,$AB:$AF,5,0)&amp;E507,売上入力!$A:$AJ,35,0)))</f>
        <v>0</v>
      </c>
      <c r="G507" s="770"/>
      <c r="H507" s="73"/>
      <c r="I507" s="70"/>
      <c r="J507" s="79">
        <v>21</v>
      </c>
      <c r="K507" s="769">
        <f>IF(ISERROR(VLOOKUP(VLOOKUP(I492,$AB:$AF,5,0)&amp;J507,売上入力!$A:$AJ,35,0)),0,IF(VLOOKUP(VLOOKUP(I492,$AB:$AF,5,0)&amp;J507,売上入力!$A:$J,10,0)="日払","日払済",VLOOKUP(VLOOKUP(I492,$AB:$AF,5,0)&amp;J507,売上入力!$A:$AJ,35,0)))</f>
        <v>0</v>
      </c>
      <c r="L507" s="770"/>
      <c r="M507" s="79">
        <v>37</v>
      </c>
      <c r="N507" s="769">
        <f>IF(ISERROR(VLOOKUP(VLOOKUP(I492,$AB:$AF,5,0)&amp;M507,売上入力!$A:$AJ,35,0)),0,IF(VLOOKUP(VLOOKUP(I492,$AB:$AF,5,0)&amp;M507,売上入力!$A:$J,10,0)="日払","日払済",VLOOKUP(VLOOKUP(I492,$AB:$AF,5,0)&amp;M507,売上入力!$A:$AJ,35,0)))</f>
        <v>0</v>
      </c>
      <c r="O507" s="770"/>
      <c r="P507" s="73"/>
      <c r="Q507" s="70"/>
      <c r="R507" s="79">
        <v>21</v>
      </c>
      <c r="S507" s="769">
        <f>IF(ISERROR(VLOOKUP(VLOOKUP(Q492,$AB:$AF,5,0)&amp;R507,売上入力!$A:$AJ,35,0)),0,IF(VLOOKUP(VLOOKUP(Q492,$AB:$AF,5,0)&amp;R507,売上入力!$A:$J,10,0)="日払","日払済",VLOOKUP(VLOOKUP(Q492,$AB:$AF,5,0)&amp;R507,売上入力!$A:$AJ,35,0)))</f>
        <v>0</v>
      </c>
      <c r="T507" s="770"/>
      <c r="U507" s="79">
        <v>37</v>
      </c>
      <c r="V507" s="769">
        <f>IF(ISERROR(VLOOKUP(VLOOKUP(Q492,$AB:$AF,5,0)&amp;U507,売上入力!$A:$AJ,35,0)),0,IF(VLOOKUP(VLOOKUP(Q492,$AB:$AF,5,0)&amp;U507,売上入力!$A:$J,10,0)="日払","日払済",VLOOKUP(VLOOKUP(Q492,$AB:$AF,5,0)&amp;U507,売上入力!$A:$AJ,35,0)))</f>
        <v>0</v>
      </c>
      <c r="W507" s="770"/>
      <c r="X507" s="73"/>
    </row>
    <row r="508" spans="1:24" ht="12.95" customHeight="1">
      <c r="A508" s="70"/>
      <c r="B508" s="79">
        <v>22</v>
      </c>
      <c r="C508" s="769">
        <f>IF(ISERROR(VLOOKUP(VLOOKUP(A492,$AB:$AF,5,0)&amp;B508,売上入力!$A:$AJ,35,0)),0,IF(VLOOKUP(VLOOKUP(A492,$AB:$AF,5,0)&amp;B508,売上入力!$A:$J,10,0)="日払","日払済",VLOOKUP(VLOOKUP(A492,$AB:$AF,5,0)&amp;B508,売上入力!$A:$AJ,35,0)))</f>
        <v>0</v>
      </c>
      <c r="D508" s="770"/>
      <c r="E508" s="79">
        <v>38</v>
      </c>
      <c r="F508" s="769">
        <f>IF(ISERROR(VLOOKUP(VLOOKUP(A492,$AB:$AF,5,0)&amp;E508,売上入力!$A:$AJ,35,0)),0,IF(VLOOKUP(VLOOKUP(A492,$AB:$AF,5,0)&amp;E508,売上入力!$A:$J,10,0)="日払","日払済",VLOOKUP(VLOOKUP(A492,$AB:$AF,5,0)&amp;E508,売上入力!$A:$AJ,35,0)))</f>
        <v>0</v>
      </c>
      <c r="G508" s="770"/>
      <c r="H508" s="73"/>
      <c r="I508" s="70"/>
      <c r="J508" s="79">
        <v>22</v>
      </c>
      <c r="K508" s="769">
        <f>IF(ISERROR(VLOOKUP(VLOOKUP(I492,$AB:$AF,5,0)&amp;J508,売上入力!$A:$AJ,35,0)),0,IF(VLOOKUP(VLOOKUP(I492,$AB:$AF,5,0)&amp;J508,売上入力!$A:$J,10,0)="日払","日払済",VLOOKUP(VLOOKUP(I492,$AB:$AF,5,0)&amp;J508,売上入力!$A:$AJ,35,0)))</f>
        <v>0</v>
      </c>
      <c r="L508" s="770"/>
      <c r="M508" s="79">
        <v>38</v>
      </c>
      <c r="N508" s="769">
        <f>IF(ISERROR(VLOOKUP(VLOOKUP(I492,$AB:$AF,5,0)&amp;M508,売上入力!$A:$AJ,35,0)),0,IF(VLOOKUP(VLOOKUP(I492,$AB:$AF,5,0)&amp;M508,売上入力!$A:$J,10,0)="日払","日払済",VLOOKUP(VLOOKUP(I492,$AB:$AF,5,0)&amp;M508,売上入力!$A:$AJ,35,0)))</f>
        <v>0</v>
      </c>
      <c r="O508" s="770"/>
      <c r="P508" s="73"/>
      <c r="Q508" s="70"/>
      <c r="R508" s="79">
        <v>22</v>
      </c>
      <c r="S508" s="769">
        <f>IF(ISERROR(VLOOKUP(VLOOKUP(Q492,$AB:$AF,5,0)&amp;R508,売上入力!$A:$AJ,35,0)),0,IF(VLOOKUP(VLOOKUP(Q492,$AB:$AF,5,0)&amp;R508,売上入力!$A:$J,10,0)="日払","日払済",VLOOKUP(VLOOKUP(Q492,$AB:$AF,5,0)&amp;R508,売上入力!$A:$AJ,35,0)))</f>
        <v>0</v>
      </c>
      <c r="T508" s="770"/>
      <c r="U508" s="79">
        <v>38</v>
      </c>
      <c r="V508" s="769">
        <f>IF(ISERROR(VLOOKUP(VLOOKUP(Q492,$AB:$AF,5,0)&amp;U508,売上入力!$A:$AJ,35,0)),0,IF(VLOOKUP(VLOOKUP(Q492,$AB:$AF,5,0)&amp;U508,売上入力!$A:$J,10,0)="日払","日払済",VLOOKUP(VLOOKUP(Q492,$AB:$AF,5,0)&amp;U508,売上入力!$A:$AJ,35,0)))</f>
        <v>0</v>
      </c>
      <c r="W508" s="770"/>
      <c r="X508" s="73"/>
    </row>
    <row r="509" spans="1:24" ht="12.95" customHeight="1">
      <c r="A509" s="70"/>
      <c r="B509" s="79">
        <v>23</v>
      </c>
      <c r="C509" s="769">
        <f>IF(ISERROR(VLOOKUP(VLOOKUP(A492,$AB:$AF,5,0)&amp;B509,売上入力!$A:$AJ,35,0)),0,IF(VLOOKUP(VLOOKUP(A492,$AB:$AF,5,0)&amp;B509,売上入力!$A:$J,10,0)="日払","日払済",VLOOKUP(VLOOKUP(A492,$AB:$AF,5,0)&amp;B509,売上入力!$A:$AJ,35,0)))</f>
        <v>0</v>
      </c>
      <c r="D509" s="770"/>
      <c r="E509" s="79">
        <v>39</v>
      </c>
      <c r="F509" s="769">
        <f>IF(ISERROR(VLOOKUP(VLOOKUP(A492,$AB:$AF,5,0)&amp;E509,売上入力!$A:$AJ,35,0)),0,IF(VLOOKUP(VLOOKUP(A492,$AB:$AF,5,0)&amp;E509,売上入力!$A:$J,10,0)="日払","日払済",VLOOKUP(VLOOKUP(A492,$AB:$AF,5,0)&amp;E509,売上入力!$A:$AJ,35,0)))</f>
        <v>0</v>
      </c>
      <c r="G509" s="770"/>
      <c r="H509" s="73"/>
      <c r="I509" s="70"/>
      <c r="J509" s="79">
        <v>23</v>
      </c>
      <c r="K509" s="769">
        <f>IF(ISERROR(VLOOKUP(VLOOKUP(I492,$AB:$AF,5,0)&amp;J509,売上入力!$A:$AJ,35,0)),0,IF(VLOOKUP(VLOOKUP(I492,$AB:$AF,5,0)&amp;J509,売上入力!$A:$J,10,0)="日払","日払済",VLOOKUP(VLOOKUP(I492,$AB:$AF,5,0)&amp;J509,売上入力!$A:$AJ,35,0)))</f>
        <v>0</v>
      </c>
      <c r="L509" s="770"/>
      <c r="M509" s="79">
        <v>39</v>
      </c>
      <c r="N509" s="769">
        <f>IF(ISERROR(VLOOKUP(VLOOKUP(I492,$AB:$AF,5,0)&amp;M509,売上入力!$A:$AJ,35,0)),0,IF(VLOOKUP(VLOOKUP(I492,$AB:$AF,5,0)&amp;M509,売上入力!$A:$J,10,0)="日払","日払済",VLOOKUP(VLOOKUP(I492,$AB:$AF,5,0)&amp;M509,売上入力!$A:$AJ,35,0)))</f>
        <v>0</v>
      </c>
      <c r="O509" s="770"/>
      <c r="P509" s="73"/>
      <c r="Q509" s="70"/>
      <c r="R509" s="79">
        <v>23</v>
      </c>
      <c r="S509" s="769">
        <f>IF(ISERROR(VLOOKUP(VLOOKUP(Q492,$AB:$AF,5,0)&amp;R509,売上入力!$A:$AJ,35,0)),0,IF(VLOOKUP(VLOOKUP(Q492,$AB:$AF,5,0)&amp;R509,売上入力!$A:$J,10,0)="日払","日払済",VLOOKUP(VLOOKUP(Q492,$AB:$AF,5,0)&amp;R509,売上入力!$A:$AJ,35,0)))</f>
        <v>0</v>
      </c>
      <c r="T509" s="770"/>
      <c r="U509" s="79">
        <v>39</v>
      </c>
      <c r="V509" s="769">
        <f>IF(ISERROR(VLOOKUP(VLOOKUP(Q492,$AB:$AF,5,0)&amp;U509,売上入力!$A:$AJ,35,0)),0,IF(VLOOKUP(VLOOKUP(Q492,$AB:$AF,5,0)&amp;U509,売上入力!$A:$J,10,0)="日払","日払済",VLOOKUP(VLOOKUP(Q492,$AB:$AF,5,0)&amp;U509,売上入力!$A:$AJ,35,0)))</f>
        <v>0</v>
      </c>
      <c r="W509" s="770"/>
      <c r="X509" s="73"/>
    </row>
    <row r="510" spans="1:24" ht="12.95" customHeight="1">
      <c r="A510" s="70"/>
      <c r="B510" s="79">
        <v>24</v>
      </c>
      <c r="C510" s="769">
        <f>IF(ISERROR(VLOOKUP(VLOOKUP(A492,$AB:$AF,5,0)&amp;B510,売上入力!$A:$AJ,35,0)),0,IF(VLOOKUP(VLOOKUP(A492,$AB:$AF,5,0)&amp;B510,売上入力!$A:$J,10,0)="日払","日払済",VLOOKUP(VLOOKUP(A492,$AB:$AF,5,0)&amp;B510,売上入力!$A:$AJ,35,0)))</f>
        <v>0</v>
      </c>
      <c r="D510" s="770"/>
      <c r="E510" s="80">
        <v>40</v>
      </c>
      <c r="F510" s="769">
        <f>IF(ISERROR(VLOOKUP(VLOOKUP(A492,$AB:$AF,5,0)&amp;E510,売上入力!$A:$AJ,35,0)),0,IF(VLOOKUP(VLOOKUP(A492,$AB:$AF,5,0)&amp;E510,売上入力!$A:$J,10,0)="日払","日払済",VLOOKUP(VLOOKUP(A492,$AB:$AF,5,0)&amp;E510,売上入力!$A:$AJ,35,0)))</f>
        <v>0</v>
      </c>
      <c r="G510" s="770"/>
      <c r="H510" s="73"/>
      <c r="I510" s="70"/>
      <c r="J510" s="79">
        <v>24</v>
      </c>
      <c r="K510" s="769">
        <f>IF(ISERROR(VLOOKUP(VLOOKUP(I492,$AB:$AF,5,0)&amp;J510,売上入力!$A:$AJ,35,0)),0,IF(VLOOKUP(VLOOKUP(I492,$AB:$AF,5,0)&amp;J510,売上入力!$A:$J,10,0)="日払","日払済",VLOOKUP(VLOOKUP(I492,$AB:$AF,5,0)&amp;J510,売上入力!$A:$AJ,35,0)))</f>
        <v>0</v>
      </c>
      <c r="L510" s="770"/>
      <c r="M510" s="80">
        <v>40</v>
      </c>
      <c r="N510" s="769">
        <f>IF(ISERROR(VLOOKUP(VLOOKUP(I492,$AB:$AF,5,0)&amp;M510,売上入力!$A:$AJ,35,0)),0,IF(VLOOKUP(VLOOKUP(I492,$AB:$AF,5,0)&amp;M510,売上入力!$A:$J,10,0)="日払","日払済",VLOOKUP(VLOOKUP(I492,$AB:$AF,5,0)&amp;M510,売上入力!$A:$AJ,35,0)))</f>
        <v>0</v>
      </c>
      <c r="O510" s="770"/>
      <c r="P510" s="73"/>
      <c r="Q510" s="70"/>
      <c r="R510" s="79">
        <v>24</v>
      </c>
      <c r="S510" s="769">
        <f>IF(ISERROR(VLOOKUP(VLOOKUP(Q492,$AB:$AF,5,0)&amp;R510,売上入力!$A:$AJ,35,0)),0,IF(VLOOKUP(VLOOKUP(Q492,$AB:$AF,5,0)&amp;R510,売上入力!$A:$J,10,0)="日払","日払済",VLOOKUP(VLOOKUP(Q492,$AB:$AF,5,0)&amp;R510,売上入力!$A:$AJ,35,0)))</f>
        <v>0</v>
      </c>
      <c r="T510" s="770"/>
      <c r="U510" s="80">
        <v>40</v>
      </c>
      <c r="V510" s="769">
        <f>IF(ISERROR(VLOOKUP(VLOOKUP(Q492,$AB:$AF,5,0)&amp;U510,売上入力!$A:$AJ,35,0)),0,IF(VLOOKUP(VLOOKUP(Q492,$AB:$AF,5,0)&amp;U510,売上入力!$A:$J,10,0)="日払","日払済",VLOOKUP(VLOOKUP(Q492,$AB:$AF,5,0)&amp;U510,売上入力!$A:$AJ,35,0)))</f>
        <v>0</v>
      </c>
      <c r="W510" s="770"/>
      <c r="X510" s="73"/>
    </row>
    <row r="511" spans="1:24" ht="12.95" customHeight="1">
      <c r="A511" s="70"/>
      <c r="B511" s="79">
        <v>25</v>
      </c>
      <c r="C511" s="769">
        <f>IF(ISERROR(VLOOKUP(VLOOKUP(A492,$AB:$AF,5,0)&amp;B511,売上入力!$A:$AJ,35,0)),0,IF(VLOOKUP(VLOOKUP(A492,$AB:$AF,5,0)&amp;B511,売上入力!$A:$J,10,0)="日払","日払済",VLOOKUP(VLOOKUP(A492,$AB:$AF,5,0)&amp;B511,売上入力!$A:$AJ,35,0)))</f>
        <v>0</v>
      </c>
      <c r="D511" s="770"/>
      <c r="E511" s="79">
        <v>41</v>
      </c>
      <c r="F511" s="769">
        <f>IF(ISERROR(VLOOKUP(VLOOKUP(A492,$AB:$AF,5,0)&amp;E511,売上入力!$A:$AJ,35,0)),0,IF(VLOOKUP(VLOOKUP(A492,$AB:$AF,5,0)&amp;E511,売上入力!$A:$J,10,0)="日払","日払済",VLOOKUP(VLOOKUP(A492,$AB:$AF,5,0)&amp;E511,売上入力!$A:$AJ,35,0)))</f>
        <v>0</v>
      </c>
      <c r="G511" s="770"/>
      <c r="H511" s="73"/>
      <c r="I511" s="70"/>
      <c r="J511" s="79">
        <v>25</v>
      </c>
      <c r="K511" s="769">
        <f>IF(ISERROR(VLOOKUP(VLOOKUP(I492,$AB:$AF,5,0)&amp;J511,売上入力!$A:$AJ,35,0)),0,IF(VLOOKUP(VLOOKUP(I492,$AB:$AF,5,0)&amp;J511,売上入力!$A:$J,10,0)="日払","日払済",VLOOKUP(VLOOKUP(I492,$AB:$AF,5,0)&amp;J511,売上入力!$A:$AJ,35,0)))</f>
        <v>0</v>
      </c>
      <c r="L511" s="770"/>
      <c r="M511" s="79">
        <v>41</v>
      </c>
      <c r="N511" s="769">
        <f>IF(ISERROR(VLOOKUP(VLOOKUP(I492,$AB:$AF,5,0)&amp;M511,売上入力!$A:$AJ,35,0)),0,IF(VLOOKUP(VLOOKUP(I492,$AB:$AF,5,0)&amp;M511,売上入力!$A:$J,10,0)="日払","日払済",VLOOKUP(VLOOKUP(I492,$AB:$AF,5,0)&amp;M511,売上入力!$A:$AJ,35,0)))</f>
        <v>0</v>
      </c>
      <c r="O511" s="770"/>
      <c r="P511" s="73"/>
      <c r="Q511" s="70"/>
      <c r="R511" s="79">
        <v>25</v>
      </c>
      <c r="S511" s="769">
        <f>IF(ISERROR(VLOOKUP(VLOOKUP(Q492,$AB:$AF,5,0)&amp;R511,売上入力!$A:$AJ,35,0)),0,IF(VLOOKUP(VLOOKUP(Q492,$AB:$AF,5,0)&amp;R511,売上入力!$A:$J,10,0)="日払","日払済",VLOOKUP(VLOOKUP(Q492,$AB:$AF,5,0)&amp;R511,売上入力!$A:$AJ,35,0)))</f>
        <v>0</v>
      </c>
      <c r="T511" s="770"/>
      <c r="U511" s="79">
        <v>41</v>
      </c>
      <c r="V511" s="769">
        <f>IF(ISERROR(VLOOKUP(VLOOKUP(Q492,$AB:$AF,5,0)&amp;U511,売上入力!$A:$AJ,35,0)),0,IF(VLOOKUP(VLOOKUP(Q492,$AB:$AF,5,0)&amp;U511,売上入力!$A:$J,10,0)="日払","日払済",VLOOKUP(VLOOKUP(Q492,$AB:$AF,5,0)&amp;U511,売上入力!$A:$AJ,35,0)))</f>
        <v>0</v>
      </c>
      <c r="W511" s="770"/>
      <c r="X511" s="73"/>
    </row>
    <row r="512" spans="1:24" ht="12.95" customHeight="1">
      <c r="A512" s="70"/>
      <c r="B512" s="79">
        <v>26</v>
      </c>
      <c r="C512" s="769">
        <f>IF(ISERROR(VLOOKUP(VLOOKUP(A492,$AB:$AF,5,0)&amp;B512,売上入力!$A:$AJ,35,0)),0,IF(VLOOKUP(VLOOKUP(A492,$AB:$AF,5,0)&amp;B512,売上入力!$A:$J,10,0)="日払","日払済",VLOOKUP(VLOOKUP(A492,$AB:$AF,5,0)&amp;B512,売上入力!$A:$AJ,35,0)))</f>
        <v>0</v>
      </c>
      <c r="D512" s="770"/>
      <c r="E512" s="79">
        <v>42</v>
      </c>
      <c r="F512" s="769">
        <f>IF(ISERROR(VLOOKUP(VLOOKUP(A492,$AB:$AF,5,0)&amp;E512,売上入力!$A:$AJ,35,0)),0,IF(VLOOKUP(VLOOKUP(A492,$AB:$AF,5,0)&amp;E512,売上入力!$A:$J,10,0)="日払","日払済",VLOOKUP(VLOOKUP(A492,$AB:$AF,5,0)&amp;E512,売上入力!$A:$AJ,35,0)))</f>
        <v>0</v>
      </c>
      <c r="G512" s="770"/>
      <c r="H512" s="73"/>
      <c r="I512" s="70"/>
      <c r="J512" s="79">
        <v>26</v>
      </c>
      <c r="K512" s="769">
        <f>IF(ISERROR(VLOOKUP(VLOOKUP(I492,$AB:$AF,5,0)&amp;J512,売上入力!$A:$AJ,35,0)),0,IF(VLOOKUP(VLOOKUP(I492,$AB:$AF,5,0)&amp;J512,売上入力!$A:$J,10,0)="日払","日払済",VLOOKUP(VLOOKUP(I492,$AB:$AF,5,0)&amp;J512,売上入力!$A:$AJ,35,0)))</f>
        <v>0</v>
      </c>
      <c r="L512" s="770"/>
      <c r="M512" s="79">
        <v>42</v>
      </c>
      <c r="N512" s="769">
        <f>IF(ISERROR(VLOOKUP(VLOOKUP(I492,$AB:$AF,5,0)&amp;M512,売上入力!$A:$AJ,35,0)),0,IF(VLOOKUP(VLOOKUP(I492,$AB:$AF,5,0)&amp;M512,売上入力!$A:$J,10,0)="日払","日払済",VLOOKUP(VLOOKUP(I492,$AB:$AF,5,0)&amp;M512,売上入力!$A:$AJ,35,0)))</f>
        <v>0</v>
      </c>
      <c r="O512" s="770"/>
      <c r="P512" s="73"/>
      <c r="Q512" s="70"/>
      <c r="R512" s="79">
        <v>26</v>
      </c>
      <c r="S512" s="769">
        <f>IF(ISERROR(VLOOKUP(VLOOKUP(Q492,$AB:$AF,5,0)&amp;R512,売上入力!$A:$AJ,35,0)),0,IF(VLOOKUP(VLOOKUP(Q492,$AB:$AF,5,0)&amp;R512,売上入力!$A:$J,10,0)="日払","日払済",VLOOKUP(VLOOKUP(Q492,$AB:$AF,5,0)&amp;R512,売上入力!$A:$AJ,35,0)))</f>
        <v>0</v>
      </c>
      <c r="T512" s="770"/>
      <c r="U512" s="79">
        <v>42</v>
      </c>
      <c r="V512" s="769">
        <f>IF(ISERROR(VLOOKUP(VLOOKUP(Q492,$AB:$AF,5,0)&amp;U512,売上入力!$A:$AJ,35,0)),0,IF(VLOOKUP(VLOOKUP(Q492,$AB:$AF,5,0)&amp;U512,売上入力!$A:$J,10,0)="日払","日払済",VLOOKUP(VLOOKUP(Q492,$AB:$AF,5,0)&amp;U512,売上入力!$A:$AJ,35,0)))</f>
        <v>0</v>
      </c>
      <c r="W512" s="770"/>
      <c r="X512" s="73"/>
    </row>
    <row r="513" spans="1:24" ht="12.95" customHeight="1">
      <c r="A513" s="70"/>
      <c r="B513" s="79">
        <v>27</v>
      </c>
      <c r="C513" s="769">
        <f>IF(ISERROR(VLOOKUP(VLOOKUP(A492,$AB:$AF,5,0)&amp;B513,売上入力!$A:$AJ,35,0)),0,IF(VLOOKUP(VLOOKUP(A492,$AB:$AF,5,0)&amp;B513,売上入力!$A:$J,10,0)="日払","日払済",VLOOKUP(VLOOKUP(A492,$AB:$AF,5,0)&amp;B513,売上入力!$A:$AJ,35,0)))</f>
        <v>0</v>
      </c>
      <c r="D513" s="770"/>
      <c r="E513" s="79">
        <v>43</v>
      </c>
      <c r="F513" s="769">
        <f>IF(ISERROR(VLOOKUP(VLOOKUP(A492,$AB:$AF,5,0)&amp;E513,売上入力!$A:$AJ,35,0)),0,IF(VLOOKUP(VLOOKUP(A492,$AB:$AF,5,0)&amp;E513,売上入力!$A:$J,10,0)="日払","日払済",VLOOKUP(VLOOKUP(A492,$AB:$AF,5,0)&amp;E513,売上入力!$A:$AJ,35,0)))</f>
        <v>0</v>
      </c>
      <c r="G513" s="770"/>
      <c r="H513" s="73"/>
      <c r="I513" s="70"/>
      <c r="J513" s="79">
        <v>27</v>
      </c>
      <c r="K513" s="769">
        <f>IF(ISERROR(VLOOKUP(VLOOKUP(I492,$AB:$AF,5,0)&amp;J513,売上入力!$A:$AJ,35,0)),0,IF(VLOOKUP(VLOOKUP(I492,$AB:$AF,5,0)&amp;J513,売上入力!$A:$J,10,0)="日払","日払済",VLOOKUP(VLOOKUP(I492,$AB:$AF,5,0)&amp;J513,売上入力!$A:$AJ,35,0)))</f>
        <v>0</v>
      </c>
      <c r="L513" s="770"/>
      <c r="M513" s="79">
        <v>43</v>
      </c>
      <c r="N513" s="769">
        <f>IF(ISERROR(VLOOKUP(VLOOKUP(I492,$AB:$AF,5,0)&amp;M513,売上入力!$A:$AJ,35,0)),0,IF(VLOOKUP(VLOOKUP(I492,$AB:$AF,5,0)&amp;M513,売上入力!$A:$J,10,0)="日払","日払済",VLOOKUP(VLOOKUP(I492,$AB:$AF,5,0)&amp;M513,売上入力!$A:$AJ,35,0)))</f>
        <v>0</v>
      </c>
      <c r="O513" s="770"/>
      <c r="P513" s="73"/>
      <c r="Q513" s="70"/>
      <c r="R513" s="79">
        <v>27</v>
      </c>
      <c r="S513" s="769">
        <f>IF(ISERROR(VLOOKUP(VLOOKUP(Q492,$AB:$AF,5,0)&amp;R513,売上入力!$A:$AJ,35,0)),0,IF(VLOOKUP(VLOOKUP(Q492,$AB:$AF,5,0)&amp;R513,売上入力!$A:$J,10,0)="日払","日払済",VLOOKUP(VLOOKUP(Q492,$AB:$AF,5,0)&amp;R513,売上入力!$A:$AJ,35,0)))</f>
        <v>0</v>
      </c>
      <c r="T513" s="770"/>
      <c r="U513" s="79">
        <v>43</v>
      </c>
      <c r="V513" s="769">
        <f>IF(ISERROR(VLOOKUP(VLOOKUP(Q492,$AB:$AF,5,0)&amp;U513,売上入力!$A:$AJ,35,0)),0,IF(VLOOKUP(VLOOKUP(Q492,$AB:$AF,5,0)&amp;U513,売上入力!$A:$J,10,0)="日払","日払済",VLOOKUP(VLOOKUP(Q492,$AB:$AF,5,0)&amp;U513,売上入力!$A:$AJ,35,0)))</f>
        <v>0</v>
      </c>
      <c r="W513" s="770"/>
      <c r="X513" s="73"/>
    </row>
    <row r="514" spans="1:24" ht="12.95" customHeight="1">
      <c r="A514" s="70"/>
      <c r="B514" s="79">
        <v>28</v>
      </c>
      <c r="C514" s="769">
        <f>IF(ISERROR(VLOOKUP(VLOOKUP(A492,$AB:$AF,5,0)&amp;B514,売上入力!$A:$AJ,35,0)),0,IF(VLOOKUP(VLOOKUP(A492,$AB:$AF,5,0)&amp;B514,売上入力!$A:$J,10,0)="日払","日払済",VLOOKUP(VLOOKUP(A492,$AB:$AF,5,0)&amp;B514,売上入力!$A:$AJ,35,0)))</f>
        <v>0</v>
      </c>
      <c r="D514" s="770"/>
      <c r="E514" s="79">
        <v>44</v>
      </c>
      <c r="F514" s="769">
        <f>IF(ISERROR(VLOOKUP(VLOOKUP(A492,$AB:$AF,5,0)&amp;E514,売上入力!$A:$AJ,35,0)),0,IF(VLOOKUP(VLOOKUP(A492,$AB:$AF,5,0)&amp;E514,売上入力!$A:$J,10,0)="日払","日払済",VLOOKUP(VLOOKUP(A492,$AB:$AF,5,0)&amp;E514,売上入力!$A:$AJ,35,0)))</f>
        <v>0</v>
      </c>
      <c r="G514" s="770"/>
      <c r="H514" s="73"/>
      <c r="I514" s="70"/>
      <c r="J514" s="79">
        <v>28</v>
      </c>
      <c r="K514" s="769">
        <f>IF(ISERROR(VLOOKUP(VLOOKUP(I492,$AB:$AF,5,0)&amp;J514,売上入力!$A:$AJ,35,0)),0,IF(VLOOKUP(VLOOKUP(I492,$AB:$AF,5,0)&amp;J514,売上入力!$A:$J,10,0)="日払","日払済",VLOOKUP(VLOOKUP(I492,$AB:$AF,5,0)&amp;J514,売上入力!$A:$AJ,35,0)))</f>
        <v>0</v>
      </c>
      <c r="L514" s="770"/>
      <c r="M514" s="79">
        <v>44</v>
      </c>
      <c r="N514" s="769">
        <f>IF(ISERROR(VLOOKUP(VLOOKUP(I492,$AB:$AF,5,0)&amp;M514,売上入力!$A:$AJ,35,0)),0,IF(VLOOKUP(VLOOKUP(I492,$AB:$AF,5,0)&amp;M514,売上入力!$A:$J,10,0)="日払","日払済",VLOOKUP(VLOOKUP(I492,$AB:$AF,5,0)&amp;M514,売上入力!$A:$AJ,35,0)))</f>
        <v>0</v>
      </c>
      <c r="O514" s="770"/>
      <c r="P514" s="73"/>
      <c r="Q514" s="70"/>
      <c r="R514" s="79">
        <v>28</v>
      </c>
      <c r="S514" s="769">
        <f>IF(ISERROR(VLOOKUP(VLOOKUP(Q492,$AB:$AF,5,0)&amp;R514,売上入力!$A:$AJ,35,0)),0,IF(VLOOKUP(VLOOKUP(Q492,$AB:$AF,5,0)&amp;R514,売上入力!$A:$J,10,0)="日払","日払済",VLOOKUP(VLOOKUP(Q492,$AB:$AF,5,0)&amp;R514,売上入力!$A:$AJ,35,0)))</f>
        <v>0</v>
      </c>
      <c r="T514" s="770"/>
      <c r="U514" s="79">
        <v>44</v>
      </c>
      <c r="V514" s="769">
        <f>IF(ISERROR(VLOOKUP(VLOOKUP(Q492,$AB:$AF,5,0)&amp;U514,売上入力!$A:$AJ,35,0)),0,IF(VLOOKUP(VLOOKUP(Q492,$AB:$AF,5,0)&amp;U514,売上入力!$A:$J,10,0)="日払","日払済",VLOOKUP(VLOOKUP(Q492,$AB:$AF,5,0)&amp;U514,売上入力!$A:$AJ,35,0)))</f>
        <v>0</v>
      </c>
      <c r="W514" s="770"/>
      <c r="X514" s="73"/>
    </row>
    <row r="515" spans="1:24" ht="12.95" customHeight="1">
      <c r="A515" s="70"/>
      <c r="B515" s="79">
        <v>29</v>
      </c>
      <c r="C515" s="769">
        <f>IF(ISERROR(VLOOKUP(VLOOKUP(A492,$AB:$AF,5,0)&amp;B515,売上入力!$A:$AJ,35,0)),0,IF(VLOOKUP(VLOOKUP(A492,$AB:$AF,5,0)&amp;B515,売上入力!$A:$J,10,0)="日払","日払済",VLOOKUP(VLOOKUP(A492,$AB:$AF,5,0)&amp;B515,売上入力!$A:$AJ,35,0)))</f>
        <v>0</v>
      </c>
      <c r="D515" s="770"/>
      <c r="E515" s="79">
        <v>45</v>
      </c>
      <c r="F515" s="769">
        <f>IF(ISERROR(VLOOKUP(VLOOKUP(A492,$AB:$AF,5,0)&amp;E515,売上入力!$A:$AJ,35,0)),0,IF(VLOOKUP(VLOOKUP(A492,$AB:$AF,5,0)&amp;E515,売上入力!$A:$J,10,0)="日払","日払済",VLOOKUP(VLOOKUP(A492,$AB:$AF,5,0)&amp;E515,売上入力!$A:$AJ,35,0)))</f>
        <v>0</v>
      </c>
      <c r="G515" s="770"/>
      <c r="H515" s="73"/>
      <c r="I515" s="70"/>
      <c r="J515" s="79">
        <v>29</v>
      </c>
      <c r="K515" s="769">
        <f>IF(ISERROR(VLOOKUP(VLOOKUP(I492,$AB:$AF,5,0)&amp;J515,売上入力!$A:$AJ,35,0)),0,IF(VLOOKUP(VLOOKUP(I492,$AB:$AF,5,0)&amp;J515,売上入力!$A:$J,10,0)="日払","日払済",VLOOKUP(VLOOKUP(I492,$AB:$AF,5,0)&amp;J515,売上入力!$A:$AJ,35,0)))</f>
        <v>0</v>
      </c>
      <c r="L515" s="770"/>
      <c r="M515" s="79">
        <v>45</v>
      </c>
      <c r="N515" s="769">
        <f>IF(ISERROR(VLOOKUP(VLOOKUP(I492,$AB:$AF,5,0)&amp;M515,売上入力!$A:$AJ,35,0)),0,IF(VLOOKUP(VLOOKUP(I492,$AB:$AF,5,0)&amp;M515,売上入力!$A:$J,10,0)="日払","日払済",VLOOKUP(VLOOKUP(I492,$AB:$AF,5,0)&amp;M515,売上入力!$A:$AJ,35,0)))</f>
        <v>0</v>
      </c>
      <c r="O515" s="770"/>
      <c r="P515" s="73"/>
      <c r="Q515" s="70"/>
      <c r="R515" s="79">
        <v>29</v>
      </c>
      <c r="S515" s="769">
        <f>IF(ISERROR(VLOOKUP(VLOOKUP(Q492,$AB:$AF,5,0)&amp;R515,売上入力!$A:$AJ,35,0)),0,IF(VLOOKUP(VLOOKUP(Q492,$AB:$AF,5,0)&amp;R515,売上入力!$A:$J,10,0)="日払","日払済",VLOOKUP(VLOOKUP(Q492,$AB:$AF,5,0)&amp;R515,売上入力!$A:$AJ,35,0)))</f>
        <v>0</v>
      </c>
      <c r="T515" s="770"/>
      <c r="U515" s="79">
        <v>45</v>
      </c>
      <c r="V515" s="769">
        <f>IF(ISERROR(VLOOKUP(VLOOKUP(Q492,$AB:$AF,5,0)&amp;U515,売上入力!$A:$AJ,35,0)),0,IF(VLOOKUP(VLOOKUP(Q492,$AB:$AF,5,0)&amp;U515,売上入力!$A:$J,10,0)="日払","日払済",VLOOKUP(VLOOKUP(Q492,$AB:$AF,5,0)&amp;U515,売上入力!$A:$AJ,35,0)))</f>
        <v>0</v>
      </c>
      <c r="W515" s="770"/>
      <c r="X515" s="73"/>
    </row>
    <row r="516" spans="1:24" ht="12.95" customHeight="1">
      <c r="A516" s="70"/>
      <c r="B516" s="80">
        <v>30</v>
      </c>
      <c r="C516" s="769">
        <f>IF(ISERROR(VLOOKUP(VLOOKUP(A492,$AB:$AF,5,0)&amp;B516,売上入力!$A:$AJ,35,0)),0,IF(VLOOKUP(VLOOKUP(A492,$AB:$AF,5,0)&amp;B516,売上入力!$A:$J,10,0)="日払","日払済",VLOOKUP(VLOOKUP(A492,$AB:$AF,5,0)&amp;B516,売上入力!$A:$AJ,35,0)))</f>
        <v>0</v>
      </c>
      <c r="D516" s="770"/>
      <c r="E516" s="79">
        <v>46</v>
      </c>
      <c r="F516" s="769">
        <f>IF(ISERROR(VLOOKUP(VLOOKUP(A492,$AB:$AF,5,0)&amp;E516,売上入力!$A:$AJ,35,0)),0,IF(VLOOKUP(VLOOKUP(A492,$AB:$AF,5,0)&amp;E516,売上入力!$A:$J,10,0)="日払","日払済",VLOOKUP(VLOOKUP(A492,$AB:$AF,5,0)&amp;E516,売上入力!$A:$AJ,35,0)))</f>
        <v>0</v>
      </c>
      <c r="G516" s="770"/>
      <c r="H516" s="73"/>
      <c r="I516" s="70"/>
      <c r="J516" s="80">
        <v>30</v>
      </c>
      <c r="K516" s="769">
        <f>IF(ISERROR(VLOOKUP(VLOOKUP(I492,$AB:$AF,5,0)&amp;J516,売上入力!$A:$AJ,35,0)),0,IF(VLOOKUP(VLOOKUP(I492,$AB:$AF,5,0)&amp;J516,売上入力!$A:$J,10,0)="日払","日払済",VLOOKUP(VLOOKUP(I492,$AB:$AF,5,0)&amp;J516,売上入力!$A:$AJ,35,0)))</f>
        <v>0</v>
      </c>
      <c r="L516" s="770"/>
      <c r="M516" s="79">
        <v>46</v>
      </c>
      <c r="N516" s="769">
        <f>IF(ISERROR(VLOOKUP(VLOOKUP(I492,$AB:$AF,5,0)&amp;M516,売上入力!$A:$AJ,35,0)),0,IF(VLOOKUP(VLOOKUP(I492,$AB:$AF,5,0)&amp;M516,売上入力!$A:$J,10,0)="日払","日払済",VLOOKUP(VLOOKUP(I492,$AB:$AF,5,0)&amp;M516,売上入力!$A:$AJ,35,0)))</f>
        <v>0</v>
      </c>
      <c r="O516" s="770"/>
      <c r="P516" s="73"/>
      <c r="Q516" s="70"/>
      <c r="R516" s="80">
        <v>30</v>
      </c>
      <c r="S516" s="769">
        <f>IF(ISERROR(VLOOKUP(VLOOKUP(Q492,$AB:$AF,5,0)&amp;R516,売上入力!$A:$AJ,35,0)),0,IF(VLOOKUP(VLOOKUP(Q492,$AB:$AF,5,0)&amp;R516,売上入力!$A:$J,10,0)="日払","日払済",VLOOKUP(VLOOKUP(Q492,$AB:$AF,5,0)&amp;R516,売上入力!$A:$AJ,35,0)))</f>
        <v>0</v>
      </c>
      <c r="T516" s="770"/>
      <c r="U516" s="79">
        <v>46</v>
      </c>
      <c r="V516" s="769">
        <f>IF(ISERROR(VLOOKUP(VLOOKUP(Q492,$AB:$AF,5,0)&amp;U516,売上入力!$A:$AJ,35,0)),0,IF(VLOOKUP(VLOOKUP(Q492,$AB:$AF,5,0)&amp;U516,売上入力!$A:$J,10,0)="日払","日払済",VLOOKUP(VLOOKUP(Q492,$AB:$AF,5,0)&amp;U516,売上入力!$A:$AJ,35,0)))</f>
        <v>0</v>
      </c>
      <c r="W516" s="770"/>
      <c r="X516" s="73"/>
    </row>
    <row r="517" spans="1:24" ht="12.95" customHeight="1">
      <c r="A517" s="70"/>
      <c r="B517" s="81"/>
      <c r="C517" s="765"/>
      <c r="D517" s="766"/>
      <c r="E517" s="79">
        <v>47</v>
      </c>
      <c r="F517" s="767">
        <f>IF(ISERROR(VLOOKUP(VLOOKUP(A492,$AB:$AF,5,0)&amp;E517,売上入力!$A:$AJ,35,0)),0,IF(VLOOKUP(VLOOKUP(A492,$AB:$AF,5,0)&amp;E517,売上入力!$A:$J,10,0)="日払","日払済",VLOOKUP(VLOOKUP(A492,$AB:$AF,5,0)&amp;E517,売上入力!$A:$AJ,35,0)))</f>
        <v>0</v>
      </c>
      <c r="G517" s="768"/>
      <c r="H517" s="73"/>
      <c r="I517" s="70"/>
      <c r="J517" s="81"/>
      <c r="K517" s="765"/>
      <c r="L517" s="766"/>
      <c r="M517" s="79">
        <v>47</v>
      </c>
      <c r="N517" s="767">
        <f>IF(ISERROR(VLOOKUP(VLOOKUP(I492,$AB:$AF,5,0)&amp;M517,売上入力!$A:$AJ,35,0)),0,IF(VLOOKUP(VLOOKUP(I492,$AB:$AF,5,0)&amp;M517,売上入力!$A:$J,10,0)="日払","日払済",VLOOKUP(VLOOKUP(I492,$AB:$AF,5,0)&amp;M517,売上入力!$A:$AJ,35,0)))</f>
        <v>0</v>
      </c>
      <c r="O517" s="768"/>
      <c r="P517" s="73"/>
      <c r="Q517" s="70"/>
      <c r="R517" s="81"/>
      <c r="S517" s="765"/>
      <c r="T517" s="766"/>
      <c r="U517" s="79">
        <v>47</v>
      </c>
      <c r="V517" s="767">
        <f>IF(ISERROR(VLOOKUP(VLOOKUP(Q492,$AB:$AF,5,0)&amp;U517,売上入力!$A:$AJ,35,0)),0,IF(VLOOKUP(VLOOKUP(Q492,$AB:$AF,5,0)&amp;U517,売上入力!$A:$J,10,0)="日払","日払済",VLOOKUP(VLOOKUP(Q492,$AB:$AF,5,0)&amp;U517,売上入力!$A:$AJ,35,0)))</f>
        <v>0</v>
      </c>
      <c r="W517" s="768"/>
      <c r="X517" s="73"/>
    </row>
    <row r="518" spans="1:24" ht="12.95" customHeight="1">
      <c r="A518" s="70"/>
      <c r="B518" s="756" t="s">
        <v>50</v>
      </c>
      <c r="C518" s="757"/>
      <c r="D518" s="758"/>
      <c r="E518" s="759">
        <f>SUM(C502:C517,F502:F517)</f>
        <v>0</v>
      </c>
      <c r="F518" s="760"/>
      <c r="G518" s="82" t="s">
        <v>51</v>
      </c>
      <c r="H518" s="73"/>
      <c r="I518" s="70"/>
      <c r="J518" s="756" t="s">
        <v>50</v>
      </c>
      <c r="K518" s="757"/>
      <c r="L518" s="758"/>
      <c r="M518" s="759">
        <f>SUM(K502:K517,N502:N517)</f>
        <v>0</v>
      </c>
      <c r="N518" s="760"/>
      <c r="O518" s="82" t="s">
        <v>51</v>
      </c>
      <c r="P518" s="73"/>
      <c r="Q518" s="70"/>
      <c r="R518" s="756" t="s">
        <v>50</v>
      </c>
      <c r="S518" s="757"/>
      <c r="T518" s="758"/>
      <c r="U518" s="759">
        <f>SUM(S502:S517,V502:V517)</f>
        <v>0</v>
      </c>
      <c r="V518" s="760"/>
      <c r="W518" s="82" t="s">
        <v>51</v>
      </c>
      <c r="X518" s="73"/>
    </row>
    <row r="519" spans="1:24" ht="12.95" customHeight="1">
      <c r="A519" s="70"/>
      <c r="B519" s="756" t="s">
        <v>52</v>
      </c>
      <c r="C519" s="757"/>
      <c r="D519" s="758"/>
      <c r="E519" s="759">
        <f>COUNTIF(C502:C516,"&gt;1")+COUNTIF(F502:F517,"&gt;1")</f>
        <v>0</v>
      </c>
      <c r="F519" s="760"/>
      <c r="G519" s="82" t="s">
        <v>383</v>
      </c>
      <c r="H519" s="73"/>
      <c r="I519" s="70"/>
      <c r="J519" s="756" t="s">
        <v>52</v>
      </c>
      <c r="K519" s="757"/>
      <c r="L519" s="758"/>
      <c r="M519" s="759">
        <f>COUNTIF(K502:K516,"&gt;1")+COUNTIF(N502:N517,"&gt;1")</f>
        <v>0</v>
      </c>
      <c r="N519" s="760"/>
      <c r="O519" s="82" t="s">
        <v>383</v>
      </c>
      <c r="P519" s="73"/>
      <c r="Q519" s="70"/>
      <c r="R519" s="756" t="s">
        <v>52</v>
      </c>
      <c r="S519" s="757"/>
      <c r="T519" s="758"/>
      <c r="U519" s="759">
        <f>COUNTIF(S502:S516,"&gt;1")+COUNTIF(V502:V517,"&gt;1")</f>
        <v>0</v>
      </c>
      <c r="V519" s="760"/>
      <c r="W519" s="82" t="s">
        <v>383</v>
      </c>
      <c r="X519" s="73"/>
    </row>
    <row r="520" spans="1:24" ht="12.95" customHeight="1">
      <c r="A520" s="70"/>
      <c r="B520" s="756" t="s">
        <v>53</v>
      </c>
      <c r="C520" s="757"/>
      <c r="D520" s="758"/>
      <c r="E520" s="761"/>
      <c r="F520" s="762"/>
      <c r="G520" s="82" t="s">
        <v>51</v>
      </c>
      <c r="H520" s="73"/>
      <c r="I520" s="70"/>
      <c r="J520" s="756" t="s">
        <v>53</v>
      </c>
      <c r="K520" s="757"/>
      <c r="L520" s="758"/>
      <c r="M520" s="761"/>
      <c r="N520" s="762"/>
      <c r="O520" s="82" t="s">
        <v>51</v>
      </c>
      <c r="P520" s="73"/>
      <c r="Q520" s="70"/>
      <c r="R520" s="756" t="s">
        <v>53</v>
      </c>
      <c r="S520" s="757"/>
      <c r="T520" s="758"/>
      <c r="U520" s="761"/>
      <c r="V520" s="762"/>
      <c r="W520" s="82" t="s">
        <v>51</v>
      </c>
      <c r="X520" s="73"/>
    </row>
    <row r="521" spans="1:24" ht="12.95" customHeight="1">
      <c r="A521" s="70"/>
      <c r="B521" s="756" t="s">
        <v>54</v>
      </c>
      <c r="C521" s="757"/>
      <c r="D521" s="758"/>
      <c r="E521" s="759">
        <f>E518-E520</f>
        <v>0</v>
      </c>
      <c r="F521" s="760"/>
      <c r="G521" s="82" t="s">
        <v>51</v>
      </c>
      <c r="H521" s="73"/>
      <c r="I521" s="70"/>
      <c r="J521" s="756" t="s">
        <v>54</v>
      </c>
      <c r="K521" s="757"/>
      <c r="L521" s="758"/>
      <c r="M521" s="759">
        <f>M518-M520</f>
        <v>0</v>
      </c>
      <c r="N521" s="760"/>
      <c r="O521" s="82" t="s">
        <v>51</v>
      </c>
      <c r="P521" s="73"/>
      <c r="Q521" s="70"/>
      <c r="R521" s="756" t="s">
        <v>54</v>
      </c>
      <c r="S521" s="757"/>
      <c r="T521" s="758"/>
      <c r="U521" s="759">
        <f>U518-U520</f>
        <v>0</v>
      </c>
      <c r="V521" s="760"/>
      <c r="W521" s="82" t="s">
        <v>51</v>
      </c>
      <c r="X521" s="73"/>
    </row>
    <row r="522" spans="1:24" ht="12.95" customHeight="1">
      <c r="A522" s="70"/>
      <c r="B522" s="83"/>
      <c r="C522" s="83"/>
      <c r="D522" s="83"/>
      <c r="E522" s="84"/>
      <c r="F522" s="85"/>
      <c r="G522" s="83"/>
      <c r="H522" s="73"/>
      <c r="I522" s="70"/>
      <c r="J522" s="83"/>
      <c r="K522" s="83"/>
      <c r="L522" s="83"/>
      <c r="M522" s="84"/>
      <c r="N522" s="85"/>
      <c r="O522" s="83"/>
      <c r="P522" s="73"/>
      <c r="Q522" s="70"/>
      <c r="R522" s="83"/>
      <c r="S522" s="83"/>
      <c r="T522" s="83"/>
      <c r="U522" s="84"/>
      <c r="V522" s="85"/>
      <c r="W522" s="83"/>
      <c r="X522" s="73"/>
    </row>
    <row r="523" spans="1:24" ht="12.95" customHeight="1">
      <c r="A523" s="70"/>
      <c r="B523" s="547" t="s">
        <v>381</v>
      </c>
      <c r="C523" s="548"/>
      <c r="D523" s="548"/>
      <c r="E523" s="548"/>
      <c r="F523" s="548"/>
      <c r="G523" s="549"/>
      <c r="H523" s="73"/>
      <c r="I523" s="70"/>
      <c r="J523" s="547" t="s">
        <v>381</v>
      </c>
      <c r="K523" s="548"/>
      <c r="L523" s="548"/>
      <c r="M523" s="548"/>
      <c r="N523" s="548"/>
      <c r="O523" s="549"/>
      <c r="P523" s="73"/>
      <c r="Q523" s="70"/>
      <c r="R523" s="547" t="s">
        <v>381</v>
      </c>
      <c r="S523" s="548"/>
      <c r="T523" s="548"/>
      <c r="U523" s="548"/>
      <c r="V523" s="548"/>
      <c r="W523" s="549"/>
      <c r="X523" s="73"/>
    </row>
    <row r="524" spans="1:24" ht="12.95" customHeight="1">
      <c r="A524" s="70"/>
      <c r="B524" s="754" t="s">
        <v>56</v>
      </c>
      <c r="C524" s="754"/>
      <c r="D524" s="754"/>
      <c r="E524" s="754"/>
      <c r="F524" s="754"/>
      <c r="G524" s="550"/>
      <c r="H524" s="73"/>
      <c r="I524" s="70"/>
      <c r="J524" s="754" t="s">
        <v>56</v>
      </c>
      <c r="K524" s="754"/>
      <c r="L524" s="754"/>
      <c r="M524" s="754"/>
      <c r="N524" s="754"/>
      <c r="O524" s="550"/>
      <c r="P524" s="73"/>
      <c r="Q524" s="70"/>
      <c r="R524" s="754" t="s">
        <v>56</v>
      </c>
      <c r="S524" s="754"/>
      <c r="T524" s="754"/>
      <c r="U524" s="754"/>
      <c r="V524" s="754"/>
      <c r="W524" s="550"/>
      <c r="X524" s="73"/>
    </row>
    <row r="525" spans="1:24" ht="12.95" customHeight="1">
      <c r="A525" s="70"/>
      <c r="B525" s="755" t="s">
        <v>382</v>
      </c>
      <c r="C525" s="755"/>
      <c r="D525" s="755"/>
      <c r="E525" s="755"/>
      <c r="F525" s="755"/>
      <c r="G525" s="551"/>
      <c r="H525" s="73"/>
      <c r="I525" s="70"/>
      <c r="J525" s="755" t="s">
        <v>382</v>
      </c>
      <c r="K525" s="755"/>
      <c r="L525" s="755"/>
      <c r="M525" s="755"/>
      <c r="N525" s="755"/>
      <c r="O525" s="551"/>
      <c r="P525" s="73"/>
      <c r="Q525" s="70"/>
      <c r="R525" s="755" t="s">
        <v>382</v>
      </c>
      <c r="S525" s="755"/>
      <c r="T525" s="755"/>
      <c r="U525" s="755"/>
      <c r="V525" s="755"/>
      <c r="W525" s="551"/>
      <c r="X525" s="73"/>
    </row>
    <row r="526" spans="1:24" ht="12.95" customHeight="1">
      <c r="A526" s="86"/>
      <c r="B526" s="87"/>
      <c r="C526" s="87"/>
      <c r="D526" s="87"/>
      <c r="E526" s="87"/>
      <c r="F526" s="87"/>
      <c r="G526" s="87"/>
      <c r="H526" s="88"/>
      <c r="I526" s="86"/>
      <c r="J526" s="87"/>
      <c r="K526" s="87"/>
      <c r="L526" s="87"/>
      <c r="M526" s="87"/>
      <c r="N526" s="87"/>
      <c r="O526" s="87"/>
      <c r="P526" s="88"/>
      <c r="Q526" s="86"/>
      <c r="R526" s="87"/>
      <c r="S526" s="87"/>
      <c r="T526" s="87"/>
      <c r="U526" s="87"/>
      <c r="V526" s="87"/>
      <c r="W526" s="87"/>
      <c r="X526" s="88"/>
    </row>
    <row r="527" spans="1:24" ht="12.95" customHeight="1">
      <c r="A527" s="67">
        <v>46</v>
      </c>
      <c r="B527" s="68"/>
      <c r="C527" s="68"/>
      <c r="D527" s="68"/>
      <c r="E527" s="68"/>
      <c r="F527" s="68"/>
      <c r="G527" s="68"/>
      <c r="H527" s="69"/>
      <c r="I527" s="67">
        <v>47</v>
      </c>
      <c r="J527" s="68"/>
      <c r="K527" s="68"/>
      <c r="L527" s="68"/>
      <c r="M527" s="68"/>
      <c r="N527" s="68"/>
      <c r="O527" s="68"/>
      <c r="P527" s="69"/>
      <c r="Q527" s="67">
        <v>48</v>
      </c>
      <c r="R527" s="68"/>
      <c r="S527" s="68"/>
      <c r="T527" s="68"/>
      <c r="U527" s="68"/>
      <c r="V527" s="68"/>
      <c r="W527" s="68"/>
      <c r="X527" s="69"/>
    </row>
    <row r="528" spans="1:24" ht="12.95" customHeight="1">
      <c r="A528" s="70"/>
      <c r="B528" s="788" t="s">
        <v>43</v>
      </c>
      <c r="C528" s="789"/>
      <c r="D528" s="789"/>
      <c r="E528" s="789"/>
      <c r="F528" s="789"/>
      <c r="G528" s="790"/>
      <c r="H528" s="71"/>
      <c r="I528" s="70"/>
      <c r="J528" s="788" t="s">
        <v>43</v>
      </c>
      <c r="K528" s="789"/>
      <c r="L528" s="789"/>
      <c r="M528" s="789"/>
      <c r="N528" s="789"/>
      <c r="O528" s="790"/>
      <c r="P528" s="71"/>
      <c r="Q528" s="70"/>
      <c r="R528" s="788" t="s">
        <v>43</v>
      </c>
      <c r="S528" s="789"/>
      <c r="T528" s="789"/>
      <c r="U528" s="789"/>
      <c r="V528" s="789"/>
      <c r="W528" s="790"/>
      <c r="X528" s="71"/>
    </row>
    <row r="529" spans="1:24" ht="12.95" customHeight="1">
      <c r="A529" s="70"/>
      <c r="B529" s="72"/>
      <c r="C529" s="72"/>
      <c r="D529" s="545" t="str">
        <f>"（ "&amp;$AA$3&amp;"年"</f>
        <v>（ 令和5年</v>
      </c>
      <c r="E529" s="72">
        <f>E3</f>
        <v>10</v>
      </c>
      <c r="F529" s="72" t="s">
        <v>379</v>
      </c>
      <c r="H529" s="73"/>
      <c r="I529" s="70"/>
      <c r="J529" s="72"/>
      <c r="K529" s="72"/>
      <c r="L529" s="545" t="str">
        <f>D529</f>
        <v>（ 令和5年</v>
      </c>
      <c r="M529" s="72">
        <f>E3</f>
        <v>10</v>
      </c>
      <c r="N529" s="72" t="s">
        <v>379</v>
      </c>
      <c r="P529" s="73"/>
      <c r="Q529" s="70"/>
      <c r="R529" s="72"/>
      <c r="S529" s="72"/>
      <c r="T529" s="545" t="str">
        <f>D529</f>
        <v>（ 令和5年</v>
      </c>
      <c r="U529" s="72">
        <f>E3</f>
        <v>10</v>
      </c>
      <c r="V529" s="72" t="s">
        <v>379</v>
      </c>
      <c r="X529" s="73"/>
    </row>
    <row r="530" spans="1:24" ht="12.95" customHeight="1">
      <c r="A530" s="70"/>
      <c r="H530" s="73"/>
      <c r="I530" s="70"/>
      <c r="P530" s="73"/>
      <c r="Q530" s="70"/>
      <c r="X530" s="73"/>
    </row>
    <row r="531" spans="1:24" ht="12.95" customHeight="1">
      <c r="A531" s="70"/>
      <c r="B531" s="74"/>
      <c r="C531" s="791" t="e">
        <f>VLOOKUP(A527,$AB:$AD,3,0)</f>
        <v>#N/A</v>
      </c>
      <c r="D531" s="791"/>
      <c r="E531" s="791" t="e">
        <f>VLOOKUP(A527,$AB:$AF,4,0)</f>
        <v>#N/A</v>
      </c>
      <c r="F531" s="791"/>
      <c r="G531" s="163" t="s">
        <v>44</v>
      </c>
      <c r="H531" s="73"/>
      <c r="I531" s="70"/>
      <c r="J531" s="74"/>
      <c r="K531" s="791" t="e">
        <f>VLOOKUP(I527,$AB:$AD,3,0)</f>
        <v>#N/A</v>
      </c>
      <c r="L531" s="791"/>
      <c r="M531" s="791" t="e">
        <f>VLOOKUP(I527,$AB:$AF,4,0)</f>
        <v>#N/A</v>
      </c>
      <c r="N531" s="791"/>
      <c r="O531" s="163" t="s">
        <v>44</v>
      </c>
      <c r="P531" s="73"/>
      <c r="Q531" s="70"/>
      <c r="R531" s="74"/>
      <c r="S531" s="791" t="e">
        <f>VLOOKUP(Q527,$AB:$AD,3,0)</f>
        <v>#N/A</v>
      </c>
      <c r="T531" s="791"/>
      <c r="U531" s="791" t="e">
        <f>VLOOKUP(Q527,$AB:$AF,4,0)</f>
        <v>#N/A</v>
      </c>
      <c r="V531" s="791"/>
      <c r="W531" s="163" t="s">
        <v>44</v>
      </c>
      <c r="X531" s="73"/>
    </row>
    <row r="532" spans="1:24" ht="12.95" customHeight="1">
      <c r="A532" s="70"/>
      <c r="H532" s="73"/>
      <c r="I532" s="70"/>
      <c r="P532" s="73"/>
      <c r="Q532" s="70"/>
      <c r="X532" s="73"/>
    </row>
    <row r="533" spans="1:24" ht="12.95" customHeight="1">
      <c r="A533" s="70"/>
      <c r="B533" s="775" t="s">
        <v>45</v>
      </c>
      <c r="C533" s="776"/>
      <c r="D533" s="777"/>
      <c r="E533" s="75" t="s">
        <v>46</v>
      </c>
      <c r="F533" s="781">
        <f>$Z$3</f>
        <v>45200</v>
      </c>
      <c r="G533" s="782"/>
      <c r="H533" s="73"/>
      <c r="I533" s="70"/>
      <c r="J533" s="775" t="s">
        <v>45</v>
      </c>
      <c r="K533" s="776"/>
      <c r="L533" s="777"/>
      <c r="M533" s="75" t="s">
        <v>46</v>
      </c>
      <c r="N533" s="781">
        <f>F533</f>
        <v>45200</v>
      </c>
      <c r="O533" s="782"/>
      <c r="P533" s="73"/>
      <c r="Q533" s="70"/>
      <c r="R533" s="775" t="s">
        <v>45</v>
      </c>
      <c r="S533" s="776"/>
      <c r="T533" s="777"/>
      <c r="U533" s="75" t="s">
        <v>46</v>
      </c>
      <c r="V533" s="781">
        <f>F533</f>
        <v>45200</v>
      </c>
      <c r="W533" s="782"/>
      <c r="X533" s="73"/>
    </row>
    <row r="534" spans="1:24" ht="12.95" customHeight="1">
      <c r="A534" s="70"/>
      <c r="B534" s="778"/>
      <c r="C534" s="779"/>
      <c r="D534" s="780"/>
      <c r="E534" s="76" t="s">
        <v>47</v>
      </c>
      <c r="F534" s="784">
        <f>EDATE(F533,1)-1</f>
        <v>45230</v>
      </c>
      <c r="G534" s="785"/>
      <c r="H534" s="73"/>
      <c r="I534" s="70"/>
      <c r="J534" s="778"/>
      <c r="K534" s="779"/>
      <c r="L534" s="780"/>
      <c r="M534" s="76" t="s">
        <v>47</v>
      </c>
      <c r="N534" s="784">
        <f>EDATE(N533,1)-1</f>
        <v>45230</v>
      </c>
      <c r="O534" s="785"/>
      <c r="P534" s="73"/>
      <c r="Q534" s="70"/>
      <c r="R534" s="778"/>
      <c r="S534" s="779"/>
      <c r="T534" s="780"/>
      <c r="U534" s="76" t="s">
        <v>47</v>
      </c>
      <c r="V534" s="784">
        <f>EDATE(V533,1)-1</f>
        <v>45230</v>
      </c>
      <c r="W534" s="785"/>
      <c r="X534" s="73"/>
    </row>
    <row r="535" spans="1:24" ht="12.95" customHeight="1">
      <c r="A535" s="70"/>
      <c r="B535" s="756" t="s">
        <v>21</v>
      </c>
      <c r="C535" s="757"/>
      <c r="D535" s="757"/>
      <c r="E535" s="757"/>
      <c r="F535" s="757"/>
      <c r="G535" s="758"/>
      <c r="H535" s="73"/>
      <c r="I535" s="70"/>
      <c r="J535" s="756" t="s">
        <v>21</v>
      </c>
      <c r="K535" s="757"/>
      <c r="L535" s="757"/>
      <c r="M535" s="757"/>
      <c r="N535" s="757"/>
      <c r="O535" s="758"/>
      <c r="P535" s="73"/>
      <c r="Q535" s="70"/>
      <c r="R535" s="756" t="s">
        <v>21</v>
      </c>
      <c r="S535" s="757"/>
      <c r="T535" s="757"/>
      <c r="U535" s="757"/>
      <c r="V535" s="757"/>
      <c r="W535" s="758"/>
      <c r="X535" s="73"/>
    </row>
    <row r="536" spans="1:24" ht="12.95" customHeight="1">
      <c r="A536" s="70"/>
      <c r="B536" s="77" t="s">
        <v>384</v>
      </c>
      <c r="C536" s="773" t="s">
        <v>49</v>
      </c>
      <c r="D536" s="774"/>
      <c r="E536" s="77" t="s">
        <v>384</v>
      </c>
      <c r="F536" s="773" t="s">
        <v>49</v>
      </c>
      <c r="G536" s="774"/>
      <c r="H536" s="73"/>
      <c r="I536" s="70"/>
      <c r="J536" s="77" t="s">
        <v>384</v>
      </c>
      <c r="K536" s="773" t="s">
        <v>49</v>
      </c>
      <c r="L536" s="774"/>
      <c r="M536" s="77" t="s">
        <v>384</v>
      </c>
      <c r="N536" s="773" t="s">
        <v>49</v>
      </c>
      <c r="O536" s="774"/>
      <c r="P536" s="73"/>
      <c r="Q536" s="70"/>
      <c r="R536" s="77" t="s">
        <v>384</v>
      </c>
      <c r="S536" s="773" t="s">
        <v>49</v>
      </c>
      <c r="T536" s="774"/>
      <c r="U536" s="77" t="s">
        <v>384</v>
      </c>
      <c r="V536" s="773" t="s">
        <v>49</v>
      </c>
      <c r="W536" s="774"/>
      <c r="X536" s="73"/>
    </row>
    <row r="537" spans="1:24" ht="12.95" customHeight="1">
      <c r="A537" s="70"/>
      <c r="B537" s="78">
        <v>31</v>
      </c>
      <c r="C537" s="769">
        <f>IF(ISERROR(VLOOKUP(VLOOKUP(A527,$AB:$AF,5,0)&amp;B537,売上入力!$A:$AJ,35,0)),0,IF(VLOOKUP(VLOOKUP(A527,$AB:$AF,5,0)&amp;B537,売上入力!$A:$J,10,0)="日払","日払済",VLOOKUP(VLOOKUP(A527,$AB:$AF,5,0)&amp;B537,売上入力!$A:$AJ,35,0)))</f>
        <v>0</v>
      </c>
      <c r="D537" s="770"/>
      <c r="E537" s="78">
        <v>48</v>
      </c>
      <c r="F537" s="769">
        <f>IF(ISERROR(VLOOKUP(VLOOKUP(A527,$AB:$AF,5,0)&amp;E537,売上入力!$A:$AJ,35,0)),0,IF(VLOOKUP(VLOOKUP(A527,$AB:$AF,5,0)&amp;E537,売上入力!$A:$J,10,0)="日払","日払済",VLOOKUP(VLOOKUP(A527,$AB:$AF,5,0)&amp;E537,売上入力!$A:$AJ,35,0)))</f>
        <v>0</v>
      </c>
      <c r="G537" s="770"/>
      <c r="H537" s="73"/>
      <c r="I537" s="70"/>
      <c r="J537" s="78">
        <v>31</v>
      </c>
      <c r="K537" s="769">
        <f>IF(ISERROR(VLOOKUP(VLOOKUP(I527,$AB:$AF,5,0)&amp;J537,売上入力!$A:$AJ,35,0)),0,IF(VLOOKUP(VLOOKUP(I527,$AB:$AF,5,0)&amp;J537,売上入力!$A:$J,10,0)="日払","日払済",VLOOKUP(VLOOKUP(I527,$AB:$AF,5,0)&amp;J537,売上入力!$A:$AJ,35,0)))</f>
        <v>0</v>
      </c>
      <c r="L537" s="770"/>
      <c r="M537" s="78">
        <v>48</v>
      </c>
      <c r="N537" s="769">
        <f>IF(ISERROR(VLOOKUP(VLOOKUP(I527,$AB:$AF,5,0)&amp;M537,売上入力!$A:$AJ,35,0)),0,IF(VLOOKUP(VLOOKUP(I527,$AB:$AF,5,0)&amp;M537,売上入力!$A:$J,10,0)="日払","日払済",VLOOKUP(VLOOKUP(I527,$AB:$AF,5,0)&amp;M537,売上入力!$A:$AJ,35,0)))</f>
        <v>0</v>
      </c>
      <c r="O537" s="770"/>
      <c r="P537" s="73"/>
      <c r="Q537" s="70"/>
      <c r="R537" s="78">
        <v>31</v>
      </c>
      <c r="S537" s="769">
        <f>IF(ISERROR(VLOOKUP(VLOOKUP(Q527,$AB:$AF,5,0)&amp;R537,売上入力!$A:$AJ,35,0)),0,IF(VLOOKUP(VLOOKUP(Q527,$AB:$AF,5,0)&amp;R537,売上入力!$A:$J,10,0)="日払","日払済",VLOOKUP(VLOOKUP(Q527,$AB:$AF,5,0)&amp;R537,売上入力!$A:$AJ,35,0)))</f>
        <v>0</v>
      </c>
      <c r="T537" s="770"/>
      <c r="U537" s="78">
        <v>48</v>
      </c>
      <c r="V537" s="769">
        <f>IF(ISERROR(VLOOKUP(VLOOKUP(Q527,$AB:$AF,5,0)&amp;U537,売上入力!$A:$AJ,35,0)),0,IF(VLOOKUP(VLOOKUP(Q527,$AB:$AF,5,0)&amp;U537,売上入力!$A:$J,10,0)="日払","日払済",VLOOKUP(VLOOKUP(Q527,$AB:$AF,5,0)&amp;U537,売上入力!$A:$AJ,35,0)))</f>
        <v>0</v>
      </c>
      <c r="W537" s="770"/>
      <c r="X537" s="73"/>
    </row>
    <row r="538" spans="1:24" ht="12.95" customHeight="1">
      <c r="A538" s="70"/>
      <c r="B538" s="79">
        <v>32</v>
      </c>
      <c r="C538" s="769">
        <f>IF(ISERROR(VLOOKUP(VLOOKUP(A527,$AB:$AF,5,0)&amp;B538,売上入力!$A:$AJ,35,0)),0,IF(VLOOKUP(VLOOKUP(A527,$AB:$AF,5,0)&amp;B538,売上入力!$A:$J,10,0)="日払","日払済",VLOOKUP(VLOOKUP(A527,$AB:$AF,5,0)&amp;B538,売上入力!$A:$AJ,35,0)))</f>
        <v>0</v>
      </c>
      <c r="D538" s="770"/>
      <c r="E538" s="79">
        <v>49</v>
      </c>
      <c r="F538" s="769">
        <f>IF(ISERROR(VLOOKUP(VLOOKUP(A527,$AB:$AF,5,0)&amp;E538,売上入力!$A:$AJ,35,0)),0,IF(VLOOKUP(VLOOKUP(A527,$AB:$AF,5,0)&amp;E538,売上入力!$A:$J,10,0)="日払","日払済",VLOOKUP(VLOOKUP(A527,$AB:$AF,5,0)&amp;E538,売上入力!$A:$AJ,35,0)))</f>
        <v>0</v>
      </c>
      <c r="G538" s="770"/>
      <c r="H538" s="73"/>
      <c r="I538" s="70"/>
      <c r="J538" s="79">
        <v>32</v>
      </c>
      <c r="K538" s="769">
        <f>IF(ISERROR(VLOOKUP(VLOOKUP(I527,$AB:$AF,5,0)&amp;J538,売上入力!$A:$AJ,35,0)),0,IF(VLOOKUP(VLOOKUP(I527,$AB:$AF,5,0)&amp;J538,売上入力!$A:$J,10,0)="日払","日払済",VLOOKUP(VLOOKUP(I527,$AB:$AF,5,0)&amp;J538,売上入力!$A:$AJ,35,0)))</f>
        <v>0</v>
      </c>
      <c r="L538" s="770"/>
      <c r="M538" s="79">
        <v>49</v>
      </c>
      <c r="N538" s="769">
        <f>IF(ISERROR(VLOOKUP(VLOOKUP(I527,$AB:$AF,5,0)&amp;M538,売上入力!$A:$AJ,35,0)),0,IF(VLOOKUP(VLOOKUP(I527,$AB:$AF,5,0)&amp;M538,売上入力!$A:$J,10,0)="日払","日払済",VLOOKUP(VLOOKUP(I527,$AB:$AF,5,0)&amp;M538,売上入力!$A:$AJ,35,0)))</f>
        <v>0</v>
      </c>
      <c r="O538" s="770"/>
      <c r="P538" s="73"/>
      <c r="Q538" s="70"/>
      <c r="R538" s="79">
        <v>32</v>
      </c>
      <c r="S538" s="769">
        <f>IF(ISERROR(VLOOKUP(VLOOKUP(Q527,$AB:$AF,5,0)&amp;R538,売上入力!$A:$AJ,35,0)),0,IF(VLOOKUP(VLOOKUP(Q527,$AB:$AF,5,0)&amp;R538,売上入力!$A:$J,10,0)="日払","日払済",VLOOKUP(VLOOKUP(Q527,$AB:$AF,5,0)&amp;R538,売上入力!$A:$AJ,35,0)))</f>
        <v>0</v>
      </c>
      <c r="T538" s="770"/>
      <c r="U538" s="79">
        <v>49</v>
      </c>
      <c r="V538" s="769">
        <f>IF(ISERROR(VLOOKUP(VLOOKUP(Q527,$AB:$AF,5,0)&amp;U538,売上入力!$A:$AJ,35,0)),0,IF(VLOOKUP(VLOOKUP(Q527,$AB:$AF,5,0)&amp;U538,売上入力!$A:$J,10,0)="日払","日払済",VLOOKUP(VLOOKUP(Q527,$AB:$AF,5,0)&amp;U538,売上入力!$A:$AJ,35,0)))</f>
        <v>0</v>
      </c>
      <c r="W538" s="770"/>
      <c r="X538" s="73"/>
    </row>
    <row r="539" spans="1:24" ht="12.95" customHeight="1">
      <c r="A539" s="70"/>
      <c r="B539" s="79">
        <v>33</v>
      </c>
      <c r="C539" s="769">
        <f>IF(ISERROR(VLOOKUP(VLOOKUP(A527,$AB:$AF,5,0)&amp;B539,売上入力!$A:$AJ,35,0)),0,IF(VLOOKUP(VLOOKUP(A527,$AB:$AF,5,0)&amp;B539,売上入力!$A:$J,10,0)="日払","日払済",VLOOKUP(VLOOKUP(A527,$AB:$AF,5,0)&amp;B539,売上入力!$A:$AJ,35,0)))</f>
        <v>0</v>
      </c>
      <c r="D539" s="770"/>
      <c r="E539" s="79">
        <v>50</v>
      </c>
      <c r="F539" s="769">
        <f>IF(ISERROR(VLOOKUP(VLOOKUP(A527,$AB:$AF,5,0)&amp;E539,売上入力!$A:$AJ,35,0)),0,IF(VLOOKUP(VLOOKUP(A527,$AB:$AF,5,0)&amp;E539,売上入力!$A:$J,10,0)="日払","日払済",VLOOKUP(VLOOKUP(A527,$AB:$AF,5,0)&amp;E539,売上入力!$A:$AJ,35,0)))</f>
        <v>0</v>
      </c>
      <c r="G539" s="770"/>
      <c r="H539" s="73"/>
      <c r="I539" s="70"/>
      <c r="J539" s="79">
        <v>33</v>
      </c>
      <c r="K539" s="769">
        <f>IF(ISERROR(VLOOKUP(VLOOKUP(I527,$AB:$AF,5,0)&amp;J539,売上入力!$A:$AJ,35,0)),0,IF(VLOOKUP(VLOOKUP(I527,$AB:$AF,5,0)&amp;J539,売上入力!$A:$J,10,0)="日払","日払済",VLOOKUP(VLOOKUP(I527,$AB:$AF,5,0)&amp;J539,売上入力!$A:$AJ,35,0)))</f>
        <v>0</v>
      </c>
      <c r="L539" s="770"/>
      <c r="M539" s="79">
        <v>50</v>
      </c>
      <c r="N539" s="769">
        <f>IF(ISERROR(VLOOKUP(VLOOKUP(I527,$AB:$AF,5,0)&amp;M539,売上入力!$A:$AJ,35,0)),0,IF(VLOOKUP(VLOOKUP(I527,$AB:$AF,5,0)&amp;M539,売上入力!$A:$J,10,0)="日払","日払済",VLOOKUP(VLOOKUP(I527,$AB:$AF,5,0)&amp;M539,売上入力!$A:$AJ,35,0)))</f>
        <v>0</v>
      </c>
      <c r="O539" s="770"/>
      <c r="P539" s="73"/>
      <c r="Q539" s="70"/>
      <c r="R539" s="79">
        <v>33</v>
      </c>
      <c r="S539" s="769">
        <f>IF(ISERROR(VLOOKUP(VLOOKUP(Q527,$AB:$AF,5,0)&amp;R539,売上入力!$A:$AJ,35,0)),0,IF(VLOOKUP(VLOOKUP(Q527,$AB:$AF,5,0)&amp;R539,売上入力!$A:$J,10,0)="日払","日払済",VLOOKUP(VLOOKUP(Q527,$AB:$AF,5,0)&amp;R539,売上入力!$A:$AJ,35,0)))</f>
        <v>0</v>
      </c>
      <c r="T539" s="770"/>
      <c r="U539" s="79">
        <v>50</v>
      </c>
      <c r="V539" s="769">
        <f>IF(ISERROR(VLOOKUP(VLOOKUP(Q527,$AB:$AF,5,0)&amp;U539,売上入力!$A:$AJ,35,0)),0,IF(VLOOKUP(VLOOKUP(Q527,$AB:$AF,5,0)&amp;U539,売上入力!$A:$J,10,0)="日払","日払済",VLOOKUP(VLOOKUP(Q527,$AB:$AF,5,0)&amp;U539,売上入力!$A:$AJ,35,0)))</f>
        <v>0</v>
      </c>
      <c r="W539" s="770"/>
      <c r="X539" s="73"/>
    </row>
    <row r="540" spans="1:24" ht="12.95" customHeight="1">
      <c r="A540" s="70"/>
      <c r="B540" s="79">
        <v>34</v>
      </c>
      <c r="C540" s="769">
        <f>IF(ISERROR(VLOOKUP(VLOOKUP(A527,$AB:$AF,5,0)&amp;B540,売上入力!$A:$AJ,35,0)),0,IF(VLOOKUP(VLOOKUP(A527,$AB:$AF,5,0)&amp;B540,売上入力!$A:$J,10,0)="日払","日払済",VLOOKUP(VLOOKUP(A527,$AB:$AF,5,0)&amp;B540,売上入力!$A:$AJ,35,0)))</f>
        <v>0</v>
      </c>
      <c r="D540" s="770"/>
      <c r="E540" s="79">
        <v>51</v>
      </c>
      <c r="F540" s="769">
        <f>IF(ISERROR(VLOOKUP(VLOOKUP(A527,$AB:$AF,5,0)&amp;E540,売上入力!$A:$AJ,35,0)),0,IF(VLOOKUP(VLOOKUP(A527,$AB:$AF,5,0)&amp;E540,売上入力!$A:$J,10,0)="日払","日払済",VLOOKUP(VLOOKUP(A527,$AB:$AF,5,0)&amp;E540,売上入力!$A:$AJ,35,0)))</f>
        <v>0</v>
      </c>
      <c r="G540" s="770"/>
      <c r="H540" s="73"/>
      <c r="I540" s="70"/>
      <c r="J540" s="79">
        <v>34</v>
      </c>
      <c r="K540" s="769">
        <f>IF(ISERROR(VLOOKUP(VLOOKUP(I527,$AB:$AF,5,0)&amp;J540,売上入力!$A:$AJ,35,0)),0,IF(VLOOKUP(VLOOKUP(I527,$AB:$AF,5,0)&amp;J540,売上入力!$A:$J,10,0)="日払","日払済",VLOOKUP(VLOOKUP(I527,$AB:$AF,5,0)&amp;J540,売上入力!$A:$AJ,35,0)))</f>
        <v>0</v>
      </c>
      <c r="L540" s="770"/>
      <c r="M540" s="79">
        <v>51</v>
      </c>
      <c r="N540" s="769">
        <f>IF(ISERROR(VLOOKUP(VLOOKUP(I527,$AB:$AF,5,0)&amp;M540,売上入力!$A:$AJ,35,0)),0,IF(VLOOKUP(VLOOKUP(I527,$AB:$AF,5,0)&amp;M540,売上入力!$A:$J,10,0)="日払","日払済",VLOOKUP(VLOOKUP(I527,$AB:$AF,5,0)&amp;M540,売上入力!$A:$AJ,35,0)))</f>
        <v>0</v>
      </c>
      <c r="O540" s="770"/>
      <c r="P540" s="73"/>
      <c r="Q540" s="70"/>
      <c r="R540" s="79">
        <v>34</v>
      </c>
      <c r="S540" s="769">
        <f>IF(ISERROR(VLOOKUP(VLOOKUP(Q527,$AB:$AF,5,0)&amp;R540,売上入力!$A:$AJ,35,0)),0,IF(VLOOKUP(VLOOKUP(Q527,$AB:$AF,5,0)&amp;R540,売上入力!$A:$J,10,0)="日払","日払済",VLOOKUP(VLOOKUP(Q527,$AB:$AF,5,0)&amp;R540,売上入力!$A:$AJ,35,0)))</f>
        <v>0</v>
      </c>
      <c r="T540" s="770"/>
      <c r="U540" s="79">
        <v>51</v>
      </c>
      <c r="V540" s="769">
        <f>IF(ISERROR(VLOOKUP(VLOOKUP(Q527,$AB:$AF,5,0)&amp;U540,売上入力!$A:$AJ,35,0)),0,IF(VLOOKUP(VLOOKUP(Q527,$AB:$AF,5,0)&amp;U540,売上入力!$A:$J,10,0)="日払","日払済",VLOOKUP(VLOOKUP(Q527,$AB:$AF,5,0)&amp;U540,売上入力!$A:$AJ,35,0)))</f>
        <v>0</v>
      </c>
      <c r="W540" s="770"/>
      <c r="X540" s="73"/>
    </row>
    <row r="541" spans="1:24" ht="12.95" customHeight="1">
      <c r="A541" s="70"/>
      <c r="B541" s="79">
        <v>35</v>
      </c>
      <c r="C541" s="769">
        <f>IF(ISERROR(VLOOKUP(VLOOKUP(A527,$AB:$AF,5,0)&amp;B541,売上入力!$A:$AJ,35,0)),0,IF(VLOOKUP(VLOOKUP(A527,$AB:$AF,5,0)&amp;B541,売上入力!$A:$J,10,0)="日払","日払済",VLOOKUP(VLOOKUP(A527,$AB:$AF,5,0)&amp;B541,売上入力!$A:$AJ,35,0)))</f>
        <v>0</v>
      </c>
      <c r="D541" s="770"/>
      <c r="E541" s="79">
        <v>52</v>
      </c>
      <c r="F541" s="769">
        <f>IF(ISERROR(VLOOKUP(VLOOKUP(A527,$AB:$AF,5,0)&amp;E541,売上入力!$A:$AJ,35,0)),0,IF(VLOOKUP(VLOOKUP(A527,$AB:$AF,5,0)&amp;E541,売上入力!$A:$J,10,0)="日払","日払済",VLOOKUP(VLOOKUP(A527,$AB:$AF,5,0)&amp;E541,売上入力!$A:$AJ,35,0)))</f>
        <v>0</v>
      </c>
      <c r="G541" s="770"/>
      <c r="H541" s="73"/>
      <c r="I541" s="70"/>
      <c r="J541" s="79">
        <v>35</v>
      </c>
      <c r="K541" s="769">
        <f>IF(ISERROR(VLOOKUP(VLOOKUP(I527,$AB:$AF,5,0)&amp;J541,売上入力!$A:$AJ,35,0)),0,IF(VLOOKUP(VLOOKUP(I527,$AB:$AF,5,0)&amp;J541,売上入力!$A:$J,10,0)="日払","日払済",VLOOKUP(VLOOKUP(I527,$AB:$AF,5,0)&amp;J541,売上入力!$A:$AJ,35,0)))</f>
        <v>0</v>
      </c>
      <c r="L541" s="770"/>
      <c r="M541" s="79">
        <v>52</v>
      </c>
      <c r="N541" s="769">
        <f>IF(ISERROR(VLOOKUP(VLOOKUP(I527,$AB:$AF,5,0)&amp;M541,売上入力!$A:$AJ,35,0)),0,IF(VLOOKUP(VLOOKUP(I527,$AB:$AF,5,0)&amp;M541,売上入力!$A:$J,10,0)="日払","日払済",VLOOKUP(VLOOKUP(I527,$AB:$AF,5,0)&amp;M541,売上入力!$A:$AJ,35,0)))</f>
        <v>0</v>
      </c>
      <c r="O541" s="770"/>
      <c r="P541" s="73"/>
      <c r="Q541" s="70"/>
      <c r="R541" s="79">
        <v>35</v>
      </c>
      <c r="S541" s="769">
        <f>IF(ISERROR(VLOOKUP(VLOOKUP(Q527,$AB:$AF,5,0)&amp;R541,売上入力!$A:$AJ,35,0)),0,IF(VLOOKUP(VLOOKUP(Q527,$AB:$AF,5,0)&amp;R541,売上入力!$A:$J,10,0)="日払","日払済",VLOOKUP(VLOOKUP(Q527,$AB:$AF,5,0)&amp;R541,売上入力!$A:$AJ,35,0)))</f>
        <v>0</v>
      </c>
      <c r="T541" s="770"/>
      <c r="U541" s="79">
        <v>52</v>
      </c>
      <c r="V541" s="769">
        <f>IF(ISERROR(VLOOKUP(VLOOKUP(Q527,$AB:$AF,5,0)&amp;U541,売上入力!$A:$AJ,35,0)),0,IF(VLOOKUP(VLOOKUP(Q527,$AB:$AF,5,0)&amp;U541,売上入力!$A:$J,10,0)="日払","日払済",VLOOKUP(VLOOKUP(Q527,$AB:$AF,5,0)&amp;U541,売上入力!$A:$AJ,35,0)))</f>
        <v>0</v>
      </c>
      <c r="W541" s="770"/>
      <c r="X541" s="73"/>
    </row>
    <row r="542" spans="1:24" ht="12.95" customHeight="1">
      <c r="A542" s="70"/>
      <c r="B542" s="79">
        <v>36</v>
      </c>
      <c r="C542" s="769">
        <f>IF(ISERROR(VLOOKUP(VLOOKUP(A527,$AB:$AF,5,0)&amp;B542,売上入力!$A:$AJ,35,0)),0,IF(VLOOKUP(VLOOKUP(A527,$AB:$AF,5,0)&amp;B542,売上入力!$A:$J,10,0)="日払","日払済",VLOOKUP(VLOOKUP(A527,$AB:$AF,5,0)&amp;B542,売上入力!$A:$AJ,35,0)))</f>
        <v>0</v>
      </c>
      <c r="D542" s="770"/>
      <c r="E542" s="79">
        <v>53</v>
      </c>
      <c r="F542" s="769">
        <f>IF(ISERROR(VLOOKUP(VLOOKUP(A527,$AB:$AF,5,0)&amp;E542,売上入力!$A:$AJ,35,0)),0,IF(VLOOKUP(VLOOKUP(A527,$AB:$AF,5,0)&amp;E542,売上入力!$A:$J,10,0)="日払","日払済",VLOOKUP(VLOOKUP(A527,$AB:$AF,5,0)&amp;E542,売上入力!$A:$AJ,35,0)))</f>
        <v>0</v>
      </c>
      <c r="G542" s="770"/>
      <c r="H542" s="73"/>
      <c r="I542" s="70"/>
      <c r="J542" s="79">
        <v>36</v>
      </c>
      <c r="K542" s="769">
        <f>IF(ISERROR(VLOOKUP(VLOOKUP(I527,$AB:$AF,5,0)&amp;J542,売上入力!$A:$AJ,35,0)),0,IF(VLOOKUP(VLOOKUP(I527,$AB:$AF,5,0)&amp;J542,売上入力!$A:$J,10,0)="日払","日払済",VLOOKUP(VLOOKUP(I527,$AB:$AF,5,0)&amp;J542,売上入力!$A:$AJ,35,0)))</f>
        <v>0</v>
      </c>
      <c r="L542" s="770"/>
      <c r="M542" s="79">
        <v>53</v>
      </c>
      <c r="N542" s="769">
        <f>IF(ISERROR(VLOOKUP(VLOOKUP(I527,$AB:$AF,5,0)&amp;M542,売上入力!$A:$AJ,35,0)),0,IF(VLOOKUP(VLOOKUP(I527,$AB:$AF,5,0)&amp;M542,売上入力!$A:$J,10,0)="日払","日払済",VLOOKUP(VLOOKUP(I527,$AB:$AF,5,0)&amp;M542,売上入力!$A:$AJ,35,0)))</f>
        <v>0</v>
      </c>
      <c r="O542" s="770"/>
      <c r="P542" s="73"/>
      <c r="Q542" s="70"/>
      <c r="R542" s="79">
        <v>36</v>
      </c>
      <c r="S542" s="769">
        <f>IF(ISERROR(VLOOKUP(VLOOKUP(Q527,$AB:$AF,5,0)&amp;R542,売上入力!$A:$AJ,35,0)),0,IF(VLOOKUP(VLOOKUP(Q527,$AB:$AF,5,0)&amp;R542,売上入力!$A:$J,10,0)="日払","日払済",VLOOKUP(VLOOKUP(Q527,$AB:$AF,5,0)&amp;R542,売上入力!$A:$AJ,35,0)))</f>
        <v>0</v>
      </c>
      <c r="T542" s="770"/>
      <c r="U542" s="79">
        <v>53</v>
      </c>
      <c r="V542" s="769">
        <f>IF(ISERROR(VLOOKUP(VLOOKUP(Q527,$AB:$AF,5,0)&amp;U542,売上入力!$A:$AJ,35,0)),0,IF(VLOOKUP(VLOOKUP(Q527,$AB:$AF,5,0)&amp;U542,売上入力!$A:$J,10,0)="日払","日払済",VLOOKUP(VLOOKUP(Q527,$AB:$AF,5,0)&amp;U542,売上入力!$A:$AJ,35,0)))</f>
        <v>0</v>
      </c>
      <c r="W542" s="770"/>
      <c r="X542" s="73"/>
    </row>
    <row r="543" spans="1:24" ht="12.95" customHeight="1">
      <c r="A543" s="70"/>
      <c r="B543" s="79">
        <v>37</v>
      </c>
      <c r="C543" s="769">
        <f>IF(ISERROR(VLOOKUP(VLOOKUP(A527,$AB:$AF,5,0)&amp;B543,売上入力!$A:$AJ,35,0)),0,IF(VLOOKUP(VLOOKUP(A527,$AB:$AF,5,0)&amp;B543,売上入力!$A:$J,10,0)="日払","日払済",VLOOKUP(VLOOKUP(A527,$AB:$AF,5,0)&amp;B543,売上入力!$A:$AJ,35,0)))</f>
        <v>0</v>
      </c>
      <c r="D543" s="770"/>
      <c r="E543" s="79">
        <v>54</v>
      </c>
      <c r="F543" s="769">
        <f>IF(ISERROR(VLOOKUP(VLOOKUP(A527,$AB:$AF,5,0)&amp;E543,売上入力!$A:$AJ,35,0)),0,IF(VLOOKUP(VLOOKUP(A527,$AB:$AF,5,0)&amp;E543,売上入力!$A:$J,10,0)="日払","日払済",VLOOKUP(VLOOKUP(A527,$AB:$AF,5,0)&amp;E543,売上入力!$A:$AJ,35,0)))</f>
        <v>0</v>
      </c>
      <c r="G543" s="770"/>
      <c r="H543" s="73"/>
      <c r="I543" s="70"/>
      <c r="J543" s="79">
        <v>37</v>
      </c>
      <c r="K543" s="769">
        <f>IF(ISERROR(VLOOKUP(VLOOKUP(I527,$AB:$AF,5,0)&amp;J543,売上入力!$A:$AJ,35,0)),0,IF(VLOOKUP(VLOOKUP(I527,$AB:$AF,5,0)&amp;J543,売上入力!$A:$J,10,0)="日払","日払済",VLOOKUP(VLOOKUP(I527,$AB:$AF,5,0)&amp;J543,売上入力!$A:$AJ,35,0)))</f>
        <v>0</v>
      </c>
      <c r="L543" s="770"/>
      <c r="M543" s="79">
        <v>54</v>
      </c>
      <c r="N543" s="769">
        <f>IF(ISERROR(VLOOKUP(VLOOKUP(I527,$AB:$AF,5,0)&amp;M543,売上入力!$A:$AJ,35,0)),0,IF(VLOOKUP(VLOOKUP(I527,$AB:$AF,5,0)&amp;M543,売上入力!$A:$J,10,0)="日払","日払済",VLOOKUP(VLOOKUP(I527,$AB:$AF,5,0)&amp;M543,売上入力!$A:$AJ,35,0)))</f>
        <v>0</v>
      </c>
      <c r="O543" s="770"/>
      <c r="P543" s="73"/>
      <c r="Q543" s="70"/>
      <c r="R543" s="79">
        <v>37</v>
      </c>
      <c r="S543" s="769">
        <f>IF(ISERROR(VLOOKUP(VLOOKUP(Q527,$AB:$AF,5,0)&amp;R543,売上入力!$A:$AJ,35,0)),0,IF(VLOOKUP(VLOOKUP(Q527,$AB:$AF,5,0)&amp;R543,売上入力!$A:$J,10,0)="日払","日払済",VLOOKUP(VLOOKUP(Q527,$AB:$AF,5,0)&amp;R543,売上入力!$A:$AJ,35,0)))</f>
        <v>0</v>
      </c>
      <c r="T543" s="770"/>
      <c r="U543" s="79">
        <v>54</v>
      </c>
      <c r="V543" s="769">
        <f>IF(ISERROR(VLOOKUP(VLOOKUP(Q527,$AB:$AF,5,0)&amp;U543,売上入力!$A:$AJ,35,0)),0,IF(VLOOKUP(VLOOKUP(Q527,$AB:$AF,5,0)&amp;U543,売上入力!$A:$J,10,0)="日払","日払済",VLOOKUP(VLOOKUP(Q527,$AB:$AF,5,0)&amp;U543,売上入力!$A:$AJ,35,0)))</f>
        <v>0</v>
      </c>
      <c r="W543" s="770"/>
      <c r="X543" s="73"/>
    </row>
    <row r="544" spans="1:24" ht="12.95" customHeight="1">
      <c r="A544" s="70"/>
      <c r="B544" s="79">
        <v>38</v>
      </c>
      <c r="C544" s="769">
        <f>IF(ISERROR(VLOOKUP(VLOOKUP(A527,$AB:$AF,5,0)&amp;B544,売上入力!$A:$AJ,35,0)),0,IF(VLOOKUP(VLOOKUP(A527,$AB:$AF,5,0)&amp;B544,売上入力!$A:$J,10,0)="日払","日払済",VLOOKUP(VLOOKUP(A527,$AB:$AF,5,0)&amp;B544,売上入力!$A:$AJ,35,0)))</f>
        <v>0</v>
      </c>
      <c r="D544" s="770"/>
      <c r="E544" s="79">
        <v>55</v>
      </c>
      <c r="F544" s="769">
        <f>IF(ISERROR(VLOOKUP(VLOOKUP(A527,$AB:$AF,5,0)&amp;E544,売上入力!$A:$AJ,35,0)),0,IF(VLOOKUP(VLOOKUP(A527,$AB:$AF,5,0)&amp;E544,売上入力!$A:$J,10,0)="日払","日払済",VLOOKUP(VLOOKUP(A527,$AB:$AF,5,0)&amp;E544,売上入力!$A:$AJ,35,0)))</f>
        <v>0</v>
      </c>
      <c r="G544" s="770"/>
      <c r="H544" s="73"/>
      <c r="I544" s="70"/>
      <c r="J544" s="79">
        <v>38</v>
      </c>
      <c r="K544" s="769">
        <f>IF(ISERROR(VLOOKUP(VLOOKUP(I527,$AB:$AF,5,0)&amp;J544,売上入力!$A:$AJ,35,0)),0,IF(VLOOKUP(VLOOKUP(I527,$AB:$AF,5,0)&amp;J544,売上入力!$A:$J,10,0)="日払","日払済",VLOOKUP(VLOOKUP(I527,$AB:$AF,5,0)&amp;J544,売上入力!$A:$AJ,35,0)))</f>
        <v>0</v>
      </c>
      <c r="L544" s="770"/>
      <c r="M544" s="79">
        <v>55</v>
      </c>
      <c r="N544" s="769">
        <f>IF(ISERROR(VLOOKUP(VLOOKUP(I527,$AB:$AF,5,0)&amp;M544,売上入力!$A:$AJ,35,0)),0,IF(VLOOKUP(VLOOKUP(I527,$AB:$AF,5,0)&amp;M544,売上入力!$A:$J,10,0)="日払","日払済",VLOOKUP(VLOOKUP(I527,$AB:$AF,5,0)&amp;M544,売上入力!$A:$AJ,35,0)))</f>
        <v>0</v>
      </c>
      <c r="O544" s="770"/>
      <c r="P544" s="73"/>
      <c r="Q544" s="70"/>
      <c r="R544" s="79">
        <v>38</v>
      </c>
      <c r="S544" s="769">
        <f>IF(ISERROR(VLOOKUP(VLOOKUP(Q527,$AB:$AF,5,0)&amp;R544,売上入力!$A:$AJ,35,0)),0,IF(VLOOKUP(VLOOKUP(Q527,$AB:$AF,5,0)&amp;R544,売上入力!$A:$J,10,0)="日払","日払済",VLOOKUP(VLOOKUP(Q527,$AB:$AF,5,0)&amp;R544,売上入力!$A:$AJ,35,0)))</f>
        <v>0</v>
      </c>
      <c r="T544" s="770"/>
      <c r="U544" s="79">
        <v>55</v>
      </c>
      <c r="V544" s="769">
        <f>IF(ISERROR(VLOOKUP(VLOOKUP(Q527,$AB:$AF,5,0)&amp;U544,売上入力!$A:$AJ,35,0)),0,IF(VLOOKUP(VLOOKUP(Q527,$AB:$AF,5,0)&amp;U544,売上入力!$A:$J,10,0)="日払","日払済",VLOOKUP(VLOOKUP(Q527,$AB:$AF,5,0)&amp;U544,売上入力!$A:$AJ,35,0)))</f>
        <v>0</v>
      </c>
      <c r="W544" s="770"/>
      <c r="X544" s="73"/>
    </row>
    <row r="545" spans="1:24" ht="12.95" customHeight="1">
      <c r="A545" s="70"/>
      <c r="B545" s="79">
        <v>39</v>
      </c>
      <c r="C545" s="769">
        <f>IF(ISERROR(VLOOKUP(VLOOKUP(A527,$AB:$AF,5,0)&amp;B545,売上入力!$A:$AJ,35,0)),0,IF(VLOOKUP(VLOOKUP(A527,$AB:$AF,5,0)&amp;B545,売上入力!$A:$J,10,0)="日払","日払済",VLOOKUP(VLOOKUP(A527,$AB:$AF,5,0)&amp;B545,売上入力!$A:$AJ,35,0)))</f>
        <v>0</v>
      </c>
      <c r="D545" s="770"/>
      <c r="E545" s="80">
        <v>56</v>
      </c>
      <c r="F545" s="769">
        <f>IF(ISERROR(VLOOKUP(VLOOKUP(A527,$AB:$AF,5,0)&amp;E545,売上入力!$A:$AJ,35,0)),0,IF(VLOOKUP(VLOOKUP(A527,$AB:$AF,5,0)&amp;E545,売上入力!$A:$J,10,0)="日払","日払済",VLOOKUP(VLOOKUP(A527,$AB:$AF,5,0)&amp;E545,売上入力!$A:$AJ,35,0)))</f>
        <v>0</v>
      </c>
      <c r="G545" s="770"/>
      <c r="H545" s="73"/>
      <c r="I545" s="70"/>
      <c r="J545" s="79">
        <v>39</v>
      </c>
      <c r="K545" s="769">
        <f>IF(ISERROR(VLOOKUP(VLOOKUP(I527,$AB:$AF,5,0)&amp;J545,売上入力!$A:$AJ,35,0)),0,IF(VLOOKUP(VLOOKUP(I527,$AB:$AF,5,0)&amp;J545,売上入力!$A:$J,10,0)="日払","日払済",VLOOKUP(VLOOKUP(I527,$AB:$AF,5,0)&amp;J545,売上入力!$A:$AJ,35,0)))</f>
        <v>0</v>
      </c>
      <c r="L545" s="770"/>
      <c r="M545" s="80">
        <v>56</v>
      </c>
      <c r="N545" s="769">
        <f>IF(ISERROR(VLOOKUP(VLOOKUP(I527,$AB:$AF,5,0)&amp;M545,売上入力!$A:$AJ,35,0)),0,IF(VLOOKUP(VLOOKUP(I527,$AB:$AF,5,0)&amp;M545,売上入力!$A:$J,10,0)="日払","日払済",VLOOKUP(VLOOKUP(I527,$AB:$AF,5,0)&amp;M545,売上入力!$A:$AJ,35,0)))</f>
        <v>0</v>
      </c>
      <c r="O545" s="770"/>
      <c r="P545" s="73"/>
      <c r="Q545" s="70"/>
      <c r="R545" s="79">
        <v>39</v>
      </c>
      <c r="S545" s="769">
        <f>IF(ISERROR(VLOOKUP(VLOOKUP(Q527,$AB:$AF,5,0)&amp;R545,売上入力!$A:$AJ,35,0)),0,IF(VLOOKUP(VLOOKUP(Q527,$AB:$AF,5,0)&amp;R545,売上入力!$A:$J,10,0)="日払","日払済",VLOOKUP(VLOOKUP(Q527,$AB:$AF,5,0)&amp;R545,売上入力!$A:$AJ,35,0)))</f>
        <v>0</v>
      </c>
      <c r="T545" s="770"/>
      <c r="U545" s="80">
        <v>56</v>
      </c>
      <c r="V545" s="769">
        <f>IF(ISERROR(VLOOKUP(VLOOKUP(Q527,$AB:$AF,5,0)&amp;U545,売上入力!$A:$AJ,35,0)),0,IF(VLOOKUP(VLOOKUP(Q527,$AB:$AF,5,0)&amp;U545,売上入力!$A:$J,10,0)="日払","日払済",VLOOKUP(VLOOKUP(Q527,$AB:$AF,5,0)&amp;U545,売上入力!$A:$AJ,35,0)))</f>
        <v>0</v>
      </c>
      <c r="W545" s="770"/>
      <c r="X545" s="73"/>
    </row>
    <row r="546" spans="1:24" ht="12.95" customHeight="1">
      <c r="A546" s="70"/>
      <c r="B546" s="79">
        <v>40</v>
      </c>
      <c r="C546" s="769">
        <f>IF(ISERROR(VLOOKUP(VLOOKUP(A527,$AB:$AF,5,0)&amp;B546,売上入力!$A:$AJ,35,0)),0,IF(VLOOKUP(VLOOKUP(A527,$AB:$AF,5,0)&amp;B546,売上入力!$A:$J,10,0)="日払","日払済",VLOOKUP(VLOOKUP(A527,$AB:$AF,5,0)&amp;B546,売上入力!$A:$AJ,35,0)))</f>
        <v>0</v>
      </c>
      <c r="D546" s="770"/>
      <c r="E546" s="79">
        <v>57</v>
      </c>
      <c r="F546" s="769">
        <f>IF(ISERROR(VLOOKUP(VLOOKUP(A527,$AB:$AF,5,0)&amp;E546,売上入力!$A:$AJ,35,0)),0,IF(VLOOKUP(VLOOKUP(A527,$AB:$AF,5,0)&amp;E546,売上入力!$A:$J,10,0)="日払","日払済",VLOOKUP(VLOOKUP(A527,$AB:$AF,5,0)&amp;E546,売上入力!$A:$AJ,35,0)))</f>
        <v>0</v>
      </c>
      <c r="G546" s="770"/>
      <c r="H546" s="73"/>
      <c r="I546" s="70"/>
      <c r="J546" s="79">
        <v>40</v>
      </c>
      <c r="K546" s="769">
        <f>IF(ISERROR(VLOOKUP(VLOOKUP(I527,$AB:$AF,5,0)&amp;J546,売上入力!$A:$AJ,35,0)),0,IF(VLOOKUP(VLOOKUP(I527,$AB:$AF,5,0)&amp;J546,売上入力!$A:$J,10,0)="日払","日払済",VLOOKUP(VLOOKUP(I527,$AB:$AF,5,0)&amp;J546,売上入力!$A:$AJ,35,0)))</f>
        <v>0</v>
      </c>
      <c r="L546" s="770"/>
      <c r="M546" s="79">
        <v>57</v>
      </c>
      <c r="N546" s="769">
        <f>IF(ISERROR(VLOOKUP(VLOOKUP(I527,$AB:$AF,5,0)&amp;M546,売上入力!$A:$AJ,35,0)),0,IF(VLOOKUP(VLOOKUP(I527,$AB:$AF,5,0)&amp;M546,売上入力!$A:$J,10,0)="日払","日払済",VLOOKUP(VLOOKUP(I527,$AB:$AF,5,0)&amp;M546,売上入力!$A:$AJ,35,0)))</f>
        <v>0</v>
      </c>
      <c r="O546" s="770"/>
      <c r="P546" s="73"/>
      <c r="Q546" s="70"/>
      <c r="R546" s="79">
        <v>40</v>
      </c>
      <c r="S546" s="769">
        <f>IF(ISERROR(VLOOKUP(VLOOKUP(Q527,$AB:$AF,5,0)&amp;R546,売上入力!$A:$AJ,35,0)),0,IF(VLOOKUP(VLOOKUP(Q527,$AB:$AF,5,0)&amp;R546,売上入力!$A:$J,10,0)="日払","日払済",VLOOKUP(VLOOKUP(Q527,$AB:$AF,5,0)&amp;R546,売上入力!$A:$AJ,35,0)))</f>
        <v>0</v>
      </c>
      <c r="T546" s="770"/>
      <c r="U546" s="79">
        <v>57</v>
      </c>
      <c r="V546" s="769">
        <f>IF(ISERROR(VLOOKUP(VLOOKUP(Q527,$AB:$AF,5,0)&amp;U546,売上入力!$A:$AJ,35,0)),0,IF(VLOOKUP(VLOOKUP(Q527,$AB:$AF,5,0)&amp;U546,売上入力!$A:$J,10,0)="日払","日払済",VLOOKUP(VLOOKUP(Q527,$AB:$AF,5,0)&amp;U546,売上入力!$A:$AJ,35,0)))</f>
        <v>0</v>
      </c>
      <c r="W546" s="770"/>
      <c r="X546" s="73"/>
    </row>
    <row r="547" spans="1:24" ht="12.95" customHeight="1">
      <c r="A547" s="70"/>
      <c r="B547" s="79">
        <v>41</v>
      </c>
      <c r="C547" s="769">
        <f>IF(ISERROR(VLOOKUP(VLOOKUP(A527,$AB:$AF,5,0)&amp;B547,売上入力!$A:$AJ,35,0)),0,IF(VLOOKUP(VLOOKUP(A527,$AB:$AF,5,0)&amp;B547,売上入力!$A:$J,10,0)="日払","日払済",VLOOKUP(VLOOKUP(A527,$AB:$AF,5,0)&amp;B547,売上入力!$A:$AJ,35,0)))</f>
        <v>0</v>
      </c>
      <c r="D547" s="770"/>
      <c r="E547" s="79">
        <v>58</v>
      </c>
      <c r="F547" s="769">
        <f>IF(ISERROR(VLOOKUP(VLOOKUP(A527,$AB:$AF,5,0)&amp;E547,売上入力!$A:$AJ,35,0)),0,IF(VLOOKUP(VLOOKUP(A527,$AB:$AF,5,0)&amp;E547,売上入力!$A:$J,10,0)="日払","日払済",VLOOKUP(VLOOKUP(A527,$AB:$AF,5,0)&amp;E547,売上入力!$A:$AJ,35,0)))</f>
        <v>0</v>
      </c>
      <c r="G547" s="770"/>
      <c r="H547" s="73"/>
      <c r="I547" s="70"/>
      <c r="J547" s="79">
        <v>41</v>
      </c>
      <c r="K547" s="769">
        <f>IF(ISERROR(VLOOKUP(VLOOKUP(I527,$AB:$AF,5,0)&amp;J547,売上入力!$A:$AJ,35,0)),0,IF(VLOOKUP(VLOOKUP(I527,$AB:$AF,5,0)&amp;J547,売上入力!$A:$J,10,0)="日払","日払済",VLOOKUP(VLOOKUP(I527,$AB:$AF,5,0)&amp;J547,売上入力!$A:$AJ,35,0)))</f>
        <v>0</v>
      </c>
      <c r="L547" s="770"/>
      <c r="M547" s="79">
        <v>58</v>
      </c>
      <c r="N547" s="769">
        <f>IF(ISERROR(VLOOKUP(VLOOKUP(I527,$AB:$AF,5,0)&amp;M547,売上入力!$A:$AJ,35,0)),0,IF(VLOOKUP(VLOOKUP(I527,$AB:$AF,5,0)&amp;M547,売上入力!$A:$J,10,0)="日払","日払済",VLOOKUP(VLOOKUP(I527,$AB:$AF,5,0)&amp;M547,売上入力!$A:$AJ,35,0)))</f>
        <v>0</v>
      </c>
      <c r="O547" s="770"/>
      <c r="P547" s="73"/>
      <c r="Q547" s="70"/>
      <c r="R547" s="79">
        <v>41</v>
      </c>
      <c r="S547" s="769">
        <f>IF(ISERROR(VLOOKUP(VLOOKUP(Q527,$AB:$AF,5,0)&amp;R547,売上入力!$A:$AJ,35,0)),0,IF(VLOOKUP(VLOOKUP(Q527,$AB:$AF,5,0)&amp;R547,売上入力!$A:$J,10,0)="日払","日払済",VLOOKUP(VLOOKUP(Q527,$AB:$AF,5,0)&amp;R547,売上入力!$A:$AJ,35,0)))</f>
        <v>0</v>
      </c>
      <c r="T547" s="770"/>
      <c r="U547" s="79">
        <v>58</v>
      </c>
      <c r="V547" s="769">
        <f>IF(ISERROR(VLOOKUP(VLOOKUP(Q527,$AB:$AF,5,0)&amp;U547,売上入力!$A:$AJ,35,0)),0,IF(VLOOKUP(VLOOKUP(Q527,$AB:$AF,5,0)&amp;U547,売上入力!$A:$J,10,0)="日払","日払済",VLOOKUP(VLOOKUP(Q527,$AB:$AF,5,0)&amp;U547,売上入力!$A:$AJ,35,0)))</f>
        <v>0</v>
      </c>
      <c r="W547" s="770"/>
      <c r="X547" s="73"/>
    </row>
    <row r="548" spans="1:24" ht="12.95" customHeight="1">
      <c r="A548" s="70"/>
      <c r="B548" s="79">
        <v>42</v>
      </c>
      <c r="C548" s="769">
        <f>IF(ISERROR(VLOOKUP(VLOOKUP(A527,$AB:$AF,5,0)&amp;B548,売上入力!$A:$AJ,35,0)),0,IF(VLOOKUP(VLOOKUP(A527,$AB:$AF,5,0)&amp;B548,売上入力!$A:$J,10,0)="日払","日払済",VLOOKUP(VLOOKUP(A527,$AB:$AF,5,0)&amp;B548,売上入力!$A:$AJ,35,0)))</f>
        <v>0</v>
      </c>
      <c r="D548" s="770"/>
      <c r="E548" s="79">
        <v>59</v>
      </c>
      <c r="F548" s="769">
        <f>IF(ISERROR(VLOOKUP(VLOOKUP(A527,$AB:$AF,5,0)&amp;E548,売上入力!$A:$AJ,35,0)),0,IF(VLOOKUP(VLOOKUP(A527,$AB:$AF,5,0)&amp;E548,売上入力!$A:$J,10,0)="日払","日払済",VLOOKUP(VLOOKUP(A527,$AB:$AF,5,0)&amp;E548,売上入力!$A:$AJ,35,0)))</f>
        <v>0</v>
      </c>
      <c r="G548" s="770"/>
      <c r="H548" s="73"/>
      <c r="I548" s="70"/>
      <c r="J548" s="79">
        <v>42</v>
      </c>
      <c r="K548" s="769">
        <f>IF(ISERROR(VLOOKUP(VLOOKUP(I527,$AB:$AF,5,0)&amp;J548,売上入力!$A:$AJ,35,0)),0,IF(VLOOKUP(VLOOKUP(I527,$AB:$AF,5,0)&amp;J548,売上入力!$A:$J,10,0)="日払","日払済",VLOOKUP(VLOOKUP(I527,$AB:$AF,5,0)&amp;J548,売上入力!$A:$AJ,35,0)))</f>
        <v>0</v>
      </c>
      <c r="L548" s="770"/>
      <c r="M548" s="79">
        <v>59</v>
      </c>
      <c r="N548" s="769">
        <f>IF(ISERROR(VLOOKUP(VLOOKUP(I527,$AB:$AF,5,0)&amp;M548,売上入力!$A:$AJ,35,0)),0,IF(VLOOKUP(VLOOKUP(I527,$AB:$AF,5,0)&amp;M548,売上入力!$A:$J,10,0)="日払","日払済",VLOOKUP(VLOOKUP(I527,$AB:$AF,5,0)&amp;M548,売上入力!$A:$AJ,35,0)))</f>
        <v>0</v>
      </c>
      <c r="O548" s="770"/>
      <c r="P548" s="73"/>
      <c r="Q548" s="70"/>
      <c r="R548" s="79">
        <v>42</v>
      </c>
      <c r="S548" s="769">
        <f>IF(ISERROR(VLOOKUP(VLOOKUP(Q527,$AB:$AF,5,0)&amp;R548,売上入力!$A:$AJ,35,0)),0,IF(VLOOKUP(VLOOKUP(Q527,$AB:$AF,5,0)&amp;R548,売上入力!$A:$J,10,0)="日払","日払済",VLOOKUP(VLOOKUP(Q527,$AB:$AF,5,0)&amp;R548,売上入力!$A:$AJ,35,0)))</f>
        <v>0</v>
      </c>
      <c r="T548" s="770"/>
      <c r="U548" s="79">
        <v>59</v>
      </c>
      <c r="V548" s="769">
        <f>IF(ISERROR(VLOOKUP(VLOOKUP(Q527,$AB:$AF,5,0)&amp;U548,売上入力!$A:$AJ,35,0)),0,IF(VLOOKUP(VLOOKUP(Q527,$AB:$AF,5,0)&amp;U548,売上入力!$A:$J,10,0)="日払","日払済",VLOOKUP(VLOOKUP(Q527,$AB:$AF,5,0)&amp;U548,売上入力!$A:$AJ,35,0)))</f>
        <v>0</v>
      </c>
      <c r="W548" s="770"/>
      <c r="X548" s="73"/>
    </row>
    <row r="549" spans="1:24" ht="12.95" customHeight="1">
      <c r="A549" s="70"/>
      <c r="B549" s="79">
        <v>43</v>
      </c>
      <c r="C549" s="769">
        <f>IF(ISERROR(VLOOKUP(VLOOKUP(A527,$AB:$AF,5,0)&amp;B549,売上入力!$A:$AJ,35,0)),0,IF(VLOOKUP(VLOOKUP(A527,$AB:$AF,5,0)&amp;B549,売上入力!$A:$J,10,0)="日払","日払済",VLOOKUP(VLOOKUP(A527,$AB:$AF,5,0)&amp;B549,売上入力!$A:$AJ,35,0)))</f>
        <v>0</v>
      </c>
      <c r="D549" s="770"/>
      <c r="E549" s="79">
        <v>60</v>
      </c>
      <c r="F549" s="769">
        <f>IF(ISERROR(VLOOKUP(VLOOKUP(A527,$AB:$AF,5,0)&amp;E549,売上入力!$A:$AJ,35,0)),0,IF(VLOOKUP(VLOOKUP(A527,$AB:$AF,5,0)&amp;E549,売上入力!$A:$J,10,0)="日払","日払済",VLOOKUP(VLOOKUP(A527,$AB:$AF,5,0)&amp;E549,売上入力!$A:$AJ,35,0)))</f>
        <v>0</v>
      </c>
      <c r="G549" s="770"/>
      <c r="H549" s="73"/>
      <c r="I549" s="70"/>
      <c r="J549" s="79">
        <v>43</v>
      </c>
      <c r="K549" s="769">
        <f>IF(ISERROR(VLOOKUP(VLOOKUP(I527,$AB:$AF,5,0)&amp;J549,売上入力!$A:$AJ,35,0)),0,IF(VLOOKUP(VLOOKUP(I527,$AB:$AF,5,0)&amp;J549,売上入力!$A:$J,10,0)="日払","日払済",VLOOKUP(VLOOKUP(I527,$AB:$AF,5,0)&amp;J549,売上入力!$A:$AJ,35,0)))</f>
        <v>0</v>
      </c>
      <c r="L549" s="770"/>
      <c r="M549" s="79">
        <v>60</v>
      </c>
      <c r="N549" s="769">
        <f>IF(ISERROR(VLOOKUP(VLOOKUP(I527,$AB:$AF,5,0)&amp;M549,売上入力!$A:$AJ,35,0)),0,IF(VLOOKUP(VLOOKUP(I527,$AB:$AF,5,0)&amp;M549,売上入力!$A:$J,10,0)="日払","日払済",VLOOKUP(VLOOKUP(I527,$AB:$AF,5,0)&amp;M549,売上入力!$A:$AJ,35,0)))</f>
        <v>0</v>
      </c>
      <c r="O549" s="770"/>
      <c r="P549" s="73"/>
      <c r="Q549" s="70"/>
      <c r="R549" s="79">
        <v>43</v>
      </c>
      <c r="S549" s="769">
        <f>IF(ISERROR(VLOOKUP(VLOOKUP(Q527,$AB:$AF,5,0)&amp;R549,売上入力!$A:$AJ,35,0)),0,IF(VLOOKUP(VLOOKUP(Q527,$AB:$AF,5,0)&amp;R549,売上入力!$A:$J,10,0)="日払","日払済",VLOOKUP(VLOOKUP(Q527,$AB:$AF,5,0)&amp;R549,売上入力!$A:$AJ,35,0)))</f>
        <v>0</v>
      </c>
      <c r="T549" s="770"/>
      <c r="U549" s="79">
        <v>60</v>
      </c>
      <c r="V549" s="769">
        <f>IF(ISERROR(VLOOKUP(VLOOKUP(Q527,$AB:$AF,5,0)&amp;U549,売上入力!$A:$AJ,35,0)),0,IF(VLOOKUP(VLOOKUP(Q527,$AB:$AF,5,0)&amp;U549,売上入力!$A:$J,10,0)="日払","日払済",VLOOKUP(VLOOKUP(Q527,$AB:$AF,5,0)&amp;U549,売上入力!$A:$AJ,35,0)))</f>
        <v>0</v>
      </c>
      <c r="W549" s="770"/>
      <c r="X549" s="73"/>
    </row>
    <row r="550" spans="1:24" ht="12.95" customHeight="1">
      <c r="A550" s="70"/>
      <c r="B550" s="79">
        <v>44</v>
      </c>
      <c r="C550" s="769">
        <f>IF(ISERROR(VLOOKUP(VLOOKUP(A527,$AB:$AF,5,0)&amp;B550,売上入力!$A:$AJ,35,0)),0,IF(VLOOKUP(VLOOKUP(A527,$AB:$AF,5,0)&amp;B550,売上入力!$A:$J,10,0)="日払","日払済",VLOOKUP(VLOOKUP(A527,$AB:$AF,5,0)&amp;B550,売上入力!$A:$AJ,35,0)))</f>
        <v>0</v>
      </c>
      <c r="D550" s="770"/>
      <c r="E550" s="79">
        <v>61</v>
      </c>
      <c r="F550" s="769">
        <f>IF(ISERROR(VLOOKUP(VLOOKUP(A527,$AB:$AF,5,0)&amp;E550,売上入力!$A:$AJ,35,0)),0,IF(VLOOKUP(VLOOKUP(A527,$AB:$AF,5,0)&amp;E550,売上入力!$A:$J,10,0)="日払","日払済",VLOOKUP(VLOOKUP(A527,$AB:$AF,5,0)&amp;E550,売上入力!$A:$AJ,35,0)))</f>
        <v>0</v>
      </c>
      <c r="G550" s="770"/>
      <c r="H550" s="73"/>
      <c r="I550" s="70"/>
      <c r="J550" s="79">
        <v>44</v>
      </c>
      <c r="K550" s="769">
        <f>IF(ISERROR(VLOOKUP(VLOOKUP(I527,$AB:$AF,5,0)&amp;J550,売上入力!$A:$AJ,35,0)),0,IF(VLOOKUP(VLOOKUP(I527,$AB:$AF,5,0)&amp;J550,売上入力!$A:$J,10,0)="日払","日払済",VLOOKUP(VLOOKUP(I527,$AB:$AF,5,0)&amp;J550,売上入力!$A:$AJ,35,0)))</f>
        <v>0</v>
      </c>
      <c r="L550" s="770"/>
      <c r="M550" s="79">
        <v>61</v>
      </c>
      <c r="N550" s="769">
        <f>IF(ISERROR(VLOOKUP(VLOOKUP(I527,$AB:$AF,5,0)&amp;M550,売上入力!$A:$AJ,35,0)),0,IF(VLOOKUP(VLOOKUP(I527,$AB:$AF,5,0)&amp;M550,売上入力!$A:$J,10,0)="日払","日払済",VLOOKUP(VLOOKUP(I527,$AB:$AF,5,0)&amp;M550,売上入力!$A:$AJ,35,0)))</f>
        <v>0</v>
      </c>
      <c r="O550" s="770"/>
      <c r="P550" s="73"/>
      <c r="Q550" s="70"/>
      <c r="R550" s="79">
        <v>44</v>
      </c>
      <c r="S550" s="769">
        <f>IF(ISERROR(VLOOKUP(VLOOKUP(Q527,$AB:$AF,5,0)&amp;R550,売上入力!$A:$AJ,35,0)),0,IF(VLOOKUP(VLOOKUP(Q527,$AB:$AF,5,0)&amp;R550,売上入力!$A:$J,10,0)="日払","日払済",VLOOKUP(VLOOKUP(Q527,$AB:$AF,5,0)&amp;R550,売上入力!$A:$AJ,35,0)))</f>
        <v>0</v>
      </c>
      <c r="T550" s="770"/>
      <c r="U550" s="79">
        <v>61</v>
      </c>
      <c r="V550" s="769">
        <f>IF(ISERROR(VLOOKUP(VLOOKUP(Q527,$AB:$AF,5,0)&amp;U550,売上入力!$A:$AJ,35,0)),0,IF(VLOOKUP(VLOOKUP(Q527,$AB:$AF,5,0)&amp;U550,売上入力!$A:$J,10,0)="日払","日払済",VLOOKUP(VLOOKUP(Q527,$AB:$AF,5,0)&amp;U550,売上入力!$A:$AJ,35,0)))</f>
        <v>0</v>
      </c>
      <c r="W550" s="770"/>
      <c r="X550" s="73"/>
    </row>
    <row r="551" spans="1:24" ht="12.95" customHeight="1">
      <c r="A551" s="70"/>
      <c r="B551" s="80">
        <v>45</v>
      </c>
      <c r="C551" s="769">
        <f>IF(ISERROR(VLOOKUP(VLOOKUP(A527,$AB:$AF,5,0)&amp;B551,売上入力!$A:$AJ,35,0)),0,IF(VLOOKUP(VLOOKUP(A527,$AB:$AF,5,0)&amp;B551,売上入力!$A:$J,10,0)="日払","日払済",VLOOKUP(VLOOKUP(A527,$AB:$AF,5,0)&amp;B551,売上入力!$A:$AJ,35,0)))</f>
        <v>0</v>
      </c>
      <c r="D551" s="770"/>
      <c r="E551" s="79">
        <v>62</v>
      </c>
      <c r="F551" s="769">
        <f>IF(ISERROR(VLOOKUP(VLOOKUP(A527,$AB:$AF,5,0)&amp;E551,売上入力!$A:$AJ,35,0)),0,IF(VLOOKUP(VLOOKUP(A527,$AB:$AF,5,0)&amp;E551,売上入力!$A:$J,10,0)="日払","日払済",VLOOKUP(VLOOKUP(A527,$AB:$AF,5,0)&amp;E551,売上入力!$A:$AJ,35,0)))</f>
        <v>0</v>
      </c>
      <c r="G551" s="770"/>
      <c r="H551" s="73"/>
      <c r="I551" s="70"/>
      <c r="J551" s="80">
        <v>45</v>
      </c>
      <c r="K551" s="769">
        <f>IF(ISERROR(VLOOKUP(VLOOKUP(I527,$AB:$AF,5,0)&amp;J551,売上入力!$A:$AJ,35,0)),0,IF(VLOOKUP(VLOOKUP(I527,$AB:$AF,5,0)&amp;J551,売上入力!$A:$J,10,0)="日払","日払済",VLOOKUP(VLOOKUP(I527,$AB:$AF,5,0)&amp;J551,売上入力!$A:$AJ,35,0)))</f>
        <v>0</v>
      </c>
      <c r="L551" s="770"/>
      <c r="M551" s="79">
        <v>62</v>
      </c>
      <c r="N551" s="769">
        <f>IF(ISERROR(VLOOKUP(VLOOKUP(I527,$AB:$AF,5,0)&amp;M551,売上入力!$A:$AJ,35,0)),0,IF(VLOOKUP(VLOOKUP(I527,$AB:$AF,5,0)&amp;M551,売上入力!$A:$J,10,0)="日払","日払済",VLOOKUP(VLOOKUP(I527,$AB:$AF,5,0)&amp;M551,売上入力!$A:$AJ,35,0)))</f>
        <v>0</v>
      </c>
      <c r="O551" s="770"/>
      <c r="P551" s="73"/>
      <c r="Q551" s="70"/>
      <c r="R551" s="80">
        <v>45</v>
      </c>
      <c r="S551" s="769">
        <f>IF(ISERROR(VLOOKUP(VLOOKUP(Q527,$AB:$AF,5,0)&amp;R551,売上入力!$A:$AJ,35,0)),0,IF(VLOOKUP(VLOOKUP(Q527,$AB:$AF,5,0)&amp;R551,売上入力!$A:$J,10,0)="日払","日払済",VLOOKUP(VLOOKUP(Q527,$AB:$AF,5,0)&amp;R551,売上入力!$A:$AJ,35,0)))</f>
        <v>0</v>
      </c>
      <c r="T551" s="770"/>
      <c r="U551" s="79">
        <v>62</v>
      </c>
      <c r="V551" s="769">
        <f>IF(ISERROR(VLOOKUP(VLOOKUP(Q527,$AB:$AF,5,0)&amp;U551,売上入力!$A:$AJ,35,0)),0,IF(VLOOKUP(VLOOKUP(Q527,$AB:$AF,5,0)&amp;U551,売上入力!$A:$J,10,0)="日払","日払済",VLOOKUP(VLOOKUP(Q527,$AB:$AF,5,0)&amp;U551,売上入力!$A:$AJ,35,0)))</f>
        <v>0</v>
      </c>
      <c r="W551" s="770"/>
      <c r="X551" s="73"/>
    </row>
    <row r="552" spans="1:24" ht="12.95" customHeight="1">
      <c r="A552" s="70"/>
      <c r="B552" s="81"/>
      <c r="C552" s="765"/>
      <c r="D552" s="766"/>
      <c r="E552" s="79">
        <v>63</v>
      </c>
      <c r="F552" s="767">
        <f>IF(ISERROR(VLOOKUP(VLOOKUP(A527,$AB:$AF,5,0)&amp;E552,売上入力!$A:$AJ,35,0)),0,IF(VLOOKUP(VLOOKUP(A527,$AB:$AF,5,0)&amp;E552,売上入力!$A:$J,10,0)="日払","日払済",VLOOKUP(VLOOKUP(A527,$AB:$AF,5,0)&amp;E552,売上入力!$A:$AJ,35,0)))</f>
        <v>0</v>
      </c>
      <c r="G552" s="768"/>
      <c r="H552" s="73"/>
      <c r="I552" s="70"/>
      <c r="J552" s="81"/>
      <c r="K552" s="765"/>
      <c r="L552" s="766"/>
      <c r="M552" s="79">
        <v>63</v>
      </c>
      <c r="N552" s="767">
        <f>IF(ISERROR(VLOOKUP(VLOOKUP(I527,$AB:$AF,5,0)&amp;M552,売上入力!$A:$AJ,35,0)),0,IF(VLOOKUP(VLOOKUP(I527,$AB:$AF,5,0)&amp;M552,売上入力!$A:$J,10,0)="日払","日払済",VLOOKUP(VLOOKUP(I527,$AB:$AF,5,0)&amp;M552,売上入力!$A:$AJ,35,0)))</f>
        <v>0</v>
      </c>
      <c r="O552" s="768"/>
      <c r="P552" s="73"/>
      <c r="Q552" s="70"/>
      <c r="R552" s="81"/>
      <c r="S552" s="765"/>
      <c r="T552" s="766"/>
      <c r="U552" s="79">
        <v>63</v>
      </c>
      <c r="V552" s="767">
        <f>IF(ISERROR(VLOOKUP(VLOOKUP(Q527,$AB:$AF,5,0)&amp;U552,売上入力!$A:$AJ,35,0)),0,IF(VLOOKUP(VLOOKUP(Q527,$AB:$AF,5,0)&amp;U552,売上入力!$A:$J,10,0)="日払","日払済",VLOOKUP(VLOOKUP(Q527,$AB:$AF,5,0)&amp;U552,売上入力!$A:$AJ,35,0)))</f>
        <v>0</v>
      </c>
      <c r="W552" s="768"/>
      <c r="X552" s="73"/>
    </row>
    <row r="553" spans="1:24" ht="12.95" customHeight="1">
      <c r="A553" s="70"/>
      <c r="B553" s="756" t="s">
        <v>50</v>
      </c>
      <c r="C553" s="757"/>
      <c r="D553" s="758"/>
      <c r="E553" s="759">
        <f>SUM(C537:C552,F537:F552)</f>
        <v>0</v>
      </c>
      <c r="F553" s="760"/>
      <c r="G553" s="82" t="s">
        <v>51</v>
      </c>
      <c r="H553" s="73"/>
      <c r="I553" s="70"/>
      <c r="J553" s="756" t="s">
        <v>50</v>
      </c>
      <c r="K553" s="757"/>
      <c r="L553" s="758"/>
      <c r="M553" s="759">
        <f>SUM(K537:K552,N537:N552)</f>
        <v>0</v>
      </c>
      <c r="N553" s="760"/>
      <c r="O553" s="82" t="s">
        <v>51</v>
      </c>
      <c r="P553" s="73"/>
      <c r="Q553" s="70"/>
      <c r="R553" s="756" t="s">
        <v>50</v>
      </c>
      <c r="S553" s="757"/>
      <c r="T553" s="758"/>
      <c r="U553" s="759">
        <f>SUM(S537:S552,V537:V552)</f>
        <v>0</v>
      </c>
      <c r="V553" s="760"/>
      <c r="W553" s="82" t="s">
        <v>51</v>
      </c>
      <c r="X553" s="73"/>
    </row>
    <row r="554" spans="1:24" ht="12.95" customHeight="1">
      <c r="A554" s="70"/>
      <c r="B554" s="756" t="s">
        <v>52</v>
      </c>
      <c r="C554" s="757"/>
      <c r="D554" s="758"/>
      <c r="E554" s="759">
        <f>COUNTIF(C537:C551,"&gt;1")+COUNTIF(F537:F552,"&gt;1")</f>
        <v>0</v>
      </c>
      <c r="F554" s="760"/>
      <c r="G554" s="82" t="s">
        <v>384</v>
      </c>
      <c r="H554" s="73"/>
      <c r="I554" s="70"/>
      <c r="J554" s="756" t="s">
        <v>52</v>
      </c>
      <c r="K554" s="757"/>
      <c r="L554" s="758"/>
      <c r="M554" s="759">
        <f>COUNTIF(K537:K551,"&gt;1")+COUNTIF(N537:N552,"&gt;1")</f>
        <v>0</v>
      </c>
      <c r="N554" s="760"/>
      <c r="O554" s="82" t="s">
        <v>384</v>
      </c>
      <c r="P554" s="73"/>
      <c r="Q554" s="70"/>
      <c r="R554" s="756" t="s">
        <v>52</v>
      </c>
      <c r="S554" s="757"/>
      <c r="T554" s="758"/>
      <c r="U554" s="759">
        <f>COUNTIF(S537:S551,"&gt;1")+COUNTIF(V537:V552,"&gt;1")</f>
        <v>0</v>
      </c>
      <c r="V554" s="760"/>
      <c r="W554" s="82" t="s">
        <v>384</v>
      </c>
      <c r="X554" s="73"/>
    </row>
    <row r="555" spans="1:24" ht="12.95" customHeight="1">
      <c r="A555" s="70"/>
      <c r="B555" s="756" t="s">
        <v>53</v>
      </c>
      <c r="C555" s="757"/>
      <c r="D555" s="758"/>
      <c r="E555" s="761"/>
      <c r="F555" s="762"/>
      <c r="G555" s="82" t="s">
        <v>51</v>
      </c>
      <c r="H555" s="73"/>
      <c r="I555" s="70"/>
      <c r="J555" s="756" t="s">
        <v>53</v>
      </c>
      <c r="K555" s="757"/>
      <c r="L555" s="758"/>
      <c r="M555" s="761"/>
      <c r="N555" s="762"/>
      <c r="O555" s="82" t="s">
        <v>51</v>
      </c>
      <c r="P555" s="73"/>
      <c r="Q555" s="70"/>
      <c r="R555" s="756" t="s">
        <v>53</v>
      </c>
      <c r="S555" s="757"/>
      <c r="T555" s="758"/>
      <c r="U555" s="761"/>
      <c r="V555" s="762"/>
      <c r="W555" s="82" t="s">
        <v>51</v>
      </c>
      <c r="X555" s="73"/>
    </row>
    <row r="556" spans="1:24" ht="12.95" customHeight="1">
      <c r="A556" s="70"/>
      <c r="B556" s="756" t="s">
        <v>54</v>
      </c>
      <c r="C556" s="757"/>
      <c r="D556" s="758"/>
      <c r="E556" s="759">
        <f>E553-E555</f>
        <v>0</v>
      </c>
      <c r="F556" s="760"/>
      <c r="G556" s="82" t="s">
        <v>51</v>
      </c>
      <c r="H556" s="73"/>
      <c r="I556" s="70"/>
      <c r="J556" s="756" t="s">
        <v>54</v>
      </c>
      <c r="K556" s="757"/>
      <c r="L556" s="758"/>
      <c r="M556" s="759">
        <f>M553-M555</f>
        <v>0</v>
      </c>
      <c r="N556" s="760"/>
      <c r="O556" s="82" t="s">
        <v>51</v>
      </c>
      <c r="P556" s="73"/>
      <c r="Q556" s="70"/>
      <c r="R556" s="756" t="s">
        <v>54</v>
      </c>
      <c r="S556" s="757"/>
      <c r="T556" s="758"/>
      <c r="U556" s="759">
        <f>U553-U555</f>
        <v>0</v>
      </c>
      <c r="V556" s="760"/>
      <c r="W556" s="82" t="s">
        <v>51</v>
      </c>
      <c r="X556" s="73"/>
    </row>
    <row r="557" spans="1:24" ht="12.95" customHeight="1">
      <c r="A557" s="70"/>
      <c r="B557" s="83"/>
      <c r="C557" s="83"/>
      <c r="D557" s="83"/>
      <c r="E557" s="84"/>
      <c r="F557" s="85"/>
      <c r="G557" s="83"/>
      <c r="H557" s="73"/>
      <c r="I557" s="70"/>
      <c r="J557" s="83"/>
      <c r="K557" s="83"/>
      <c r="L557" s="83"/>
      <c r="M557" s="84"/>
      <c r="N557" s="85"/>
      <c r="O557" s="83"/>
      <c r="P557" s="73"/>
      <c r="Q557" s="70"/>
      <c r="R557" s="83"/>
      <c r="S557" s="83"/>
      <c r="T557" s="83"/>
      <c r="U557" s="84"/>
      <c r="V557" s="85"/>
      <c r="W557" s="83"/>
      <c r="X557" s="73"/>
    </row>
    <row r="558" spans="1:24" ht="12.95" customHeight="1">
      <c r="A558" s="70"/>
      <c r="B558" s="547" t="s">
        <v>381</v>
      </c>
      <c r="C558" s="548"/>
      <c r="D558" s="548"/>
      <c r="E558" s="548"/>
      <c r="F558" s="548"/>
      <c r="G558" s="549"/>
      <c r="H558" s="73"/>
      <c r="I558" s="70"/>
      <c r="J558" s="547" t="s">
        <v>381</v>
      </c>
      <c r="K558" s="548"/>
      <c r="L558" s="548"/>
      <c r="M558" s="548"/>
      <c r="N558" s="548"/>
      <c r="O558" s="549"/>
      <c r="P558" s="73"/>
      <c r="Q558" s="70"/>
      <c r="R558" s="547" t="s">
        <v>381</v>
      </c>
      <c r="S558" s="548"/>
      <c r="T558" s="548"/>
      <c r="U558" s="548"/>
      <c r="V558" s="548"/>
      <c r="W558" s="549"/>
      <c r="X558" s="73"/>
    </row>
    <row r="559" spans="1:24" ht="12.95" customHeight="1">
      <c r="A559" s="70"/>
      <c r="B559" s="754" t="s">
        <v>56</v>
      </c>
      <c r="C559" s="754"/>
      <c r="D559" s="754"/>
      <c r="E559" s="754"/>
      <c r="F559" s="754"/>
      <c r="G559" s="550"/>
      <c r="H559" s="73"/>
      <c r="I559" s="70"/>
      <c r="J559" s="754" t="s">
        <v>56</v>
      </c>
      <c r="K559" s="754"/>
      <c r="L559" s="754"/>
      <c r="M559" s="754"/>
      <c r="N559" s="754"/>
      <c r="O559" s="550"/>
      <c r="P559" s="73"/>
      <c r="Q559" s="70"/>
      <c r="R559" s="754" t="s">
        <v>56</v>
      </c>
      <c r="S559" s="754"/>
      <c r="T559" s="754"/>
      <c r="U559" s="754"/>
      <c r="V559" s="754"/>
      <c r="W559" s="550"/>
      <c r="X559" s="73"/>
    </row>
    <row r="560" spans="1:24" ht="12.95" customHeight="1">
      <c r="A560" s="70"/>
      <c r="B560" s="755" t="s">
        <v>382</v>
      </c>
      <c r="C560" s="755"/>
      <c r="D560" s="755"/>
      <c r="E560" s="755"/>
      <c r="F560" s="755"/>
      <c r="G560" s="551"/>
      <c r="H560" s="73"/>
      <c r="I560" s="70"/>
      <c r="J560" s="755" t="s">
        <v>382</v>
      </c>
      <c r="K560" s="755"/>
      <c r="L560" s="755"/>
      <c r="M560" s="755"/>
      <c r="N560" s="755"/>
      <c r="O560" s="551"/>
      <c r="P560" s="73"/>
      <c r="Q560" s="70"/>
      <c r="R560" s="755" t="s">
        <v>382</v>
      </c>
      <c r="S560" s="755"/>
      <c r="T560" s="755"/>
      <c r="U560" s="755"/>
      <c r="V560" s="755"/>
      <c r="W560" s="551"/>
      <c r="X560" s="73"/>
    </row>
    <row r="561" spans="1:24" ht="12.95" customHeight="1">
      <c r="A561" s="86"/>
      <c r="B561" s="87"/>
      <c r="C561" s="87"/>
      <c r="D561" s="87"/>
      <c r="E561" s="87"/>
      <c r="F561" s="87"/>
      <c r="G561" s="87"/>
      <c r="H561" s="88"/>
      <c r="I561" s="86"/>
      <c r="J561" s="87"/>
      <c r="K561" s="87"/>
      <c r="L561" s="87"/>
      <c r="M561" s="87"/>
      <c r="N561" s="87"/>
      <c r="O561" s="87"/>
      <c r="P561" s="88"/>
      <c r="Q561" s="86"/>
      <c r="R561" s="87"/>
      <c r="S561" s="87"/>
      <c r="T561" s="87"/>
      <c r="U561" s="87"/>
      <c r="V561" s="87"/>
      <c r="W561" s="87"/>
      <c r="X561" s="88"/>
    </row>
    <row r="562" spans="1:24" ht="12.95" customHeight="1">
      <c r="A562" s="67">
        <v>49</v>
      </c>
      <c r="B562" s="68"/>
      <c r="C562" s="68"/>
      <c r="D562" s="68"/>
      <c r="E562" s="68"/>
      <c r="F562" s="68"/>
      <c r="G562" s="68"/>
      <c r="H562" s="69"/>
      <c r="I562" s="67">
        <v>50</v>
      </c>
      <c r="J562" s="68"/>
      <c r="K562" s="68"/>
      <c r="L562" s="68"/>
      <c r="M562" s="68"/>
      <c r="N562" s="68"/>
      <c r="O562" s="68"/>
      <c r="P562" s="69"/>
      <c r="Q562" s="67">
        <v>51</v>
      </c>
      <c r="R562" s="68"/>
      <c r="S562" s="68"/>
      <c r="T562" s="68"/>
      <c r="U562" s="68"/>
      <c r="V562" s="68"/>
      <c r="W562" s="68"/>
      <c r="X562" s="69"/>
    </row>
    <row r="563" spans="1:24" ht="12.95" customHeight="1">
      <c r="A563" s="70"/>
      <c r="B563" s="788" t="s">
        <v>43</v>
      </c>
      <c r="C563" s="789"/>
      <c r="D563" s="789"/>
      <c r="E563" s="789"/>
      <c r="F563" s="789"/>
      <c r="G563" s="790"/>
      <c r="H563" s="71"/>
      <c r="I563" s="70"/>
      <c r="J563" s="788" t="s">
        <v>43</v>
      </c>
      <c r="K563" s="789"/>
      <c r="L563" s="789"/>
      <c r="M563" s="789"/>
      <c r="N563" s="789"/>
      <c r="O563" s="790"/>
      <c r="P563" s="71"/>
      <c r="Q563" s="70"/>
      <c r="R563" s="788" t="s">
        <v>43</v>
      </c>
      <c r="S563" s="789"/>
      <c r="T563" s="789"/>
      <c r="U563" s="789"/>
      <c r="V563" s="789"/>
      <c r="W563" s="790"/>
      <c r="X563" s="71"/>
    </row>
    <row r="564" spans="1:24" ht="12.95" customHeight="1">
      <c r="A564" s="70"/>
      <c r="B564" s="72"/>
      <c r="C564" s="72"/>
      <c r="D564" s="545" t="str">
        <f>"（ "&amp;$AA$3&amp;"年"</f>
        <v>（ 令和5年</v>
      </c>
      <c r="E564" s="72">
        <f>E3</f>
        <v>10</v>
      </c>
      <c r="F564" s="72" t="s">
        <v>379</v>
      </c>
      <c r="H564" s="73"/>
      <c r="I564" s="70"/>
      <c r="J564" s="72"/>
      <c r="K564" s="72"/>
      <c r="L564" s="545" t="str">
        <f>D564</f>
        <v>（ 令和5年</v>
      </c>
      <c r="M564" s="72">
        <f>E3</f>
        <v>10</v>
      </c>
      <c r="N564" s="72" t="s">
        <v>379</v>
      </c>
      <c r="P564" s="73"/>
      <c r="Q564" s="70"/>
      <c r="R564" s="72"/>
      <c r="S564" s="72"/>
      <c r="T564" s="545" t="str">
        <f>D564</f>
        <v>（ 令和5年</v>
      </c>
      <c r="U564" s="72">
        <f>E3</f>
        <v>10</v>
      </c>
      <c r="V564" s="72" t="s">
        <v>379</v>
      </c>
      <c r="X564" s="73"/>
    </row>
    <row r="565" spans="1:24" ht="12.95" customHeight="1">
      <c r="A565" s="70"/>
      <c r="H565" s="73"/>
      <c r="I565" s="70"/>
      <c r="P565" s="73"/>
      <c r="Q565" s="70"/>
      <c r="X565" s="73"/>
    </row>
    <row r="566" spans="1:24" ht="12.95" customHeight="1">
      <c r="A566" s="70"/>
      <c r="B566" s="74"/>
      <c r="C566" s="791" t="e">
        <f>VLOOKUP(A562,$AB:$AD,3,0)</f>
        <v>#N/A</v>
      </c>
      <c r="D566" s="791"/>
      <c r="E566" s="791" t="e">
        <f>VLOOKUP(A562,$AB:$AF,4,0)</f>
        <v>#N/A</v>
      </c>
      <c r="F566" s="791"/>
      <c r="G566" s="163" t="s">
        <v>44</v>
      </c>
      <c r="H566" s="73"/>
      <c r="I566" s="70"/>
      <c r="J566" s="74"/>
      <c r="K566" s="791" t="e">
        <f>VLOOKUP(I562,$AB:$AD,3,0)</f>
        <v>#N/A</v>
      </c>
      <c r="L566" s="791"/>
      <c r="M566" s="791" t="e">
        <f>VLOOKUP(I562,$AB:$AF,4,0)</f>
        <v>#N/A</v>
      </c>
      <c r="N566" s="791"/>
      <c r="O566" s="163" t="s">
        <v>44</v>
      </c>
      <c r="P566" s="73"/>
      <c r="Q566" s="70"/>
      <c r="R566" s="74"/>
      <c r="S566" s="791" t="e">
        <f>VLOOKUP(Q562,$AB:$AD,3,0)</f>
        <v>#N/A</v>
      </c>
      <c r="T566" s="791"/>
      <c r="U566" s="791" t="e">
        <f>VLOOKUP(Q562,$AB:$AF,4,0)</f>
        <v>#N/A</v>
      </c>
      <c r="V566" s="791"/>
      <c r="W566" s="163" t="s">
        <v>44</v>
      </c>
      <c r="X566" s="73"/>
    </row>
    <row r="567" spans="1:24" ht="12.95" customHeight="1">
      <c r="A567" s="70"/>
      <c r="H567" s="73"/>
      <c r="I567" s="70"/>
      <c r="P567" s="73"/>
      <c r="Q567" s="70"/>
      <c r="X567" s="73"/>
    </row>
    <row r="568" spans="1:24" ht="12.95" customHeight="1">
      <c r="A568" s="70"/>
      <c r="B568" s="775" t="s">
        <v>45</v>
      </c>
      <c r="C568" s="776"/>
      <c r="D568" s="777"/>
      <c r="E568" s="75" t="s">
        <v>46</v>
      </c>
      <c r="F568" s="781">
        <f>$Z$3</f>
        <v>45200</v>
      </c>
      <c r="G568" s="782"/>
      <c r="H568" s="73"/>
      <c r="I568" s="70"/>
      <c r="J568" s="775" t="s">
        <v>45</v>
      </c>
      <c r="K568" s="776"/>
      <c r="L568" s="777"/>
      <c r="M568" s="75" t="s">
        <v>46</v>
      </c>
      <c r="N568" s="781">
        <f>F568</f>
        <v>45200</v>
      </c>
      <c r="O568" s="782"/>
      <c r="P568" s="73"/>
      <c r="Q568" s="70"/>
      <c r="R568" s="775" t="s">
        <v>45</v>
      </c>
      <c r="S568" s="776"/>
      <c r="T568" s="777"/>
      <c r="U568" s="75" t="s">
        <v>46</v>
      </c>
      <c r="V568" s="781">
        <f>F568</f>
        <v>45200</v>
      </c>
      <c r="W568" s="782"/>
      <c r="X568" s="73"/>
    </row>
    <row r="569" spans="1:24" ht="12.95" customHeight="1">
      <c r="A569" s="70"/>
      <c r="B569" s="778"/>
      <c r="C569" s="779"/>
      <c r="D569" s="780"/>
      <c r="E569" s="76" t="s">
        <v>47</v>
      </c>
      <c r="F569" s="784">
        <f>EDATE(F568,1)-1</f>
        <v>45230</v>
      </c>
      <c r="G569" s="785"/>
      <c r="H569" s="73"/>
      <c r="I569" s="70"/>
      <c r="J569" s="778"/>
      <c r="K569" s="779"/>
      <c r="L569" s="780"/>
      <c r="M569" s="76" t="s">
        <v>47</v>
      </c>
      <c r="N569" s="784">
        <f>EDATE(N568,1)-1</f>
        <v>45230</v>
      </c>
      <c r="O569" s="785"/>
      <c r="P569" s="73"/>
      <c r="Q569" s="70"/>
      <c r="R569" s="778"/>
      <c r="S569" s="779"/>
      <c r="T569" s="780"/>
      <c r="U569" s="76" t="s">
        <v>47</v>
      </c>
      <c r="V569" s="784">
        <f>EDATE(V568,1)-1</f>
        <v>45230</v>
      </c>
      <c r="W569" s="785"/>
      <c r="X569" s="73"/>
    </row>
    <row r="570" spans="1:24" ht="12.95" customHeight="1">
      <c r="A570" s="70"/>
      <c r="B570" s="756" t="s">
        <v>21</v>
      </c>
      <c r="C570" s="757"/>
      <c r="D570" s="757"/>
      <c r="E570" s="757"/>
      <c r="F570" s="757"/>
      <c r="G570" s="758"/>
      <c r="H570" s="73"/>
      <c r="I570" s="70"/>
      <c r="J570" s="756" t="s">
        <v>21</v>
      </c>
      <c r="K570" s="757"/>
      <c r="L570" s="757"/>
      <c r="M570" s="757"/>
      <c r="N570" s="757"/>
      <c r="O570" s="758"/>
      <c r="P570" s="73"/>
      <c r="Q570" s="70"/>
      <c r="R570" s="756" t="s">
        <v>21</v>
      </c>
      <c r="S570" s="757"/>
      <c r="T570" s="757"/>
      <c r="U570" s="757"/>
      <c r="V570" s="757"/>
      <c r="W570" s="758"/>
      <c r="X570" s="73"/>
    </row>
    <row r="571" spans="1:24" ht="12.95" customHeight="1">
      <c r="A571" s="70"/>
      <c r="B571" s="77" t="s">
        <v>384</v>
      </c>
      <c r="C571" s="773" t="s">
        <v>49</v>
      </c>
      <c r="D571" s="774"/>
      <c r="E571" s="77" t="s">
        <v>384</v>
      </c>
      <c r="F571" s="773" t="s">
        <v>49</v>
      </c>
      <c r="G571" s="774"/>
      <c r="H571" s="73"/>
      <c r="I571" s="70"/>
      <c r="J571" s="77" t="s">
        <v>384</v>
      </c>
      <c r="K571" s="773" t="s">
        <v>49</v>
      </c>
      <c r="L571" s="774"/>
      <c r="M571" s="77" t="s">
        <v>384</v>
      </c>
      <c r="N571" s="773" t="s">
        <v>49</v>
      </c>
      <c r="O571" s="774"/>
      <c r="P571" s="73"/>
      <c r="Q571" s="70"/>
      <c r="R571" s="77" t="s">
        <v>384</v>
      </c>
      <c r="S571" s="773" t="s">
        <v>49</v>
      </c>
      <c r="T571" s="774"/>
      <c r="U571" s="77" t="s">
        <v>384</v>
      </c>
      <c r="V571" s="773" t="s">
        <v>49</v>
      </c>
      <c r="W571" s="774"/>
      <c r="X571" s="73"/>
    </row>
    <row r="572" spans="1:24" ht="12.95" customHeight="1">
      <c r="A572" s="70"/>
      <c r="B572" s="78">
        <v>31</v>
      </c>
      <c r="C572" s="769">
        <f>IF(ISERROR(VLOOKUP(VLOOKUP(A562,$AB:$AF,5,0)&amp;B572,売上入力!$A:$AJ,35,0)),0,IF(VLOOKUP(VLOOKUP(A562,$AB:$AF,5,0)&amp;B572,売上入力!$A:$J,10,0)="日払","日払済",VLOOKUP(VLOOKUP(A562,$AB:$AF,5,0)&amp;B572,売上入力!$A:$AJ,35,0)))</f>
        <v>0</v>
      </c>
      <c r="D572" s="770"/>
      <c r="E572" s="78">
        <v>48</v>
      </c>
      <c r="F572" s="769">
        <f>IF(ISERROR(VLOOKUP(VLOOKUP(A562,$AB:$AF,5,0)&amp;E572,売上入力!$A:$AJ,35,0)),0,IF(VLOOKUP(VLOOKUP(A562,$AB:$AF,5,0)&amp;E572,売上入力!$A:$J,10,0)="日払","日払済",VLOOKUP(VLOOKUP(A562,$AB:$AF,5,0)&amp;E572,売上入力!$A:$AJ,35,0)))</f>
        <v>0</v>
      </c>
      <c r="G572" s="770"/>
      <c r="H572" s="73"/>
      <c r="I572" s="70"/>
      <c r="J572" s="78">
        <v>31</v>
      </c>
      <c r="K572" s="769">
        <f>IF(ISERROR(VLOOKUP(VLOOKUP(I562,$AB:$AF,5,0)&amp;J572,売上入力!$A:$AJ,35,0)),0,IF(VLOOKUP(VLOOKUP(I562,$AB:$AF,5,0)&amp;J572,売上入力!$A:$J,10,0)="日払","日払済",VLOOKUP(VLOOKUP(I562,$AB:$AF,5,0)&amp;J572,売上入力!$A:$AJ,35,0)))</f>
        <v>0</v>
      </c>
      <c r="L572" s="770"/>
      <c r="M572" s="78">
        <v>48</v>
      </c>
      <c r="N572" s="769">
        <f>IF(ISERROR(VLOOKUP(VLOOKUP(I562,$AB:$AF,5,0)&amp;M572,売上入力!$A:$AJ,35,0)),0,IF(VLOOKUP(VLOOKUP(I562,$AB:$AF,5,0)&amp;M572,売上入力!$A:$J,10,0)="日払","日払済",VLOOKUP(VLOOKUP(I562,$AB:$AF,5,0)&amp;M572,売上入力!$A:$AJ,35,0)))</f>
        <v>0</v>
      </c>
      <c r="O572" s="770"/>
      <c r="P572" s="73"/>
      <c r="Q572" s="70"/>
      <c r="R572" s="78">
        <v>31</v>
      </c>
      <c r="S572" s="769">
        <f>IF(ISERROR(VLOOKUP(VLOOKUP(Q562,$AB:$AF,5,0)&amp;R572,売上入力!$A:$AJ,35,0)),0,IF(VLOOKUP(VLOOKUP(Q562,$AB:$AF,5,0)&amp;R572,売上入力!$A:$J,10,0)="日払","日払済",VLOOKUP(VLOOKUP(Q562,$AB:$AF,5,0)&amp;R572,売上入力!$A:$AJ,35,0)))</f>
        <v>0</v>
      </c>
      <c r="T572" s="770"/>
      <c r="U572" s="78">
        <v>48</v>
      </c>
      <c r="V572" s="769">
        <f>IF(ISERROR(VLOOKUP(VLOOKUP(Q562,$AB:$AF,5,0)&amp;U572,売上入力!$A:$AJ,35,0)),0,IF(VLOOKUP(VLOOKUP(Q562,$AB:$AF,5,0)&amp;U572,売上入力!$A:$J,10,0)="日払","日払済",VLOOKUP(VLOOKUP(Q562,$AB:$AF,5,0)&amp;U572,売上入力!$A:$AJ,35,0)))</f>
        <v>0</v>
      </c>
      <c r="W572" s="770"/>
      <c r="X572" s="73"/>
    </row>
    <row r="573" spans="1:24" ht="12.95" customHeight="1">
      <c r="A573" s="70"/>
      <c r="B573" s="79">
        <v>32</v>
      </c>
      <c r="C573" s="769">
        <f>IF(ISERROR(VLOOKUP(VLOOKUP(A562,$AB:$AF,5,0)&amp;B573,売上入力!$A:$AJ,35,0)),0,IF(VLOOKUP(VLOOKUP(A562,$AB:$AF,5,0)&amp;B573,売上入力!$A:$J,10,0)="日払","日払済",VLOOKUP(VLOOKUP(A562,$AB:$AF,5,0)&amp;B573,売上入力!$A:$AJ,35,0)))</f>
        <v>0</v>
      </c>
      <c r="D573" s="770"/>
      <c r="E573" s="79">
        <v>49</v>
      </c>
      <c r="F573" s="769">
        <f>IF(ISERROR(VLOOKUP(VLOOKUP(A562,$AB:$AF,5,0)&amp;E573,売上入力!$A:$AJ,35,0)),0,IF(VLOOKUP(VLOOKUP(A562,$AB:$AF,5,0)&amp;E573,売上入力!$A:$J,10,0)="日払","日払済",VLOOKUP(VLOOKUP(A562,$AB:$AF,5,0)&amp;E573,売上入力!$A:$AJ,35,0)))</f>
        <v>0</v>
      </c>
      <c r="G573" s="770"/>
      <c r="H573" s="73"/>
      <c r="I573" s="70"/>
      <c r="J573" s="79">
        <v>32</v>
      </c>
      <c r="K573" s="769">
        <f>IF(ISERROR(VLOOKUP(VLOOKUP(I562,$AB:$AF,5,0)&amp;J573,売上入力!$A:$AJ,35,0)),0,IF(VLOOKUP(VLOOKUP(I562,$AB:$AF,5,0)&amp;J573,売上入力!$A:$J,10,0)="日払","日払済",VLOOKUP(VLOOKUP(I562,$AB:$AF,5,0)&amp;J573,売上入力!$A:$AJ,35,0)))</f>
        <v>0</v>
      </c>
      <c r="L573" s="770"/>
      <c r="M573" s="79">
        <v>49</v>
      </c>
      <c r="N573" s="769">
        <f>IF(ISERROR(VLOOKUP(VLOOKUP(I562,$AB:$AF,5,0)&amp;M573,売上入力!$A:$AJ,35,0)),0,IF(VLOOKUP(VLOOKUP(I562,$AB:$AF,5,0)&amp;M573,売上入力!$A:$J,10,0)="日払","日払済",VLOOKUP(VLOOKUP(I562,$AB:$AF,5,0)&amp;M573,売上入力!$A:$AJ,35,0)))</f>
        <v>0</v>
      </c>
      <c r="O573" s="770"/>
      <c r="P573" s="73"/>
      <c r="Q573" s="70"/>
      <c r="R573" s="79">
        <v>32</v>
      </c>
      <c r="S573" s="769">
        <f>IF(ISERROR(VLOOKUP(VLOOKUP(Q562,$AB:$AF,5,0)&amp;R573,売上入力!$A:$AJ,35,0)),0,IF(VLOOKUP(VLOOKUP(Q562,$AB:$AF,5,0)&amp;R573,売上入力!$A:$J,10,0)="日払","日払済",VLOOKUP(VLOOKUP(Q562,$AB:$AF,5,0)&amp;R573,売上入力!$A:$AJ,35,0)))</f>
        <v>0</v>
      </c>
      <c r="T573" s="770"/>
      <c r="U573" s="79">
        <v>49</v>
      </c>
      <c r="V573" s="769">
        <f>IF(ISERROR(VLOOKUP(VLOOKUP(Q562,$AB:$AF,5,0)&amp;U573,売上入力!$A:$AJ,35,0)),0,IF(VLOOKUP(VLOOKUP(Q562,$AB:$AF,5,0)&amp;U573,売上入力!$A:$J,10,0)="日払","日払済",VLOOKUP(VLOOKUP(Q562,$AB:$AF,5,0)&amp;U573,売上入力!$A:$AJ,35,0)))</f>
        <v>0</v>
      </c>
      <c r="W573" s="770"/>
      <c r="X573" s="73"/>
    </row>
    <row r="574" spans="1:24" ht="12.95" customHeight="1">
      <c r="A574" s="70"/>
      <c r="B574" s="79">
        <v>33</v>
      </c>
      <c r="C574" s="769">
        <f>IF(ISERROR(VLOOKUP(VLOOKUP(A562,$AB:$AF,5,0)&amp;B574,売上入力!$A:$AJ,35,0)),0,IF(VLOOKUP(VLOOKUP(A562,$AB:$AF,5,0)&amp;B574,売上入力!$A:$J,10,0)="日払","日払済",VLOOKUP(VLOOKUP(A562,$AB:$AF,5,0)&amp;B574,売上入力!$A:$AJ,35,0)))</f>
        <v>0</v>
      </c>
      <c r="D574" s="770"/>
      <c r="E574" s="79">
        <v>50</v>
      </c>
      <c r="F574" s="769">
        <f>IF(ISERROR(VLOOKUP(VLOOKUP(A562,$AB:$AF,5,0)&amp;E574,売上入力!$A:$AJ,35,0)),0,IF(VLOOKUP(VLOOKUP(A562,$AB:$AF,5,0)&amp;E574,売上入力!$A:$J,10,0)="日払","日払済",VLOOKUP(VLOOKUP(A562,$AB:$AF,5,0)&amp;E574,売上入力!$A:$AJ,35,0)))</f>
        <v>0</v>
      </c>
      <c r="G574" s="770"/>
      <c r="H574" s="73"/>
      <c r="I574" s="70"/>
      <c r="J574" s="79">
        <v>33</v>
      </c>
      <c r="K574" s="769">
        <f>IF(ISERROR(VLOOKUP(VLOOKUP(I562,$AB:$AF,5,0)&amp;J574,売上入力!$A:$AJ,35,0)),0,IF(VLOOKUP(VLOOKUP(I562,$AB:$AF,5,0)&amp;J574,売上入力!$A:$J,10,0)="日払","日払済",VLOOKUP(VLOOKUP(I562,$AB:$AF,5,0)&amp;J574,売上入力!$A:$AJ,35,0)))</f>
        <v>0</v>
      </c>
      <c r="L574" s="770"/>
      <c r="M574" s="79">
        <v>50</v>
      </c>
      <c r="N574" s="769">
        <f>IF(ISERROR(VLOOKUP(VLOOKUP(I562,$AB:$AF,5,0)&amp;M574,売上入力!$A:$AJ,35,0)),0,IF(VLOOKUP(VLOOKUP(I562,$AB:$AF,5,0)&amp;M574,売上入力!$A:$J,10,0)="日払","日払済",VLOOKUP(VLOOKUP(I562,$AB:$AF,5,0)&amp;M574,売上入力!$A:$AJ,35,0)))</f>
        <v>0</v>
      </c>
      <c r="O574" s="770"/>
      <c r="P574" s="73"/>
      <c r="Q574" s="70"/>
      <c r="R574" s="79">
        <v>33</v>
      </c>
      <c r="S574" s="769">
        <f>IF(ISERROR(VLOOKUP(VLOOKUP(Q562,$AB:$AF,5,0)&amp;R574,売上入力!$A:$AJ,35,0)),0,IF(VLOOKUP(VLOOKUP(Q562,$AB:$AF,5,0)&amp;R574,売上入力!$A:$J,10,0)="日払","日払済",VLOOKUP(VLOOKUP(Q562,$AB:$AF,5,0)&amp;R574,売上入力!$A:$AJ,35,0)))</f>
        <v>0</v>
      </c>
      <c r="T574" s="770"/>
      <c r="U574" s="79">
        <v>50</v>
      </c>
      <c r="V574" s="769">
        <f>IF(ISERROR(VLOOKUP(VLOOKUP(Q562,$AB:$AF,5,0)&amp;U574,売上入力!$A:$AJ,35,0)),0,IF(VLOOKUP(VLOOKUP(Q562,$AB:$AF,5,0)&amp;U574,売上入力!$A:$J,10,0)="日払","日払済",VLOOKUP(VLOOKUP(Q562,$AB:$AF,5,0)&amp;U574,売上入力!$A:$AJ,35,0)))</f>
        <v>0</v>
      </c>
      <c r="W574" s="770"/>
      <c r="X574" s="73"/>
    </row>
    <row r="575" spans="1:24" ht="12.95" customHeight="1">
      <c r="A575" s="70"/>
      <c r="B575" s="79">
        <v>34</v>
      </c>
      <c r="C575" s="769">
        <f>IF(ISERROR(VLOOKUP(VLOOKUP(A562,$AB:$AF,5,0)&amp;B575,売上入力!$A:$AJ,35,0)),0,IF(VLOOKUP(VLOOKUP(A562,$AB:$AF,5,0)&amp;B575,売上入力!$A:$J,10,0)="日払","日払済",VLOOKUP(VLOOKUP(A562,$AB:$AF,5,0)&amp;B575,売上入力!$A:$AJ,35,0)))</f>
        <v>0</v>
      </c>
      <c r="D575" s="770"/>
      <c r="E575" s="79">
        <v>51</v>
      </c>
      <c r="F575" s="769">
        <f>IF(ISERROR(VLOOKUP(VLOOKUP(A562,$AB:$AF,5,0)&amp;E575,売上入力!$A:$AJ,35,0)),0,IF(VLOOKUP(VLOOKUP(A562,$AB:$AF,5,0)&amp;E575,売上入力!$A:$J,10,0)="日払","日払済",VLOOKUP(VLOOKUP(A562,$AB:$AF,5,0)&amp;E575,売上入力!$A:$AJ,35,0)))</f>
        <v>0</v>
      </c>
      <c r="G575" s="770"/>
      <c r="H575" s="73"/>
      <c r="I575" s="70"/>
      <c r="J575" s="79">
        <v>34</v>
      </c>
      <c r="K575" s="769">
        <f>IF(ISERROR(VLOOKUP(VLOOKUP(I562,$AB:$AF,5,0)&amp;J575,売上入力!$A:$AJ,35,0)),0,IF(VLOOKUP(VLOOKUP(I562,$AB:$AF,5,0)&amp;J575,売上入力!$A:$J,10,0)="日払","日払済",VLOOKUP(VLOOKUP(I562,$AB:$AF,5,0)&amp;J575,売上入力!$A:$AJ,35,0)))</f>
        <v>0</v>
      </c>
      <c r="L575" s="770"/>
      <c r="M575" s="79">
        <v>51</v>
      </c>
      <c r="N575" s="769">
        <f>IF(ISERROR(VLOOKUP(VLOOKUP(I562,$AB:$AF,5,0)&amp;M575,売上入力!$A:$AJ,35,0)),0,IF(VLOOKUP(VLOOKUP(I562,$AB:$AF,5,0)&amp;M575,売上入力!$A:$J,10,0)="日払","日払済",VLOOKUP(VLOOKUP(I562,$AB:$AF,5,0)&amp;M575,売上入力!$A:$AJ,35,0)))</f>
        <v>0</v>
      </c>
      <c r="O575" s="770"/>
      <c r="P575" s="73"/>
      <c r="Q575" s="70"/>
      <c r="R575" s="79">
        <v>34</v>
      </c>
      <c r="S575" s="769">
        <f>IF(ISERROR(VLOOKUP(VLOOKUP(Q562,$AB:$AF,5,0)&amp;R575,売上入力!$A:$AJ,35,0)),0,IF(VLOOKUP(VLOOKUP(Q562,$AB:$AF,5,0)&amp;R575,売上入力!$A:$J,10,0)="日払","日払済",VLOOKUP(VLOOKUP(Q562,$AB:$AF,5,0)&amp;R575,売上入力!$A:$AJ,35,0)))</f>
        <v>0</v>
      </c>
      <c r="T575" s="770"/>
      <c r="U575" s="79">
        <v>51</v>
      </c>
      <c r="V575" s="769">
        <f>IF(ISERROR(VLOOKUP(VLOOKUP(Q562,$AB:$AF,5,0)&amp;U575,売上入力!$A:$AJ,35,0)),0,IF(VLOOKUP(VLOOKUP(Q562,$AB:$AF,5,0)&amp;U575,売上入力!$A:$J,10,0)="日払","日払済",VLOOKUP(VLOOKUP(Q562,$AB:$AF,5,0)&amp;U575,売上入力!$A:$AJ,35,0)))</f>
        <v>0</v>
      </c>
      <c r="W575" s="770"/>
      <c r="X575" s="73"/>
    </row>
    <row r="576" spans="1:24" ht="12.95" customHeight="1">
      <c r="A576" s="70"/>
      <c r="B576" s="79">
        <v>35</v>
      </c>
      <c r="C576" s="769">
        <f>IF(ISERROR(VLOOKUP(VLOOKUP(A562,$AB:$AF,5,0)&amp;B576,売上入力!$A:$AJ,35,0)),0,IF(VLOOKUP(VLOOKUP(A562,$AB:$AF,5,0)&amp;B576,売上入力!$A:$J,10,0)="日払","日払済",VLOOKUP(VLOOKUP(A562,$AB:$AF,5,0)&amp;B576,売上入力!$A:$AJ,35,0)))</f>
        <v>0</v>
      </c>
      <c r="D576" s="770"/>
      <c r="E576" s="79">
        <v>52</v>
      </c>
      <c r="F576" s="769">
        <f>IF(ISERROR(VLOOKUP(VLOOKUP(A562,$AB:$AF,5,0)&amp;E576,売上入力!$A:$AJ,35,0)),0,IF(VLOOKUP(VLOOKUP(A562,$AB:$AF,5,0)&amp;E576,売上入力!$A:$J,10,0)="日払","日払済",VLOOKUP(VLOOKUP(A562,$AB:$AF,5,0)&amp;E576,売上入力!$A:$AJ,35,0)))</f>
        <v>0</v>
      </c>
      <c r="G576" s="770"/>
      <c r="H576" s="73"/>
      <c r="I576" s="70"/>
      <c r="J576" s="79">
        <v>35</v>
      </c>
      <c r="K576" s="769">
        <f>IF(ISERROR(VLOOKUP(VLOOKUP(I562,$AB:$AF,5,0)&amp;J576,売上入力!$A:$AJ,35,0)),0,IF(VLOOKUP(VLOOKUP(I562,$AB:$AF,5,0)&amp;J576,売上入力!$A:$J,10,0)="日払","日払済",VLOOKUP(VLOOKUP(I562,$AB:$AF,5,0)&amp;J576,売上入力!$A:$AJ,35,0)))</f>
        <v>0</v>
      </c>
      <c r="L576" s="770"/>
      <c r="M576" s="79">
        <v>52</v>
      </c>
      <c r="N576" s="769">
        <f>IF(ISERROR(VLOOKUP(VLOOKUP(I562,$AB:$AF,5,0)&amp;M576,売上入力!$A:$AJ,35,0)),0,IF(VLOOKUP(VLOOKUP(I562,$AB:$AF,5,0)&amp;M576,売上入力!$A:$J,10,0)="日払","日払済",VLOOKUP(VLOOKUP(I562,$AB:$AF,5,0)&amp;M576,売上入力!$A:$AJ,35,0)))</f>
        <v>0</v>
      </c>
      <c r="O576" s="770"/>
      <c r="P576" s="73"/>
      <c r="Q576" s="70"/>
      <c r="R576" s="79">
        <v>35</v>
      </c>
      <c r="S576" s="769">
        <f>IF(ISERROR(VLOOKUP(VLOOKUP(Q562,$AB:$AF,5,0)&amp;R576,売上入力!$A:$AJ,35,0)),0,IF(VLOOKUP(VLOOKUP(Q562,$AB:$AF,5,0)&amp;R576,売上入力!$A:$J,10,0)="日払","日払済",VLOOKUP(VLOOKUP(Q562,$AB:$AF,5,0)&amp;R576,売上入力!$A:$AJ,35,0)))</f>
        <v>0</v>
      </c>
      <c r="T576" s="770"/>
      <c r="U576" s="79">
        <v>52</v>
      </c>
      <c r="V576" s="769">
        <f>IF(ISERROR(VLOOKUP(VLOOKUP(Q562,$AB:$AF,5,0)&amp;U576,売上入力!$A:$AJ,35,0)),0,IF(VLOOKUP(VLOOKUP(Q562,$AB:$AF,5,0)&amp;U576,売上入力!$A:$J,10,0)="日払","日払済",VLOOKUP(VLOOKUP(Q562,$AB:$AF,5,0)&amp;U576,売上入力!$A:$AJ,35,0)))</f>
        <v>0</v>
      </c>
      <c r="W576" s="770"/>
      <c r="X576" s="73"/>
    </row>
    <row r="577" spans="1:24" ht="12.95" customHeight="1">
      <c r="A577" s="70"/>
      <c r="B577" s="79">
        <v>36</v>
      </c>
      <c r="C577" s="769">
        <f>IF(ISERROR(VLOOKUP(VLOOKUP(A562,$AB:$AF,5,0)&amp;B577,売上入力!$A:$AJ,35,0)),0,IF(VLOOKUP(VLOOKUP(A562,$AB:$AF,5,0)&amp;B577,売上入力!$A:$J,10,0)="日払","日払済",VLOOKUP(VLOOKUP(A562,$AB:$AF,5,0)&amp;B577,売上入力!$A:$AJ,35,0)))</f>
        <v>0</v>
      </c>
      <c r="D577" s="770"/>
      <c r="E577" s="79">
        <v>53</v>
      </c>
      <c r="F577" s="769">
        <f>IF(ISERROR(VLOOKUP(VLOOKUP(A562,$AB:$AF,5,0)&amp;E577,売上入力!$A:$AJ,35,0)),0,IF(VLOOKUP(VLOOKUP(A562,$AB:$AF,5,0)&amp;E577,売上入力!$A:$J,10,0)="日払","日払済",VLOOKUP(VLOOKUP(A562,$AB:$AF,5,0)&amp;E577,売上入力!$A:$AJ,35,0)))</f>
        <v>0</v>
      </c>
      <c r="G577" s="770"/>
      <c r="H577" s="73"/>
      <c r="I577" s="70"/>
      <c r="J577" s="79">
        <v>36</v>
      </c>
      <c r="K577" s="769">
        <f>IF(ISERROR(VLOOKUP(VLOOKUP(I562,$AB:$AF,5,0)&amp;J577,売上入力!$A:$AJ,35,0)),0,IF(VLOOKUP(VLOOKUP(I562,$AB:$AF,5,0)&amp;J577,売上入力!$A:$J,10,0)="日払","日払済",VLOOKUP(VLOOKUP(I562,$AB:$AF,5,0)&amp;J577,売上入力!$A:$AJ,35,0)))</f>
        <v>0</v>
      </c>
      <c r="L577" s="770"/>
      <c r="M577" s="79">
        <v>53</v>
      </c>
      <c r="N577" s="769">
        <f>IF(ISERROR(VLOOKUP(VLOOKUP(I562,$AB:$AF,5,0)&amp;M577,売上入力!$A:$AJ,35,0)),0,IF(VLOOKUP(VLOOKUP(I562,$AB:$AF,5,0)&amp;M577,売上入力!$A:$J,10,0)="日払","日払済",VLOOKUP(VLOOKUP(I562,$AB:$AF,5,0)&amp;M577,売上入力!$A:$AJ,35,0)))</f>
        <v>0</v>
      </c>
      <c r="O577" s="770"/>
      <c r="P577" s="73"/>
      <c r="Q577" s="70"/>
      <c r="R577" s="79">
        <v>36</v>
      </c>
      <c r="S577" s="769">
        <f>IF(ISERROR(VLOOKUP(VLOOKUP(Q562,$AB:$AF,5,0)&amp;R577,売上入力!$A:$AJ,35,0)),0,IF(VLOOKUP(VLOOKUP(Q562,$AB:$AF,5,0)&amp;R577,売上入力!$A:$J,10,0)="日払","日払済",VLOOKUP(VLOOKUP(Q562,$AB:$AF,5,0)&amp;R577,売上入力!$A:$AJ,35,0)))</f>
        <v>0</v>
      </c>
      <c r="T577" s="770"/>
      <c r="U577" s="79">
        <v>53</v>
      </c>
      <c r="V577" s="769">
        <f>IF(ISERROR(VLOOKUP(VLOOKUP(Q562,$AB:$AF,5,0)&amp;U577,売上入力!$A:$AJ,35,0)),0,IF(VLOOKUP(VLOOKUP(Q562,$AB:$AF,5,0)&amp;U577,売上入力!$A:$J,10,0)="日払","日払済",VLOOKUP(VLOOKUP(Q562,$AB:$AF,5,0)&amp;U577,売上入力!$A:$AJ,35,0)))</f>
        <v>0</v>
      </c>
      <c r="W577" s="770"/>
      <c r="X577" s="73"/>
    </row>
    <row r="578" spans="1:24" ht="12.95" customHeight="1">
      <c r="A578" s="70"/>
      <c r="B578" s="79">
        <v>37</v>
      </c>
      <c r="C578" s="769">
        <f>IF(ISERROR(VLOOKUP(VLOOKUP(A562,$AB:$AF,5,0)&amp;B578,売上入力!$A:$AJ,35,0)),0,IF(VLOOKUP(VLOOKUP(A562,$AB:$AF,5,0)&amp;B578,売上入力!$A:$J,10,0)="日払","日払済",VLOOKUP(VLOOKUP(A562,$AB:$AF,5,0)&amp;B578,売上入力!$A:$AJ,35,0)))</f>
        <v>0</v>
      </c>
      <c r="D578" s="770"/>
      <c r="E578" s="79">
        <v>54</v>
      </c>
      <c r="F578" s="769">
        <f>IF(ISERROR(VLOOKUP(VLOOKUP(A562,$AB:$AF,5,0)&amp;E578,売上入力!$A:$AJ,35,0)),0,IF(VLOOKUP(VLOOKUP(A562,$AB:$AF,5,0)&amp;E578,売上入力!$A:$J,10,0)="日払","日払済",VLOOKUP(VLOOKUP(A562,$AB:$AF,5,0)&amp;E578,売上入力!$A:$AJ,35,0)))</f>
        <v>0</v>
      </c>
      <c r="G578" s="770"/>
      <c r="H578" s="73"/>
      <c r="I578" s="70"/>
      <c r="J578" s="79">
        <v>37</v>
      </c>
      <c r="K578" s="769">
        <f>IF(ISERROR(VLOOKUP(VLOOKUP(I562,$AB:$AF,5,0)&amp;J578,売上入力!$A:$AJ,35,0)),0,IF(VLOOKUP(VLOOKUP(I562,$AB:$AF,5,0)&amp;J578,売上入力!$A:$J,10,0)="日払","日払済",VLOOKUP(VLOOKUP(I562,$AB:$AF,5,0)&amp;J578,売上入力!$A:$AJ,35,0)))</f>
        <v>0</v>
      </c>
      <c r="L578" s="770"/>
      <c r="M578" s="79">
        <v>54</v>
      </c>
      <c r="N578" s="769">
        <f>IF(ISERROR(VLOOKUP(VLOOKUP(I562,$AB:$AF,5,0)&amp;M578,売上入力!$A:$AJ,35,0)),0,IF(VLOOKUP(VLOOKUP(I562,$AB:$AF,5,0)&amp;M578,売上入力!$A:$J,10,0)="日払","日払済",VLOOKUP(VLOOKUP(I562,$AB:$AF,5,0)&amp;M578,売上入力!$A:$AJ,35,0)))</f>
        <v>0</v>
      </c>
      <c r="O578" s="770"/>
      <c r="P578" s="73"/>
      <c r="Q578" s="70"/>
      <c r="R578" s="79">
        <v>37</v>
      </c>
      <c r="S578" s="769">
        <f>IF(ISERROR(VLOOKUP(VLOOKUP(Q562,$AB:$AF,5,0)&amp;R578,売上入力!$A:$AJ,35,0)),0,IF(VLOOKUP(VLOOKUP(Q562,$AB:$AF,5,0)&amp;R578,売上入力!$A:$J,10,0)="日払","日払済",VLOOKUP(VLOOKUP(Q562,$AB:$AF,5,0)&amp;R578,売上入力!$A:$AJ,35,0)))</f>
        <v>0</v>
      </c>
      <c r="T578" s="770"/>
      <c r="U578" s="79">
        <v>54</v>
      </c>
      <c r="V578" s="769">
        <f>IF(ISERROR(VLOOKUP(VLOOKUP(Q562,$AB:$AF,5,0)&amp;U578,売上入力!$A:$AJ,35,0)),0,IF(VLOOKUP(VLOOKUP(Q562,$AB:$AF,5,0)&amp;U578,売上入力!$A:$J,10,0)="日払","日払済",VLOOKUP(VLOOKUP(Q562,$AB:$AF,5,0)&amp;U578,売上入力!$A:$AJ,35,0)))</f>
        <v>0</v>
      </c>
      <c r="W578" s="770"/>
      <c r="X578" s="73"/>
    </row>
    <row r="579" spans="1:24" ht="12.95" customHeight="1">
      <c r="A579" s="70"/>
      <c r="B579" s="79">
        <v>38</v>
      </c>
      <c r="C579" s="769">
        <f>IF(ISERROR(VLOOKUP(VLOOKUP(A562,$AB:$AF,5,0)&amp;B579,売上入力!$A:$AJ,35,0)),0,IF(VLOOKUP(VLOOKUP(A562,$AB:$AF,5,0)&amp;B579,売上入力!$A:$J,10,0)="日払","日払済",VLOOKUP(VLOOKUP(A562,$AB:$AF,5,0)&amp;B579,売上入力!$A:$AJ,35,0)))</f>
        <v>0</v>
      </c>
      <c r="D579" s="770"/>
      <c r="E579" s="79">
        <v>55</v>
      </c>
      <c r="F579" s="769">
        <f>IF(ISERROR(VLOOKUP(VLOOKUP(A562,$AB:$AF,5,0)&amp;E579,売上入力!$A:$AJ,35,0)),0,IF(VLOOKUP(VLOOKUP(A562,$AB:$AF,5,0)&amp;E579,売上入力!$A:$J,10,0)="日払","日払済",VLOOKUP(VLOOKUP(A562,$AB:$AF,5,0)&amp;E579,売上入力!$A:$AJ,35,0)))</f>
        <v>0</v>
      </c>
      <c r="G579" s="770"/>
      <c r="H579" s="73"/>
      <c r="I579" s="70"/>
      <c r="J579" s="79">
        <v>38</v>
      </c>
      <c r="K579" s="769">
        <f>IF(ISERROR(VLOOKUP(VLOOKUP(I562,$AB:$AF,5,0)&amp;J579,売上入力!$A:$AJ,35,0)),0,IF(VLOOKUP(VLOOKUP(I562,$AB:$AF,5,0)&amp;J579,売上入力!$A:$J,10,0)="日払","日払済",VLOOKUP(VLOOKUP(I562,$AB:$AF,5,0)&amp;J579,売上入力!$A:$AJ,35,0)))</f>
        <v>0</v>
      </c>
      <c r="L579" s="770"/>
      <c r="M579" s="79">
        <v>55</v>
      </c>
      <c r="N579" s="769">
        <f>IF(ISERROR(VLOOKUP(VLOOKUP(I562,$AB:$AF,5,0)&amp;M579,売上入力!$A:$AJ,35,0)),0,IF(VLOOKUP(VLOOKUP(I562,$AB:$AF,5,0)&amp;M579,売上入力!$A:$J,10,0)="日払","日払済",VLOOKUP(VLOOKUP(I562,$AB:$AF,5,0)&amp;M579,売上入力!$A:$AJ,35,0)))</f>
        <v>0</v>
      </c>
      <c r="O579" s="770"/>
      <c r="P579" s="73"/>
      <c r="Q579" s="70"/>
      <c r="R579" s="79">
        <v>38</v>
      </c>
      <c r="S579" s="769">
        <f>IF(ISERROR(VLOOKUP(VLOOKUP(Q562,$AB:$AF,5,0)&amp;R579,売上入力!$A:$AJ,35,0)),0,IF(VLOOKUP(VLOOKUP(Q562,$AB:$AF,5,0)&amp;R579,売上入力!$A:$J,10,0)="日払","日払済",VLOOKUP(VLOOKUP(Q562,$AB:$AF,5,0)&amp;R579,売上入力!$A:$AJ,35,0)))</f>
        <v>0</v>
      </c>
      <c r="T579" s="770"/>
      <c r="U579" s="79">
        <v>55</v>
      </c>
      <c r="V579" s="769">
        <f>IF(ISERROR(VLOOKUP(VLOOKUP(Q562,$AB:$AF,5,0)&amp;U579,売上入力!$A:$AJ,35,0)),0,IF(VLOOKUP(VLOOKUP(Q562,$AB:$AF,5,0)&amp;U579,売上入力!$A:$J,10,0)="日払","日払済",VLOOKUP(VLOOKUP(Q562,$AB:$AF,5,0)&amp;U579,売上入力!$A:$AJ,35,0)))</f>
        <v>0</v>
      </c>
      <c r="W579" s="770"/>
      <c r="X579" s="73"/>
    </row>
    <row r="580" spans="1:24" ht="12.95" customHeight="1">
      <c r="A580" s="70"/>
      <c r="B580" s="79">
        <v>39</v>
      </c>
      <c r="C580" s="769">
        <f>IF(ISERROR(VLOOKUP(VLOOKUP(A562,$AB:$AF,5,0)&amp;B580,売上入力!$A:$AJ,35,0)),0,IF(VLOOKUP(VLOOKUP(A562,$AB:$AF,5,0)&amp;B580,売上入力!$A:$J,10,0)="日払","日払済",VLOOKUP(VLOOKUP(A562,$AB:$AF,5,0)&amp;B580,売上入力!$A:$AJ,35,0)))</f>
        <v>0</v>
      </c>
      <c r="D580" s="770"/>
      <c r="E580" s="80">
        <v>56</v>
      </c>
      <c r="F580" s="769">
        <f>IF(ISERROR(VLOOKUP(VLOOKUP(A562,$AB:$AF,5,0)&amp;E580,売上入力!$A:$AJ,35,0)),0,IF(VLOOKUP(VLOOKUP(A562,$AB:$AF,5,0)&amp;E580,売上入力!$A:$J,10,0)="日払","日払済",VLOOKUP(VLOOKUP(A562,$AB:$AF,5,0)&amp;E580,売上入力!$A:$AJ,35,0)))</f>
        <v>0</v>
      </c>
      <c r="G580" s="770"/>
      <c r="H580" s="73"/>
      <c r="I580" s="70"/>
      <c r="J580" s="79">
        <v>39</v>
      </c>
      <c r="K580" s="769">
        <f>IF(ISERROR(VLOOKUP(VLOOKUP(I562,$AB:$AF,5,0)&amp;J580,売上入力!$A:$AJ,35,0)),0,IF(VLOOKUP(VLOOKUP(I562,$AB:$AF,5,0)&amp;J580,売上入力!$A:$J,10,0)="日払","日払済",VLOOKUP(VLOOKUP(I562,$AB:$AF,5,0)&amp;J580,売上入力!$A:$AJ,35,0)))</f>
        <v>0</v>
      </c>
      <c r="L580" s="770"/>
      <c r="M580" s="80">
        <v>56</v>
      </c>
      <c r="N580" s="769">
        <f>IF(ISERROR(VLOOKUP(VLOOKUP(I562,$AB:$AF,5,0)&amp;M580,売上入力!$A:$AJ,35,0)),0,IF(VLOOKUP(VLOOKUP(I562,$AB:$AF,5,0)&amp;M580,売上入力!$A:$J,10,0)="日払","日払済",VLOOKUP(VLOOKUP(I562,$AB:$AF,5,0)&amp;M580,売上入力!$A:$AJ,35,0)))</f>
        <v>0</v>
      </c>
      <c r="O580" s="770"/>
      <c r="P580" s="73"/>
      <c r="Q580" s="70"/>
      <c r="R580" s="79">
        <v>39</v>
      </c>
      <c r="S580" s="769">
        <f>IF(ISERROR(VLOOKUP(VLOOKUP(Q562,$AB:$AF,5,0)&amp;R580,売上入力!$A:$AJ,35,0)),0,IF(VLOOKUP(VLOOKUP(Q562,$AB:$AF,5,0)&amp;R580,売上入力!$A:$J,10,0)="日払","日払済",VLOOKUP(VLOOKUP(Q562,$AB:$AF,5,0)&amp;R580,売上入力!$A:$AJ,35,0)))</f>
        <v>0</v>
      </c>
      <c r="T580" s="770"/>
      <c r="U580" s="80">
        <v>56</v>
      </c>
      <c r="V580" s="769">
        <f>IF(ISERROR(VLOOKUP(VLOOKUP(Q562,$AB:$AF,5,0)&amp;U580,売上入力!$A:$AJ,35,0)),0,IF(VLOOKUP(VLOOKUP(Q562,$AB:$AF,5,0)&amp;U580,売上入力!$A:$J,10,0)="日払","日払済",VLOOKUP(VLOOKUP(Q562,$AB:$AF,5,0)&amp;U580,売上入力!$A:$AJ,35,0)))</f>
        <v>0</v>
      </c>
      <c r="W580" s="770"/>
      <c r="X580" s="73"/>
    </row>
    <row r="581" spans="1:24" ht="12.95" customHeight="1">
      <c r="A581" s="70"/>
      <c r="B581" s="79">
        <v>40</v>
      </c>
      <c r="C581" s="769">
        <f>IF(ISERROR(VLOOKUP(VLOOKUP(A562,$AB:$AF,5,0)&amp;B581,売上入力!$A:$AJ,35,0)),0,IF(VLOOKUP(VLOOKUP(A562,$AB:$AF,5,0)&amp;B581,売上入力!$A:$J,10,0)="日払","日払済",VLOOKUP(VLOOKUP(A562,$AB:$AF,5,0)&amp;B581,売上入力!$A:$AJ,35,0)))</f>
        <v>0</v>
      </c>
      <c r="D581" s="770"/>
      <c r="E581" s="79">
        <v>57</v>
      </c>
      <c r="F581" s="769">
        <f>IF(ISERROR(VLOOKUP(VLOOKUP(A562,$AB:$AF,5,0)&amp;E581,売上入力!$A:$AJ,35,0)),0,IF(VLOOKUP(VLOOKUP(A562,$AB:$AF,5,0)&amp;E581,売上入力!$A:$J,10,0)="日払","日払済",VLOOKUP(VLOOKUP(A562,$AB:$AF,5,0)&amp;E581,売上入力!$A:$AJ,35,0)))</f>
        <v>0</v>
      </c>
      <c r="G581" s="770"/>
      <c r="H581" s="73"/>
      <c r="I581" s="70"/>
      <c r="J581" s="79">
        <v>40</v>
      </c>
      <c r="K581" s="769">
        <f>IF(ISERROR(VLOOKUP(VLOOKUP(I562,$AB:$AF,5,0)&amp;J581,売上入力!$A:$AJ,35,0)),0,IF(VLOOKUP(VLOOKUP(I562,$AB:$AF,5,0)&amp;J581,売上入力!$A:$J,10,0)="日払","日払済",VLOOKUP(VLOOKUP(I562,$AB:$AF,5,0)&amp;J581,売上入力!$A:$AJ,35,0)))</f>
        <v>0</v>
      </c>
      <c r="L581" s="770"/>
      <c r="M581" s="79">
        <v>57</v>
      </c>
      <c r="N581" s="769">
        <f>IF(ISERROR(VLOOKUP(VLOOKUP(I562,$AB:$AF,5,0)&amp;M581,売上入力!$A:$AJ,35,0)),0,IF(VLOOKUP(VLOOKUP(I562,$AB:$AF,5,0)&amp;M581,売上入力!$A:$J,10,0)="日払","日払済",VLOOKUP(VLOOKUP(I562,$AB:$AF,5,0)&amp;M581,売上入力!$A:$AJ,35,0)))</f>
        <v>0</v>
      </c>
      <c r="O581" s="770"/>
      <c r="P581" s="73"/>
      <c r="Q581" s="70"/>
      <c r="R581" s="79">
        <v>40</v>
      </c>
      <c r="S581" s="769">
        <f>IF(ISERROR(VLOOKUP(VLOOKUP(Q562,$AB:$AF,5,0)&amp;R581,売上入力!$A:$AJ,35,0)),0,IF(VLOOKUP(VLOOKUP(Q562,$AB:$AF,5,0)&amp;R581,売上入力!$A:$J,10,0)="日払","日払済",VLOOKUP(VLOOKUP(Q562,$AB:$AF,5,0)&amp;R581,売上入力!$A:$AJ,35,0)))</f>
        <v>0</v>
      </c>
      <c r="T581" s="770"/>
      <c r="U581" s="79">
        <v>57</v>
      </c>
      <c r="V581" s="769">
        <f>IF(ISERROR(VLOOKUP(VLOOKUP(Q562,$AB:$AF,5,0)&amp;U581,売上入力!$A:$AJ,35,0)),0,IF(VLOOKUP(VLOOKUP(Q562,$AB:$AF,5,0)&amp;U581,売上入力!$A:$J,10,0)="日払","日払済",VLOOKUP(VLOOKUP(Q562,$AB:$AF,5,0)&amp;U581,売上入力!$A:$AJ,35,0)))</f>
        <v>0</v>
      </c>
      <c r="W581" s="770"/>
      <c r="X581" s="73"/>
    </row>
    <row r="582" spans="1:24" ht="12.95" customHeight="1">
      <c r="A582" s="70"/>
      <c r="B582" s="79">
        <v>41</v>
      </c>
      <c r="C582" s="769">
        <f>IF(ISERROR(VLOOKUP(VLOOKUP(A562,$AB:$AF,5,0)&amp;B582,売上入力!$A:$AJ,35,0)),0,IF(VLOOKUP(VLOOKUP(A562,$AB:$AF,5,0)&amp;B582,売上入力!$A:$J,10,0)="日払","日払済",VLOOKUP(VLOOKUP(A562,$AB:$AF,5,0)&amp;B582,売上入力!$A:$AJ,35,0)))</f>
        <v>0</v>
      </c>
      <c r="D582" s="770"/>
      <c r="E582" s="79">
        <v>58</v>
      </c>
      <c r="F582" s="769">
        <f>IF(ISERROR(VLOOKUP(VLOOKUP(A562,$AB:$AF,5,0)&amp;E582,売上入力!$A:$AJ,35,0)),0,IF(VLOOKUP(VLOOKUP(A562,$AB:$AF,5,0)&amp;E582,売上入力!$A:$J,10,0)="日払","日払済",VLOOKUP(VLOOKUP(A562,$AB:$AF,5,0)&amp;E582,売上入力!$A:$AJ,35,0)))</f>
        <v>0</v>
      </c>
      <c r="G582" s="770"/>
      <c r="H582" s="73"/>
      <c r="I582" s="70"/>
      <c r="J582" s="79">
        <v>41</v>
      </c>
      <c r="K582" s="769">
        <f>IF(ISERROR(VLOOKUP(VLOOKUP(I562,$AB:$AF,5,0)&amp;J582,売上入力!$A:$AJ,35,0)),0,IF(VLOOKUP(VLOOKUP(I562,$AB:$AF,5,0)&amp;J582,売上入力!$A:$J,10,0)="日払","日払済",VLOOKUP(VLOOKUP(I562,$AB:$AF,5,0)&amp;J582,売上入力!$A:$AJ,35,0)))</f>
        <v>0</v>
      </c>
      <c r="L582" s="770"/>
      <c r="M582" s="79">
        <v>58</v>
      </c>
      <c r="N582" s="769">
        <f>IF(ISERROR(VLOOKUP(VLOOKUP(I562,$AB:$AF,5,0)&amp;M582,売上入力!$A:$AJ,35,0)),0,IF(VLOOKUP(VLOOKUP(I562,$AB:$AF,5,0)&amp;M582,売上入力!$A:$J,10,0)="日払","日払済",VLOOKUP(VLOOKUP(I562,$AB:$AF,5,0)&amp;M582,売上入力!$A:$AJ,35,0)))</f>
        <v>0</v>
      </c>
      <c r="O582" s="770"/>
      <c r="P582" s="73"/>
      <c r="Q582" s="70"/>
      <c r="R582" s="79">
        <v>41</v>
      </c>
      <c r="S582" s="769">
        <f>IF(ISERROR(VLOOKUP(VLOOKUP(Q562,$AB:$AF,5,0)&amp;R582,売上入力!$A:$AJ,35,0)),0,IF(VLOOKUP(VLOOKUP(Q562,$AB:$AF,5,0)&amp;R582,売上入力!$A:$J,10,0)="日払","日払済",VLOOKUP(VLOOKUP(Q562,$AB:$AF,5,0)&amp;R582,売上入力!$A:$AJ,35,0)))</f>
        <v>0</v>
      </c>
      <c r="T582" s="770"/>
      <c r="U582" s="79">
        <v>58</v>
      </c>
      <c r="V582" s="769">
        <f>IF(ISERROR(VLOOKUP(VLOOKUP(Q562,$AB:$AF,5,0)&amp;U582,売上入力!$A:$AJ,35,0)),0,IF(VLOOKUP(VLOOKUP(Q562,$AB:$AF,5,0)&amp;U582,売上入力!$A:$J,10,0)="日払","日払済",VLOOKUP(VLOOKUP(Q562,$AB:$AF,5,0)&amp;U582,売上入力!$A:$AJ,35,0)))</f>
        <v>0</v>
      </c>
      <c r="W582" s="770"/>
      <c r="X582" s="73"/>
    </row>
    <row r="583" spans="1:24" ht="12.95" customHeight="1">
      <c r="A583" s="70"/>
      <c r="B583" s="79">
        <v>42</v>
      </c>
      <c r="C583" s="769">
        <f>IF(ISERROR(VLOOKUP(VLOOKUP(A562,$AB:$AF,5,0)&amp;B583,売上入力!$A:$AJ,35,0)),0,IF(VLOOKUP(VLOOKUP(A562,$AB:$AF,5,0)&amp;B583,売上入力!$A:$J,10,0)="日払","日払済",VLOOKUP(VLOOKUP(A562,$AB:$AF,5,0)&amp;B583,売上入力!$A:$AJ,35,0)))</f>
        <v>0</v>
      </c>
      <c r="D583" s="770"/>
      <c r="E583" s="79">
        <v>59</v>
      </c>
      <c r="F583" s="769">
        <f>IF(ISERROR(VLOOKUP(VLOOKUP(A562,$AB:$AF,5,0)&amp;E583,売上入力!$A:$AJ,35,0)),0,IF(VLOOKUP(VLOOKUP(A562,$AB:$AF,5,0)&amp;E583,売上入力!$A:$J,10,0)="日払","日払済",VLOOKUP(VLOOKUP(A562,$AB:$AF,5,0)&amp;E583,売上入力!$A:$AJ,35,0)))</f>
        <v>0</v>
      </c>
      <c r="G583" s="770"/>
      <c r="H583" s="73"/>
      <c r="I583" s="70"/>
      <c r="J583" s="79">
        <v>42</v>
      </c>
      <c r="K583" s="769">
        <f>IF(ISERROR(VLOOKUP(VLOOKUP(I562,$AB:$AF,5,0)&amp;J583,売上入力!$A:$AJ,35,0)),0,IF(VLOOKUP(VLOOKUP(I562,$AB:$AF,5,0)&amp;J583,売上入力!$A:$J,10,0)="日払","日払済",VLOOKUP(VLOOKUP(I562,$AB:$AF,5,0)&amp;J583,売上入力!$A:$AJ,35,0)))</f>
        <v>0</v>
      </c>
      <c r="L583" s="770"/>
      <c r="M583" s="79">
        <v>59</v>
      </c>
      <c r="N583" s="769">
        <f>IF(ISERROR(VLOOKUP(VLOOKUP(I562,$AB:$AF,5,0)&amp;M583,売上入力!$A:$AJ,35,0)),0,IF(VLOOKUP(VLOOKUP(I562,$AB:$AF,5,0)&amp;M583,売上入力!$A:$J,10,0)="日払","日払済",VLOOKUP(VLOOKUP(I562,$AB:$AF,5,0)&amp;M583,売上入力!$A:$AJ,35,0)))</f>
        <v>0</v>
      </c>
      <c r="O583" s="770"/>
      <c r="P583" s="73"/>
      <c r="Q583" s="70"/>
      <c r="R583" s="79">
        <v>42</v>
      </c>
      <c r="S583" s="769">
        <f>IF(ISERROR(VLOOKUP(VLOOKUP(Q562,$AB:$AF,5,0)&amp;R583,売上入力!$A:$AJ,35,0)),0,IF(VLOOKUP(VLOOKUP(Q562,$AB:$AF,5,0)&amp;R583,売上入力!$A:$J,10,0)="日払","日払済",VLOOKUP(VLOOKUP(Q562,$AB:$AF,5,0)&amp;R583,売上入力!$A:$AJ,35,0)))</f>
        <v>0</v>
      </c>
      <c r="T583" s="770"/>
      <c r="U583" s="79">
        <v>59</v>
      </c>
      <c r="V583" s="769">
        <f>IF(ISERROR(VLOOKUP(VLOOKUP(Q562,$AB:$AF,5,0)&amp;U583,売上入力!$A:$AJ,35,0)),0,IF(VLOOKUP(VLOOKUP(Q562,$AB:$AF,5,0)&amp;U583,売上入力!$A:$J,10,0)="日払","日払済",VLOOKUP(VLOOKUP(Q562,$AB:$AF,5,0)&amp;U583,売上入力!$A:$AJ,35,0)))</f>
        <v>0</v>
      </c>
      <c r="W583" s="770"/>
      <c r="X583" s="73"/>
    </row>
    <row r="584" spans="1:24" ht="12.95" customHeight="1">
      <c r="A584" s="70"/>
      <c r="B584" s="79">
        <v>43</v>
      </c>
      <c r="C584" s="769">
        <f>IF(ISERROR(VLOOKUP(VLOOKUP(A562,$AB:$AF,5,0)&amp;B584,売上入力!$A:$AJ,35,0)),0,IF(VLOOKUP(VLOOKUP(A562,$AB:$AF,5,0)&amp;B584,売上入力!$A:$J,10,0)="日払","日払済",VLOOKUP(VLOOKUP(A562,$AB:$AF,5,0)&amp;B584,売上入力!$A:$AJ,35,0)))</f>
        <v>0</v>
      </c>
      <c r="D584" s="770"/>
      <c r="E584" s="79">
        <v>60</v>
      </c>
      <c r="F584" s="769">
        <f>IF(ISERROR(VLOOKUP(VLOOKUP(A562,$AB:$AF,5,0)&amp;E584,売上入力!$A:$AJ,35,0)),0,IF(VLOOKUP(VLOOKUP(A562,$AB:$AF,5,0)&amp;E584,売上入力!$A:$J,10,0)="日払","日払済",VLOOKUP(VLOOKUP(A562,$AB:$AF,5,0)&amp;E584,売上入力!$A:$AJ,35,0)))</f>
        <v>0</v>
      </c>
      <c r="G584" s="770"/>
      <c r="H584" s="73"/>
      <c r="I584" s="70"/>
      <c r="J584" s="79">
        <v>43</v>
      </c>
      <c r="K584" s="769">
        <f>IF(ISERROR(VLOOKUP(VLOOKUP(I562,$AB:$AF,5,0)&amp;J584,売上入力!$A:$AJ,35,0)),0,IF(VLOOKUP(VLOOKUP(I562,$AB:$AF,5,0)&amp;J584,売上入力!$A:$J,10,0)="日払","日払済",VLOOKUP(VLOOKUP(I562,$AB:$AF,5,0)&amp;J584,売上入力!$A:$AJ,35,0)))</f>
        <v>0</v>
      </c>
      <c r="L584" s="770"/>
      <c r="M584" s="79">
        <v>60</v>
      </c>
      <c r="N584" s="769">
        <f>IF(ISERROR(VLOOKUP(VLOOKUP(I562,$AB:$AF,5,0)&amp;M584,売上入力!$A:$AJ,35,0)),0,IF(VLOOKUP(VLOOKUP(I562,$AB:$AF,5,0)&amp;M584,売上入力!$A:$J,10,0)="日払","日払済",VLOOKUP(VLOOKUP(I562,$AB:$AF,5,0)&amp;M584,売上入力!$A:$AJ,35,0)))</f>
        <v>0</v>
      </c>
      <c r="O584" s="770"/>
      <c r="P584" s="73"/>
      <c r="Q584" s="70"/>
      <c r="R584" s="79">
        <v>43</v>
      </c>
      <c r="S584" s="769">
        <f>IF(ISERROR(VLOOKUP(VLOOKUP(Q562,$AB:$AF,5,0)&amp;R584,売上入力!$A:$AJ,35,0)),0,IF(VLOOKUP(VLOOKUP(Q562,$AB:$AF,5,0)&amp;R584,売上入力!$A:$J,10,0)="日払","日払済",VLOOKUP(VLOOKUP(Q562,$AB:$AF,5,0)&amp;R584,売上入力!$A:$AJ,35,0)))</f>
        <v>0</v>
      </c>
      <c r="T584" s="770"/>
      <c r="U584" s="79">
        <v>60</v>
      </c>
      <c r="V584" s="769">
        <f>IF(ISERROR(VLOOKUP(VLOOKUP(Q562,$AB:$AF,5,0)&amp;U584,売上入力!$A:$AJ,35,0)),0,IF(VLOOKUP(VLOOKUP(Q562,$AB:$AF,5,0)&amp;U584,売上入力!$A:$J,10,0)="日払","日払済",VLOOKUP(VLOOKUP(Q562,$AB:$AF,5,0)&amp;U584,売上入力!$A:$AJ,35,0)))</f>
        <v>0</v>
      </c>
      <c r="W584" s="770"/>
      <c r="X584" s="73"/>
    </row>
    <row r="585" spans="1:24" ht="12.95" customHeight="1">
      <c r="A585" s="70"/>
      <c r="B585" s="79">
        <v>44</v>
      </c>
      <c r="C585" s="769">
        <f>IF(ISERROR(VLOOKUP(VLOOKUP(A562,$AB:$AF,5,0)&amp;B585,売上入力!$A:$AJ,35,0)),0,IF(VLOOKUP(VLOOKUP(A562,$AB:$AF,5,0)&amp;B585,売上入力!$A:$J,10,0)="日払","日払済",VLOOKUP(VLOOKUP(A562,$AB:$AF,5,0)&amp;B585,売上入力!$A:$AJ,35,0)))</f>
        <v>0</v>
      </c>
      <c r="D585" s="770"/>
      <c r="E585" s="79">
        <v>61</v>
      </c>
      <c r="F585" s="769">
        <f>IF(ISERROR(VLOOKUP(VLOOKUP(A562,$AB:$AF,5,0)&amp;E585,売上入力!$A:$AJ,35,0)),0,IF(VLOOKUP(VLOOKUP(A562,$AB:$AF,5,0)&amp;E585,売上入力!$A:$J,10,0)="日払","日払済",VLOOKUP(VLOOKUP(A562,$AB:$AF,5,0)&amp;E585,売上入力!$A:$AJ,35,0)))</f>
        <v>0</v>
      </c>
      <c r="G585" s="770"/>
      <c r="H585" s="73"/>
      <c r="I585" s="70"/>
      <c r="J585" s="79">
        <v>44</v>
      </c>
      <c r="K585" s="769">
        <f>IF(ISERROR(VLOOKUP(VLOOKUP(I562,$AB:$AF,5,0)&amp;J585,売上入力!$A:$AJ,35,0)),0,IF(VLOOKUP(VLOOKUP(I562,$AB:$AF,5,0)&amp;J585,売上入力!$A:$J,10,0)="日払","日払済",VLOOKUP(VLOOKUP(I562,$AB:$AF,5,0)&amp;J585,売上入力!$A:$AJ,35,0)))</f>
        <v>0</v>
      </c>
      <c r="L585" s="770"/>
      <c r="M585" s="79">
        <v>61</v>
      </c>
      <c r="N585" s="769">
        <f>IF(ISERROR(VLOOKUP(VLOOKUP(I562,$AB:$AF,5,0)&amp;M585,売上入力!$A:$AJ,35,0)),0,IF(VLOOKUP(VLOOKUP(I562,$AB:$AF,5,0)&amp;M585,売上入力!$A:$J,10,0)="日払","日払済",VLOOKUP(VLOOKUP(I562,$AB:$AF,5,0)&amp;M585,売上入力!$A:$AJ,35,0)))</f>
        <v>0</v>
      </c>
      <c r="O585" s="770"/>
      <c r="P585" s="73"/>
      <c r="Q585" s="70"/>
      <c r="R585" s="79">
        <v>44</v>
      </c>
      <c r="S585" s="769">
        <f>IF(ISERROR(VLOOKUP(VLOOKUP(Q562,$AB:$AF,5,0)&amp;R585,売上入力!$A:$AJ,35,0)),0,IF(VLOOKUP(VLOOKUP(Q562,$AB:$AF,5,0)&amp;R585,売上入力!$A:$J,10,0)="日払","日払済",VLOOKUP(VLOOKUP(Q562,$AB:$AF,5,0)&amp;R585,売上入力!$A:$AJ,35,0)))</f>
        <v>0</v>
      </c>
      <c r="T585" s="770"/>
      <c r="U585" s="79">
        <v>61</v>
      </c>
      <c r="V585" s="769">
        <f>IF(ISERROR(VLOOKUP(VLOOKUP(Q562,$AB:$AF,5,0)&amp;U585,売上入力!$A:$AJ,35,0)),0,IF(VLOOKUP(VLOOKUP(Q562,$AB:$AF,5,0)&amp;U585,売上入力!$A:$J,10,0)="日払","日払済",VLOOKUP(VLOOKUP(Q562,$AB:$AF,5,0)&amp;U585,売上入力!$A:$AJ,35,0)))</f>
        <v>0</v>
      </c>
      <c r="W585" s="770"/>
      <c r="X585" s="73"/>
    </row>
    <row r="586" spans="1:24" ht="12.95" customHeight="1">
      <c r="A586" s="70"/>
      <c r="B586" s="80">
        <v>45</v>
      </c>
      <c r="C586" s="769">
        <f>IF(ISERROR(VLOOKUP(VLOOKUP(A562,$AB:$AF,5,0)&amp;B586,売上入力!$A:$AJ,35,0)),0,IF(VLOOKUP(VLOOKUP(A562,$AB:$AF,5,0)&amp;B586,売上入力!$A:$J,10,0)="日払","日払済",VLOOKUP(VLOOKUP(A562,$AB:$AF,5,0)&amp;B586,売上入力!$A:$AJ,35,0)))</f>
        <v>0</v>
      </c>
      <c r="D586" s="770"/>
      <c r="E586" s="79">
        <v>62</v>
      </c>
      <c r="F586" s="769">
        <f>IF(ISERROR(VLOOKUP(VLOOKUP(A562,$AB:$AF,5,0)&amp;E586,売上入力!$A:$AJ,35,0)),0,IF(VLOOKUP(VLOOKUP(A562,$AB:$AF,5,0)&amp;E586,売上入力!$A:$J,10,0)="日払","日払済",VLOOKUP(VLOOKUP(A562,$AB:$AF,5,0)&amp;E586,売上入力!$A:$AJ,35,0)))</f>
        <v>0</v>
      </c>
      <c r="G586" s="770"/>
      <c r="H586" s="73"/>
      <c r="I586" s="70"/>
      <c r="J586" s="80">
        <v>45</v>
      </c>
      <c r="K586" s="769">
        <f>IF(ISERROR(VLOOKUP(VLOOKUP(I562,$AB:$AF,5,0)&amp;J586,売上入力!$A:$AJ,35,0)),0,IF(VLOOKUP(VLOOKUP(I562,$AB:$AF,5,0)&amp;J586,売上入力!$A:$J,10,0)="日払","日払済",VLOOKUP(VLOOKUP(I562,$AB:$AF,5,0)&amp;J586,売上入力!$A:$AJ,35,0)))</f>
        <v>0</v>
      </c>
      <c r="L586" s="770"/>
      <c r="M586" s="79">
        <v>62</v>
      </c>
      <c r="N586" s="769">
        <f>IF(ISERROR(VLOOKUP(VLOOKUP(I562,$AB:$AF,5,0)&amp;M586,売上入力!$A:$AJ,35,0)),0,IF(VLOOKUP(VLOOKUP(I562,$AB:$AF,5,0)&amp;M586,売上入力!$A:$J,10,0)="日払","日払済",VLOOKUP(VLOOKUP(I562,$AB:$AF,5,0)&amp;M586,売上入力!$A:$AJ,35,0)))</f>
        <v>0</v>
      </c>
      <c r="O586" s="770"/>
      <c r="P586" s="73"/>
      <c r="Q586" s="70"/>
      <c r="R586" s="80">
        <v>45</v>
      </c>
      <c r="S586" s="769">
        <f>IF(ISERROR(VLOOKUP(VLOOKUP(Q562,$AB:$AF,5,0)&amp;R586,売上入力!$A:$AJ,35,0)),0,IF(VLOOKUP(VLOOKUP(Q562,$AB:$AF,5,0)&amp;R586,売上入力!$A:$J,10,0)="日払","日払済",VLOOKUP(VLOOKUP(Q562,$AB:$AF,5,0)&amp;R586,売上入力!$A:$AJ,35,0)))</f>
        <v>0</v>
      </c>
      <c r="T586" s="770"/>
      <c r="U586" s="79">
        <v>62</v>
      </c>
      <c r="V586" s="769">
        <f>IF(ISERROR(VLOOKUP(VLOOKUP(Q562,$AB:$AF,5,0)&amp;U586,売上入力!$A:$AJ,35,0)),0,IF(VLOOKUP(VLOOKUP(Q562,$AB:$AF,5,0)&amp;U586,売上入力!$A:$J,10,0)="日払","日払済",VLOOKUP(VLOOKUP(Q562,$AB:$AF,5,0)&amp;U586,売上入力!$A:$AJ,35,0)))</f>
        <v>0</v>
      </c>
      <c r="W586" s="770"/>
      <c r="X586" s="73"/>
    </row>
    <row r="587" spans="1:24" ht="12.95" customHeight="1">
      <c r="A587" s="70"/>
      <c r="B587" s="81"/>
      <c r="C587" s="765"/>
      <c r="D587" s="766"/>
      <c r="E587" s="79">
        <v>63</v>
      </c>
      <c r="F587" s="767">
        <f>IF(ISERROR(VLOOKUP(VLOOKUP(A562,$AB:$AF,5,0)&amp;E587,売上入力!$A:$AJ,35,0)),0,IF(VLOOKUP(VLOOKUP(A562,$AB:$AF,5,0)&amp;E587,売上入力!$A:$J,10,0)="日払","日払済",VLOOKUP(VLOOKUP(A562,$AB:$AF,5,0)&amp;E587,売上入力!$A:$AJ,35,0)))</f>
        <v>0</v>
      </c>
      <c r="G587" s="768"/>
      <c r="H587" s="73"/>
      <c r="I587" s="70"/>
      <c r="J587" s="81"/>
      <c r="K587" s="765"/>
      <c r="L587" s="766"/>
      <c r="M587" s="79">
        <v>63</v>
      </c>
      <c r="N587" s="767">
        <f>IF(ISERROR(VLOOKUP(VLOOKUP(I562,$AB:$AF,5,0)&amp;M587,売上入力!$A:$AJ,35,0)),0,IF(VLOOKUP(VLOOKUP(I562,$AB:$AF,5,0)&amp;M587,売上入力!$A:$J,10,0)="日払","日払済",VLOOKUP(VLOOKUP(I562,$AB:$AF,5,0)&amp;M587,売上入力!$A:$AJ,35,0)))</f>
        <v>0</v>
      </c>
      <c r="O587" s="768"/>
      <c r="P587" s="73"/>
      <c r="Q587" s="70"/>
      <c r="R587" s="81"/>
      <c r="S587" s="765"/>
      <c r="T587" s="766"/>
      <c r="U587" s="79">
        <v>63</v>
      </c>
      <c r="V587" s="767">
        <f>IF(ISERROR(VLOOKUP(VLOOKUP(Q562,$AB:$AF,5,0)&amp;U587,売上入力!$A:$AJ,35,0)),0,IF(VLOOKUP(VLOOKUP(Q562,$AB:$AF,5,0)&amp;U587,売上入力!$A:$J,10,0)="日払","日払済",VLOOKUP(VLOOKUP(Q562,$AB:$AF,5,0)&amp;U587,売上入力!$A:$AJ,35,0)))</f>
        <v>0</v>
      </c>
      <c r="W587" s="768"/>
      <c r="X587" s="73"/>
    </row>
    <row r="588" spans="1:24" ht="12.95" customHeight="1">
      <c r="A588" s="70"/>
      <c r="B588" s="756" t="s">
        <v>50</v>
      </c>
      <c r="C588" s="757"/>
      <c r="D588" s="758"/>
      <c r="E588" s="759">
        <f>SUM(C572:C587,F572:F587)</f>
        <v>0</v>
      </c>
      <c r="F588" s="760"/>
      <c r="G588" s="82" t="s">
        <v>51</v>
      </c>
      <c r="H588" s="73"/>
      <c r="I588" s="70"/>
      <c r="J588" s="756" t="s">
        <v>50</v>
      </c>
      <c r="K588" s="757"/>
      <c r="L588" s="758"/>
      <c r="M588" s="759">
        <f>SUM(K572:K587,N572:N587)</f>
        <v>0</v>
      </c>
      <c r="N588" s="760"/>
      <c r="O588" s="82" t="s">
        <v>51</v>
      </c>
      <c r="P588" s="73"/>
      <c r="Q588" s="70"/>
      <c r="R588" s="756" t="s">
        <v>50</v>
      </c>
      <c r="S588" s="757"/>
      <c r="T588" s="758"/>
      <c r="U588" s="759">
        <f>SUM(S572:S587,V572:V587)</f>
        <v>0</v>
      </c>
      <c r="V588" s="760"/>
      <c r="W588" s="82" t="s">
        <v>51</v>
      </c>
      <c r="X588" s="73"/>
    </row>
    <row r="589" spans="1:24" ht="12.95" customHeight="1">
      <c r="A589" s="70"/>
      <c r="B589" s="756" t="s">
        <v>52</v>
      </c>
      <c r="C589" s="757"/>
      <c r="D589" s="758"/>
      <c r="E589" s="759">
        <f>COUNTIF(C572:C586,"&gt;1")+COUNTIF(F572:F587,"&gt;1")</f>
        <v>0</v>
      </c>
      <c r="F589" s="760"/>
      <c r="G589" s="82" t="s">
        <v>384</v>
      </c>
      <c r="H589" s="73"/>
      <c r="I589" s="70"/>
      <c r="J589" s="756" t="s">
        <v>52</v>
      </c>
      <c r="K589" s="757"/>
      <c r="L589" s="758"/>
      <c r="M589" s="759">
        <f>COUNTIF(K572:K586,"&gt;1")+COUNTIF(N572:N587,"&gt;1")</f>
        <v>0</v>
      </c>
      <c r="N589" s="760"/>
      <c r="O589" s="82" t="s">
        <v>384</v>
      </c>
      <c r="P589" s="73"/>
      <c r="Q589" s="70"/>
      <c r="R589" s="756" t="s">
        <v>52</v>
      </c>
      <c r="S589" s="757"/>
      <c r="T589" s="758"/>
      <c r="U589" s="759">
        <f>COUNTIF(S572:S586,"&gt;1")+COUNTIF(V572:V587,"&gt;1")</f>
        <v>0</v>
      </c>
      <c r="V589" s="760"/>
      <c r="W589" s="82" t="s">
        <v>384</v>
      </c>
      <c r="X589" s="73"/>
    </row>
    <row r="590" spans="1:24" ht="12.95" customHeight="1">
      <c r="A590" s="70"/>
      <c r="B590" s="756" t="s">
        <v>53</v>
      </c>
      <c r="C590" s="757"/>
      <c r="D590" s="758"/>
      <c r="E590" s="761"/>
      <c r="F590" s="762"/>
      <c r="G590" s="82" t="s">
        <v>51</v>
      </c>
      <c r="H590" s="73"/>
      <c r="I590" s="70"/>
      <c r="J590" s="756" t="s">
        <v>53</v>
      </c>
      <c r="K590" s="757"/>
      <c r="L590" s="758"/>
      <c r="M590" s="761"/>
      <c r="N590" s="762"/>
      <c r="O590" s="82" t="s">
        <v>51</v>
      </c>
      <c r="P590" s="73"/>
      <c r="Q590" s="70"/>
      <c r="R590" s="756" t="s">
        <v>53</v>
      </c>
      <c r="S590" s="757"/>
      <c r="T590" s="758"/>
      <c r="U590" s="761"/>
      <c r="V590" s="762"/>
      <c r="W590" s="82" t="s">
        <v>51</v>
      </c>
      <c r="X590" s="73"/>
    </row>
    <row r="591" spans="1:24" ht="12.95" customHeight="1">
      <c r="A591" s="70"/>
      <c r="B591" s="756" t="s">
        <v>54</v>
      </c>
      <c r="C591" s="757"/>
      <c r="D591" s="758"/>
      <c r="E591" s="759">
        <f>E588-E590</f>
        <v>0</v>
      </c>
      <c r="F591" s="760"/>
      <c r="G591" s="82" t="s">
        <v>51</v>
      </c>
      <c r="H591" s="73"/>
      <c r="I591" s="70"/>
      <c r="J591" s="756" t="s">
        <v>54</v>
      </c>
      <c r="K591" s="757"/>
      <c r="L591" s="758"/>
      <c r="M591" s="759">
        <f>M588-M590</f>
        <v>0</v>
      </c>
      <c r="N591" s="760"/>
      <c r="O591" s="82" t="s">
        <v>51</v>
      </c>
      <c r="P591" s="73"/>
      <c r="Q591" s="70"/>
      <c r="R591" s="756" t="s">
        <v>54</v>
      </c>
      <c r="S591" s="757"/>
      <c r="T591" s="758"/>
      <c r="U591" s="759">
        <f>U588-U590</f>
        <v>0</v>
      </c>
      <c r="V591" s="760"/>
      <c r="W591" s="82" t="s">
        <v>51</v>
      </c>
      <c r="X591" s="73"/>
    </row>
    <row r="592" spans="1:24" ht="12.95" customHeight="1">
      <c r="A592" s="70"/>
      <c r="B592" s="83"/>
      <c r="C592" s="83"/>
      <c r="D592" s="83"/>
      <c r="E592" s="84"/>
      <c r="F592" s="85"/>
      <c r="G592" s="83"/>
      <c r="H592" s="73"/>
      <c r="I592" s="70"/>
      <c r="J592" s="83"/>
      <c r="K592" s="83"/>
      <c r="L592" s="83"/>
      <c r="M592" s="84"/>
      <c r="N592" s="85"/>
      <c r="O592" s="83"/>
      <c r="P592" s="73"/>
      <c r="Q592" s="70"/>
      <c r="R592" s="83"/>
      <c r="S592" s="83"/>
      <c r="T592" s="83"/>
      <c r="U592" s="84"/>
      <c r="V592" s="85"/>
      <c r="W592" s="83"/>
      <c r="X592" s="73"/>
    </row>
    <row r="593" spans="1:24" ht="12.95" customHeight="1">
      <c r="A593" s="70"/>
      <c r="B593" s="547" t="s">
        <v>381</v>
      </c>
      <c r="C593" s="548"/>
      <c r="D593" s="548"/>
      <c r="E593" s="548"/>
      <c r="F593" s="548"/>
      <c r="G593" s="549"/>
      <c r="H593" s="73"/>
      <c r="I593" s="70"/>
      <c r="J593" s="547" t="s">
        <v>381</v>
      </c>
      <c r="K593" s="548"/>
      <c r="L593" s="548"/>
      <c r="M593" s="548"/>
      <c r="N593" s="548"/>
      <c r="O593" s="549"/>
      <c r="P593" s="73"/>
      <c r="Q593" s="70"/>
      <c r="R593" s="547" t="s">
        <v>381</v>
      </c>
      <c r="S593" s="548"/>
      <c r="T593" s="548"/>
      <c r="U593" s="548"/>
      <c r="V593" s="548"/>
      <c r="W593" s="549"/>
      <c r="X593" s="73"/>
    </row>
    <row r="594" spans="1:24" ht="12.95" customHeight="1">
      <c r="A594" s="70"/>
      <c r="B594" s="754" t="s">
        <v>56</v>
      </c>
      <c r="C594" s="754"/>
      <c r="D594" s="754"/>
      <c r="E594" s="754"/>
      <c r="F594" s="754"/>
      <c r="G594" s="550"/>
      <c r="H594" s="73"/>
      <c r="I594" s="70"/>
      <c r="J594" s="754" t="s">
        <v>56</v>
      </c>
      <c r="K594" s="754"/>
      <c r="L594" s="754"/>
      <c r="M594" s="754"/>
      <c r="N594" s="754"/>
      <c r="O594" s="550"/>
      <c r="P594" s="73"/>
      <c r="Q594" s="70"/>
      <c r="R594" s="754" t="s">
        <v>56</v>
      </c>
      <c r="S594" s="754"/>
      <c r="T594" s="754"/>
      <c r="U594" s="754"/>
      <c r="V594" s="754"/>
      <c r="W594" s="550"/>
      <c r="X594" s="73"/>
    </row>
    <row r="595" spans="1:24" ht="12.95" customHeight="1">
      <c r="A595" s="70"/>
      <c r="B595" s="755" t="s">
        <v>382</v>
      </c>
      <c r="C595" s="755"/>
      <c r="D595" s="755"/>
      <c r="E595" s="755"/>
      <c r="F595" s="755"/>
      <c r="G595" s="551"/>
      <c r="H595" s="73"/>
      <c r="I595" s="70"/>
      <c r="J595" s="755" t="s">
        <v>382</v>
      </c>
      <c r="K595" s="755"/>
      <c r="L595" s="755"/>
      <c r="M595" s="755"/>
      <c r="N595" s="755"/>
      <c r="O595" s="551"/>
      <c r="P595" s="73"/>
      <c r="Q595" s="70"/>
      <c r="R595" s="755" t="s">
        <v>382</v>
      </c>
      <c r="S595" s="755"/>
      <c r="T595" s="755"/>
      <c r="U595" s="755"/>
      <c r="V595" s="755"/>
      <c r="W595" s="551"/>
      <c r="X595" s="73"/>
    </row>
    <row r="596" spans="1:24" ht="12.95" customHeight="1">
      <c r="A596" s="86"/>
      <c r="B596" s="87"/>
      <c r="C596" s="87"/>
      <c r="D596" s="87"/>
      <c r="E596" s="87"/>
      <c r="F596" s="87"/>
      <c r="G596" s="87"/>
      <c r="H596" s="88"/>
      <c r="I596" s="86"/>
      <c r="J596" s="87"/>
      <c r="K596" s="87"/>
      <c r="L596" s="87"/>
      <c r="M596" s="87"/>
      <c r="N596" s="87"/>
      <c r="O596" s="87"/>
      <c r="P596" s="88"/>
      <c r="Q596" s="86"/>
      <c r="R596" s="87"/>
      <c r="S596" s="87"/>
      <c r="T596" s="87"/>
      <c r="U596" s="87"/>
      <c r="V596" s="87"/>
      <c r="W596" s="87"/>
      <c r="X596" s="88"/>
    </row>
  </sheetData>
  <mergeCells count="2601">
    <mergeCell ref="B2:G2"/>
    <mergeCell ref="J2:O2"/>
    <mergeCell ref="R2:W2"/>
    <mergeCell ref="C5:D5"/>
    <mergeCell ref="E5:F5"/>
    <mergeCell ref="K5:L5"/>
    <mergeCell ref="M5:N5"/>
    <mergeCell ref="S5:T5"/>
    <mergeCell ref="U5:V5"/>
    <mergeCell ref="C11:D11"/>
    <mergeCell ref="F11:G11"/>
    <mergeCell ref="K11:L11"/>
    <mergeCell ref="N11:O11"/>
    <mergeCell ref="S11:T11"/>
    <mergeCell ref="V11:W11"/>
    <mergeCell ref="B9:G9"/>
    <mergeCell ref="J9:O9"/>
    <mergeCell ref="R9:W9"/>
    <mergeCell ref="C10:D10"/>
    <mergeCell ref="F10:G10"/>
    <mergeCell ref="K10:L10"/>
    <mergeCell ref="N10:O10"/>
    <mergeCell ref="S10:T10"/>
    <mergeCell ref="V10:W10"/>
    <mergeCell ref="B7:D8"/>
    <mergeCell ref="F7:G7"/>
    <mergeCell ref="J7:L8"/>
    <mergeCell ref="N7:O7"/>
    <mergeCell ref="R7:T8"/>
    <mergeCell ref="V7:W7"/>
    <mergeCell ref="F8:G8"/>
    <mergeCell ref="N8:O8"/>
    <mergeCell ref="V8:W8"/>
    <mergeCell ref="C14:D14"/>
    <mergeCell ref="F14:G14"/>
    <mergeCell ref="K14:L14"/>
    <mergeCell ref="N14:O14"/>
    <mergeCell ref="S14:T14"/>
    <mergeCell ref="V14:W14"/>
    <mergeCell ref="C13:D13"/>
    <mergeCell ref="F13:G13"/>
    <mergeCell ref="K13:L13"/>
    <mergeCell ref="N13:O13"/>
    <mergeCell ref="S13:T13"/>
    <mergeCell ref="V13:W13"/>
    <mergeCell ref="C12:D12"/>
    <mergeCell ref="F12:G12"/>
    <mergeCell ref="K12:L12"/>
    <mergeCell ref="N12:O12"/>
    <mergeCell ref="S12:T12"/>
    <mergeCell ref="V12:W12"/>
    <mergeCell ref="C17:D17"/>
    <mergeCell ref="F17:G17"/>
    <mergeCell ref="K17:L17"/>
    <mergeCell ref="N17:O17"/>
    <mergeCell ref="S17:T17"/>
    <mergeCell ref="V17:W17"/>
    <mergeCell ref="C16:D16"/>
    <mergeCell ref="F16:G16"/>
    <mergeCell ref="K16:L16"/>
    <mergeCell ref="N16:O16"/>
    <mergeCell ref="S16:T16"/>
    <mergeCell ref="V16:W16"/>
    <mergeCell ref="C15:D15"/>
    <mergeCell ref="F15:G15"/>
    <mergeCell ref="K15:L15"/>
    <mergeCell ref="N15:O15"/>
    <mergeCell ref="S15:T15"/>
    <mergeCell ref="V15:W15"/>
    <mergeCell ref="C20:D20"/>
    <mergeCell ref="F20:G20"/>
    <mergeCell ref="K20:L20"/>
    <mergeCell ref="N20:O20"/>
    <mergeCell ref="S20:T20"/>
    <mergeCell ref="V20:W20"/>
    <mergeCell ref="C19:D19"/>
    <mergeCell ref="F19:G19"/>
    <mergeCell ref="K19:L19"/>
    <mergeCell ref="N19:O19"/>
    <mergeCell ref="S19:T19"/>
    <mergeCell ref="V19:W19"/>
    <mergeCell ref="C18:D18"/>
    <mergeCell ref="F18:G18"/>
    <mergeCell ref="K18:L18"/>
    <mergeCell ref="N18:O18"/>
    <mergeCell ref="S18:T18"/>
    <mergeCell ref="V18:W18"/>
    <mergeCell ref="C23:D23"/>
    <mergeCell ref="F23:G23"/>
    <mergeCell ref="K23:L23"/>
    <mergeCell ref="N23:O23"/>
    <mergeCell ref="S23:T23"/>
    <mergeCell ref="V23:W23"/>
    <mergeCell ref="C22:D22"/>
    <mergeCell ref="F22:G22"/>
    <mergeCell ref="K22:L22"/>
    <mergeCell ref="N22:O22"/>
    <mergeCell ref="S22:T22"/>
    <mergeCell ref="V22:W22"/>
    <mergeCell ref="C21:D21"/>
    <mergeCell ref="F21:G21"/>
    <mergeCell ref="K21:L21"/>
    <mergeCell ref="N21:O21"/>
    <mergeCell ref="S21:T21"/>
    <mergeCell ref="V21:W21"/>
    <mergeCell ref="C26:D26"/>
    <mergeCell ref="F26:G26"/>
    <mergeCell ref="K26:L26"/>
    <mergeCell ref="N26:O26"/>
    <mergeCell ref="S26:T26"/>
    <mergeCell ref="V26:W26"/>
    <mergeCell ref="C25:D25"/>
    <mergeCell ref="F25:G25"/>
    <mergeCell ref="K25:L25"/>
    <mergeCell ref="N25:O25"/>
    <mergeCell ref="S25:T25"/>
    <mergeCell ref="V25:W25"/>
    <mergeCell ref="C24:D24"/>
    <mergeCell ref="F24:G24"/>
    <mergeCell ref="K24:L24"/>
    <mergeCell ref="N24:O24"/>
    <mergeCell ref="S24:T24"/>
    <mergeCell ref="V24:W24"/>
    <mergeCell ref="B29:D29"/>
    <mergeCell ref="E29:F29"/>
    <mergeCell ref="J29:L29"/>
    <mergeCell ref="M29:N29"/>
    <mergeCell ref="R29:T29"/>
    <mergeCell ref="U29:V29"/>
    <mergeCell ref="B28:D28"/>
    <mergeCell ref="E28:F28"/>
    <mergeCell ref="J28:L28"/>
    <mergeCell ref="M28:N28"/>
    <mergeCell ref="R28:T28"/>
    <mergeCell ref="U28:V28"/>
    <mergeCell ref="B27:D27"/>
    <mergeCell ref="E27:F27"/>
    <mergeCell ref="J27:L27"/>
    <mergeCell ref="M27:N27"/>
    <mergeCell ref="R27:T27"/>
    <mergeCell ref="U27:V27"/>
    <mergeCell ref="B37:G37"/>
    <mergeCell ref="J37:O37"/>
    <mergeCell ref="R37:W37"/>
    <mergeCell ref="C40:D40"/>
    <mergeCell ref="E40:F40"/>
    <mergeCell ref="K40:L40"/>
    <mergeCell ref="M40:N40"/>
    <mergeCell ref="S40:T40"/>
    <mergeCell ref="U40:V40"/>
    <mergeCell ref="B33:F33"/>
    <mergeCell ref="J33:N33"/>
    <mergeCell ref="R33:V33"/>
    <mergeCell ref="B34:F34"/>
    <mergeCell ref="J34:N34"/>
    <mergeCell ref="R34:V34"/>
    <mergeCell ref="B30:D30"/>
    <mergeCell ref="E30:F30"/>
    <mergeCell ref="J30:L30"/>
    <mergeCell ref="M30:N30"/>
    <mergeCell ref="R30:T30"/>
    <mergeCell ref="U30:V30"/>
    <mergeCell ref="C46:D46"/>
    <mergeCell ref="F46:G46"/>
    <mergeCell ref="K46:L46"/>
    <mergeCell ref="N46:O46"/>
    <mergeCell ref="S46:T46"/>
    <mergeCell ref="V46:W46"/>
    <mergeCell ref="B44:G44"/>
    <mergeCell ref="J44:O44"/>
    <mergeCell ref="R44:W44"/>
    <mergeCell ref="C45:D45"/>
    <mergeCell ref="F45:G45"/>
    <mergeCell ref="K45:L45"/>
    <mergeCell ref="N45:O45"/>
    <mergeCell ref="S45:T45"/>
    <mergeCell ref="V45:W45"/>
    <mergeCell ref="B42:D43"/>
    <mergeCell ref="F42:G42"/>
    <mergeCell ref="J42:L43"/>
    <mergeCell ref="N42:O42"/>
    <mergeCell ref="R42:T43"/>
    <mergeCell ref="V42:W42"/>
    <mergeCell ref="F43:G43"/>
    <mergeCell ref="N43:O43"/>
    <mergeCell ref="V43:W43"/>
    <mergeCell ref="C49:D49"/>
    <mergeCell ref="F49:G49"/>
    <mergeCell ref="K49:L49"/>
    <mergeCell ref="N49:O49"/>
    <mergeCell ref="S49:T49"/>
    <mergeCell ref="V49:W49"/>
    <mergeCell ref="C48:D48"/>
    <mergeCell ref="F48:G48"/>
    <mergeCell ref="K48:L48"/>
    <mergeCell ref="N48:O48"/>
    <mergeCell ref="S48:T48"/>
    <mergeCell ref="V48:W48"/>
    <mergeCell ref="C47:D47"/>
    <mergeCell ref="F47:G47"/>
    <mergeCell ref="K47:L47"/>
    <mergeCell ref="N47:O47"/>
    <mergeCell ref="S47:T47"/>
    <mergeCell ref="V47:W47"/>
    <mergeCell ref="C52:D52"/>
    <mergeCell ref="F52:G52"/>
    <mergeCell ref="K52:L52"/>
    <mergeCell ref="N52:O52"/>
    <mergeCell ref="S52:T52"/>
    <mergeCell ref="V52:W52"/>
    <mergeCell ref="C51:D51"/>
    <mergeCell ref="F51:G51"/>
    <mergeCell ref="K51:L51"/>
    <mergeCell ref="N51:O51"/>
    <mergeCell ref="S51:T51"/>
    <mergeCell ref="V51:W51"/>
    <mergeCell ref="C50:D50"/>
    <mergeCell ref="F50:G50"/>
    <mergeCell ref="K50:L50"/>
    <mergeCell ref="N50:O50"/>
    <mergeCell ref="S50:T50"/>
    <mergeCell ref="V50:W50"/>
    <mergeCell ref="C55:D55"/>
    <mergeCell ref="F55:G55"/>
    <mergeCell ref="K55:L55"/>
    <mergeCell ref="N55:O55"/>
    <mergeCell ref="S55:T55"/>
    <mergeCell ref="V55:W55"/>
    <mergeCell ref="C54:D54"/>
    <mergeCell ref="F54:G54"/>
    <mergeCell ref="K54:L54"/>
    <mergeCell ref="N54:O54"/>
    <mergeCell ref="S54:T54"/>
    <mergeCell ref="V54:W54"/>
    <mergeCell ref="C53:D53"/>
    <mergeCell ref="F53:G53"/>
    <mergeCell ref="K53:L53"/>
    <mergeCell ref="N53:O53"/>
    <mergeCell ref="S53:T53"/>
    <mergeCell ref="V53:W53"/>
    <mergeCell ref="C58:D58"/>
    <mergeCell ref="F58:G58"/>
    <mergeCell ref="K58:L58"/>
    <mergeCell ref="N58:O58"/>
    <mergeCell ref="S58:T58"/>
    <mergeCell ref="V58:W58"/>
    <mergeCell ref="C57:D57"/>
    <mergeCell ref="F57:G57"/>
    <mergeCell ref="K57:L57"/>
    <mergeCell ref="N57:O57"/>
    <mergeCell ref="S57:T57"/>
    <mergeCell ref="V57:W57"/>
    <mergeCell ref="C56:D56"/>
    <mergeCell ref="F56:G56"/>
    <mergeCell ref="K56:L56"/>
    <mergeCell ref="N56:O56"/>
    <mergeCell ref="S56:T56"/>
    <mergeCell ref="V56:W56"/>
    <mergeCell ref="C61:D61"/>
    <mergeCell ref="F61:G61"/>
    <mergeCell ref="K61:L61"/>
    <mergeCell ref="N61:O61"/>
    <mergeCell ref="S61:T61"/>
    <mergeCell ref="V61:W61"/>
    <mergeCell ref="C60:D60"/>
    <mergeCell ref="F60:G60"/>
    <mergeCell ref="K60:L60"/>
    <mergeCell ref="N60:O60"/>
    <mergeCell ref="S60:T60"/>
    <mergeCell ref="V60:W60"/>
    <mergeCell ref="C59:D59"/>
    <mergeCell ref="F59:G59"/>
    <mergeCell ref="K59:L59"/>
    <mergeCell ref="N59:O59"/>
    <mergeCell ref="S59:T59"/>
    <mergeCell ref="V59:W59"/>
    <mergeCell ref="B64:D64"/>
    <mergeCell ref="E64:F64"/>
    <mergeCell ref="J64:L64"/>
    <mergeCell ref="M64:N64"/>
    <mergeCell ref="R64:T64"/>
    <mergeCell ref="U64:V64"/>
    <mergeCell ref="B63:D63"/>
    <mergeCell ref="E63:F63"/>
    <mergeCell ref="J63:L63"/>
    <mergeCell ref="M63:N63"/>
    <mergeCell ref="R63:T63"/>
    <mergeCell ref="U63:V63"/>
    <mergeCell ref="B62:D62"/>
    <mergeCell ref="E62:F62"/>
    <mergeCell ref="J62:L62"/>
    <mergeCell ref="M62:N62"/>
    <mergeCell ref="R62:T62"/>
    <mergeCell ref="U62:V62"/>
    <mergeCell ref="B72:G72"/>
    <mergeCell ref="J72:O72"/>
    <mergeCell ref="R72:W72"/>
    <mergeCell ref="C75:D75"/>
    <mergeCell ref="E75:F75"/>
    <mergeCell ref="K75:L75"/>
    <mergeCell ref="M75:N75"/>
    <mergeCell ref="S75:T75"/>
    <mergeCell ref="U75:V75"/>
    <mergeCell ref="B68:F68"/>
    <mergeCell ref="J68:N68"/>
    <mergeCell ref="R68:V68"/>
    <mergeCell ref="B69:F69"/>
    <mergeCell ref="J69:N69"/>
    <mergeCell ref="R69:V69"/>
    <mergeCell ref="B65:D65"/>
    <mergeCell ref="E65:F65"/>
    <mergeCell ref="J65:L65"/>
    <mergeCell ref="M65:N65"/>
    <mergeCell ref="R65:T65"/>
    <mergeCell ref="U65:V65"/>
    <mergeCell ref="C81:D81"/>
    <mergeCell ref="F81:G81"/>
    <mergeCell ref="K81:L81"/>
    <mergeCell ref="N81:O81"/>
    <mergeCell ref="S81:T81"/>
    <mergeCell ref="V81:W81"/>
    <mergeCell ref="B79:G79"/>
    <mergeCell ref="J79:O79"/>
    <mergeCell ref="R79:W79"/>
    <mergeCell ref="C80:D80"/>
    <mergeCell ref="F80:G80"/>
    <mergeCell ref="K80:L80"/>
    <mergeCell ref="N80:O80"/>
    <mergeCell ref="S80:T80"/>
    <mergeCell ref="V80:W80"/>
    <mergeCell ref="B77:D78"/>
    <mergeCell ref="F77:G77"/>
    <mergeCell ref="J77:L78"/>
    <mergeCell ref="N77:O77"/>
    <mergeCell ref="R77:T78"/>
    <mergeCell ref="V77:W77"/>
    <mergeCell ref="F78:G78"/>
    <mergeCell ref="N78:O78"/>
    <mergeCell ref="V78:W78"/>
    <mergeCell ref="C84:D84"/>
    <mergeCell ref="F84:G84"/>
    <mergeCell ref="K84:L84"/>
    <mergeCell ref="N84:O84"/>
    <mergeCell ref="S84:T84"/>
    <mergeCell ref="V84:W84"/>
    <mergeCell ref="C83:D83"/>
    <mergeCell ref="F83:G83"/>
    <mergeCell ref="K83:L83"/>
    <mergeCell ref="N83:O83"/>
    <mergeCell ref="S83:T83"/>
    <mergeCell ref="V83:W83"/>
    <mergeCell ref="C82:D82"/>
    <mergeCell ref="F82:G82"/>
    <mergeCell ref="K82:L82"/>
    <mergeCell ref="N82:O82"/>
    <mergeCell ref="S82:T82"/>
    <mergeCell ref="V82:W82"/>
    <mergeCell ref="C87:D87"/>
    <mergeCell ref="F87:G87"/>
    <mergeCell ref="K87:L87"/>
    <mergeCell ref="N87:O87"/>
    <mergeCell ref="S87:T87"/>
    <mergeCell ref="V87:W87"/>
    <mergeCell ref="C86:D86"/>
    <mergeCell ref="F86:G86"/>
    <mergeCell ref="K86:L86"/>
    <mergeCell ref="N86:O86"/>
    <mergeCell ref="S86:T86"/>
    <mergeCell ref="V86:W86"/>
    <mergeCell ref="C85:D85"/>
    <mergeCell ref="F85:G85"/>
    <mergeCell ref="K85:L85"/>
    <mergeCell ref="N85:O85"/>
    <mergeCell ref="S85:T85"/>
    <mergeCell ref="V85:W85"/>
    <mergeCell ref="C90:D90"/>
    <mergeCell ref="F90:G90"/>
    <mergeCell ref="K90:L90"/>
    <mergeCell ref="N90:O90"/>
    <mergeCell ref="S90:T90"/>
    <mergeCell ref="V90:W90"/>
    <mergeCell ref="C89:D89"/>
    <mergeCell ref="F89:G89"/>
    <mergeCell ref="K89:L89"/>
    <mergeCell ref="N89:O89"/>
    <mergeCell ref="S89:T89"/>
    <mergeCell ref="V89:W89"/>
    <mergeCell ref="C88:D88"/>
    <mergeCell ref="F88:G88"/>
    <mergeCell ref="K88:L88"/>
    <mergeCell ref="N88:O88"/>
    <mergeCell ref="S88:T88"/>
    <mergeCell ref="V88:W88"/>
    <mergeCell ref="C93:D93"/>
    <mergeCell ref="F93:G93"/>
    <mergeCell ref="K93:L93"/>
    <mergeCell ref="N93:O93"/>
    <mergeCell ref="S93:T93"/>
    <mergeCell ref="V93:W93"/>
    <mergeCell ref="C92:D92"/>
    <mergeCell ref="F92:G92"/>
    <mergeCell ref="K92:L92"/>
    <mergeCell ref="N92:O92"/>
    <mergeCell ref="S92:T92"/>
    <mergeCell ref="V92:W92"/>
    <mergeCell ref="C91:D91"/>
    <mergeCell ref="F91:G91"/>
    <mergeCell ref="K91:L91"/>
    <mergeCell ref="N91:O91"/>
    <mergeCell ref="S91:T91"/>
    <mergeCell ref="V91:W91"/>
    <mergeCell ref="C96:D96"/>
    <mergeCell ref="F96:G96"/>
    <mergeCell ref="K96:L96"/>
    <mergeCell ref="N96:O96"/>
    <mergeCell ref="S96:T96"/>
    <mergeCell ref="V96:W96"/>
    <mergeCell ref="C95:D95"/>
    <mergeCell ref="F95:G95"/>
    <mergeCell ref="K95:L95"/>
    <mergeCell ref="N95:O95"/>
    <mergeCell ref="S95:T95"/>
    <mergeCell ref="V95:W95"/>
    <mergeCell ref="C94:D94"/>
    <mergeCell ref="F94:G94"/>
    <mergeCell ref="K94:L94"/>
    <mergeCell ref="N94:O94"/>
    <mergeCell ref="S94:T94"/>
    <mergeCell ref="V94:W94"/>
    <mergeCell ref="B99:D99"/>
    <mergeCell ref="E99:F99"/>
    <mergeCell ref="J99:L99"/>
    <mergeCell ref="M99:N99"/>
    <mergeCell ref="R99:T99"/>
    <mergeCell ref="U99:V99"/>
    <mergeCell ref="B98:D98"/>
    <mergeCell ref="E98:F98"/>
    <mergeCell ref="J98:L98"/>
    <mergeCell ref="M98:N98"/>
    <mergeCell ref="R98:T98"/>
    <mergeCell ref="U98:V98"/>
    <mergeCell ref="B97:D97"/>
    <mergeCell ref="E97:F97"/>
    <mergeCell ref="J97:L97"/>
    <mergeCell ref="M97:N97"/>
    <mergeCell ref="R97:T97"/>
    <mergeCell ref="U97:V97"/>
    <mergeCell ref="B107:G107"/>
    <mergeCell ref="J107:O107"/>
    <mergeCell ref="R107:W107"/>
    <mergeCell ref="C110:D110"/>
    <mergeCell ref="E110:F110"/>
    <mergeCell ref="K110:L110"/>
    <mergeCell ref="M110:N110"/>
    <mergeCell ref="S110:T110"/>
    <mergeCell ref="U110:V110"/>
    <mergeCell ref="B103:F103"/>
    <mergeCell ref="J103:N103"/>
    <mergeCell ref="R103:V103"/>
    <mergeCell ref="B104:F104"/>
    <mergeCell ref="J104:N104"/>
    <mergeCell ref="R104:V104"/>
    <mergeCell ref="B100:D100"/>
    <mergeCell ref="E100:F100"/>
    <mergeCell ref="J100:L100"/>
    <mergeCell ref="M100:N100"/>
    <mergeCell ref="R100:T100"/>
    <mergeCell ref="U100:V100"/>
    <mergeCell ref="C116:D116"/>
    <mergeCell ref="F116:G116"/>
    <mergeCell ref="K116:L116"/>
    <mergeCell ref="N116:O116"/>
    <mergeCell ref="S116:T116"/>
    <mergeCell ref="V116:W116"/>
    <mergeCell ref="B114:G114"/>
    <mergeCell ref="J114:O114"/>
    <mergeCell ref="R114:W114"/>
    <mergeCell ref="C115:D115"/>
    <mergeCell ref="F115:G115"/>
    <mergeCell ref="K115:L115"/>
    <mergeCell ref="N115:O115"/>
    <mergeCell ref="S115:T115"/>
    <mergeCell ref="V115:W115"/>
    <mergeCell ref="B112:D113"/>
    <mergeCell ref="F112:G112"/>
    <mergeCell ref="J112:L113"/>
    <mergeCell ref="N112:O112"/>
    <mergeCell ref="R112:T113"/>
    <mergeCell ref="V112:W112"/>
    <mergeCell ref="F113:G113"/>
    <mergeCell ref="N113:O113"/>
    <mergeCell ref="V113:W113"/>
    <mergeCell ref="C119:D119"/>
    <mergeCell ref="F119:G119"/>
    <mergeCell ref="K119:L119"/>
    <mergeCell ref="N119:O119"/>
    <mergeCell ref="S119:T119"/>
    <mergeCell ref="V119:W119"/>
    <mergeCell ref="C118:D118"/>
    <mergeCell ref="F118:G118"/>
    <mergeCell ref="K118:L118"/>
    <mergeCell ref="N118:O118"/>
    <mergeCell ref="S118:T118"/>
    <mergeCell ref="V118:W118"/>
    <mergeCell ref="C117:D117"/>
    <mergeCell ref="F117:G117"/>
    <mergeCell ref="K117:L117"/>
    <mergeCell ref="N117:O117"/>
    <mergeCell ref="S117:T117"/>
    <mergeCell ref="V117:W117"/>
    <mergeCell ref="C122:D122"/>
    <mergeCell ref="F122:G122"/>
    <mergeCell ref="K122:L122"/>
    <mergeCell ref="N122:O122"/>
    <mergeCell ref="S122:T122"/>
    <mergeCell ref="V122:W122"/>
    <mergeCell ref="C121:D121"/>
    <mergeCell ref="F121:G121"/>
    <mergeCell ref="K121:L121"/>
    <mergeCell ref="N121:O121"/>
    <mergeCell ref="S121:T121"/>
    <mergeCell ref="V121:W121"/>
    <mergeCell ref="C120:D120"/>
    <mergeCell ref="F120:G120"/>
    <mergeCell ref="K120:L120"/>
    <mergeCell ref="N120:O120"/>
    <mergeCell ref="S120:T120"/>
    <mergeCell ref="V120:W120"/>
    <mergeCell ref="C125:D125"/>
    <mergeCell ref="F125:G125"/>
    <mergeCell ref="K125:L125"/>
    <mergeCell ref="N125:O125"/>
    <mergeCell ref="S125:T125"/>
    <mergeCell ref="V125:W125"/>
    <mergeCell ref="C124:D124"/>
    <mergeCell ref="F124:G124"/>
    <mergeCell ref="K124:L124"/>
    <mergeCell ref="N124:O124"/>
    <mergeCell ref="S124:T124"/>
    <mergeCell ref="V124:W124"/>
    <mergeCell ref="C123:D123"/>
    <mergeCell ref="F123:G123"/>
    <mergeCell ref="K123:L123"/>
    <mergeCell ref="N123:O123"/>
    <mergeCell ref="S123:T123"/>
    <mergeCell ref="V123:W123"/>
    <mergeCell ref="C128:D128"/>
    <mergeCell ref="F128:G128"/>
    <mergeCell ref="K128:L128"/>
    <mergeCell ref="N128:O128"/>
    <mergeCell ref="S128:T128"/>
    <mergeCell ref="V128:W128"/>
    <mergeCell ref="C127:D127"/>
    <mergeCell ref="F127:G127"/>
    <mergeCell ref="K127:L127"/>
    <mergeCell ref="N127:O127"/>
    <mergeCell ref="S127:T127"/>
    <mergeCell ref="V127:W127"/>
    <mergeCell ref="C126:D126"/>
    <mergeCell ref="F126:G126"/>
    <mergeCell ref="K126:L126"/>
    <mergeCell ref="N126:O126"/>
    <mergeCell ref="S126:T126"/>
    <mergeCell ref="V126:W126"/>
    <mergeCell ref="C131:D131"/>
    <mergeCell ref="F131:G131"/>
    <mergeCell ref="K131:L131"/>
    <mergeCell ref="N131:O131"/>
    <mergeCell ref="S131:T131"/>
    <mergeCell ref="V131:W131"/>
    <mergeCell ref="C130:D130"/>
    <mergeCell ref="F130:G130"/>
    <mergeCell ref="K130:L130"/>
    <mergeCell ref="N130:O130"/>
    <mergeCell ref="S130:T130"/>
    <mergeCell ref="V130:W130"/>
    <mergeCell ref="C129:D129"/>
    <mergeCell ref="F129:G129"/>
    <mergeCell ref="K129:L129"/>
    <mergeCell ref="N129:O129"/>
    <mergeCell ref="S129:T129"/>
    <mergeCell ref="V129:W129"/>
    <mergeCell ref="B134:D134"/>
    <mergeCell ref="E134:F134"/>
    <mergeCell ref="J134:L134"/>
    <mergeCell ref="M134:N134"/>
    <mergeCell ref="R134:T134"/>
    <mergeCell ref="U134:V134"/>
    <mergeCell ref="B133:D133"/>
    <mergeCell ref="E133:F133"/>
    <mergeCell ref="J133:L133"/>
    <mergeCell ref="M133:N133"/>
    <mergeCell ref="R133:T133"/>
    <mergeCell ref="U133:V133"/>
    <mergeCell ref="B132:D132"/>
    <mergeCell ref="E132:F132"/>
    <mergeCell ref="J132:L132"/>
    <mergeCell ref="M132:N132"/>
    <mergeCell ref="R132:T132"/>
    <mergeCell ref="U132:V132"/>
    <mergeCell ref="B142:G142"/>
    <mergeCell ref="J142:O142"/>
    <mergeCell ref="R142:W142"/>
    <mergeCell ref="C145:D145"/>
    <mergeCell ref="E145:F145"/>
    <mergeCell ref="K145:L145"/>
    <mergeCell ref="M145:N145"/>
    <mergeCell ref="S145:T145"/>
    <mergeCell ref="U145:V145"/>
    <mergeCell ref="B138:F138"/>
    <mergeCell ref="J138:N138"/>
    <mergeCell ref="R138:V138"/>
    <mergeCell ref="B139:F139"/>
    <mergeCell ref="J139:N139"/>
    <mergeCell ref="R139:V139"/>
    <mergeCell ref="B135:D135"/>
    <mergeCell ref="E135:F135"/>
    <mergeCell ref="J135:L135"/>
    <mergeCell ref="M135:N135"/>
    <mergeCell ref="R135:T135"/>
    <mergeCell ref="U135:V135"/>
    <mergeCell ref="C151:D151"/>
    <mergeCell ref="F151:G151"/>
    <mergeCell ref="K151:L151"/>
    <mergeCell ref="N151:O151"/>
    <mergeCell ref="S151:T151"/>
    <mergeCell ref="V151:W151"/>
    <mergeCell ref="B149:G149"/>
    <mergeCell ref="J149:O149"/>
    <mergeCell ref="R149:W149"/>
    <mergeCell ref="C150:D150"/>
    <mergeCell ref="F150:G150"/>
    <mergeCell ref="K150:L150"/>
    <mergeCell ref="N150:O150"/>
    <mergeCell ref="S150:T150"/>
    <mergeCell ref="V150:W150"/>
    <mergeCell ref="B147:D148"/>
    <mergeCell ref="F147:G147"/>
    <mergeCell ref="J147:L148"/>
    <mergeCell ref="N147:O147"/>
    <mergeCell ref="R147:T148"/>
    <mergeCell ref="V147:W147"/>
    <mergeCell ref="F148:G148"/>
    <mergeCell ref="N148:O148"/>
    <mergeCell ref="V148:W148"/>
    <mergeCell ref="C154:D154"/>
    <mergeCell ref="F154:G154"/>
    <mergeCell ref="K154:L154"/>
    <mergeCell ref="N154:O154"/>
    <mergeCell ref="S154:T154"/>
    <mergeCell ref="V154:W154"/>
    <mergeCell ref="C153:D153"/>
    <mergeCell ref="F153:G153"/>
    <mergeCell ref="K153:L153"/>
    <mergeCell ref="N153:O153"/>
    <mergeCell ref="S153:T153"/>
    <mergeCell ref="V153:W153"/>
    <mergeCell ref="C152:D152"/>
    <mergeCell ref="F152:G152"/>
    <mergeCell ref="K152:L152"/>
    <mergeCell ref="N152:O152"/>
    <mergeCell ref="S152:T152"/>
    <mergeCell ref="V152:W152"/>
    <mergeCell ref="C157:D157"/>
    <mergeCell ref="F157:G157"/>
    <mergeCell ref="K157:L157"/>
    <mergeCell ref="N157:O157"/>
    <mergeCell ref="S157:T157"/>
    <mergeCell ref="V157:W157"/>
    <mergeCell ref="C156:D156"/>
    <mergeCell ref="F156:G156"/>
    <mergeCell ref="K156:L156"/>
    <mergeCell ref="N156:O156"/>
    <mergeCell ref="S156:T156"/>
    <mergeCell ref="V156:W156"/>
    <mergeCell ref="C155:D155"/>
    <mergeCell ref="F155:G155"/>
    <mergeCell ref="K155:L155"/>
    <mergeCell ref="N155:O155"/>
    <mergeCell ref="S155:T155"/>
    <mergeCell ref="V155:W155"/>
    <mergeCell ref="C160:D160"/>
    <mergeCell ref="F160:G160"/>
    <mergeCell ref="K160:L160"/>
    <mergeCell ref="N160:O160"/>
    <mergeCell ref="S160:T160"/>
    <mergeCell ref="V160:W160"/>
    <mergeCell ref="C159:D159"/>
    <mergeCell ref="F159:G159"/>
    <mergeCell ref="K159:L159"/>
    <mergeCell ref="N159:O159"/>
    <mergeCell ref="S159:T159"/>
    <mergeCell ref="V159:W159"/>
    <mergeCell ref="C158:D158"/>
    <mergeCell ref="F158:G158"/>
    <mergeCell ref="K158:L158"/>
    <mergeCell ref="N158:O158"/>
    <mergeCell ref="S158:T158"/>
    <mergeCell ref="V158:W158"/>
    <mergeCell ref="C163:D163"/>
    <mergeCell ref="F163:G163"/>
    <mergeCell ref="K163:L163"/>
    <mergeCell ref="N163:O163"/>
    <mergeCell ref="S163:T163"/>
    <mergeCell ref="V163:W163"/>
    <mergeCell ref="C162:D162"/>
    <mergeCell ref="F162:G162"/>
    <mergeCell ref="K162:L162"/>
    <mergeCell ref="N162:O162"/>
    <mergeCell ref="S162:T162"/>
    <mergeCell ref="V162:W162"/>
    <mergeCell ref="C161:D161"/>
    <mergeCell ref="F161:G161"/>
    <mergeCell ref="K161:L161"/>
    <mergeCell ref="N161:O161"/>
    <mergeCell ref="S161:T161"/>
    <mergeCell ref="V161:W161"/>
    <mergeCell ref="C166:D166"/>
    <mergeCell ref="F166:G166"/>
    <mergeCell ref="K166:L166"/>
    <mergeCell ref="N166:O166"/>
    <mergeCell ref="S166:T166"/>
    <mergeCell ref="V166:W166"/>
    <mergeCell ref="C165:D165"/>
    <mergeCell ref="F165:G165"/>
    <mergeCell ref="K165:L165"/>
    <mergeCell ref="N165:O165"/>
    <mergeCell ref="S165:T165"/>
    <mergeCell ref="V165:W165"/>
    <mergeCell ref="C164:D164"/>
    <mergeCell ref="F164:G164"/>
    <mergeCell ref="K164:L164"/>
    <mergeCell ref="N164:O164"/>
    <mergeCell ref="S164:T164"/>
    <mergeCell ref="V164:W164"/>
    <mergeCell ref="B169:D169"/>
    <mergeCell ref="E169:F169"/>
    <mergeCell ref="J169:L169"/>
    <mergeCell ref="M169:N169"/>
    <mergeCell ref="R169:T169"/>
    <mergeCell ref="U169:V169"/>
    <mergeCell ref="B168:D168"/>
    <mergeCell ref="E168:F168"/>
    <mergeCell ref="J168:L168"/>
    <mergeCell ref="M168:N168"/>
    <mergeCell ref="R168:T168"/>
    <mergeCell ref="U168:V168"/>
    <mergeCell ref="B167:D167"/>
    <mergeCell ref="E167:F167"/>
    <mergeCell ref="J167:L167"/>
    <mergeCell ref="M167:N167"/>
    <mergeCell ref="R167:T167"/>
    <mergeCell ref="U167:V167"/>
    <mergeCell ref="B177:G177"/>
    <mergeCell ref="J177:O177"/>
    <mergeCell ref="R177:W177"/>
    <mergeCell ref="C180:D180"/>
    <mergeCell ref="E180:F180"/>
    <mergeCell ref="K180:L180"/>
    <mergeCell ref="M180:N180"/>
    <mergeCell ref="S180:T180"/>
    <mergeCell ref="U180:V180"/>
    <mergeCell ref="B173:F173"/>
    <mergeCell ref="J173:N173"/>
    <mergeCell ref="R173:V173"/>
    <mergeCell ref="B174:F174"/>
    <mergeCell ref="J174:N174"/>
    <mergeCell ref="R174:V174"/>
    <mergeCell ref="B170:D170"/>
    <mergeCell ref="E170:F170"/>
    <mergeCell ref="J170:L170"/>
    <mergeCell ref="M170:N170"/>
    <mergeCell ref="R170:T170"/>
    <mergeCell ref="U170:V170"/>
    <mergeCell ref="C186:D186"/>
    <mergeCell ref="F186:G186"/>
    <mergeCell ref="K186:L186"/>
    <mergeCell ref="N186:O186"/>
    <mergeCell ref="S186:T186"/>
    <mergeCell ref="V186:W186"/>
    <mergeCell ref="B184:G184"/>
    <mergeCell ref="J184:O184"/>
    <mergeCell ref="R184:W184"/>
    <mergeCell ref="C185:D185"/>
    <mergeCell ref="F185:G185"/>
    <mergeCell ref="K185:L185"/>
    <mergeCell ref="N185:O185"/>
    <mergeCell ref="S185:T185"/>
    <mergeCell ref="V185:W185"/>
    <mergeCell ref="B182:D183"/>
    <mergeCell ref="F182:G182"/>
    <mergeCell ref="J182:L183"/>
    <mergeCell ref="N182:O182"/>
    <mergeCell ref="R182:T183"/>
    <mergeCell ref="V182:W182"/>
    <mergeCell ref="F183:G183"/>
    <mergeCell ref="N183:O183"/>
    <mergeCell ref="V183:W183"/>
    <mergeCell ref="C189:D189"/>
    <mergeCell ref="F189:G189"/>
    <mergeCell ref="K189:L189"/>
    <mergeCell ref="N189:O189"/>
    <mergeCell ref="S189:T189"/>
    <mergeCell ref="V189:W189"/>
    <mergeCell ref="C188:D188"/>
    <mergeCell ref="F188:G188"/>
    <mergeCell ref="K188:L188"/>
    <mergeCell ref="N188:O188"/>
    <mergeCell ref="S188:T188"/>
    <mergeCell ref="V188:W188"/>
    <mergeCell ref="C187:D187"/>
    <mergeCell ref="F187:G187"/>
    <mergeCell ref="K187:L187"/>
    <mergeCell ref="N187:O187"/>
    <mergeCell ref="S187:T187"/>
    <mergeCell ref="V187:W187"/>
    <mergeCell ref="C192:D192"/>
    <mergeCell ref="F192:G192"/>
    <mergeCell ref="K192:L192"/>
    <mergeCell ref="N192:O192"/>
    <mergeCell ref="S192:T192"/>
    <mergeCell ref="V192:W192"/>
    <mergeCell ref="C191:D191"/>
    <mergeCell ref="F191:G191"/>
    <mergeCell ref="K191:L191"/>
    <mergeCell ref="N191:O191"/>
    <mergeCell ref="S191:T191"/>
    <mergeCell ref="V191:W191"/>
    <mergeCell ref="C190:D190"/>
    <mergeCell ref="F190:G190"/>
    <mergeCell ref="K190:L190"/>
    <mergeCell ref="N190:O190"/>
    <mergeCell ref="S190:T190"/>
    <mergeCell ref="V190:W190"/>
    <mergeCell ref="C195:D195"/>
    <mergeCell ref="F195:G195"/>
    <mergeCell ref="K195:L195"/>
    <mergeCell ref="N195:O195"/>
    <mergeCell ref="S195:T195"/>
    <mergeCell ref="V195:W195"/>
    <mergeCell ref="C194:D194"/>
    <mergeCell ref="F194:G194"/>
    <mergeCell ref="K194:L194"/>
    <mergeCell ref="N194:O194"/>
    <mergeCell ref="S194:T194"/>
    <mergeCell ref="V194:W194"/>
    <mergeCell ref="C193:D193"/>
    <mergeCell ref="F193:G193"/>
    <mergeCell ref="K193:L193"/>
    <mergeCell ref="N193:O193"/>
    <mergeCell ref="S193:T193"/>
    <mergeCell ref="V193:W193"/>
    <mergeCell ref="C198:D198"/>
    <mergeCell ref="F198:G198"/>
    <mergeCell ref="K198:L198"/>
    <mergeCell ref="N198:O198"/>
    <mergeCell ref="S198:T198"/>
    <mergeCell ref="V198:W198"/>
    <mergeCell ref="C197:D197"/>
    <mergeCell ref="F197:G197"/>
    <mergeCell ref="K197:L197"/>
    <mergeCell ref="N197:O197"/>
    <mergeCell ref="S197:T197"/>
    <mergeCell ref="V197:W197"/>
    <mergeCell ref="C196:D196"/>
    <mergeCell ref="F196:G196"/>
    <mergeCell ref="K196:L196"/>
    <mergeCell ref="N196:O196"/>
    <mergeCell ref="S196:T196"/>
    <mergeCell ref="V196:W196"/>
    <mergeCell ref="C201:D201"/>
    <mergeCell ref="F201:G201"/>
    <mergeCell ref="K201:L201"/>
    <mergeCell ref="N201:O201"/>
    <mergeCell ref="S201:T201"/>
    <mergeCell ref="V201:W201"/>
    <mergeCell ref="C200:D200"/>
    <mergeCell ref="F200:G200"/>
    <mergeCell ref="K200:L200"/>
    <mergeCell ref="N200:O200"/>
    <mergeCell ref="S200:T200"/>
    <mergeCell ref="V200:W200"/>
    <mergeCell ref="C199:D199"/>
    <mergeCell ref="F199:G199"/>
    <mergeCell ref="K199:L199"/>
    <mergeCell ref="N199:O199"/>
    <mergeCell ref="S199:T199"/>
    <mergeCell ref="V199:W199"/>
    <mergeCell ref="B204:D204"/>
    <mergeCell ref="E204:F204"/>
    <mergeCell ref="J204:L204"/>
    <mergeCell ref="M204:N204"/>
    <mergeCell ref="R204:T204"/>
    <mergeCell ref="U204:V204"/>
    <mergeCell ref="B203:D203"/>
    <mergeCell ref="E203:F203"/>
    <mergeCell ref="J203:L203"/>
    <mergeCell ref="M203:N203"/>
    <mergeCell ref="R203:T203"/>
    <mergeCell ref="U203:V203"/>
    <mergeCell ref="B202:D202"/>
    <mergeCell ref="E202:F202"/>
    <mergeCell ref="J202:L202"/>
    <mergeCell ref="M202:N202"/>
    <mergeCell ref="R202:T202"/>
    <mergeCell ref="U202:V202"/>
    <mergeCell ref="B212:G212"/>
    <mergeCell ref="J212:O212"/>
    <mergeCell ref="R212:W212"/>
    <mergeCell ref="C215:D215"/>
    <mergeCell ref="E215:F215"/>
    <mergeCell ref="K215:L215"/>
    <mergeCell ref="M215:N215"/>
    <mergeCell ref="S215:T215"/>
    <mergeCell ref="U215:V215"/>
    <mergeCell ref="B208:F208"/>
    <mergeCell ref="J208:N208"/>
    <mergeCell ref="R208:V208"/>
    <mergeCell ref="B209:F209"/>
    <mergeCell ref="J209:N209"/>
    <mergeCell ref="R209:V209"/>
    <mergeCell ref="B205:D205"/>
    <mergeCell ref="E205:F205"/>
    <mergeCell ref="J205:L205"/>
    <mergeCell ref="M205:N205"/>
    <mergeCell ref="R205:T205"/>
    <mergeCell ref="U205:V205"/>
    <mergeCell ref="C221:D221"/>
    <mergeCell ref="F221:G221"/>
    <mergeCell ref="K221:L221"/>
    <mergeCell ref="N221:O221"/>
    <mergeCell ref="S221:T221"/>
    <mergeCell ref="V221:W221"/>
    <mergeCell ref="B219:G219"/>
    <mergeCell ref="J219:O219"/>
    <mergeCell ref="R219:W219"/>
    <mergeCell ref="C220:D220"/>
    <mergeCell ref="F220:G220"/>
    <mergeCell ref="K220:L220"/>
    <mergeCell ref="N220:O220"/>
    <mergeCell ref="S220:T220"/>
    <mergeCell ref="V220:W220"/>
    <mergeCell ref="B217:D218"/>
    <mergeCell ref="F217:G217"/>
    <mergeCell ref="J217:L218"/>
    <mergeCell ref="N217:O217"/>
    <mergeCell ref="R217:T218"/>
    <mergeCell ref="V217:W217"/>
    <mergeCell ref="F218:G218"/>
    <mergeCell ref="N218:O218"/>
    <mergeCell ref="V218:W218"/>
    <mergeCell ref="C224:D224"/>
    <mergeCell ref="F224:G224"/>
    <mergeCell ref="K224:L224"/>
    <mergeCell ref="N224:O224"/>
    <mergeCell ref="S224:T224"/>
    <mergeCell ref="V224:W224"/>
    <mergeCell ref="C223:D223"/>
    <mergeCell ref="F223:G223"/>
    <mergeCell ref="K223:L223"/>
    <mergeCell ref="N223:O223"/>
    <mergeCell ref="S223:T223"/>
    <mergeCell ref="V223:W223"/>
    <mergeCell ref="C222:D222"/>
    <mergeCell ref="F222:G222"/>
    <mergeCell ref="K222:L222"/>
    <mergeCell ref="N222:O222"/>
    <mergeCell ref="S222:T222"/>
    <mergeCell ref="V222:W222"/>
    <mergeCell ref="C227:D227"/>
    <mergeCell ref="F227:G227"/>
    <mergeCell ref="K227:L227"/>
    <mergeCell ref="N227:O227"/>
    <mergeCell ref="S227:T227"/>
    <mergeCell ref="V227:W227"/>
    <mergeCell ref="C226:D226"/>
    <mergeCell ref="F226:G226"/>
    <mergeCell ref="K226:L226"/>
    <mergeCell ref="N226:O226"/>
    <mergeCell ref="S226:T226"/>
    <mergeCell ref="V226:W226"/>
    <mergeCell ref="C225:D225"/>
    <mergeCell ref="F225:G225"/>
    <mergeCell ref="K225:L225"/>
    <mergeCell ref="N225:O225"/>
    <mergeCell ref="S225:T225"/>
    <mergeCell ref="V225:W225"/>
    <mergeCell ref="C230:D230"/>
    <mergeCell ref="F230:G230"/>
    <mergeCell ref="K230:L230"/>
    <mergeCell ref="N230:O230"/>
    <mergeCell ref="S230:T230"/>
    <mergeCell ref="V230:W230"/>
    <mergeCell ref="C229:D229"/>
    <mergeCell ref="F229:G229"/>
    <mergeCell ref="K229:L229"/>
    <mergeCell ref="N229:O229"/>
    <mergeCell ref="S229:T229"/>
    <mergeCell ref="V229:W229"/>
    <mergeCell ref="C228:D228"/>
    <mergeCell ref="F228:G228"/>
    <mergeCell ref="K228:L228"/>
    <mergeCell ref="N228:O228"/>
    <mergeCell ref="S228:T228"/>
    <mergeCell ref="V228:W228"/>
    <mergeCell ref="C233:D233"/>
    <mergeCell ref="F233:G233"/>
    <mergeCell ref="K233:L233"/>
    <mergeCell ref="N233:O233"/>
    <mergeCell ref="S233:T233"/>
    <mergeCell ref="V233:W233"/>
    <mergeCell ref="C232:D232"/>
    <mergeCell ref="F232:G232"/>
    <mergeCell ref="K232:L232"/>
    <mergeCell ref="N232:O232"/>
    <mergeCell ref="S232:T232"/>
    <mergeCell ref="V232:W232"/>
    <mergeCell ref="C231:D231"/>
    <mergeCell ref="F231:G231"/>
    <mergeCell ref="K231:L231"/>
    <mergeCell ref="N231:O231"/>
    <mergeCell ref="S231:T231"/>
    <mergeCell ref="V231:W231"/>
    <mergeCell ref="C236:D236"/>
    <mergeCell ref="F236:G236"/>
    <mergeCell ref="K236:L236"/>
    <mergeCell ref="N236:O236"/>
    <mergeCell ref="S236:T236"/>
    <mergeCell ref="V236:W236"/>
    <mergeCell ref="C235:D235"/>
    <mergeCell ref="F235:G235"/>
    <mergeCell ref="K235:L235"/>
    <mergeCell ref="N235:O235"/>
    <mergeCell ref="S235:T235"/>
    <mergeCell ref="V235:W235"/>
    <mergeCell ref="C234:D234"/>
    <mergeCell ref="F234:G234"/>
    <mergeCell ref="K234:L234"/>
    <mergeCell ref="N234:O234"/>
    <mergeCell ref="S234:T234"/>
    <mergeCell ref="V234:W234"/>
    <mergeCell ref="B239:D239"/>
    <mergeCell ref="E239:F239"/>
    <mergeCell ref="J239:L239"/>
    <mergeCell ref="M239:N239"/>
    <mergeCell ref="R239:T239"/>
    <mergeCell ref="U239:V239"/>
    <mergeCell ref="B238:D238"/>
    <mergeCell ref="E238:F238"/>
    <mergeCell ref="J238:L238"/>
    <mergeCell ref="M238:N238"/>
    <mergeCell ref="R238:T238"/>
    <mergeCell ref="U238:V238"/>
    <mergeCell ref="B237:D237"/>
    <mergeCell ref="E237:F237"/>
    <mergeCell ref="J237:L237"/>
    <mergeCell ref="M237:N237"/>
    <mergeCell ref="R237:T237"/>
    <mergeCell ref="U237:V237"/>
    <mergeCell ref="B247:G247"/>
    <mergeCell ref="J247:O247"/>
    <mergeCell ref="R247:W247"/>
    <mergeCell ref="C250:D250"/>
    <mergeCell ref="E250:F250"/>
    <mergeCell ref="K250:L250"/>
    <mergeCell ref="M250:N250"/>
    <mergeCell ref="S250:T250"/>
    <mergeCell ref="U250:V250"/>
    <mergeCell ref="B243:F243"/>
    <mergeCell ref="J243:N243"/>
    <mergeCell ref="R243:V243"/>
    <mergeCell ref="B244:F244"/>
    <mergeCell ref="J244:N244"/>
    <mergeCell ref="R244:V244"/>
    <mergeCell ref="B240:D240"/>
    <mergeCell ref="E240:F240"/>
    <mergeCell ref="J240:L240"/>
    <mergeCell ref="M240:N240"/>
    <mergeCell ref="R240:T240"/>
    <mergeCell ref="U240:V240"/>
    <mergeCell ref="C256:D256"/>
    <mergeCell ref="F256:G256"/>
    <mergeCell ref="K256:L256"/>
    <mergeCell ref="N256:O256"/>
    <mergeCell ref="S256:T256"/>
    <mergeCell ref="V256:W256"/>
    <mergeCell ref="B254:G254"/>
    <mergeCell ref="J254:O254"/>
    <mergeCell ref="R254:W254"/>
    <mergeCell ref="C255:D255"/>
    <mergeCell ref="F255:G255"/>
    <mergeCell ref="K255:L255"/>
    <mergeCell ref="N255:O255"/>
    <mergeCell ref="S255:T255"/>
    <mergeCell ref="V255:W255"/>
    <mergeCell ref="B252:D253"/>
    <mergeCell ref="F252:G252"/>
    <mergeCell ref="J252:L253"/>
    <mergeCell ref="N252:O252"/>
    <mergeCell ref="R252:T253"/>
    <mergeCell ref="V252:W252"/>
    <mergeCell ref="F253:G253"/>
    <mergeCell ref="N253:O253"/>
    <mergeCell ref="V253:W253"/>
    <mergeCell ref="C259:D259"/>
    <mergeCell ref="F259:G259"/>
    <mergeCell ref="K259:L259"/>
    <mergeCell ref="N259:O259"/>
    <mergeCell ref="S259:T259"/>
    <mergeCell ref="V259:W259"/>
    <mergeCell ref="C258:D258"/>
    <mergeCell ref="F258:G258"/>
    <mergeCell ref="K258:L258"/>
    <mergeCell ref="N258:O258"/>
    <mergeCell ref="S258:T258"/>
    <mergeCell ref="V258:W258"/>
    <mergeCell ref="C257:D257"/>
    <mergeCell ref="F257:G257"/>
    <mergeCell ref="K257:L257"/>
    <mergeCell ref="N257:O257"/>
    <mergeCell ref="S257:T257"/>
    <mergeCell ref="V257:W257"/>
    <mergeCell ref="C262:D262"/>
    <mergeCell ref="F262:G262"/>
    <mergeCell ref="K262:L262"/>
    <mergeCell ref="N262:O262"/>
    <mergeCell ref="S262:T262"/>
    <mergeCell ref="V262:W262"/>
    <mergeCell ref="C261:D261"/>
    <mergeCell ref="F261:G261"/>
    <mergeCell ref="K261:L261"/>
    <mergeCell ref="N261:O261"/>
    <mergeCell ref="S261:T261"/>
    <mergeCell ref="V261:W261"/>
    <mergeCell ref="C260:D260"/>
    <mergeCell ref="F260:G260"/>
    <mergeCell ref="K260:L260"/>
    <mergeCell ref="N260:O260"/>
    <mergeCell ref="S260:T260"/>
    <mergeCell ref="V260:W260"/>
    <mergeCell ref="C265:D265"/>
    <mergeCell ref="F265:G265"/>
    <mergeCell ref="K265:L265"/>
    <mergeCell ref="N265:O265"/>
    <mergeCell ref="S265:T265"/>
    <mergeCell ref="V265:W265"/>
    <mergeCell ref="C264:D264"/>
    <mergeCell ref="F264:G264"/>
    <mergeCell ref="K264:L264"/>
    <mergeCell ref="N264:O264"/>
    <mergeCell ref="S264:T264"/>
    <mergeCell ref="V264:W264"/>
    <mergeCell ref="C263:D263"/>
    <mergeCell ref="F263:G263"/>
    <mergeCell ref="K263:L263"/>
    <mergeCell ref="N263:O263"/>
    <mergeCell ref="S263:T263"/>
    <mergeCell ref="V263:W263"/>
    <mergeCell ref="C268:D268"/>
    <mergeCell ref="F268:G268"/>
    <mergeCell ref="K268:L268"/>
    <mergeCell ref="N268:O268"/>
    <mergeCell ref="S268:T268"/>
    <mergeCell ref="V268:W268"/>
    <mergeCell ref="C267:D267"/>
    <mergeCell ref="F267:G267"/>
    <mergeCell ref="K267:L267"/>
    <mergeCell ref="N267:O267"/>
    <mergeCell ref="S267:T267"/>
    <mergeCell ref="V267:W267"/>
    <mergeCell ref="C266:D266"/>
    <mergeCell ref="F266:G266"/>
    <mergeCell ref="K266:L266"/>
    <mergeCell ref="N266:O266"/>
    <mergeCell ref="S266:T266"/>
    <mergeCell ref="V266:W266"/>
    <mergeCell ref="C271:D271"/>
    <mergeCell ref="F271:G271"/>
    <mergeCell ref="K271:L271"/>
    <mergeCell ref="N271:O271"/>
    <mergeCell ref="S271:T271"/>
    <mergeCell ref="V271:W271"/>
    <mergeCell ref="C270:D270"/>
    <mergeCell ref="F270:G270"/>
    <mergeCell ref="K270:L270"/>
    <mergeCell ref="N270:O270"/>
    <mergeCell ref="S270:T270"/>
    <mergeCell ref="V270:W270"/>
    <mergeCell ref="C269:D269"/>
    <mergeCell ref="F269:G269"/>
    <mergeCell ref="K269:L269"/>
    <mergeCell ref="N269:O269"/>
    <mergeCell ref="S269:T269"/>
    <mergeCell ref="V269:W269"/>
    <mergeCell ref="B274:D274"/>
    <mergeCell ref="E274:F274"/>
    <mergeCell ref="J274:L274"/>
    <mergeCell ref="M274:N274"/>
    <mergeCell ref="R274:T274"/>
    <mergeCell ref="U274:V274"/>
    <mergeCell ref="B273:D273"/>
    <mergeCell ref="E273:F273"/>
    <mergeCell ref="J273:L273"/>
    <mergeCell ref="M273:N273"/>
    <mergeCell ref="R273:T273"/>
    <mergeCell ref="U273:V273"/>
    <mergeCell ref="B272:D272"/>
    <mergeCell ref="E272:F272"/>
    <mergeCell ref="J272:L272"/>
    <mergeCell ref="M272:N272"/>
    <mergeCell ref="R272:T272"/>
    <mergeCell ref="U272:V272"/>
    <mergeCell ref="B282:G282"/>
    <mergeCell ref="J282:O282"/>
    <mergeCell ref="R282:W282"/>
    <mergeCell ref="C285:D285"/>
    <mergeCell ref="E285:F285"/>
    <mergeCell ref="K285:L285"/>
    <mergeCell ref="M285:N285"/>
    <mergeCell ref="S285:T285"/>
    <mergeCell ref="U285:V285"/>
    <mergeCell ref="B278:F278"/>
    <mergeCell ref="J278:N278"/>
    <mergeCell ref="R278:V278"/>
    <mergeCell ref="B279:F279"/>
    <mergeCell ref="J279:N279"/>
    <mergeCell ref="R279:V279"/>
    <mergeCell ref="B275:D275"/>
    <mergeCell ref="E275:F275"/>
    <mergeCell ref="J275:L275"/>
    <mergeCell ref="M275:N275"/>
    <mergeCell ref="R275:T275"/>
    <mergeCell ref="U275:V275"/>
    <mergeCell ref="C291:D291"/>
    <mergeCell ref="F291:G291"/>
    <mergeCell ref="K291:L291"/>
    <mergeCell ref="N291:O291"/>
    <mergeCell ref="S291:T291"/>
    <mergeCell ref="V291:W291"/>
    <mergeCell ref="B289:G289"/>
    <mergeCell ref="J289:O289"/>
    <mergeCell ref="R289:W289"/>
    <mergeCell ref="C290:D290"/>
    <mergeCell ref="F290:G290"/>
    <mergeCell ref="K290:L290"/>
    <mergeCell ref="N290:O290"/>
    <mergeCell ref="S290:T290"/>
    <mergeCell ref="V290:W290"/>
    <mergeCell ref="B287:D288"/>
    <mergeCell ref="F287:G287"/>
    <mergeCell ref="J287:L288"/>
    <mergeCell ref="N287:O287"/>
    <mergeCell ref="R287:T288"/>
    <mergeCell ref="V287:W287"/>
    <mergeCell ref="F288:G288"/>
    <mergeCell ref="N288:O288"/>
    <mergeCell ref="V288:W288"/>
    <mergeCell ref="C294:D294"/>
    <mergeCell ref="F294:G294"/>
    <mergeCell ref="K294:L294"/>
    <mergeCell ref="N294:O294"/>
    <mergeCell ref="S294:T294"/>
    <mergeCell ref="V294:W294"/>
    <mergeCell ref="C293:D293"/>
    <mergeCell ref="F293:G293"/>
    <mergeCell ref="K293:L293"/>
    <mergeCell ref="N293:O293"/>
    <mergeCell ref="S293:T293"/>
    <mergeCell ref="V293:W293"/>
    <mergeCell ref="C292:D292"/>
    <mergeCell ref="F292:G292"/>
    <mergeCell ref="K292:L292"/>
    <mergeCell ref="N292:O292"/>
    <mergeCell ref="S292:T292"/>
    <mergeCell ref="V292:W292"/>
    <mergeCell ref="C297:D297"/>
    <mergeCell ref="F297:G297"/>
    <mergeCell ref="K297:L297"/>
    <mergeCell ref="N297:O297"/>
    <mergeCell ref="S297:T297"/>
    <mergeCell ref="V297:W297"/>
    <mergeCell ref="C296:D296"/>
    <mergeCell ref="F296:G296"/>
    <mergeCell ref="K296:L296"/>
    <mergeCell ref="N296:O296"/>
    <mergeCell ref="S296:T296"/>
    <mergeCell ref="V296:W296"/>
    <mergeCell ref="C295:D295"/>
    <mergeCell ref="F295:G295"/>
    <mergeCell ref="K295:L295"/>
    <mergeCell ref="N295:O295"/>
    <mergeCell ref="S295:T295"/>
    <mergeCell ref="V295:W295"/>
    <mergeCell ref="C300:D300"/>
    <mergeCell ref="F300:G300"/>
    <mergeCell ref="K300:L300"/>
    <mergeCell ref="N300:O300"/>
    <mergeCell ref="S300:T300"/>
    <mergeCell ref="V300:W300"/>
    <mergeCell ref="C299:D299"/>
    <mergeCell ref="F299:G299"/>
    <mergeCell ref="K299:L299"/>
    <mergeCell ref="N299:O299"/>
    <mergeCell ref="S299:T299"/>
    <mergeCell ref="V299:W299"/>
    <mergeCell ref="C298:D298"/>
    <mergeCell ref="F298:G298"/>
    <mergeCell ref="K298:L298"/>
    <mergeCell ref="N298:O298"/>
    <mergeCell ref="S298:T298"/>
    <mergeCell ref="V298:W298"/>
    <mergeCell ref="C303:D303"/>
    <mergeCell ref="F303:G303"/>
    <mergeCell ref="K303:L303"/>
    <mergeCell ref="N303:O303"/>
    <mergeCell ref="S303:T303"/>
    <mergeCell ref="V303:W303"/>
    <mergeCell ref="C302:D302"/>
    <mergeCell ref="F302:G302"/>
    <mergeCell ref="K302:L302"/>
    <mergeCell ref="N302:O302"/>
    <mergeCell ref="S302:T302"/>
    <mergeCell ref="V302:W302"/>
    <mergeCell ref="C301:D301"/>
    <mergeCell ref="F301:G301"/>
    <mergeCell ref="K301:L301"/>
    <mergeCell ref="N301:O301"/>
    <mergeCell ref="S301:T301"/>
    <mergeCell ref="V301:W301"/>
    <mergeCell ref="C306:D306"/>
    <mergeCell ref="F306:G306"/>
    <mergeCell ref="K306:L306"/>
    <mergeCell ref="N306:O306"/>
    <mergeCell ref="S306:T306"/>
    <mergeCell ref="V306:W306"/>
    <mergeCell ref="C305:D305"/>
    <mergeCell ref="F305:G305"/>
    <mergeCell ref="K305:L305"/>
    <mergeCell ref="N305:O305"/>
    <mergeCell ref="S305:T305"/>
    <mergeCell ref="V305:W305"/>
    <mergeCell ref="C304:D304"/>
    <mergeCell ref="F304:G304"/>
    <mergeCell ref="K304:L304"/>
    <mergeCell ref="N304:O304"/>
    <mergeCell ref="S304:T304"/>
    <mergeCell ref="V304:W304"/>
    <mergeCell ref="B309:D309"/>
    <mergeCell ref="E309:F309"/>
    <mergeCell ref="J309:L309"/>
    <mergeCell ref="M309:N309"/>
    <mergeCell ref="R309:T309"/>
    <mergeCell ref="U309:V309"/>
    <mergeCell ref="B308:D308"/>
    <mergeCell ref="E308:F308"/>
    <mergeCell ref="J308:L308"/>
    <mergeCell ref="M308:N308"/>
    <mergeCell ref="R308:T308"/>
    <mergeCell ref="U308:V308"/>
    <mergeCell ref="B307:D307"/>
    <mergeCell ref="E307:F307"/>
    <mergeCell ref="J307:L307"/>
    <mergeCell ref="M307:N307"/>
    <mergeCell ref="R307:T307"/>
    <mergeCell ref="U307:V307"/>
    <mergeCell ref="B317:G317"/>
    <mergeCell ref="J317:O317"/>
    <mergeCell ref="R317:W317"/>
    <mergeCell ref="C320:D320"/>
    <mergeCell ref="E320:F320"/>
    <mergeCell ref="K320:L320"/>
    <mergeCell ref="M320:N320"/>
    <mergeCell ref="S320:T320"/>
    <mergeCell ref="U320:V320"/>
    <mergeCell ref="B313:F313"/>
    <mergeCell ref="J313:N313"/>
    <mergeCell ref="R313:V313"/>
    <mergeCell ref="B314:F314"/>
    <mergeCell ref="J314:N314"/>
    <mergeCell ref="R314:V314"/>
    <mergeCell ref="B310:D310"/>
    <mergeCell ref="E310:F310"/>
    <mergeCell ref="J310:L310"/>
    <mergeCell ref="M310:N310"/>
    <mergeCell ref="R310:T310"/>
    <mergeCell ref="U310:V310"/>
    <mergeCell ref="C326:D326"/>
    <mergeCell ref="F326:G326"/>
    <mergeCell ref="K326:L326"/>
    <mergeCell ref="N326:O326"/>
    <mergeCell ref="S326:T326"/>
    <mergeCell ref="V326:W326"/>
    <mergeCell ref="B324:G324"/>
    <mergeCell ref="J324:O324"/>
    <mergeCell ref="R324:W324"/>
    <mergeCell ref="C325:D325"/>
    <mergeCell ref="F325:G325"/>
    <mergeCell ref="K325:L325"/>
    <mergeCell ref="N325:O325"/>
    <mergeCell ref="S325:T325"/>
    <mergeCell ref="V325:W325"/>
    <mergeCell ref="B322:D323"/>
    <mergeCell ref="F322:G322"/>
    <mergeCell ref="J322:L323"/>
    <mergeCell ref="N322:O322"/>
    <mergeCell ref="R322:T323"/>
    <mergeCell ref="V322:W322"/>
    <mergeCell ref="F323:G323"/>
    <mergeCell ref="N323:O323"/>
    <mergeCell ref="V323:W323"/>
    <mergeCell ref="C329:D329"/>
    <mergeCell ref="F329:G329"/>
    <mergeCell ref="K329:L329"/>
    <mergeCell ref="N329:O329"/>
    <mergeCell ref="S329:T329"/>
    <mergeCell ref="V329:W329"/>
    <mergeCell ref="C328:D328"/>
    <mergeCell ref="F328:G328"/>
    <mergeCell ref="K328:L328"/>
    <mergeCell ref="N328:O328"/>
    <mergeCell ref="S328:T328"/>
    <mergeCell ref="V328:W328"/>
    <mergeCell ref="C327:D327"/>
    <mergeCell ref="F327:G327"/>
    <mergeCell ref="K327:L327"/>
    <mergeCell ref="N327:O327"/>
    <mergeCell ref="S327:T327"/>
    <mergeCell ref="V327:W327"/>
    <mergeCell ref="C332:D332"/>
    <mergeCell ref="F332:G332"/>
    <mergeCell ref="K332:L332"/>
    <mergeCell ref="N332:O332"/>
    <mergeCell ref="S332:T332"/>
    <mergeCell ref="V332:W332"/>
    <mergeCell ref="C331:D331"/>
    <mergeCell ref="F331:G331"/>
    <mergeCell ref="K331:L331"/>
    <mergeCell ref="N331:O331"/>
    <mergeCell ref="S331:T331"/>
    <mergeCell ref="V331:W331"/>
    <mergeCell ref="C330:D330"/>
    <mergeCell ref="F330:G330"/>
    <mergeCell ref="K330:L330"/>
    <mergeCell ref="N330:O330"/>
    <mergeCell ref="S330:T330"/>
    <mergeCell ref="V330:W330"/>
    <mergeCell ref="C335:D335"/>
    <mergeCell ref="F335:G335"/>
    <mergeCell ref="K335:L335"/>
    <mergeCell ref="N335:O335"/>
    <mergeCell ref="S335:T335"/>
    <mergeCell ref="V335:W335"/>
    <mergeCell ref="C334:D334"/>
    <mergeCell ref="F334:G334"/>
    <mergeCell ref="K334:L334"/>
    <mergeCell ref="N334:O334"/>
    <mergeCell ref="S334:T334"/>
    <mergeCell ref="V334:W334"/>
    <mergeCell ref="C333:D333"/>
    <mergeCell ref="F333:G333"/>
    <mergeCell ref="K333:L333"/>
    <mergeCell ref="N333:O333"/>
    <mergeCell ref="S333:T333"/>
    <mergeCell ref="V333:W333"/>
    <mergeCell ref="C338:D338"/>
    <mergeCell ref="F338:G338"/>
    <mergeCell ref="K338:L338"/>
    <mergeCell ref="N338:O338"/>
    <mergeCell ref="S338:T338"/>
    <mergeCell ref="V338:W338"/>
    <mergeCell ref="C337:D337"/>
    <mergeCell ref="F337:G337"/>
    <mergeCell ref="K337:L337"/>
    <mergeCell ref="N337:O337"/>
    <mergeCell ref="S337:T337"/>
    <mergeCell ref="V337:W337"/>
    <mergeCell ref="C336:D336"/>
    <mergeCell ref="F336:G336"/>
    <mergeCell ref="K336:L336"/>
    <mergeCell ref="N336:O336"/>
    <mergeCell ref="S336:T336"/>
    <mergeCell ref="V336:W336"/>
    <mergeCell ref="C341:D341"/>
    <mergeCell ref="F341:G341"/>
    <mergeCell ref="K341:L341"/>
    <mergeCell ref="N341:O341"/>
    <mergeCell ref="S341:T341"/>
    <mergeCell ref="V341:W341"/>
    <mergeCell ref="C340:D340"/>
    <mergeCell ref="F340:G340"/>
    <mergeCell ref="K340:L340"/>
    <mergeCell ref="N340:O340"/>
    <mergeCell ref="S340:T340"/>
    <mergeCell ref="V340:W340"/>
    <mergeCell ref="C339:D339"/>
    <mergeCell ref="F339:G339"/>
    <mergeCell ref="K339:L339"/>
    <mergeCell ref="N339:O339"/>
    <mergeCell ref="S339:T339"/>
    <mergeCell ref="V339:W339"/>
    <mergeCell ref="B344:D344"/>
    <mergeCell ref="E344:F344"/>
    <mergeCell ref="J344:L344"/>
    <mergeCell ref="M344:N344"/>
    <mergeCell ref="R344:T344"/>
    <mergeCell ref="U344:V344"/>
    <mergeCell ref="B343:D343"/>
    <mergeCell ref="E343:F343"/>
    <mergeCell ref="J343:L343"/>
    <mergeCell ref="M343:N343"/>
    <mergeCell ref="R343:T343"/>
    <mergeCell ref="U343:V343"/>
    <mergeCell ref="B342:D342"/>
    <mergeCell ref="E342:F342"/>
    <mergeCell ref="J342:L342"/>
    <mergeCell ref="M342:N342"/>
    <mergeCell ref="R342:T342"/>
    <mergeCell ref="U342:V342"/>
    <mergeCell ref="B352:G352"/>
    <mergeCell ref="J352:O352"/>
    <mergeCell ref="R352:W352"/>
    <mergeCell ref="C355:D355"/>
    <mergeCell ref="E355:F355"/>
    <mergeCell ref="K355:L355"/>
    <mergeCell ref="M355:N355"/>
    <mergeCell ref="S355:T355"/>
    <mergeCell ref="U355:V355"/>
    <mergeCell ref="B348:F348"/>
    <mergeCell ref="J348:N348"/>
    <mergeCell ref="R348:V348"/>
    <mergeCell ref="B349:F349"/>
    <mergeCell ref="J349:N349"/>
    <mergeCell ref="R349:V349"/>
    <mergeCell ref="B345:D345"/>
    <mergeCell ref="E345:F345"/>
    <mergeCell ref="J345:L345"/>
    <mergeCell ref="M345:N345"/>
    <mergeCell ref="R345:T345"/>
    <mergeCell ref="U345:V345"/>
    <mergeCell ref="C361:D361"/>
    <mergeCell ref="F361:G361"/>
    <mergeCell ref="K361:L361"/>
    <mergeCell ref="N361:O361"/>
    <mergeCell ref="S361:T361"/>
    <mergeCell ref="V361:W361"/>
    <mergeCell ref="B359:G359"/>
    <mergeCell ref="J359:O359"/>
    <mergeCell ref="R359:W359"/>
    <mergeCell ref="C360:D360"/>
    <mergeCell ref="F360:G360"/>
    <mergeCell ref="K360:L360"/>
    <mergeCell ref="N360:O360"/>
    <mergeCell ref="S360:T360"/>
    <mergeCell ref="V360:W360"/>
    <mergeCell ref="B357:D358"/>
    <mergeCell ref="F357:G357"/>
    <mergeCell ref="J357:L358"/>
    <mergeCell ref="N357:O357"/>
    <mergeCell ref="R357:T358"/>
    <mergeCell ref="V357:W357"/>
    <mergeCell ref="F358:G358"/>
    <mergeCell ref="N358:O358"/>
    <mergeCell ref="V358:W358"/>
    <mergeCell ref="C364:D364"/>
    <mergeCell ref="F364:G364"/>
    <mergeCell ref="K364:L364"/>
    <mergeCell ref="N364:O364"/>
    <mergeCell ref="S364:T364"/>
    <mergeCell ref="V364:W364"/>
    <mergeCell ref="C363:D363"/>
    <mergeCell ref="F363:G363"/>
    <mergeCell ref="K363:L363"/>
    <mergeCell ref="N363:O363"/>
    <mergeCell ref="S363:T363"/>
    <mergeCell ref="V363:W363"/>
    <mergeCell ref="C362:D362"/>
    <mergeCell ref="F362:G362"/>
    <mergeCell ref="K362:L362"/>
    <mergeCell ref="N362:O362"/>
    <mergeCell ref="S362:T362"/>
    <mergeCell ref="V362:W362"/>
    <mergeCell ref="C367:D367"/>
    <mergeCell ref="F367:G367"/>
    <mergeCell ref="K367:L367"/>
    <mergeCell ref="N367:O367"/>
    <mergeCell ref="S367:T367"/>
    <mergeCell ref="V367:W367"/>
    <mergeCell ref="C366:D366"/>
    <mergeCell ref="F366:G366"/>
    <mergeCell ref="K366:L366"/>
    <mergeCell ref="N366:O366"/>
    <mergeCell ref="S366:T366"/>
    <mergeCell ref="V366:W366"/>
    <mergeCell ref="C365:D365"/>
    <mergeCell ref="F365:G365"/>
    <mergeCell ref="K365:L365"/>
    <mergeCell ref="N365:O365"/>
    <mergeCell ref="S365:T365"/>
    <mergeCell ref="V365:W365"/>
    <mergeCell ref="C370:D370"/>
    <mergeCell ref="F370:G370"/>
    <mergeCell ref="K370:L370"/>
    <mergeCell ref="N370:O370"/>
    <mergeCell ref="S370:T370"/>
    <mergeCell ref="V370:W370"/>
    <mergeCell ref="C369:D369"/>
    <mergeCell ref="F369:G369"/>
    <mergeCell ref="K369:L369"/>
    <mergeCell ref="N369:O369"/>
    <mergeCell ref="S369:T369"/>
    <mergeCell ref="V369:W369"/>
    <mergeCell ref="C368:D368"/>
    <mergeCell ref="F368:G368"/>
    <mergeCell ref="K368:L368"/>
    <mergeCell ref="N368:O368"/>
    <mergeCell ref="S368:T368"/>
    <mergeCell ref="V368:W368"/>
    <mergeCell ref="C373:D373"/>
    <mergeCell ref="F373:G373"/>
    <mergeCell ref="K373:L373"/>
    <mergeCell ref="N373:O373"/>
    <mergeCell ref="S373:T373"/>
    <mergeCell ref="V373:W373"/>
    <mergeCell ref="C372:D372"/>
    <mergeCell ref="F372:G372"/>
    <mergeCell ref="K372:L372"/>
    <mergeCell ref="N372:O372"/>
    <mergeCell ref="S372:T372"/>
    <mergeCell ref="V372:W372"/>
    <mergeCell ref="C371:D371"/>
    <mergeCell ref="F371:G371"/>
    <mergeCell ref="K371:L371"/>
    <mergeCell ref="N371:O371"/>
    <mergeCell ref="S371:T371"/>
    <mergeCell ref="V371:W371"/>
    <mergeCell ref="C376:D376"/>
    <mergeCell ref="F376:G376"/>
    <mergeCell ref="K376:L376"/>
    <mergeCell ref="N376:O376"/>
    <mergeCell ref="S376:T376"/>
    <mergeCell ref="V376:W376"/>
    <mergeCell ref="C375:D375"/>
    <mergeCell ref="F375:G375"/>
    <mergeCell ref="K375:L375"/>
    <mergeCell ref="N375:O375"/>
    <mergeCell ref="S375:T375"/>
    <mergeCell ref="V375:W375"/>
    <mergeCell ref="C374:D374"/>
    <mergeCell ref="F374:G374"/>
    <mergeCell ref="K374:L374"/>
    <mergeCell ref="N374:O374"/>
    <mergeCell ref="S374:T374"/>
    <mergeCell ref="V374:W374"/>
    <mergeCell ref="B379:D379"/>
    <mergeCell ref="E379:F379"/>
    <mergeCell ref="J379:L379"/>
    <mergeCell ref="M379:N379"/>
    <mergeCell ref="R379:T379"/>
    <mergeCell ref="U379:V379"/>
    <mergeCell ref="B378:D378"/>
    <mergeCell ref="E378:F378"/>
    <mergeCell ref="J378:L378"/>
    <mergeCell ref="M378:N378"/>
    <mergeCell ref="R378:T378"/>
    <mergeCell ref="U378:V378"/>
    <mergeCell ref="B377:D377"/>
    <mergeCell ref="E377:F377"/>
    <mergeCell ref="J377:L377"/>
    <mergeCell ref="M377:N377"/>
    <mergeCell ref="R377:T377"/>
    <mergeCell ref="U377:V377"/>
    <mergeCell ref="B387:G387"/>
    <mergeCell ref="J387:O387"/>
    <mergeCell ref="R387:W387"/>
    <mergeCell ref="C390:D390"/>
    <mergeCell ref="E390:F390"/>
    <mergeCell ref="K390:L390"/>
    <mergeCell ref="M390:N390"/>
    <mergeCell ref="S390:T390"/>
    <mergeCell ref="U390:V390"/>
    <mergeCell ref="B383:F383"/>
    <mergeCell ref="J383:N383"/>
    <mergeCell ref="R383:V383"/>
    <mergeCell ref="B384:F384"/>
    <mergeCell ref="J384:N384"/>
    <mergeCell ref="R384:V384"/>
    <mergeCell ref="B380:D380"/>
    <mergeCell ref="E380:F380"/>
    <mergeCell ref="J380:L380"/>
    <mergeCell ref="M380:N380"/>
    <mergeCell ref="R380:T380"/>
    <mergeCell ref="U380:V380"/>
    <mergeCell ref="C396:D396"/>
    <mergeCell ref="F396:G396"/>
    <mergeCell ref="K396:L396"/>
    <mergeCell ref="N396:O396"/>
    <mergeCell ref="S396:T396"/>
    <mergeCell ref="V396:W396"/>
    <mergeCell ref="B394:G394"/>
    <mergeCell ref="J394:O394"/>
    <mergeCell ref="R394:W394"/>
    <mergeCell ref="C395:D395"/>
    <mergeCell ref="F395:G395"/>
    <mergeCell ref="K395:L395"/>
    <mergeCell ref="N395:O395"/>
    <mergeCell ref="S395:T395"/>
    <mergeCell ref="V395:W395"/>
    <mergeCell ref="B392:D393"/>
    <mergeCell ref="F392:G392"/>
    <mergeCell ref="J392:L393"/>
    <mergeCell ref="N392:O392"/>
    <mergeCell ref="R392:T393"/>
    <mergeCell ref="V392:W392"/>
    <mergeCell ref="F393:G393"/>
    <mergeCell ref="N393:O393"/>
    <mergeCell ref="V393:W393"/>
    <mergeCell ref="C399:D399"/>
    <mergeCell ref="F399:G399"/>
    <mergeCell ref="K399:L399"/>
    <mergeCell ref="N399:O399"/>
    <mergeCell ref="S399:T399"/>
    <mergeCell ref="V399:W399"/>
    <mergeCell ref="C398:D398"/>
    <mergeCell ref="F398:G398"/>
    <mergeCell ref="K398:L398"/>
    <mergeCell ref="N398:O398"/>
    <mergeCell ref="S398:T398"/>
    <mergeCell ref="V398:W398"/>
    <mergeCell ref="C397:D397"/>
    <mergeCell ref="F397:G397"/>
    <mergeCell ref="K397:L397"/>
    <mergeCell ref="N397:O397"/>
    <mergeCell ref="S397:T397"/>
    <mergeCell ref="V397:W397"/>
    <mergeCell ref="C402:D402"/>
    <mergeCell ref="F402:G402"/>
    <mergeCell ref="K402:L402"/>
    <mergeCell ref="N402:O402"/>
    <mergeCell ref="S402:T402"/>
    <mergeCell ref="V402:W402"/>
    <mergeCell ref="C401:D401"/>
    <mergeCell ref="F401:G401"/>
    <mergeCell ref="K401:L401"/>
    <mergeCell ref="N401:O401"/>
    <mergeCell ref="S401:T401"/>
    <mergeCell ref="V401:W401"/>
    <mergeCell ref="C400:D400"/>
    <mergeCell ref="F400:G400"/>
    <mergeCell ref="K400:L400"/>
    <mergeCell ref="N400:O400"/>
    <mergeCell ref="S400:T400"/>
    <mergeCell ref="V400:W400"/>
    <mergeCell ref="C405:D405"/>
    <mergeCell ref="F405:G405"/>
    <mergeCell ref="K405:L405"/>
    <mergeCell ref="N405:O405"/>
    <mergeCell ref="S405:T405"/>
    <mergeCell ref="V405:W405"/>
    <mergeCell ref="C404:D404"/>
    <mergeCell ref="F404:G404"/>
    <mergeCell ref="K404:L404"/>
    <mergeCell ref="N404:O404"/>
    <mergeCell ref="S404:T404"/>
    <mergeCell ref="V404:W404"/>
    <mergeCell ref="C403:D403"/>
    <mergeCell ref="F403:G403"/>
    <mergeCell ref="K403:L403"/>
    <mergeCell ref="N403:O403"/>
    <mergeCell ref="S403:T403"/>
    <mergeCell ref="V403:W403"/>
    <mergeCell ref="C408:D408"/>
    <mergeCell ref="F408:G408"/>
    <mergeCell ref="K408:L408"/>
    <mergeCell ref="N408:O408"/>
    <mergeCell ref="S408:T408"/>
    <mergeCell ref="V408:W408"/>
    <mergeCell ref="C407:D407"/>
    <mergeCell ref="F407:G407"/>
    <mergeCell ref="K407:L407"/>
    <mergeCell ref="N407:O407"/>
    <mergeCell ref="S407:T407"/>
    <mergeCell ref="V407:W407"/>
    <mergeCell ref="C406:D406"/>
    <mergeCell ref="F406:G406"/>
    <mergeCell ref="K406:L406"/>
    <mergeCell ref="N406:O406"/>
    <mergeCell ref="S406:T406"/>
    <mergeCell ref="V406:W406"/>
    <mergeCell ref="C411:D411"/>
    <mergeCell ref="F411:G411"/>
    <mergeCell ref="K411:L411"/>
    <mergeCell ref="N411:O411"/>
    <mergeCell ref="S411:T411"/>
    <mergeCell ref="V411:W411"/>
    <mergeCell ref="C410:D410"/>
    <mergeCell ref="F410:G410"/>
    <mergeCell ref="K410:L410"/>
    <mergeCell ref="N410:O410"/>
    <mergeCell ref="S410:T410"/>
    <mergeCell ref="V410:W410"/>
    <mergeCell ref="C409:D409"/>
    <mergeCell ref="F409:G409"/>
    <mergeCell ref="K409:L409"/>
    <mergeCell ref="N409:O409"/>
    <mergeCell ref="S409:T409"/>
    <mergeCell ref="V409:W409"/>
    <mergeCell ref="B414:D414"/>
    <mergeCell ref="E414:F414"/>
    <mergeCell ref="J414:L414"/>
    <mergeCell ref="M414:N414"/>
    <mergeCell ref="R414:T414"/>
    <mergeCell ref="U414:V414"/>
    <mergeCell ref="B413:D413"/>
    <mergeCell ref="E413:F413"/>
    <mergeCell ref="J413:L413"/>
    <mergeCell ref="M413:N413"/>
    <mergeCell ref="R413:T413"/>
    <mergeCell ref="U413:V413"/>
    <mergeCell ref="B412:D412"/>
    <mergeCell ref="E412:F412"/>
    <mergeCell ref="J412:L412"/>
    <mergeCell ref="M412:N412"/>
    <mergeCell ref="R412:T412"/>
    <mergeCell ref="U412:V412"/>
    <mergeCell ref="B422:G422"/>
    <mergeCell ref="J422:O422"/>
    <mergeCell ref="R422:W422"/>
    <mergeCell ref="C425:D425"/>
    <mergeCell ref="E425:F425"/>
    <mergeCell ref="K425:L425"/>
    <mergeCell ref="M425:N425"/>
    <mergeCell ref="S425:T425"/>
    <mergeCell ref="U425:V425"/>
    <mergeCell ref="B418:F418"/>
    <mergeCell ref="J418:N418"/>
    <mergeCell ref="R418:V418"/>
    <mergeCell ref="B419:F419"/>
    <mergeCell ref="J419:N419"/>
    <mergeCell ref="R419:V419"/>
    <mergeCell ref="B415:D415"/>
    <mergeCell ref="E415:F415"/>
    <mergeCell ref="J415:L415"/>
    <mergeCell ref="M415:N415"/>
    <mergeCell ref="R415:T415"/>
    <mergeCell ref="U415:V415"/>
    <mergeCell ref="C431:D431"/>
    <mergeCell ref="F431:G431"/>
    <mergeCell ref="K431:L431"/>
    <mergeCell ref="N431:O431"/>
    <mergeCell ref="S431:T431"/>
    <mergeCell ref="V431:W431"/>
    <mergeCell ref="B429:G429"/>
    <mergeCell ref="J429:O429"/>
    <mergeCell ref="R429:W429"/>
    <mergeCell ref="C430:D430"/>
    <mergeCell ref="F430:G430"/>
    <mergeCell ref="K430:L430"/>
    <mergeCell ref="N430:O430"/>
    <mergeCell ref="S430:T430"/>
    <mergeCell ref="V430:W430"/>
    <mergeCell ref="B427:D428"/>
    <mergeCell ref="F427:G427"/>
    <mergeCell ref="J427:L428"/>
    <mergeCell ref="N427:O427"/>
    <mergeCell ref="R427:T428"/>
    <mergeCell ref="V427:W427"/>
    <mergeCell ref="F428:G428"/>
    <mergeCell ref="N428:O428"/>
    <mergeCell ref="V428:W428"/>
    <mergeCell ref="C434:D434"/>
    <mergeCell ref="F434:G434"/>
    <mergeCell ref="K434:L434"/>
    <mergeCell ref="N434:O434"/>
    <mergeCell ref="S434:T434"/>
    <mergeCell ref="V434:W434"/>
    <mergeCell ref="C433:D433"/>
    <mergeCell ref="F433:G433"/>
    <mergeCell ref="K433:L433"/>
    <mergeCell ref="N433:O433"/>
    <mergeCell ref="S433:T433"/>
    <mergeCell ref="V433:W433"/>
    <mergeCell ref="C432:D432"/>
    <mergeCell ref="F432:G432"/>
    <mergeCell ref="K432:L432"/>
    <mergeCell ref="N432:O432"/>
    <mergeCell ref="S432:T432"/>
    <mergeCell ref="V432:W432"/>
    <mergeCell ref="C437:D437"/>
    <mergeCell ref="F437:G437"/>
    <mergeCell ref="K437:L437"/>
    <mergeCell ref="N437:O437"/>
    <mergeCell ref="S437:T437"/>
    <mergeCell ref="V437:W437"/>
    <mergeCell ref="C436:D436"/>
    <mergeCell ref="F436:G436"/>
    <mergeCell ref="K436:L436"/>
    <mergeCell ref="N436:O436"/>
    <mergeCell ref="S436:T436"/>
    <mergeCell ref="V436:W436"/>
    <mergeCell ref="C435:D435"/>
    <mergeCell ref="F435:G435"/>
    <mergeCell ref="K435:L435"/>
    <mergeCell ref="N435:O435"/>
    <mergeCell ref="S435:T435"/>
    <mergeCell ref="V435:W435"/>
    <mergeCell ref="C440:D440"/>
    <mergeCell ref="F440:G440"/>
    <mergeCell ref="K440:L440"/>
    <mergeCell ref="N440:O440"/>
    <mergeCell ref="S440:T440"/>
    <mergeCell ref="V440:W440"/>
    <mergeCell ref="C439:D439"/>
    <mergeCell ref="F439:G439"/>
    <mergeCell ref="K439:L439"/>
    <mergeCell ref="N439:O439"/>
    <mergeCell ref="S439:T439"/>
    <mergeCell ref="V439:W439"/>
    <mergeCell ref="C438:D438"/>
    <mergeCell ref="F438:G438"/>
    <mergeCell ref="K438:L438"/>
    <mergeCell ref="N438:O438"/>
    <mergeCell ref="S438:T438"/>
    <mergeCell ref="V438:W438"/>
    <mergeCell ref="C443:D443"/>
    <mergeCell ref="F443:G443"/>
    <mergeCell ref="K443:L443"/>
    <mergeCell ref="N443:O443"/>
    <mergeCell ref="S443:T443"/>
    <mergeCell ref="V443:W443"/>
    <mergeCell ref="C442:D442"/>
    <mergeCell ref="F442:G442"/>
    <mergeCell ref="K442:L442"/>
    <mergeCell ref="N442:O442"/>
    <mergeCell ref="S442:T442"/>
    <mergeCell ref="V442:W442"/>
    <mergeCell ref="C441:D441"/>
    <mergeCell ref="F441:G441"/>
    <mergeCell ref="K441:L441"/>
    <mergeCell ref="N441:O441"/>
    <mergeCell ref="S441:T441"/>
    <mergeCell ref="V441:W441"/>
    <mergeCell ref="C446:D446"/>
    <mergeCell ref="F446:G446"/>
    <mergeCell ref="K446:L446"/>
    <mergeCell ref="N446:O446"/>
    <mergeCell ref="S446:T446"/>
    <mergeCell ref="V446:W446"/>
    <mergeCell ref="C445:D445"/>
    <mergeCell ref="F445:G445"/>
    <mergeCell ref="K445:L445"/>
    <mergeCell ref="N445:O445"/>
    <mergeCell ref="S445:T445"/>
    <mergeCell ref="V445:W445"/>
    <mergeCell ref="C444:D444"/>
    <mergeCell ref="F444:G444"/>
    <mergeCell ref="K444:L444"/>
    <mergeCell ref="N444:O444"/>
    <mergeCell ref="S444:T444"/>
    <mergeCell ref="V444:W444"/>
    <mergeCell ref="B449:D449"/>
    <mergeCell ref="E449:F449"/>
    <mergeCell ref="J449:L449"/>
    <mergeCell ref="M449:N449"/>
    <mergeCell ref="R449:T449"/>
    <mergeCell ref="U449:V449"/>
    <mergeCell ref="B448:D448"/>
    <mergeCell ref="E448:F448"/>
    <mergeCell ref="J448:L448"/>
    <mergeCell ref="M448:N448"/>
    <mergeCell ref="R448:T448"/>
    <mergeCell ref="U448:V448"/>
    <mergeCell ref="B447:D447"/>
    <mergeCell ref="E447:F447"/>
    <mergeCell ref="J447:L447"/>
    <mergeCell ref="M447:N447"/>
    <mergeCell ref="R447:T447"/>
    <mergeCell ref="U447:V447"/>
    <mergeCell ref="B457:G457"/>
    <mergeCell ref="J457:O457"/>
    <mergeCell ref="R457:W457"/>
    <mergeCell ref="C460:D460"/>
    <mergeCell ref="E460:F460"/>
    <mergeCell ref="K460:L460"/>
    <mergeCell ref="M460:N460"/>
    <mergeCell ref="S460:T460"/>
    <mergeCell ref="U460:V460"/>
    <mergeCell ref="B453:F453"/>
    <mergeCell ref="J453:N453"/>
    <mergeCell ref="R453:V453"/>
    <mergeCell ref="B454:F454"/>
    <mergeCell ref="J454:N454"/>
    <mergeCell ref="R454:V454"/>
    <mergeCell ref="B450:D450"/>
    <mergeCell ref="E450:F450"/>
    <mergeCell ref="J450:L450"/>
    <mergeCell ref="M450:N450"/>
    <mergeCell ref="R450:T450"/>
    <mergeCell ref="U450:V450"/>
    <mergeCell ref="C466:D466"/>
    <mergeCell ref="F466:G466"/>
    <mergeCell ref="K466:L466"/>
    <mergeCell ref="N466:O466"/>
    <mergeCell ref="S466:T466"/>
    <mergeCell ref="V466:W466"/>
    <mergeCell ref="B464:G464"/>
    <mergeCell ref="J464:O464"/>
    <mergeCell ref="R464:W464"/>
    <mergeCell ref="C465:D465"/>
    <mergeCell ref="F465:G465"/>
    <mergeCell ref="K465:L465"/>
    <mergeCell ref="N465:O465"/>
    <mergeCell ref="S465:T465"/>
    <mergeCell ref="V465:W465"/>
    <mergeCell ref="B462:D463"/>
    <mergeCell ref="F462:G462"/>
    <mergeCell ref="J462:L463"/>
    <mergeCell ref="N462:O462"/>
    <mergeCell ref="R462:T463"/>
    <mergeCell ref="V462:W462"/>
    <mergeCell ref="F463:G463"/>
    <mergeCell ref="N463:O463"/>
    <mergeCell ref="V463:W463"/>
    <mergeCell ref="C469:D469"/>
    <mergeCell ref="F469:G469"/>
    <mergeCell ref="K469:L469"/>
    <mergeCell ref="N469:O469"/>
    <mergeCell ref="S469:T469"/>
    <mergeCell ref="V469:W469"/>
    <mergeCell ref="C468:D468"/>
    <mergeCell ref="F468:G468"/>
    <mergeCell ref="K468:L468"/>
    <mergeCell ref="N468:O468"/>
    <mergeCell ref="S468:T468"/>
    <mergeCell ref="V468:W468"/>
    <mergeCell ref="C467:D467"/>
    <mergeCell ref="F467:G467"/>
    <mergeCell ref="K467:L467"/>
    <mergeCell ref="N467:O467"/>
    <mergeCell ref="S467:T467"/>
    <mergeCell ref="V467:W467"/>
    <mergeCell ref="C472:D472"/>
    <mergeCell ref="F472:G472"/>
    <mergeCell ref="K472:L472"/>
    <mergeCell ref="N472:O472"/>
    <mergeCell ref="S472:T472"/>
    <mergeCell ref="V472:W472"/>
    <mergeCell ref="C471:D471"/>
    <mergeCell ref="F471:G471"/>
    <mergeCell ref="K471:L471"/>
    <mergeCell ref="N471:O471"/>
    <mergeCell ref="S471:T471"/>
    <mergeCell ref="V471:W471"/>
    <mergeCell ref="C470:D470"/>
    <mergeCell ref="F470:G470"/>
    <mergeCell ref="K470:L470"/>
    <mergeCell ref="N470:O470"/>
    <mergeCell ref="S470:T470"/>
    <mergeCell ref="V470:W470"/>
    <mergeCell ref="C475:D475"/>
    <mergeCell ref="F475:G475"/>
    <mergeCell ref="K475:L475"/>
    <mergeCell ref="N475:O475"/>
    <mergeCell ref="S475:T475"/>
    <mergeCell ref="V475:W475"/>
    <mergeCell ref="C474:D474"/>
    <mergeCell ref="F474:G474"/>
    <mergeCell ref="K474:L474"/>
    <mergeCell ref="N474:O474"/>
    <mergeCell ref="S474:T474"/>
    <mergeCell ref="V474:W474"/>
    <mergeCell ref="C473:D473"/>
    <mergeCell ref="F473:G473"/>
    <mergeCell ref="K473:L473"/>
    <mergeCell ref="N473:O473"/>
    <mergeCell ref="S473:T473"/>
    <mergeCell ref="V473:W473"/>
    <mergeCell ref="C478:D478"/>
    <mergeCell ref="F478:G478"/>
    <mergeCell ref="K478:L478"/>
    <mergeCell ref="N478:O478"/>
    <mergeCell ref="S478:T478"/>
    <mergeCell ref="V478:W478"/>
    <mergeCell ref="C477:D477"/>
    <mergeCell ref="F477:G477"/>
    <mergeCell ref="K477:L477"/>
    <mergeCell ref="N477:O477"/>
    <mergeCell ref="S477:T477"/>
    <mergeCell ref="V477:W477"/>
    <mergeCell ref="C476:D476"/>
    <mergeCell ref="F476:G476"/>
    <mergeCell ref="K476:L476"/>
    <mergeCell ref="N476:O476"/>
    <mergeCell ref="S476:T476"/>
    <mergeCell ref="V476:W476"/>
    <mergeCell ref="C481:D481"/>
    <mergeCell ref="F481:G481"/>
    <mergeCell ref="K481:L481"/>
    <mergeCell ref="N481:O481"/>
    <mergeCell ref="S481:T481"/>
    <mergeCell ref="V481:W481"/>
    <mergeCell ref="C480:D480"/>
    <mergeCell ref="F480:G480"/>
    <mergeCell ref="K480:L480"/>
    <mergeCell ref="N480:O480"/>
    <mergeCell ref="S480:T480"/>
    <mergeCell ref="V480:W480"/>
    <mergeCell ref="C479:D479"/>
    <mergeCell ref="F479:G479"/>
    <mergeCell ref="K479:L479"/>
    <mergeCell ref="N479:O479"/>
    <mergeCell ref="S479:T479"/>
    <mergeCell ref="V479:W479"/>
    <mergeCell ref="B484:D484"/>
    <mergeCell ref="E484:F484"/>
    <mergeCell ref="J484:L484"/>
    <mergeCell ref="M484:N484"/>
    <mergeCell ref="R484:T484"/>
    <mergeCell ref="U484:V484"/>
    <mergeCell ref="B483:D483"/>
    <mergeCell ref="E483:F483"/>
    <mergeCell ref="J483:L483"/>
    <mergeCell ref="M483:N483"/>
    <mergeCell ref="R483:T483"/>
    <mergeCell ref="U483:V483"/>
    <mergeCell ref="B482:D482"/>
    <mergeCell ref="E482:F482"/>
    <mergeCell ref="J482:L482"/>
    <mergeCell ref="M482:N482"/>
    <mergeCell ref="R482:T482"/>
    <mergeCell ref="U482:V482"/>
    <mergeCell ref="B493:G493"/>
    <mergeCell ref="J493:O493"/>
    <mergeCell ref="R493:W493"/>
    <mergeCell ref="C496:D496"/>
    <mergeCell ref="E496:F496"/>
    <mergeCell ref="K496:L496"/>
    <mergeCell ref="M496:N496"/>
    <mergeCell ref="S496:T496"/>
    <mergeCell ref="U496:V496"/>
    <mergeCell ref="B488:F488"/>
    <mergeCell ref="J488:N488"/>
    <mergeCell ref="R488:V488"/>
    <mergeCell ref="B489:F489"/>
    <mergeCell ref="J489:N489"/>
    <mergeCell ref="R489:V489"/>
    <mergeCell ref="B485:D485"/>
    <mergeCell ref="E485:F485"/>
    <mergeCell ref="J485:L485"/>
    <mergeCell ref="M485:N485"/>
    <mergeCell ref="R485:T485"/>
    <mergeCell ref="U485:V485"/>
    <mergeCell ref="C502:D502"/>
    <mergeCell ref="F502:G502"/>
    <mergeCell ref="K502:L502"/>
    <mergeCell ref="N502:O502"/>
    <mergeCell ref="S502:T502"/>
    <mergeCell ref="V502:W502"/>
    <mergeCell ref="B500:G500"/>
    <mergeCell ref="J500:O500"/>
    <mergeCell ref="R500:W500"/>
    <mergeCell ref="C501:D501"/>
    <mergeCell ref="F501:G501"/>
    <mergeCell ref="K501:L501"/>
    <mergeCell ref="N501:O501"/>
    <mergeCell ref="S501:T501"/>
    <mergeCell ref="V501:W501"/>
    <mergeCell ref="B498:D499"/>
    <mergeCell ref="F498:G498"/>
    <mergeCell ref="J498:L499"/>
    <mergeCell ref="N498:O498"/>
    <mergeCell ref="R498:T499"/>
    <mergeCell ref="V498:W498"/>
    <mergeCell ref="F499:G499"/>
    <mergeCell ref="N499:O499"/>
    <mergeCell ref="V499:W499"/>
    <mergeCell ref="C505:D505"/>
    <mergeCell ref="F505:G505"/>
    <mergeCell ref="K505:L505"/>
    <mergeCell ref="N505:O505"/>
    <mergeCell ref="S505:T505"/>
    <mergeCell ref="V505:W505"/>
    <mergeCell ref="C504:D504"/>
    <mergeCell ref="F504:G504"/>
    <mergeCell ref="K504:L504"/>
    <mergeCell ref="N504:O504"/>
    <mergeCell ref="S504:T504"/>
    <mergeCell ref="V504:W504"/>
    <mergeCell ref="C503:D503"/>
    <mergeCell ref="F503:G503"/>
    <mergeCell ref="K503:L503"/>
    <mergeCell ref="N503:O503"/>
    <mergeCell ref="S503:T503"/>
    <mergeCell ref="V503:W503"/>
    <mergeCell ref="C508:D508"/>
    <mergeCell ref="F508:G508"/>
    <mergeCell ref="K508:L508"/>
    <mergeCell ref="N508:O508"/>
    <mergeCell ref="S508:T508"/>
    <mergeCell ref="V508:W508"/>
    <mergeCell ref="C507:D507"/>
    <mergeCell ref="F507:G507"/>
    <mergeCell ref="K507:L507"/>
    <mergeCell ref="N507:O507"/>
    <mergeCell ref="S507:T507"/>
    <mergeCell ref="V507:W507"/>
    <mergeCell ref="C506:D506"/>
    <mergeCell ref="F506:G506"/>
    <mergeCell ref="K506:L506"/>
    <mergeCell ref="N506:O506"/>
    <mergeCell ref="S506:T506"/>
    <mergeCell ref="V506:W506"/>
    <mergeCell ref="C511:D511"/>
    <mergeCell ref="F511:G511"/>
    <mergeCell ref="K511:L511"/>
    <mergeCell ref="N511:O511"/>
    <mergeCell ref="S511:T511"/>
    <mergeCell ref="V511:W511"/>
    <mergeCell ref="C510:D510"/>
    <mergeCell ref="F510:G510"/>
    <mergeCell ref="K510:L510"/>
    <mergeCell ref="N510:O510"/>
    <mergeCell ref="S510:T510"/>
    <mergeCell ref="V510:W510"/>
    <mergeCell ref="C509:D509"/>
    <mergeCell ref="F509:G509"/>
    <mergeCell ref="K509:L509"/>
    <mergeCell ref="N509:O509"/>
    <mergeCell ref="S509:T509"/>
    <mergeCell ref="V509:W509"/>
    <mergeCell ref="C514:D514"/>
    <mergeCell ref="F514:G514"/>
    <mergeCell ref="K514:L514"/>
    <mergeCell ref="N514:O514"/>
    <mergeCell ref="S514:T514"/>
    <mergeCell ref="V514:W514"/>
    <mergeCell ref="C513:D513"/>
    <mergeCell ref="F513:G513"/>
    <mergeCell ref="K513:L513"/>
    <mergeCell ref="N513:O513"/>
    <mergeCell ref="S513:T513"/>
    <mergeCell ref="V513:W513"/>
    <mergeCell ref="C512:D512"/>
    <mergeCell ref="F512:G512"/>
    <mergeCell ref="K512:L512"/>
    <mergeCell ref="N512:O512"/>
    <mergeCell ref="S512:T512"/>
    <mergeCell ref="V512:W512"/>
    <mergeCell ref="C517:D517"/>
    <mergeCell ref="F517:G517"/>
    <mergeCell ref="K517:L517"/>
    <mergeCell ref="N517:O517"/>
    <mergeCell ref="S517:T517"/>
    <mergeCell ref="V517:W517"/>
    <mergeCell ref="C516:D516"/>
    <mergeCell ref="F516:G516"/>
    <mergeCell ref="K516:L516"/>
    <mergeCell ref="N516:O516"/>
    <mergeCell ref="S516:T516"/>
    <mergeCell ref="V516:W516"/>
    <mergeCell ref="C515:D515"/>
    <mergeCell ref="F515:G515"/>
    <mergeCell ref="K515:L515"/>
    <mergeCell ref="N515:O515"/>
    <mergeCell ref="S515:T515"/>
    <mergeCell ref="V515:W515"/>
    <mergeCell ref="B520:D520"/>
    <mergeCell ref="E520:F520"/>
    <mergeCell ref="J520:L520"/>
    <mergeCell ref="M520:N520"/>
    <mergeCell ref="R520:T520"/>
    <mergeCell ref="U520:V520"/>
    <mergeCell ref="B519:D519"/>
    <mergeCell ref="E519:F519"/>
    <mergeCell ref="J519:L519"/>
    <mergeCell ref="M519:N519"/>
    <mergeCell ref="R519:T519"/>
    <mergeCell ref="U519:V519"/>
    <mergeCell ref="B518:D518"/>
    <mergeCell ref="E518:F518"/>
    <mergeCell ref="J518:L518"/>
    <mergeCell ref="M518:N518"/>
    <mergeCell ref="R518:T518"/>
    <mergeCell ref="U518:V518"/>
    <mergeCell ref="B528:G528"/>
    <mergeCell ref="J528:O528"/>
    <mergeCell ref="R528:W528"/>
    <mergeCell ref="C531:D531"/>
    <mergeCell ref="E531:F531"/>
    <mergeCell ref="K531:L531"/>
    <mergeCell ref="M531:N531"/>
    <mergeCell ref="S531:T531"/>
    <mergeCell ref="U531:V531"/>
    <mergeCell ref="B524:F524"/>
    <mergeCell ref="J524:N524"/>
    <mergeCell ref="R524:V524"/>
    <mergeCell ref="B525:F525"/>
    <mergeCell ref="J525:N525"/>
    <mergeCell ref="R525:V525"/>
    <mergeCell ref="B521:D521"/>
    <mergeCell ref="E521:F521"/>
    <mergeCell ref="J521:L521"/>
    <mergeCell ref="M521:N521"/>
    <mergeCell ref="R521:T521"/>
    <mergeCell ref="U521:V521"/>
    <mergeCell ref="C537:D537"/>
    <mergeCell ref="F537:G537"/>
    <mergeCell ref="K537:L537"/>
    <mergeCell ref="N537:O537"/>
    <mergeCell ref="S537:T537"/>
    <mergeCell ref="V537:W537"/>
    <mergeCell ref="B535:G535"/>
    <mergeCell ref="J535:O535"/>
    <mergeCell ref="R535:W535"/>
    <mergeCell ref="C536:D536"/>
    <mergeCell ref="F536:G536"/>
    <mergeCell ref="K536:L536"/>
    <mergeCell ref="N536:O536"/>
    <mergeCell ref="S536:T536"/>
    <mergeCell ref="V536:W536"/>
    <mergeCell ref="B533:D534"/>
    <mergeCell ref="F533:G533"/>
    <mergeCell ref="J533:L534"/>
    <mergeCell ref="N533:O533"/>
    <mergeCell ref="R533:T534"/>
    <mergeCell ref="V533:W533"/>
    <mergeCell ref="F534:G534"/>
    <mergeCell ref="N534:O534"/>
    <mergeCell ref="V534:W534"/>
    <mergeCell ref="C540:D540"/>
    <mergeCell ref="F540:G540"/>
    <mergeCell ref="K540:L540"/>
    <mergeCell ref="N540:O540"/>
    <mergeCell ref="S540:T540"/>
    <mergeCell ref="V540:W540"/>
    <mergeCell ref="C539:D539"/>
    <mergeCell ref="F539:G539"/>
    <mergeCell ref="K539:L539"/>
    <mergeCell ref="N539:O539"/>
    <mergeCell ref="S539:T539"/>
    <mergeCell ref="V539:W539"/>
    <mergeCell ref="C538:D538"/>
    <mergeCell ref="F538:G538"/>
    <mergeCell ref="K538:L538"/>
    <mergeCell ref="N538:O538"/>
    <mergeCell ref="S538:T538"/>
    <mergeCell ref="V538:W538"/>
    <mergeCell ref="C543:D543"/>
    <mergeCell ref="F543:G543"/>
    <mergeCell ref="K543:L543"/>
    <mergeCell ref="N543:O543"/>
    <mergeCell ref="S543:T543"/>
    <mergeCell ref="V543:W543"/>
    <mergeCell ref="C542:D542"/>
    <mergeCell ref="F542:G542"/>
    <mergeCell ref="K542:L542"/>
    <mergeCell ref="N542:O542"/>
    <mergeCell ref="S542:T542"/>
    <mergeCell ref="V542:W542"/>
    <mergeCell ref="C541:D541"/>
    <mergeCell ref="F541:G541"/>
    <mergeCell ref="K541:L541"/>
    <mergeCell ref="N541:O541"/>
    <mergeCell ref="S541:T541"/>
    <mergeCell ref="V541:W541"/>
    <mergeCell ref="C546:D546"/>
    <mergeCell ref="F546:G546"/>
    <mergeCell ref="K546:L546"/>
    <mergeCell ref="N546:O546"/>
    <mergeCell ref="S546:T546"/>
    <mergeCell ref="V546:W546"/>
    <mergeCell ref="C545:D545"/>
    <mergeCell ref="F545:G545"/>
    <mergeCell ref="K545:L545"/>
    <mergeCell ref="N545:O545"/>
    <mergeCell ref="S545:T545"/>
    <mergeCell ref="V545:W545"/>
    <mergeCell ref="C544:D544"/>
    <mergeCell ref="F544:G544"/>
    <mergeCell ref="K544:L544"/>
    <mergeCell ref="N544:O544"/>
    <mergeCell ref="S544:T544"/>
    <mergeCell ref="V544:W544"/>
    <mergeCell ref="C549:D549"/>
    <mergeCell ref="F549:G549"/>
    <mergeCell ref="K549:L549"/>
    <mergeCell ref="N549:O549"/>
    <mergeCell ref="S549:T549"/>
    <mergeCell ref="V549:W549"/>
    <mergeCell ref="C548:D548"/>
    <mergeCell ref="F548:G548"/>
    <mergeCell ref="K548:L548"/>
    <mergeCell ref="N548:O548"/>
    <mergeCell ref="S548:T548"/>
    <mergeCell ref="V548:W548"/>
    <mergeCell ref="C547:D547"/>
    <mergeCell ref="F547:G547"/>
    <mergeCell ref="K547:L547"/>
    <mergeCell ref="N547:O547"/>
    <mergeCell ref="S547:T547"/>
    <mergeCell ref="V547:W547"/>
    <mergeCell ref="C552:D552"/>
    <mergeCell ref="F552:G552"/>
    <mergeCell ref="K552:L552"/>
    <mergeCell ref="N552:O552"/>
    <mergeCell ref="S552:T552"/>
    <mergeCell ref="V552:W552"/>
    <mergeCell ref="C551:D551"/>
    <mergeCell ref="F551:G551"/>
    <mergeCell ref="K551:L551"/>
    <mergeCell ref="N551:O551"/>
    <mergeCell ref="S551:T551"/>
    <mergeCell ref="V551:W551"/>
    <mergeCell ref="C550:D550"/>
    <mergeCell ref="F550:G550"/>
    <mergeCell ref="K550:L550"/>
    <mergeCell ref="N550:O550"/>
    <mergeCell ref="S550:T550"/>
    <mergeCell ref="V550:W550"/>
    <mergeCell ref="B555:D555"/>
    <mergeCell ref="E555:F555"/>
    <mergeCell ref="J555:L555"/>
    <mergeCell ref="M555:N555"/>
    <mergeCell ref="R555:T555"/>
    <mergeCell ref="U555:V555"/>
    <mergeCell ref="B554:D554"/>
    <mergeCell ref="E554:F554"/>
    <mergeCell ref="J554:L554"/>
    <mergeCell ref="M554:N554"/>
    <mergeCell ref="R554:T554"/>
    <mergeCell ref="U554:V554"/>
    <mergeCell ref="B553:D553"/>
    <mergeCell ref="E553:F553"/>
    <mergeCell ref="J553:L553"/>
    <mergeCell ref="M553:N553"/>
    <mergeCell ref="R553:T553"/>
    <mergeCell ref="U553:V553"/>
    <mergeCell ref="B563:G563"/>
    <mergeCell ref="J563:O563"/>
    <mergeCell ref="R563:W563"/>
    <mergeCell ref="C566:D566"/>
    <mergeCell ref="E566:F566"/>
    <mergeCell ref="K566:L566"/>
    <mergeCell ref="M566:N566"/>
    <mergeCell ref="S566:T566"/>
    <mergeCell ref="U566:V566"/>
    <mergeCell ref="B559:F559"/>
    <mergeCell ref="J559:N559"/>
    <mergeCell ref="R559:V559"/>
    <mergeCell ref="B560:F560"/>
    <mergeCell ref="J560:N560"/>
    <mergeCell ref="R560:V560"/>
    <mergeCell ref="B556:D556"/>
    <mergeCell ref="E556:F556"/>
    <mergeCell ref="J556:L556"/>
    <mergeCell ref="M556:N556"/>
    <mergeCell ref="R556:T556"/>
    <mergeCell ref="U556:V556"/>
    <mergeCell ref="B570:G570"/>
    <mergeCell ref="J570:O570"/>
    <mergeCell ref="R570:W570"/>
    <mergeCell ref="C571:D571"/>
    <mergeCell ref="F571:G571"/>
    <mergeCell ref="K571:L571"/>
    <mergeCell ref="N571:O571"/>
    <mergeCell ref="S571:T571"/>
    <mergeCell ref="V571:W571"/>
    <mergeCell ref="B568:D569"/>
    <mergeCell ref="F568:G568"/>
    <mergeCell ref="J568:L569"/>
    <mergeCell ref="N568:O568"/>
    <mergeCell ref="R568:T569"/>
    <mergeCell ref="V568:W568"/>
    <mergeCell ref="F569:G569"/>
    <mergeCell ref="N569:O569"/>
    <mergeCell ref="V569:W569"/>
    <mergeCell ref="C574:D574"/>
    <mergeCell ref="F574:G574"/>
    <mergeCell ref="K574:L574"/>
    <mergeCell ref="N574:O574"/>
    <mergeCell ref="S574:T574"/>
    <mergeCell ref="V574:W574"/>
    <mergeCell ref="C573:D573"/>
    <mergeCell ref="F573:G573"/>
    <mergeCell ref="K573:L573"/>
    <mergeCell ref="N573:O573"/>
    <mergeCell ref="S573:T573"/>
    <mergeCell ref="V573:W573"/>
    <mergeCell ref="C572:D572"/>
    <mergeCell ref="F572:G572"/>
    <mergeCell ref="K572:L572"/>
    <mergeCell ref="N572:O572"/>
    <mergeCell ref="S572:T572"/>
    <mergeCell ref="V572:W572"/>
    <mergeCell ref="C577:D577"/>
    <mergeCell ref="F577:G577"/>
    <mergeCell ref="K577:L577"/>
    <mergeCell ref="N577:O577"/>
    <mergeCell ref="S577:T577"/>
    <mergeCell ref="V577:W577"/>
    <mergeCell ref="C576:D576"/>
    <mergeCell ref="F576:G576"/>
    <mergeCell ref="K576:L576"/>
    <mergeCell ref="N576:O576"/>
    <mergeCell ref="S576:T576"/>
    <mergeCell ref="V576:W576"/>
    <mergeCell ref="C575:D575"/>
    <mergeCell ref="F575:G575"/>
    <mergeCell ref="K575:L575"/>
    <mergeCell ref="N575:O575"/>
    <mergeCell ref="S575:T575"/>
    <mergeCell ref="V575:W575"/>
    <mergeCell ref="C580:D580"/>
    <mergeCell ref="F580:G580"/>
    <mergeCell ref="K580:L580"/>
    <mergeCell ref="N580:O580"/>
    <mergeCell ref="S580:T580"/>
    <mergeCell ref="V580:W580"/>
    <mergeCell ref="C579:D579"/>
    <mergeCell ref="F579:G579"/>
    <mergeCell ref="K579:L579"/>
    <mergeCell ref="N579:O579"/>
    <mergeCell ref="S579:T579"/>
    <mergeCell ref="V579:W579"/>
    <mergeCell ref="C578:D578"/>
    <mergeCell ref="F578:G578"/>
    <mergeCell ref="K578:L578"/>
    <mergeCell ref="N578:O578"/>
    <mergeCell ref="S578:T578"/>
    <mergeCell ref="V578:W578"/>
    <mergeCell ref="C583:D583"/>
    <mergeCell ref="F583:G583"/>
    <mergeCell ref="K583:L583"/>
    <mergeCell ref="N583:O583"/>
    <mergeCell ref="S583:T583"/>
    <mergeCell ref="V583:W583"/>
    <mergeCell ref="C582:D582"/>
    <mergeCell ref="F582:G582"/>
    <mergeCell ref="K582:L582"/>
    <mergeCell ref="N582:O582"/>
    <mergeCell ref="S582:T582"/>
    <mergeCell ref="V582:W582"/>
    <mergeCell ref="C581:D581"/>
    <mergeCell ref="F581:G581"/>
    <mergeCell ref="K581:L581"/>
    <mergeCell ref="N581:O581"/>
    <mergeCell ref="S581:T581"/>
    <mergeCell ref="V581:W581"/>
    <mergeCell ref="C586:D586"/>
    <mergeCell ref="F586:G586"/>
    <mergeCell ref="K586:L586"/>
    <mergeCell ref="N586:O586"/>
    <mergeCell ref="S586:T586"/>
    <mergeCell ref="V586:W586"/>
    <mergeCell ref="C585:D585"/>
    <mergeCell ref="F585:G585"/>
    <mergeCell ref="K585:L585"/>
    <mergeCell ref="N585:O585"/>
    <mergeCell ref="S585:T585"/>
    <mergeCell ref="V585:W585"/>
    <mergeCell ref="C584:D584"/>
    <mergeCell ref="F584:G584"/>
    <mergeCell ref="K584:L584"/>
    <mergeCell ref="N584:O584"/>
    <mergeCell ref="S584:T584"/>
    <mergeCell ref="V584:W584"/>
    <mergeCell ref="B589:D589"/>
    <mergeCell ref="E589:F589"/>
    <mergeCell ref="J589:L589"/>
    <mergeCell ref="M589:N589"/>
    <mergeCell ref="R589:T589"/>
    <mergeCell ref="U589:V589"/>
    <mergeCell ref="B588:D588"/>
    <mergeCell ref="E588:F588"/>
    <mergeCell ref="J588:L588"/>
    <mergeCell ref="M588:N588"/>
    <mergeCell ref="R588:T588"/>
    <mergeCell ref="U588:V588"/>
    <mergeCell ref="C587:D587"/>
    <mergeCell ref="F587:G587"/>
    <mergeCell ref="K587:L587"/>
    <mergeCell ref="N587:O587"/>
    <mergeCell ref="S587:T587"/>
    <mergeCell ref="V587:W587"/>
    <mergeCell ref="B594:F594"/>
    <mergeCell ref="J594:N594"/>
    <mergeCell ref="R594:V594"/>
    <mergeCell ref="B595:F595"/>
    <mergeCell ref="J595:N595"/>
    <mergeCell ref="R595:V595"/>
    <mergeCell ref="B591:D591"/>
    <mergeCell ref="E591:F591"/>
    <mergeCell ref="J591:L591"/>
    <mergeCell ref="M591:N591"/>
    <mergeCell ref="R591:T591"/>
    <mergeCell ref="U591:V591"/>
    <mergeCell ref="B590:D590"/>
    <mergeCell ref="E590:F590"/>
    <mergeCell ref="J590:L590"/>
    <mergeCell ref="M590:N590"/>
    <mergeCell ref="R590:T590"/>
    <mergeCell ref="U590:V590"/>
  </mergeCells>
  <phoneticPr fontId="1"/>
  <printOptions horizontalCentered="1" verticalCentered="1"/>
  <pageMargins left="0" right="0" top="0" bottom="0" header="0" footer="0"/>
  <pageSetup paperSize="9" orientation="landscape" errors="blank" horizontalDpi="4294967293" r:id="rId1"/>
  <headerFooter alignWithMargins="0"/>
  <rowBreaks count="13" manualBreakCount="13">
    <brk id="35" max="23" man="1"/>
    <brk id="70" max="23" man="1"/>
    <brk id="105" max="23" man="1"/>
    <brk id="140" max="23" man="1"/>
    <brk id="175" max="23" man="1"/>
    <brk id="210" max="23" man="1"/>
    <brk id="245" max="23" man="1"/>
    <brk id="280" max="23" man="1"/>
    <brk id="315" max="23" man="1"/>
    <brk id="350" max="23" man="1"/>
    <brk id="385" max="23" man="1"/>
    <brk id="420" max="23" man="1"/>
    <brk id="455" max="2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
  <sheetViews>
    <sheetView workbookViewId="0">
      <selection activeCell="F45" sqref="F45"/>
    </sheetView>
  </sheetViews>
  <sheetFormatPr defaultRowHeight="13.5"/>
  <sheetData/>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P51"/>
  <sheetViews>
    <sheetView showGridLines="0" workbookViewId="0">
      <selection activeCell="C29" sqref="C29"/>
    </sheetView>
  </sheetViews>
  <sheetFormatPr defaultRowHeight="13.5"/>
  <cols>
    <col min="2" max="2" width="22.875" customWidth="1"/>
    <col min="3" max="3" width="17.875" bestFit="1" customWidth="1"/>
    <col min="4" max="4" width="7.125" customWidth="1"/>
    <col min="5" max="5" width="7.125" bestFit="1" customWidth="1"/>
    <col min="6" max="6" width="13" customWidth="1"/>
    <col min="7" max="8" width="12.25" customWidth="1"/>
    <col min="9" max="9" width="15.875" bestFit="1" customWidth="1"/>
    <col min="10" max="10" width="6.875" bestFit="1" customWidth="1"/>
    <col min="11" max="15" width="6.375" customWidth="1"/>
    <col min="16" max="16" width="10.75" customWidth="1"/>
  </cols>
  <sheetData>
    <row r="1" spans="2:16">
      <c r="F1">
        <v>1</v>
      </c>
      <c r="G1">
        <v>2</v>
      </c>
      <c r="H1">
        <v>3</v>
      </c>
      <c r="I1">
        <v>4</v>
      </c>
      <c r="J1">
        <v>5</v>
      </c>
      <c r="K1">
        <v>6</v>
      </c>
      <c r="L1">
        <v>7</v>
      </c>
    </row>
    <row r="2" spans="2:16" ht="33" customHeight="1">
      <c r="B2" s="30" t="s">
        <v>83</v>
      </c>
      <c r="C2" s="30" t="s">
        <v>81</v>
      </c>
      <c r="E2" s="142" t="s">
        <v>83</v>
      </c>
      <c r="F2" s="143" t="s">
        <v>167</v>
      </c>
      <c r="G2" s="143" t="s">
        <v>492</v>
      </c>
      <c r="H2" s="143" t="s">
        <v>491</v>
      </c>
      <c r="I2" s="195" t="s">
        <v>532</v>
      </c>
      <c r="J2" s="195" t="s">
        <v>487</v>
      </c>
      <c r="K2" s="195" t="s">
        <v>138</v>
      </c>
      <c r="L2" s="195" t="s">
        <v>139</v>
      </c>
      <c r="M2" s="195" t="s">
        <v>488</v>
      </c>
      <c r="N2" s="195" t="s">
        <v>489</v>
      </c>
      <c r="O2" s="195" t="s">
        <v>490</v>
      </c>
      <c r="P2" s="144" t="s">
        <v>113</v>
      </c>
    </row>
    <row r="3" spans="2:16">
      <c r="B3" s="30" t="s">
        <v>196</v>
      </c>
      <c r="C3" s="30" t="s">
        <v>204</v>
      </c>
      <c r="E3" s="140" t="s">
        <v>26</v>
      </c>
      <c r="F3" s="92">
        <v>1750</v>
      </c>
      <c r="G3" s="92">
        <v>1800</v>
      </c>
      <c r="H3" s="92">
        <v>1800</v>
      </c>
      <c r="I3" s="141">
        <v>1800</v>
      </c>
      <c r="J3" s="141"/>
      <c r="K3" s="141"/>
      <c r="L3" s="141"/>
      <c r="M3" s="141"/>
      <c r="N3" s="141"/>
      <c r="O3" s="141"/>
      <c r="P3" s="141" t="s">
        <v>115</v>
      </c>
    </row>
    <row r="4" spans="2:16">
      <c r="B4" s="30" t="s">
        <v>167</v>
      </c>
      <c r="C4" s="30" t="s">
        <v>213</v>
      </c>
      <c r="E4" s="140" t="s">
        <v>96</v>
      </c>
      <c r="F4" s="92">
        <v>1750</v>
      </c>
      <c r="G4" s="92">
        <v>1800</v>
      </c>
      <c r="H4" s="92">
        <v>1800</v>
      </c>
      <c r="I4" s="141">
        <v>1800</v>
      </c>
      <c r="J4" s="141"/>
      <c r="K4" s="141"/>
      <c r="L4" s="141"/>
      <c r="M4" s="141"/>
      <c r="N4" s="141"/>
      <c r="O4" s="141"/>
      <c r="P4" s="141" t="s">
        <v>115</v>
      </c>
    </row>
    <row r="5" spans="2:16">
      <c r="B5" s="30" t="s">
        <v>84</v>
      </c>
      <c r="C5" s="30" t="s">
        <v>210</v>
      </c>
      <c r="E5" s="140" t="s">
        <v>61</v>
      </c>
      <c r="F5" s="92">
        <v>1750</v>
      </c>
      <c r="G5" s="92">
        <v>1800</v>
      </c>
      <c r="H5" s="92">
        <v>1800</v>
      </c>
      <c r="I5" s="141">
        <v>1800</v>
      </c>
      <c r="J5" s="141"/>
      <c r="K5" s="141"/>
      <c r="L5" s="141"/>
      <c r="M5" s="141"/>
      <c r="N5" s="141"/>
      <c r="O5" s="141"/>
      <c r="P5" s="141" t="s">
        <v>115</v>
      </c>
    </row>
    <row r="6" spans="2:16">
      <c r="B6" s="30" t="s">
        <v>84</v>
      </c>
      <c r="C6" s="30" t="s">
        <v>538</v>
      </c>
      <c r="E6" s="140" t="s">
        <v>62</v>
      </c>
      <c r="F6" s="92">
        <v>1750</v>
      </c>
      <c r="G6" s="92">
        <v>1800</v>
      </c>
      <c r="H6" s="92">
        <v>1800</v>
      </c>
      <c r="I6" s="141">
        <v>1800</v>
      </c>
      <c r="J6" s="141"/>
      <c r="K6" s="141"/>
      <c r="L6" s="141"/>
      <c r="M6" s="141"/>
      <c r="N6" s="141"/>
      <c r="O6" s="141"/>
      <c r="P6" s="141" t="s">
        <v>117</v>
      </c>
    </row>
    <row r="7" spans="2:16">
      <c r="B7" s="30" t="s">
        <v>84</v>
      </c>
      <c r="C7" s="30" t="s">
        <v>200</v>
      </c>
      <c r="E7" s="140" t="s">
        <v>470</v>
      </c>
      <c r="F7" s="92">
        <v>1750</v>
      </c>
      <c r="G7" s="92">
        <v>1800</v>
      </c>
      <c r="H7" s="92">
        <v>1800</v>
      </c>
      <c r="I7" s="141">
        <v>1800</v>
      </c>
      <c r="J7" s="141"/>
      <c r="K7" s="141"/>
      <c r="L7" s="141"/>
      <c r="M7" s="141"/>
      <c r="N7" s="141"/>
      <c r="O7" s="141"/>
      <c r="P7" s="141" t="s">
        <v>115</v>
      </c>
    </row>
    <row r="8" spans="2:16">
      <c r="B8" s="30" t="s">
        <v>84</v>
      </c>
      <c r="C8" s="30" t="s">
        <v>199</v>
      </c>
      <c r="E8" s="140" t="s">
        <v>64</v>
      </c>
      <c r="F8" s="92">
        <v>1750</v>
      </c>
      <c r="G8" s="92">
        <v>1800</v>
      </c>
      <c r="H8" s="92">
        <v>1800</v>
      </c>
      <c r="I8" s="141">
        <v>1800</v>
      </c>
      <c r="J8" s="141"/>
      <c r="K8" s="141"/>
      <c r="L8" s="141"/>
      <c r="M8" s="141"/>
      <c r="N8" s="141"/>
      <c r="O8" s="141"/>
      <c r="P8" s="141" t="s">
        <v>115</v>
      </c>
    </row>
    <row r="9" spans="2:16">
      <c r="B9" s="30" t="s">
        <v>478</v>
      </c>
      <c r="C9" s="30" t="s">
        <v>477</v>
      </c>
      <c r="E9" s="140" t="s">
        <v>65</v>
      </c>
      <c r="F9" s="92">
        <v>1750</v>
      </c>
      <c r="G9" s="92">
        <v>1800</v>
      </c>
      <c r="H9" s="92">
        <v>1800</v>
      </c>
      <c r="I9" s="141">
        <v>1800</v>
      </c>
      <c r="J9" s="141"/>
      <c r="K9" s="141"/>
      <c r="L9" s="141"/>
      <c r="M9" s="141"/>
      <c r="N9" s="141"/>
      <c r="O9" s="141"/>
      <c r="P9" s="141" t="s">
        <v>115</v>
      </c>
    </row>
    <row r="10" spans="2:16">
      <c r="B10" s="30" t="s">
        <v>527</v>
      </c>
      <c r="C10" s="30" t="s">
        <v>528</v>
      </c>
      <c r="E10" s="140" t="s">
        <v>66</v>
      </c>
      <c r="F10" s="92">
        <v>1750</v>
      </c>
      <c r="G10" s="92">
        <v>1800</v>
      </c>
      <c r="H10" s="92">
        <v>1800</v>
      </c>
      <c r="I10" s="141">
        <v>1800</v>
      </c>
      <c r="J10" s="141"/>
      <c r="K10" s="141"/>
      <c r="L10" s="141"/>
      <c r="M10" s="141"/>
      <c r="N10" s="141"/>
      <c r="O10" s="141"/>
      <c r="P10" s="141" t="s">
        <v>117</v>
      </c>
    </row>
    <row r="11" spans="2:16">
      <c r="B11" s="30" t="s">
        <v>527</v>
      </c>
      <c r="C11" s="30" t="s">
        <v>529</v>
      </c>
      <c r="E11" s="140" t="s">
        <v>67</v>
      </c>
      <c r="F11" s="92">
        <v>1750</v>
      </c>
      <c r="G11" s="92">
        <v>1800</v>
      </c>
      <c r="H11" s="92">
        <v>1800</v>
      </c>
      <c r="I11" s="141">
        <v>1800</v>
      </c>
      <c r="J11" s="141"/>
      <c r="K11" s="141"/>
      <c r="L11" s="141"/>
      <c r="M11" s="141"/>
      <c r="N11" s="141"/>
      <c r="O11" s="141"/>
      <c r="P11" s="141" t="s">
        <v>115</v>
      </c>
    </row>
    <row r="12" spans="2:16">
      <c r="B12" s="30" t="s">
        <v>527</v>
      </c>
      <c r="C12" s="30" t="s">
        <v>530</v>
      </c>
      <c r="E12" s="140" t="s">
        <v>515</v>
      </c>
      <c r="F12" s="92">
        <v>1750</v>
      </c>
      <c r="G12" s="92">
        <v>1800</v>
      </c>
      <c r="H12" s="92">
        <v>1800</v>
      </c>
      <c r="I12" s="141">
        <v>1800</v>
      </c>
      <c r="J12" s="141"/>
      <c r="K12" s="141"/>
      <c r="L12" s="141"/>
      <c r="M12" s="141"/>
      <c r="N12" s="141"/>
      <c r="O12" s="141"/>
      <c r="P12" s="141" t="s">
        <v>115</v>
      </c>
    </row>
    <row r="13" spans="2:16">
      <c r="B13" s="30" t="s">
        <v>527</v>
      </c>
      <c r="C13" s="30" t="s">
        <v>531</v>
      </c>
      <c r="E13" s="140" t="s">
        <v>524</v>
      </c>
      <c r="F13" s="92">
        <v>1750</v>
      </c>
      <c r="G13" s="92">
        <v>1800</v>
      </c>
      <c r="H13" s="92">
        <v>1800</v>
      </c>
      <c r="I13" s="141">
        <v>1800</v>
      </c>
      <c r="J13" s="141"/>
      <c r="K13" s="141"/>
      <c r="L13" s="141"/>
      <c r="M13" s="141"/>
      <c r="N13" s="141"/>
      <c r="O13" s="141"/>
      <c r="P13" s="141" t="s">
        <v>115</v>
      </c>
    </row>
    <row r="14" spans="2:16">
      <c r="B14" s="30"/>
      <c r="C14" s="30"/>
      <c r="E14" s="140" t="s">
        <v>70</v>
      </c>
      <c r="F14" s="92">
        <v>1750</v>
      </c>
      <c r="G14" s="92">
        <v>1800</v>
      </c>
      <c r="H14" s="92">
        <v>1800</v>
      </c>
      <c r="I14" s="141">
        <v>1800</v>
      </c>
      <c r="J14" s="141"/>
      <c r="K14" s="141"/>
      <c r="L14" s="141"/>
      <c r="M14" s="141"/>
      <c r="N14" s="141"/>
      <c r="O14" s="141"/>
      <c r="P14" s="141" t="s">
        <v>115</v>
      </c>
    </row>
    <row r="15" spans="2:16">
      <c r="B15" s="30"/>
      <c r="C15" s="30"/>
      <c r="E15" s="140" t="s">
        <v>71</v>
      </c>
      <c r="F15" s="92">
        <v>1750</v>
      </c>
      <c r="G15" s="92">
        <v>1800</v>
      </c>
      <c r="H15" s="92">
        <v>1800</v>
      </c>
      <c r="I15" s="141">
        <v>1800</v>
      </c>
      <c r="J15" s="141"/>
      <c r="K15" s="141"/>
      <c r="L15" s="141"/>
      <c r="M15" s="141"/>
      <c r="N15" s="141"/>
      <c r="O15" s="141"/>
      <c r="P15" s="141" t="s">
        <v>117</v>
      </c>
    </row>
    <row r="16" spans="2:16">
      <c r="B16" s="30"/>
      <c r="C16" s="30"/>
      <c r="E16" s="140" t="s">
        <v>72</v>
      </c>
      <c r="F16" s="92">
        <v>1750</v>
      </c>
      <c r="G16" s="92">
        <v>1800</v>
      </c>
      <c r="H16" s="92">
        <v>1800</v>
      </c>
      <c r="I16" s="141">
        <v>1800</v>
      </c>
      <c r="J16" s="141"/>
      <c r="K16" s="141"/>
      <c r="L16" s="141"/>
      <c r="M16" s="141"/>
      <c r="N16" s="141"/>
      <c r="O16" s="141"/>
      <c r="P16" s="141" t="s">
        <v>117</v>
      </c>
    </row>
    <row r="17" spans="1:16">
      <c r="B17" s="30"/>
      <c r="C17" s="30"/>
      <c r="E17" s="140" t="s">
        <v>486</v>
      </c>
      <c r="F17" s="92">
        <v>1750</v>
      </c>
      <c r="G17" s="92">
        <v>1800</v>
      </c>
      <c r="H17" s="92">
        <v>1800</v>
      </c>
      <c r="I17" s="141">
        <v>1800</v>
      </c>
      <c r="J17" s="141"/>
      <c r="K17" s="141"/>
      <c r="L17" s="141"/>
      <c r="M17" s="141"/>
      <c r="N17" s="141"/>
      <c r="O17" s="141"/>
      <c r="P17" s="141" t="s">
        <v>117</v>
      </c>
    </row>
    <row r="18" spans="1:16">
      <c r="B18" s="30"/>
      <c r="C18" s="30"/>
      <c r="E18" s="140" t="s">
        <v>485</v>
      </c>
      <c r="F18" s="92">
        <v>1750</v>
      </c>
      <c r="G18" s="92">
        <v>1800</v>
      </c>
      <c r="H18" s="92">
        <v>1800</v>
      </c>
      <c r="I18" s="141">
        <v>1800</v>
      </c>
      <c r="J18" s="141"/>
      <c r="K18" s="141"/>
      <c r="L18" s="141"/>
      <c r="M18" s="141"/>
      <c r="N18" s="141"/>
      <c r="O18" s="141"/>
      <c r="P18" s="141" t="s">
        <v>115</v>
      </c>
    </row>
    <row r="19" spans="1:16">
      <c r="B19" s="30"/>
      <c r="C19" s="30"/>
      <c r="E19" s="140" t="s">
        <v>498</v>
      </c>
      <c r="F19" s="92">
        <v>1750</v>
      </c>
      <c r="G19" s="92">
        <v>1800</v>
      </c>
      <c r="H19" s="92">
        <v>1800</v>
      </c>
      <c r="I19" s="141">
        <v>1800</v>
      </c>
      <c r="J19" s="141"/>
      <c r="K19" s="141"/>
      <c r="L19" s="141"/>
      <c r="M19" s="141"/>
      <c r="N19" s="141"/>
      <c r="O19" s="141"/>
      <c r="P19" s="141" t="s">
        <v>117</v>
      </c>
    </row>
    <row r="20" spans="1:16">
      <c r="E20" s="140" t="s">
        <v>499</v>
      </c>
      <c r="F20" s="92">
        <v>1750</v>
      </c>
      <c r="G20" s="92">
        <v>1800</v>
      </c>
      <c r="H20" s="92">
        <v>1800</v>
      </c>
      <c r="I20" s="141">
        <v>1800</v>
      </c>
      <c r="J20" s="141"/>
      <c r="K20" s="141"/>
      <c r="L20" s="141"/>
      <c r="M20" s="141"/>
      <c r="N20" s="141"/>
      <c r="O20" s="141"/>
      <c r="P20" s="141" t="s">
        <v>117</v>
      </c>
    </row>
    <row r="21" spans="1:16">
      <c r="E21" s="140" t="s">
        <v>102</v>
      </c>
      <c r="F21" s="92">
        <v>1750</v>
      </c>
      <c r="G21" s="92">
        <v>1800</v>
      </c>
      <c r="H21" s="92">
        <v>1800</v>
      </c>
      <c r="I21" s="141">
        <v>1800</v>
      </c>
      <c r="J21" s="141"/>
      <c r="K21" s="141"/>
      <c r="L21" s="141"/>
      <c r="M21" s="141"/>
      <c r="N21" s="141"/>
      <c r="O21" s="141"/>
      <c r="P21" s="141" t="s">
        <v>117</v>
      </c>
    </row>
    <row r="22" spans="1:16">
      <c r="E22" s="140" t="s">
        <v>103</v>
      </c>
      <c r="F22" s="92">
        <v>1750</v>
      </c>
      <c r="G22" s="92">
        <v>1800</v>
      </c>
      <c r="H22" s="92">
        <v>1800</v>
      </c>
      <c r="I22" s="141">
        <v>1800</v>
      </c>
      <c r="J22" s="141"/>
      <c r="K22" s="141"/>
      <c r="L22" s="141"/>
      <c r="M22" s="141"/>
      <c r="N22" s="141"/>
      <c r="O22" s="141"/>
      <c r="P22" s="141" t="s">
        <v>115</v>
      </c>
    </row>
    <row r="23" spans="1:16">
      <c r="E23" s="140" t="s">
        <v>98</v>
      </c>
      <c r="F23" s="92">
        <v>1750</v>
      </c>
      <c r="G23" s="92">
        <v>1800</v>
      </c>
      <c r="H23" s="92">
        <v>1800</v>
      </c>
      <c r="I23" s="141">
        <v>1800</v>
      </c>
      <c r="J23" s="141"/>
      <c r="K23" s="141"/>
      <c r="L23" s="141"/>
      <c r="M23" s="141"/>
      <c r="N23" s="141"/>
      <c r="O23" s="141"/>
      <c r="P23" s="141" t="s">
        <v>115</v>
      </c>
    </row>
    <row r="24" spans="1:16">
      <c r="E24" s="140" t="s">
        <v>519</v>
      </c>
      <c r="F24" s="92">
        <v>1750</v>
      </c>
      <c r="G24" s="92">
        <v>1800</v>
      </c>
      <c r="H24" s="92">
        <v>1800</v>
      </c>
      <c r="I24" s="141">
        <v>1800</v>
      </c>
      <c r="J24" s="141"/>
      <c r="K24" s="141"/>
      <c r="L24" s="141"/>
      <c r="M24" s="141"/>
      <c r="N24" s="141"/>
      <c r="O24" s="141"/>
      <c r="P24" s="141" t="s">
        <v>116</v>
      </c>
    </row>
    <row r="25" spans="1:16">
      <c r="B25" t="s">
        <v>83</v>
      </c>
      <c r="E25" s="140" t="s">
        <v>99</v>
      </c>
      <c r="F25" s="92">
        <v>1750</v>
      </c>
      <c r="G25" s="92">
        <v>1800</v>
      </c>
      <c r="H25" s="92">
        <v>1800</v>
      </c>
      <c r="I25" s="141">
        <v>1800</v>
      </c>
      <c r="J25" s="141"/>
      <c r="K25" s="141"/>
      <c r="L25" s="141"/>
      <c r="M25" s="141"/>
      <c r="N25" s="141"/>
      <c r="O25" s="141"/>
      <c r="P25" s="141" t="s">
        <v>117</v>
      </c>
    </row>
    <row r="26" spans="1:16">
      <c r="A26">
        <v>1</v>
      </c>
      <c r="B26" t="str">
        <f>テーブル6[[#Headers],[有限会社レストラン古潭荘]]</f>
        <v>有限会社レストラン古潭荘</v>
      </c>
      <c r="E26" s="140" t="s">
        <v>104</v>
      </c>
      <c r="F26" s="92">
        <v>1750</v>
      </c>
      <c r="G26" s="92">
        <v>1800</v>
      </c>
      <c r="H26" s="92">
        <v>1800</v>
      </c>
      <c r="I26" s="141">
        <v>1800</v>
      </c>
      <c r="J26" s="141"/>
      <c r="K26" s="141"/>
      <c r="L26" s="141"/>
      <c r="M26" s="141"/>
      <c r="N26" s="141"/>
      <c r="O26" s="141"/>
      <c r="P26" s="141" t="s">
        <v>117</v>
      </c>
    </row>
    <row r="27" spans="1:16">
      <c r="A27">
        <v>2</v>
      </c>
      <c r="B27" t="str">
        <f>テーブル6[[#Headers],[株式会社札幌海鮮丸]]</f>
        <v>株式会社札幌海鮮丸</v>
      </c>
      <c r="E27" s="145" t="s">
        <v>522</v>
      </c>
      <c r="F27" s="146">
        <v>1750</v>
      </c>
      <c r="G27" s="146">
        <v>1800</v>
      </c>
      <c r="H27" s="146">
        <v>1800</v>
      </c>
      <c r="I27" s="141">
        <v>1800</v>
      </c>
      <c r="J27" s="147"/>
      <c r="K27" s="147"/>
      <c r="L27" s="147"/>
      <c r="M27" s="147"/>
      <c r="N27" s="147"/>
      <c r="O27" s="147"/>
      <c r="P27" s="147" t="s">
        <v>115</v>
      </c>
    </row>
    <row r="28" spans="1:16">
      <c r="A28">
        <v>3</v>
      </c>
      <c r="B28" t="str">
        <f>テーブル6[[#Headers],[株式会社岩内食品市場]]</f>
        <v>株式会社岩内食品市場</v>
      </c>
      <c r="E28" s="145" t="s">
        <v>205</v>
      </c>
      <c r="F28" s="146">
        <v>1750</v>
      </c>
      <c r="G28" s="146">
        <v>1800</v>
      </c>
      <c r="H28" s="146">
        <v>1800</v>
      </c>
      <c r="I28" s="141">
        <v>1800</v>
      </c>
      <c r="J28" s="147"/>
      <c r="K28" s="147"/>
      <c r="L28" s="147"/>
      <c r="M28" s="147"/>
      <c r="N28" s="147"/>
      <c r="O28" s="147"/>
      <c r="P28" s="147" t="s">
        <v>116</v>
      </c>
    </row>
    <row r="29" spans="1:16">
      <c r="A29">
        <v>4</v>
      </c>
      <c r="B29" t="str">
        <f>テーブル6[[#Headers],[株式会社東部開発]]</f>
        <v>株式会社東部開発</v>
      </c>
      <c r="E29" s="145" t="s">
        <v>207</v>
      </c>
      <c r="F29" s="146">
        <v>1750</v>
      </c>
      <c r="G29" s="146">
        <v>1800</v>
      </c>
      <c r="H29" s="146">
        <v>1800</v>
      </c>
      <c r="I29" s="141">
        <v>1800</v>
      </c>
      <c r="J29" s="147"/>
      <c r="K29" s="147"/>
      <c r="L29" s="147"/>
      <c r="M29" s="147"/>
      <c r="N29" s="147"/>
      <c r="O29" s="147"/>
      <c r="P29" s="147" t="s">
        <v>115</v>
      </c>
    </row>
    <row r="30" spans="1:16">
      <c r="A30">
        <v>5</v>
      </c>
      <c r="B30" t="str">
        <f>テーブル6[[#Headers],[列2]]</f>
        <v>列2</v>
      </c>
      <c r="E30" s="145" t="s">
        <v>140</v>
      </c>
      <c r="F30" s="92"/>
      <c r="G30" s="92"/>
      <c r="H30" s="92"/>
      <c r="I30" s="141"/>
      <c r="J30" s="141"/>
      <c r="K30" s="141"/>
      <c r="L30" s="141"/>
      <c r="M30" s="141"/>
      <c r="N30" s="141"/>
      <c r="O30" s="141"/>
      <c r="P30" s="141"/>
    </row>
    <row r="31" spans="1:16">
      <c r="A31">
        <v>6</v>
      </c>
      <c r="B31" t="str">
        <f>テーブル6[[#Headers],[列3]]</f>
        <v>列3</v>
      </c>
      <c r="E31" s="145" t="s">
        <v>131</v>
      </c>
      <c r="F31" s="92"/>
      <c r="G31" s="92"/>
      <c r="H31" s="92"/>
      <c r="I31" s="141"/>
      <c r="J31" s="141"/>
      <c r="K31" s="141"/>
      <c r="L31" s="141"/>
      <c r="M31" s="141"/>
      <c r="N31" s="141"/>
      <c r="O31" s="141"/>
      <c r="P31" s="141"/>
    </row>
    <row r="32" spans="1:16">
      <c r="A32">
        <v>7</v>
      </c>
      <c r="B32" t="str">
        <f>テーブル6[[#Headers],[列4]]</f>
        <v>列4</v>
      </c>
      <c r="E32" s="145" t="s">
        <v>132</v>
      </c>
      <c r="F32" s="92"/>
      <c r="G32" s="92"/>
      <c r="H32" s="92"/>
      <c r="I32" s="141"/>
      <c r="J32" s="141"/>
      <c r="K32" s="141"/>
      <c r="L32" s="141"/>
      <c r="M32" s="141"/>
      <c r="N32" s="141"/>
      <c r="O32" s="141"/>
      <c r="P32" s="141"/>
    </row>
    <row r="33" spans="1:16">
      <c r="A33">
        <v>8</v>
      </c>
      <c r="B33" t="str">
        <f>テーブル6[[#Headers],[列5]]</f>
        <v>列5</v>
      </c>
      <c r="E33" s="145" t="s">
        <v>133</v>
      </c>
      <c r="F33" s="92"/>
      <c r="G33" s="92"/>
      <c r="H33" s="92"/>
      <c r="I33" s="141"/>
      <c r="J33" s="141"/>
      <c r="K33" s="141"/>
      <c r="L33" s="141"/>
      <c r="M33" s="141"/>
      <c r="N33" s="141"/>
      <c r="O33" s="141"/>
      <c r="P33" s="141"/>
    </row>
    <row r="34" spans="1:16">
      <c r="A34">
        <v>9</v>
      </c>
      <c r="B34" t="str">
        <f>テーブル6[[#Headers],[列6]]</f>
        <v>列6</v>
      </c>
      <c r="E34" s="145" t="s">
        <v>134</v>
      </c>
      <c r="F34" s="92"/>
      <c r="G34" s="92"/>
      <c r="H34" s="92"/>
      <c r="I34" s="141"/>
      <c r="J34" s="141"/>
      <c r="K34" s="141"/>
      <c r="L34" s="141"/>
      <c r="M34" s="141"/>
      <c r="N34" s="141"/>
      <c r="O34" s="141"/>
      <c r="P34" s="141"/>
    </row>
    <row r="35" spans="1:16">
      <c r="A35">
        <v>10</v>
      </c>
      <c r="B35" t="str">
        <f>テーブル6[[#Headers],[列7]]</f>
        <v>列7</v>
      </c>
      <c r="E35" s="145" t="s">
        <v>135</v>
      </c>
      <c r="F35" s="92"/>
      <c r="G35" s="92"/>
      <c r="H35" s="92"/>
      <c r="I35" s="141"/>
      <c r="J35" s="141"/>
      <c r="K35" s="141"/>
      <c r="L35" s="141"/>
      <c r="M35" s="141"/>
      <c r="N35" s="141"/>
      <c r="O35" s="141"/>
      <c r="P35" s="141"/>
    </row>
    <row r="36" spans="1:16">
      <c r="E36" s="145" t="s">
        <v>136</v>
      </c>
      <c r="F36" s="92"/>
      <c r="G36" s="92"/>
      <c r="H36" s="92"/>
      <c r="I36" s="141"/>
      <c r="J36" s="141"/>
      <c r="K36" s="141"/>
      <c r="L36" s="141"/>
      <c r="M36" s="141"/>
      <c r="N36" s="141"/>
      <c r="O36" s="141"/>
      <c r="P36" s="141"/>
    </row>
    <row r="37" spans="1:16">
      <c r="E37" s="145" t="s">
        <v>137</v>
      </c>
      <c r="F37" s="92"/>
      <c r="G37" s="92"/>
      <c r="H37" s="92"/>
      <c r="I37" s="141"/>
      <c r="J37" s="141"/>
      <c r="K37" s="141"/>
      <c r="L37" s="141"/>
      <c r="M37" s="141"/>
      <c r="N37" s="141"/>
      <c r="O37" s="141"/>
      <c r="P37" s="141"/>
    </row>
    <row r="38" spans="1:16">
      <c r="B38" t="s">
        <v>114</v>
      </c>
    </row>
    <row r="39" spans="1:16">
      <c r="B39" t="s">
        <v>115</v>
      </c>
    </row>
    <row r="40" spans="1:16">
      <c r="B40" t="s">
        <v>116</v>
      </c>
    </row>
    <row r="41" spans="1:16">
      <c r="B41" t="s">
        <v>117</v>
      </c>
    </row>
    <row r="44" spans="1:16">
      <c r="B44" t="s">
        <v>121</v>
      </c>
      <c r="C44" t="s">
        <v>126</v>
      </c>
    </row>
    <row r="45" spans="1:16">
      <c r="B45" t="s">
        <v>122</v>
      </c>
      <c r="C45">
        <v>1200</v>
      </c>
    </row>
    <row r="46" spans="1:16">
      <c r="B46" t="s">
        <v>123</v>
      </c>
      <c r="C46">
        <v>1150</v>
      </c>
    </row>
    <row r="47" spans="1:16">
      <c r="B47" t="s">
        <v>124</v>
      </c>
      <c r="C47">
        <v>1000</v>
      </c>
    </row>
    <row r="48" spans="1:16">
      <c r="B48" t="s">
        <v>125</v>
      </c>
      <c r="C48">
        <v>950</v>
      </c>
    </row>
    <row r="49" spans="2:3">
      <c r="B49" t="s">
        <v>481</v>
      </c>
      <c r="C49">
        <v>1600</v>
      </c>
    </row>
    <row r="50" spans="2:3">
      <c r="B50" t="s">
        <v>482</v>
      </c>
      <c r="C50">
        <v>1300</v>
      </c>
    </row>
    <row r="51" spans="2:3">
      <c r="B51" t="s">
        <v>521</v>
      </c>
      <c r="C51">
        <v>980</v>
      </c>
    </row>
  </sheetData>
  <phoneticPr fontId="1"/>
  <conditionalFormatting sqref="P3:P40">
    <cfRule type="cellIs" dxfId="240" priority="1" operator="equal">
      <formula>"週払い"</formula>
    </cfRule>
    <cfRule type="cellIs" dxfId="239" priority="2" operator="equal">
      <formula>"日払い"</formula>
    </cfRule>
  </conditionalFormatting>
  <dataValidations count="1">
    <dataValidation type="list" allowBlank="1" showInputMessage="1" showErrorMessage="1" sqref="P3:P37">
      <formula1>$B$39:$B$41</formula1>
    </dataValidation>
  </dataValidations>
  <pageMargins left="0.7" right="0.7" top="0.75" bottom="0.75" header="0.3" footer="0.3"/>
  <pageSetup paperSize="9" orientation="portrait" horizontalDpi="0" verticalDpi="0" r:id="rId1"/>
  <drawing r:id="rId2"/>
  <tableParts count="5">
    <tablePart r:id="rId3"/>
    <tablePart r:id="rId4"/>
    <tablePart r:id="rId5"/>
    <tablePart r:id="rId6"/>
    <tablePart r:id="rId7"/>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FFC000"/>
  </sheetPr>
  <dimension ref="B2:P56"/>
  <sheetViews>
    <sheetView showGridLines="0" zoomScale="85" zoomScaleNormal="85" workbookViewId="0">
      <pane xSplit="4" ySplit="9" topLeftCell="G10" activePane="bottomRight" state="frozen"/>
      <selection pane="topRight" activeCell="E1" sqref="E1"/>
      <selection pane="bottomLeft" activeCell="A9" sqref="A9"/>
      <selection pane="bottomRight" activeCell="C36" sqref="C36"/>
    </sheetView>
  </sheetViews>
  <sheetFormatPr defaultRowHeight="27" customHeight="1"/>
  <cols>
    <col min="2" max="2" width="13.375" customWidth="1"/>
    <col min="3" max="14" width="9.5" customWidth="1"/>
    <col min="15" max="15" width="10.625" style="205" bestFit="1" customWidth="1"/>
    <col min="16" max="16" width="11.25" bestFit="1" customWidth="1"/>
  </cols>
  <sheetData>
    <row r="2" spans="2:16" ht="27" customHeight="1" thickBot="1">
      <c r="B2" t="s">
        <v>189</v>
      </c>
    </row>
    <row r="3" spans="2:16" s="106" customFormat="1" ht="27" customHeight="1">
      <c r="B3" s="107" t="s">
        <v>161</v>
      </c>
      <c r="C3" s="107" t="s">
        <v>147</v>
      </c>
      <c r="D3" s="107" t="s">
        <v>148</v>
      </c>
      <c r="E3" s="107" t="s">
        <v>149</v>
      </c>
      <c r="F3" s="107" t="s">
        <v>150</v>
      </c>
      <c r="G3" s="107" t="s">
        <v>151</v>
      </c>
      <c r="H3" s="107" t="s">
        <v>152</v>
      </c>
      <c r="I3" s="107" t="s">
        <v>153</v>
      </c>
      <c r="J3" s="107" t="s">
        <v>154</v>
      </c>
      <c r="K3" s="107" t="s">
        <v>155</v>
      </c>
      <c r="L3" s="107" t="s">
        <v>156</v>
      </c>
      <c r="M3" s="107" t="s">
        <v>157</v>
      </c>
      <c r="N3" s="199" t="s">
        <v>158</v>
      </c>
      <c r="O3" s="217" t="s">
        <v>78</v>
      </c>
      <c r="P3" s="200" t="s">
        <v>192</v>
      </c>
    </row>
    <row r="4" spans="2:16" ht="47.25" customHeight="1">
      <c r="B4" s="206" t="s">
        <v>111</v>
      </c>
      <c r="C4" s="94">
        <f ca="1">SUM(請求店舗集計!AL3:AL4)</f>
        <v>19250</v>
      </c>
      <c r="D4" s="94">
        <v>761175</v>
      </c>
      <c r="E4" s="94">
        <v>955400</v>
      </c>
      <c r="F4" s="94">
        <v>959650</v>
      </c>
      <c r="G4" s="94">
        <v>1100325</v>
      </c>
      <c r="H4" s="94">
        <v>736100</v>
      </c>
      <c r="I4" s="94">
        <v>818975</v>
      </c>
      <c r="J4" s="94">
        <v>919275</v>
      </c>
      <c r="K4" s="94">
        <v>778313</v>
      </c>
      <c r="L4" s="94">
        <v>857938</v>
      </c>
      <c r="M4" s="94"/>
      <c r="N4" s="184">
        <v>1368063</v>
      </c>
      <c r="O4" s="218">
        <f ca="1">SUM(C4:N4)</f>
        <v>9274464</v>
      </c>
      <c r="P4" s="221">
        <f ca="1">O4/$O$8</f>
        <v>0.61713475355503467</v>
      </c>
    </row>
    <row r="5" spans="2:16" ht="47.25" customHeight="1">
      <c r="B5" s="206" t="s">
        <v>159</v>
      </c>
      <c r="C5" s="94">
        <f ca="1">SUM(請求店舗集計!AL5:AL8)</f>
        <v>0</v>
      </c>
      <c r="D5" s="94">
        <v>0</v>
      </c>
      <c r="E5" s="94">
        <v>0</v>
      </c>
      <c r="F5" s="94">
        <v>0</v>
      </c>
      <c r="G5" s="94">
        <v>129599.99999999999</v>
      </c>
      <c r="H5" s="94">
        <v>0</v>
      </c>
      <c r="I5" s="94">
        <v>0</v>
      </c>
      <c r="J5" s="94">
        <v>48600</v>
      </c>
      <c r="K5" s="94">
        <v>27000</v>
      </c>
      <c r="L5" s="94">
        <v>36450</v>
      </c>
      <c r="M5" s="94"/>
      <c r="N5" s="184">
        <v>0</v>
      </c>
      <c r="O5" s="218">
        <f ca="1">SUM(C5:N5)</f>
        <v>241650</v>
      </c>
      <c r="P5" s="221">
        <f ca="1">O5/$O$8</f>
        <v>1.6079701554351188E-2</v>
      </c>
    </row>
    <row r="6" spans="2:16" ht="47.25" customHeight="1">
      <c r="B6" s="606" t="s">
        <v>493</v>
      </c>
      <c r="C6" s="190">
        <f ca="1">SUM(請求店舗集計!AL9)</f>
        <v>7200.0000000000036</v>
      </c>
      <c r="D6" s="94">
        <v>0</v>
      </c>
      <c r="E6" s="94">
        <v>0</v>
      </c>
      <c r="F6" s="94">
        <v>0</v>
      </c>
      <c r="G6" s="94">
        <v>0</v>
      </c>
      <c r="H6" s="94">
        <v>0</v>
      </c>
      <c r="I6" s="94">
        <v>0</v>
      </c>
      <c r="J6" s="94">
        <v>0</v>
      </c>
      <c r="K6" s="94">
        <v>0</v>
      </c>
      <c r="L6" s="94">
        <v>0</v>
      </c>
      <c r="M6" s="190"/>
      <c r="N6" s="191">
        <v>39400</v>
      </c>
      <c r="O6" s="218">
        <f ca="1">SUM(C6:N6)</f>
        <v>46600</v>
      </c>
      <c r="P6" s="221">
        <f ca="1">O6/$O$8</f>
        <v>3.1008238875761033E-3</v>
      </c>
    </row>
    <row r="7" spans="2:16" ht="47.25" customHeight="1" thickBot="1">
      <c r="B7" s="207" t="s">
        <v>160</v>
      </c>
      <c r="C7" s="197">
        <v>0</v>
      </c>
      <c r="D7" s="197">
        <v>0</v>
      </c>
      <c r="E7" s="197">
        <v>0</v>
      </c>
      <c r="F7" s="197">
        <v>175050</v>
      </c>
      <c r="G7" s="197">
        <v>601800</v>
      </c>
      <c r="H7" s="197">
        <v>1000950</v>
      </c>
      <c r="I7" s="197">
        <v>1097100</v>
      </c>
      <c r="J7" s="197">
        <v>945000</v>
      </c>
      <c r="K7" s="197">
        <v>904500</v>
      </c>
      <c r="L7" s="197">
        <v>741150</v>
      </c>
      <c r="M7" s="197"/>
      <c r="N7" s="198">
        <v>0</v>
      </c>
      <c r="O7" s="219">
        <f>SUM(C7:N7)</f>
        <v>5465550</v>
      </c>
      <c r="P7" s="222">
        <f ca="1">O7/$O$8</f>
        <v>0.363684721003038</v>
      </c>
    </row>
    <row r="8" spans="2:16" s="205" customFormat="1" ht="27" customHeight="1" thickTop="1" thickBot="1">
      <c r="B8" s="202" t="s">
        <v>78</v>
      </c>
      <c r="C8" s="203">
        <f ca="1">SUM(C4:C7)</f>
        <v>26450.000000000004</v>
      </c>
      <c r="D8" s="203">
        <f t="shared" ref="D8:N8" si="0">SUM(D4:D7)</f>
        <v>761175</v>
      </c>
      <c r="E8" s="203">
        <f t="shared" si="0"/>
        <v>955400</v>
      </c>
      <c r="F8" s="203">
        <f t="shared" si="0"/>
        <v>1134700</v>
      </c>
      <c r="G8" s="203">
        <f t="shared" si="0"/>
        <v>1831725</v>
      </c>
      <c r="H8" s="203">
        <f t="shared" si="0"/>
        <v>1737050</v>
      </c>
      <c r="I8" s="203">
        <f t="shared" si="0"/>
        <v>1916075</v>
      </c>
      <c r="J8" s="203">
        <f t="shared" si="0"/>
        <v>1912875</v>
      </c>
      <c r="K8" s="203">
        <f t="shared" si="0"/>
        <v>1709813</v>
      </c>
      <c r="L8" s="203">
        <f t="shared" si="0"/>
        <v>1635538</v>
      </c>
      <c r="M8" s="203">
        <f t="shared" si="0"/>
        <v>0</v>
      </c>
      <c r="N8" s="204">
        <f t="shared" si="0"/>
        <v>1407463</v>
      </c>
      <c r="O8" s="220">
        <f ca="1">SUM(C8:N8)</f>
        <v>15028264</v>
      </c>
      <c r="P8" s="216">
        <f ca="1">O8/$O$8</f>
        <v>1</v>
      </c>
    </row>
    <row r="10" spans="2:16" ht="15.75" customHeight="1" thickBot="1">
      <c r="B10" s="214" t="s">
        <v>190</v>
      </c>
    </row>
    <row r="11" spans="2:16" ht="25.5" customHeight="1">
      <c r="B11" s="208" t="s">
        <v>76</v>
      </c>
      <c r="C11" s="208" t="s">
        <v>147</v>
      </c>
      <c r="D11" s="208" t="s">
        <v>166</v>
      </c>
      <c r="E11" s="208" t="s">
        <v>149</v>
      </c>
      <c r="F11" s="208" t="s">
        <v>150</v>
      </c>
      <c r="G11" s="208" t="s">
        <v>151</v>
      </c>
      <c r="H11" s="208" t="s">
        <v>152</v>
      </c>
      <c r="I11" s="208" t="s">
        <v>153</v>
      </c>
      <c r="J11" s="208" t="s">
        <v>154</v>
      </c>
      <c r="K11" s="208" t="s">
        <v>155</v>
      </c>
      <c r="L11" s="208" t="s">
        <v>156</v>
      </c>
      <c r="M11" s="208" t="s">
        <v>157</v>
      </c>
      <c r="N11" s="209" t="s">
        <v>158</v>
      </c>
      <c r="O11" s="223" t="s">
        <v>78</v>
      </c>
      <c r="P11" s="227" t="s">
        <v>193</v>
      </c>
    </row>
    <row r="12" spans="2:16" ht="13.5">
      <c r="B12" s="210" t="s">
        <v>26</v>
      </c>
      <c r="C12" s="210">
        <v>0</v>
      </c>
      <c r="D12" s="210">
        <v>39500</v>
      </c>
      <c r="E12" s="210">
        <v>54250</v>
      </c>
      <c r="F12" s="210">
        <v>0</v>
      </c>
      <c r="G12" s="210">
        <v>0</v>
      </c>
      <c r="H12" s="210">
        <v>0</v>
      </c>
      <c r="I12" s="210">
        <v>0</v>
      </c>
      <c r="J12" s="210"/>
      <c r="K12" s="210"/>
      <c r="L12" s="210"/>
      <c r="M12" s="210"/>
      <c r="N12" s="210">
        <v>0</v>
      </c>
      <c r="O12" s="224">
        <f>SUM(C12:N12)</f>
        <v>93750</v>
      </c>
      <c r="P12" s="228">
        <f t="shared" ref="P12:P46" si="1">O12/$O$54</f>
        <v>1.0283969748345501E-2</v>
      </c>
    </row>
    <row r="13" spans="2:16" ht="13.5">
      <c r="B13" s="210" t="s">
        <v>96</v>
      </c>
      <c r="C13" s="210">
        <v>18200</v>
      </c>
      <c r="D13" s="210">
        <v>39000</v>
      </c>
      <c r="E13" s="210">
        <v>36000</v>
      </c>
      <c r="F13" s="210">
        <v>42250</v>
      </c>
      <c r="G13" s="210">
        <v>14749.999999999996</v>
      </c>
      <c r="H13" s="210">
        <v>0</v>
      </c>
      <c r="I13" s="210">
        <v>4500</v>
      </c>
      <c r="J13" s="210">
        <v>12249.999999999998</v>
      </c>
      <c r="K13" s="210">
        <v>18000</v>
      </c>
      <c r="L13" s="210">
        <v>17250</v>
      </c>
      <c r="M13" s="210"/>
      <c r="N13" s="210">
        <v>40350</v>
      </c>
      <c r="O13" s="224">
        <f t="shared" ref="O13:O53" si="2">SUM(C13:N13)</f>
        <v>242550</v>
      </c>
      <c r="P13" s="228">
        <f t="shared" si="1"/>
        <v>2.660668653291948E-2</v>
      </c>
    </row>
    <row r="14" spans="2:16" ht="13.5">
      <c r="B14" s="210" t="s">
        <v>168</v>
      </c>
      <c r="C14" s="210">
        <v>0</v>
      </c>
      <c r="D14" s="210">
        <v>50250</v>
      </c>
      <c r="E14" s="210">
        <v>58000</v>
      </c>
      <c r="F14" s="210">
        <v>0</v>
      </c>
      <c r="G14" s="210">
        <v>0</v>
      </c>
      <c r="H14" s="210">
        <v>0</v>
      </c>
      <c r="I14" s="210">
        <v>0</v>
      </c>
      <c r="J14" s="210"/>
      <c r="K14" s="210"/>
      <c r="L14" s="210"/>
      <c r="M14" s="210"/>
      <c r="N14" s="210">
        <v>0</v>
      </c>
      <c r="O14" s="224">
        <f t="shared" si="2"/>
        <v>108250</v>
      </c>
      <c r="P14" s="228">
        <f t="shared" si="1"/>
        <v>1.1874557069422939E-2</v>
      </c>
    </row>
    <row r="15" spans="2:16" ht="13.5">
      <c r="B15" s="210" t="s">
        <v>62</v>
      </c>
      <c r="C15" s="210">
        <v>37200</v>
      </c>
      <c r="D15" s="210">
        <v>29700</v>
      </c>
      <c r="E15" s="210">
        <v>27600</v>
      </c>
      <c r="F15" s="210">
        <v>31200</v>
      </c>
      <c r="G15" s="210">
        <v>42000</v>
      </c>
      <c r="H15" s="210">
        <v>22799.999999999996</v>
      </c>
      <c r="I15" s="210">
        <v>48300</v>
      </c>
      <c r="J15" s="210">
        <v>207900</v>
      </c>
      <c r="K15" s="210">
        <v>175200</v>
      </c>
      <c r="L15" s="210">
        <v>198600</v>
      </c>
      <c r="M15" s="210"/>
      <c r="N15" s="210">
        <v>204200</v>
      </c>
      <c r="O15" s="224">
        <f t="shared" si="2"/>
        <v>1024700</v>
      </c>
      <c r="P15" s="228">
        <f t="shared" si="1"/>
        <v>0.11240516054538277</v>
      </c>
    </row>
    <row r="16" spans="2:16" ht="13.5">
      <c r="B16" s="210" t="s">
        <v>63</v>
      </c>
      <c r="C16" s="210">
        <v>0</v>
      </c>
      <c r="D16" s="210">
        <v>97000</v>
      </c>
      <c r="E16" s="210">
        <v>82000</v>
      </c>
      <c r="F16" s="210">
        <v>140250</v>
      </c>
      <c r="G16" s="210">
        <v>139750</v>
      </c>
      <c r="H16" s="210">
        <v>156750</v>
      </c>
      <c r="I16" s="210">
        <v>119250</v>
      </c>
      <c r="J16" s="210">
        <v>53750</v>
      </c>
      <c r="K16" s="210"/>
      <c r="L16" s="210"/>
      <c r="M16" s="210"/>
      <c r="N16" s="210">
        <v>0</v>
      </c>
      <c r="O16" s="224">
        <f t="shared" si="2"/>
        <v>788750</v>
      </c>
      <c r="P16" s="228">
        <f t="shared" si="1"/>
        <v>8.6522465482746821E-2</v>
      </c>
    </row>
    <row r="17" spans="2:16" ht="13.5">
      <c r="B17" s="210" t="s">
        <v>184</v>
      </c>
      <c r="C17" s="210">
        <v>0</v>
      </c>
      <c r="D17" s="210">
        <v>17499.999999999996</v>
      </c>
      <c r="E17" s="210">
        <v>0</v>
      </c>
      <c r="F17" s="210">
        <v>0</v>
      </c>
      <c r="G17" s="210">
        <v>0</v>
      </c>
      <c r="H17" s="210">
        <v>0</v>
      </c>
      <c r="I17" s="210">
        <v>0</v>
      </c>
      <c r="J17" s="210"/>
      <c r="K17" s="210"/>
      <c r="L17" s="210"/>
      <c r="M17" s="210"/>
      <c r="N17" s="210">
        <v>0</v>
      </c>
      <c r="O17" s="224">
        <f t="shared" si="2"/>
        <v>17499.999999999996</v>
      </c>
      <c r="P17" s="228">
        <f t="shared" si="1"/>
        <v>1.9196743530244932E-3</v>
      </c>
    </row>
    <row r="18" spans="2:16" ht="13.5">
      <c r="B18" s="210" t="s">
        <v>65</v>
      </c>
      <c r="C18" s="210">
        <v>0</v>
      </c>
      <c r="D18" s="210">
        <v>76500</v>
      </c>
      <c r="E18" s="210">
        <v>146500</v>
      </c>
      <c r="F18" s="210">
        <v>134000</v>
      </c>
      <c r="G18" s="210">
        <v>65500</v>
      </c>
      <c r="H18" s="210">
        <v>118000</v>
      </c>
      <c r="I18" s="210">
        <v>119750</v>
      </c>
      <c r="J18" s="210">
        <v>166000</v>
      </c>
      <c r="K18" s="210">
        <v>136250</v>
      </c>
      <c r="L18" s="210">
        <v>33500</v>
      </c>
      <c r="M18" s="210"/>
      <c r="N18" s="210">
        <v>48500</v>
      </c>
      <c r="O18" s="224">
        <f t="shared" si="2"/>
        <v>1044500</v>
      </c>
      <c r="P18" s="228">
        <f t="shared" si="1"/>
        <v>0.11457713495623334</v>
      </c>
    </row>
    <row r="19" spans="2:16" ht="13.5">
      <c r="B19" s="210" t="s">
        <v>66</v>
      </c>
      <c r="C19" s="210">
        <v>0</v>
      </c>
      <c r="D19" s="210">
        <v>4799.9999999999991</v>
      </c>
      <c r="E19" s="210">
        <v>24000</v>
      </c>
      <c r="F19" s="210">
        <v>22800</v>
      </c>
      <c r="G19" s="210">
        <v>21600</v>
      </c>
      <c r="H19" s="210">
        <v>50400</v>
      </c>
      <c r="I19" s="210">
        <v>14700</v>
      </c>
      <c r="J19" s="210">
        <v>11700</v>
      </c>
      <c r="K19" s="210">
        <v>18600</v>
      </c>
      <c r="L19" s="210">
        <v>37200</v>
      </c>
      <c r="M19" s="210"/>
      <c r="N19" s="210">
        <v>25800</v>
      </c>
      <c r="O19" s="224">
        <f t="shared" si="2"/>
        <v>231600</v>
      </c>
      <c r="P19" s="228">
        <f t="shared" si="1"/>
        <v>2.5405518866312725E-2</v>
      </c>
    </row>
    <row r="20" spans="2:16" ht="13.5">
      <c r="B20" s="210" t="s">
        <v>67</v>
      </c>
      <c r="C20" s="210">
        <v>0</v>
      </c>
      <c r="D20" s="210">
        <v>5499.9999999999991</v>
      </c>
      <c r="E20" s="210">
        <v>16000</v>
      </c>
      <c r="F20" s="210">
        <v>20400</v>
      </c>
      <c r="G20" s="210">
        <v>60000</v>
      </c>
      <c r="H20" s="210">
        <v>30300</v>
      </c>
      <c r="I20" s="210">
        <v>36400</v>
      </c>
      <c r="J20" s="210">
        <v>27000</v>
      </c>
      <c r="K20" s="210">
        <v>18800</v>
      </c>
      <c r="L20" s="210">
        <v>41100</v>
      </c>
      <c r="M20" s="210"/>
      <c r="N20" s="210">
        <v>12800</v>
      </c>
      <c r="O20" s="224">
        <f t="shared" si="2"/>
        <v>268300</v>
      </c>
      <c r="P20" s="228">
        <f t="shared" si="1"/>
        <v>2.9431350223798378E-2</v>
      </c>
    </row>
    <row r="21" spans="2:16" ht="13.5">
      <c r="B21" s="210" t="s">
        <v>164</v>
      </c>
      <c r="C21" s="210">
        <v>0</v>
      </c>
      <c r="D21" s="210">
        <v>81125</v>
      </c>
      <c r="E21" s="210">
        <v>63500</v>
      </c>
      <c r="F21" s="210">
        <v>0</v>
      </c>
      <c r="G21" s="210">
        <v>0</v>
      </c>
      <c r="H21" s="210">
        <v>0</v>
      </c>
      <c r="I21" s="210">
        <v>0</v>
      </c>
      <c r="J21" s="210"/>
      <c r="K21" s="210"/>
      <c r="L21" s="210"/>
      <c r="M21" s="210"/>
      <c r="N21" s="210">
        <v>0</v>
      </c>
      <c r="O21" s="224">
        <f t="shared" si="2"/>
        <v>144625</v>
      </c>
      <c r="P21" s="228">
        <f t="shared" si="1"/>
        <v>1.5864737331780992E-2</v>
      </c>
    </row>
    <row r="22" spans="2:16" ht="13.5">
      <c r="B22" s="210" t="s">
        <v>69</v>
      </c>
      <c r="C22" s="210">
        <v>0</v>
      </c>
      <c r="D22" s="210">
        <v>10925</v>
      </c>
      <c r="E22" s="210">
        <v>53488</v>
      </c>
      <c r="F22" s="210">
        <v>31050</v>
      </c>
      <c r="G22" s="210">
        <v>107512.5</v>
      </c>
      <c r="H22" s="210">
        <v>0</v>
      </c>
      <c r="I22" s="210">
        <v>0</v>
      </c>
      <c r="J22" s="210"/>
      <c r="K22" s="210"/>
      <c r="L22" s="210"/>
      <c r="M22" s="210"/>
      <c r="N22" s="210">
        <v>0</v>
      </c>
      <c r="O22" s="224">
        <f t="shared" si="2"/>
        <v>202975.5</v>
      </c>
      <c r="P22" s="228">
        <f t="shared" si="1"/>
        <v>2.2265534950989891E-2</v>
      </c>
    </row>
    <row r="23" spans="2:16" ht="13.5">
      <c r="B23" s="210" t="s">
        <v>70</v>
      </c>
      <c r="C23" s="210">
        <v>7600.0000000000018</v>
      </c>
      <c r="D23" s="210">
        <v>0</v>
      </c>
      <c r="E23" s="210">
        <v>0</v>
      </c>
      <c r="F23" s="210">
        <v>33487.5</v>
      </c>
      <c r="G23" s="210">
        <v>40137.5</v>
      </c>
      <c r="H23" s="210">
        <v>28975</v>
      </c>
      <c r="I23" s="210">
        <v>42988</v>
      </c>
      <c r="J23" s="210">
        <v>44175</v>
      </c>
      <c r="K23" s="210">
        <v>37050</v>
      </c>
      <c r="L23" s="210">
        <v>26838</v>
      </c>
      <c r="M23" s="210"/>
      <c r="N23" s="210">
        <v>45837.5</v>
      </c>
      <c r="O23" s="224">
        <f t="shared" si="2"/>
        <v>307088.5</v>
      </c>
      <c r="P23" s="228">
        <f t="shared" si="1"/>
        <v>3.368628100335784E-2</v>
      </c>
    </row>
    <row r="24" spans="2:16" ht="13.5">
      <c r="B24" s="210" t="s">
        <v>71</v>
      </c>
      <c r="C24" s="210">
        <v>11600</v>
      </c>
      <c r="D24" s="210">
        <v>4038</v>
      </c>
      <c r="E24" s="210">
        <v>8099.9999999999991</v>
      </c>
      <c r="F24" s="210">
        <v>21375</v>
      </c>
      <c r="G24" s="210">
        <v>34150</v>
      </c>
      <c r="H24" s="210">
        <v>16100</v>
      </c>
      <c r="I24" s="210">
        <v>14950</v>
      </c>
      <c r="J24" s="210">
        <v>4599.9999999999991</v>
      </c>
      <c r="K24" s="210">
        <v>19263</v>
      </c>
      <c r="L24" s="210">
        <v>17538</v>
      </c>
      <c r="M24" s="210"/>
      <c r="N24" s="210">
        <v>21950</v>
      </c>
      <c r="O24" s="224">
        <f t="shared" si="2"/>
        <v>173664</v>
      </c>
      <c r="P24" s="228">
        <f t="shared" si="1"/>
        <v>1.9050190105351181E-2</v>
      </c>
    </row>
    <row r="25" spans="2:16" ht="13.5">
      <c r="B25" s="210" t="s">
        <v>72</v>
      </c>
      <c r="C25" s="210">
        <v>0</v>
      </c>
      <c r="D25" s="210">
        <v>0</v>
      </c>
      <c r="E25" s="210">
        <v>24250</v>
      </c>
      <c r="F25" s="210">
        <v>5000.0000000000009</v>
      </c>
      <c r="G25" s="210">
        <v>17200</v>
      </c>
      <c r="H25" s="210">
        <v>11999.999999999996</v>
      </c>
      <c r="I25" s="210">
        <v>3999.9999999999991</v>
      </c>
      <c r="J25" s="210">
        <v>13000</v>
      </c>
      <c r="K25" s="210">
        <v>12000</v>
      </c>
      <c r="L25" s="210">
        <v>8500</v>
      </c>
      <c r="M25" s="210"/>
      <c r="N25" s="210">
        <v>4750.0000000000018</v>
      </c>
      <c r="O25" s="224">
        <f t="shared" si="2"/>
        <v>100700</v>
      </c>
      <c r="P25" s="228">
        <f t="shared" si="1"/>
        <v>1.1046354705689515E-2</v>
      </c>
    </row>
    <row r="26" spans="2:16" ht="13.5">
      <c r="B26" s="210" t="s">
        <v>73</v>
      </c>
      <c r="C26" s="210">
        <v>0</v>
      </c>
      <c r="D26" s="210">
        <v>0</v>
      </c>
      <c r="E26" s="210">
        <v>0</v>
      </c>
      <c r="F26" s="210">
        <v>24750</v>
      </c>
      <c r="G26" s="210">
        <v>29250.000000000004</v>
      </c>
      <c r="H26" s="210">
        <v>6249.9999999999991</v>
      </c>
      <c r="I26" s="210">
        <v>4249.9999999999982</v>
      </c>
      <c r="J26" s="210"/>
      <c r="K26" s="210"/>
      <c r="L26" s="210"/>
      <c r="M26" s="210"/>
      <c r="N26" s="210">
        <v>0</v>
      </c>
      <c r="O26" s="224">
        <f t="shared" si="2"/>
        <v>64500</v>
      </c>
      <c r="P26" s="228">
        <f t="shared" si="1"/>
        <v>7.0753711868617045E-3</v>
      </c>
    </row>
    <row r="27" spans="2:16" ht="13.5">
      <c r="B27" s="210" t="s">
        <v>74</v>
      </c>
      <c r="C27" s="210">
        <v>0</v>
      </c>
      <c r="D27" s="210">
        <v>0</v>
      </c>
      <c r="E27" s="210">
        <v>0</v>
      </c>
      <c r="F27" s="210">
        <v>75050</v>
      </c>
      <c r="G27" s="210">
        <v>26837.5</v>
      </c>
      <c r="H27" s="210">
        <v>24463</v>
      </c>
      <c r="I27" s="210">
        <v>38950</v>
      </c>
      <c r="J27" s="210"/>
      <c r="K27" s="210"/>
      <c r="L27" s="210"/>
      <c r="M27" s="210"/>
      <c r="N27" s="210">
        <v>0</v>
      </c>
      <c r="O27" s="224">
        <f t="shared" si="2"/>
        <v>165300.5</v>
      </c>
      <c r="P27" s="228">
        <f t="shared" si="1"/>
        <v>1.8132750308121445E-2</v>
      </c>
    </row>
    <row r="28" spans="2:16" ht="13.5">
      <c r="B28" s="210" t="s">
        <v>75</v>
      </c>
      <c r="C28" s="210">
        <v>27400</v>
      </c>
      <c r="D28" s="210">
        <v>0</v>
      </c>
      <c r="E28" s="210">
        <v>0</v>
      </c>
      <c r="F28" s="210">
        <v>0</v>
      </c>
      <c r="G28" s="210">
        <v>19800</v>
      </c>
      <c r="H28" s="210">
        <v>34800</v>
      </c>
      <c r="I28" s="210">
        <v>61200</v>
      </c>
      <c r="J28" s="210">
        <v>46400</v>
      </c>
      <c r="K28" s="210">
        <v>48900</v>
      </c>
      <c r="L28" s="210">
        <v>49350</v>
      </c>
      <c r="M28" s="210"/>
      <c r="N28" s="210">
        <v>49400</v>
      </c>
      <c r="O28" s="224">
        <f t="shared" si="2"/>
        <v>337250</v>
      </c>
      <c r="P28" s="228">
        <f t="shared" si="1"/>
        <v>3.6994867174714882E-2</v>
      </c>
    </row>
    <row r="29" spans="2:16" ht="13.5">
      <c r="B29" s="210" t="s">
        <v>499</v>
      </c>
      <c r="C29" s="210">
        <v>0</v>
      </c>
      <c r="D29" s="210">
        <v>0</v>
      </c>
      <c r="E29" s="210">
        <v>0</v>
      </c>
      <c r="F29" s="210">
        <v>0</v>
      </c>
      <c r="G29" s="210">
        <v>0</v>
      </c>
      <c r="H29" s="210">
        <v>87688</v>
      </c>
      <c r="I29" s="210">
        <v>149500</v>
      </c>
      <c r="J29" s="210">
        <v>131387.5</v>
      </c>
      <c r="K29" s="210">
        <v>119025</v>
      </c>
      <c r="L29" s="210">
        <v>93438</v>
      </c>
      <c r="M29" s="210"/>
      <c r="N29" s="210">
        <v>0</v>
      </c>
      <c r="O29" s="224">
        <f t="shared" si="2"/>
        <v>581038.5</v>
      </c>
      <c r="P29" s="228">
        <f t="shared" si="1"/>
        <v>6.3737411803989841E-2</v>
      </c>
    </row>
    <row r="30" spans="2:16" ht="13.5">
      <c r="B30" s="210" t="s">
        <v>212</v>
      </c>
      <c r="C30" s="210">
        <v>0</v>
      </c>
      <c r="D30" s="210">
        <v>0</v>
      </c>
      <c r="E30" s="210">
        <v>0</v>
      </c>
      <c r="F30" s="210">
        <v>58800</v>
      </c>
      <c r="G30" s="210">
        <v>121200</v>
      </c>
      <c r="H30" s="210">
        <v>93000</v>
      </c>
      <c r="I30" s="210">
        <v>85200</v>
      </c>
      <c r="J30" s="210">
        <v>122400</v>
      </c>
      <c r="K30" s="210">
        <v>119025</v>
      </c>
      <c r="L30" s="210">
        <v>125100</v>
      </c>
      <c r="M30" s="210"/>
      <c r="N30" s="210">
        <v>0</v>
      </c>
      <c r="O30" s="224">
        <f t="shared" si="2"/>
        <v>724725</v>
      </c>
      <c r="P30" s="228">
        <f t="shared" si="1"/>
        <v>7.9499199742610063E-2</v>
      </c>
    </row>
    <row r="31" spans="2:16" ht="13.5">
      <c r="B31" s="210" t="s">
        <v>103</v>
      </c>
      <c r="C31" s="210">
        <v>0</v>
      </c>
      <c r="D31" s="210">
        <v>0</v>
      </c>
      <c r="E31" s="210">
        <v>0</v>
      </c>
      <c r="F31" s="210">
        <v>0</v>
      </c>
      <c r="G31" s="210">
        <v>3600.0000000000018</v>
      </c>
      <c r="H31" s="210">
        <v>68700</v>
      </c>
      <c r="I31" s="210">
        <v>56063</v>
      </c>
      <c r="J31" s="210">
        <v>62962.5</v>
      </c>
      <c r="K31" s="210">
        <v>57213</v>
      </c>
      <c r="L31" s="210">
        <v>34213</v>
      </c>
      <c r="M31" s="210"/>
      <c r="N31" s="210">
        <v>0</v>
      </c>
      <c r="O31" s="224">
        <f t="shared" si="2"/>
        <v>282751.5</v>
      </c>
      <c r="P31" s="228">
        <f t="shared" si="1"/>
        <v>3.1016617304526005E-2</v>
      </c>
    </row>
    <row r="32" spans="2:16" ht="13.5">
      <c r="B32" s="210" t="s">
        <v>98</v>
      </c>
      <c r="C32" s="210">
        <v>0</v>
      </c>
      <c r="D32" s="210">
        <v>0</v>
      </c>
      <c r="E32" s="210">
        <v>0</v>
      </c>
      <c r="F32" s="210">
        <v>0</v>
      </c>
      <c r="G32" s="210">
        <v>0</v>
      </c>
      <c r="H32" s="210">
        <v>62388</v>
      </c>
      <c r="I32" s="210">
        <v>79350</v>
      </c>
      <c r="J32" s="210">
        <v>56350</v>
      </c>
      <c r="K32" s="210">
        <v>65263</v>
      </c>
      <c r="L32" s="210">
        <v>65550</v>
      </c>
      <c r="M32" s="210"/>
      <c r="N32" s="210">
        <v>71862.5</v>
      </c>
      <c r="O32" s="224">
        <f t="shared" si="2"/>
        <v>400763.5</v>
      </c>
      <c r="P32" s="228">
        <f t="shared" si="1"/>
        <v>4.3962023575904667E-2</v>
      </c>
    </row>
    <row r="33" spans="2:16" ht="13.5">
      <c r="B33" s="210" t="s">
        <v>100</v>
      </c>
      <c r="C33" s="210">
        <v>0</v>
      </c>
      <c r="D33" s="210">
        <v>0</v>
      </c>
      <c r="E33" s="210">
        <v>0</v>
      </c>
      <c r="F33" s="210">
        <v>0</v>
      </c>
      <c r="G33" s="210">
        <v>0</v>
      </c>
      <c r="H33" s="210">
        <v>11168</v>
      </c>
      <c r="I33" s="210">
        <v>0</v>
      </c>
      <c r="J33" s="210">
        <v>73387.5</v>
      </c>
      <c r="K33" s="210">
        <v>66263</v>
      </c>
      <c r="L33" s="210">
        <v>17575</v>
      </c>
      <c r="M33" s="210"/>
      <c r="N33" s="210">
        <v>0</v>
      </c>
      <c r="O33" s="224">
        <f t="shared" si="2"/>
        <v>168393.5</v>
      </c>
      <c r="P33" s="228">
        <f t="shared" si="1"/>
        <v>1.8472039038058861E-2</v>
      </c>
    </row>
    <row r="34" spans="2:16" ht="13.5">
      <c r="B34" s="210" t="s">
        <v>99</v>
      </c>
      <c r="C34" s="210">
        <v>0</v>
      </c>
      <c r="D34" s="210">
        <v>0</v>
      </c>
      <c r="E34" s="210">
        <v>0</v>
      </c>
      <c r="F34" s="210">
        <v>0</v>
      </c>
      <c r="G34" s="210">
        <v>0</v>
      </c>
      <c r="H34" s="210">
        <v>6038</v>
      </c>
      <c r="I34" s="210">
        <v>40250</v>
      </c>
      <c r="J34" s="210">
        <v>31050</v>
      </c>
      <c r="K34" s="210">
        <v>46288</v>
      </c>
      <c r="L34" s="210">
        <v>53475</v>
      </c>
      <c r="M34" s="210"/>
      <c r="N34" s="210">
        <v>14700.000000000002</v>
      </c>
      <c r="O34" s="224">
        <f t="shared" si="2"/>
        <v>191801</v>
      </c>
      <c r="P34" s="228">
        <f t="shared" si="1"/>
        <v>2.1039740604825764E-2</v>
      </c>
    </row>
    <row r="35" spans="2:16" ht="13.5">
      <c r="B35" s="210" t="s">
        <v>104</v>
      </c>
      <c r="C35" s="210">
        <v>0</v>
      </c>
      <c r="D35" s="210">
        <v>0</v>
      </c>
      <c r="E35" s="210">
        <v>0</v>
      </c>
      <c r="F35" s="210">
        <v>7249.9999999999982</v>
      </c>
      <c r="G35" s="210">
        <v>29250</v>
      </c>
      <c r="H35" s="210">
        <v>58750</v>
      </c>
      <c r="I35" s="210">
        <v>39000</v>
      </c>
      <c r="J35" s="210">
        <v>32249.999999999993</v>
      </c>
      <c r="K35" s="210">
        <v>34250</v>
      </c>
      <c r="L35" s="210">
        <v>58000</v>
      </c>
      <c r="M35" s="210"/>
      <c r="N35" s="210">
        <v>0</v>
      </c>
      <c r="O35" s="224">
        <f t="shared" si="2"/>
        <v>258750</v>
      </c>
      <c r="P35" s="228">
        <f t="shared" si="1"/>
        <v>2.8383756505433583E-2</v>
      </c>
    </row>
    <row r="36" spans="2:16" ht="13.5">
      <c r="B36" s="210" t="s">
        <v>502</v>
      </c>
      <c r="C36" s="210">
        <v>0</v>
      </c>
      <c r="D36" s="210">
        <v>0</v>
      </c>
      <c r="E36" s="210">
        <v>0</v>
      </c>
      <c r="F36" s="210">
        <v>0</v>
      </c>
      <c r="G36" s="210">
        <v>0</v>
      </c>
      <c r="H36" s="210">
        <v>0</v>
      </c>
      <c r="I36" s="210">
        <v>0</v>
      </c>
      <c r="J36" s="210">
        <v>45425</v>
      </c>
      <c r="K36" s="210"/>
      <c r="L36" s="210"/>
      <c r="M36" s="210"/>
      <c r="N36" s="210">
        <v>0</v>
      </c>
      <c r="O36" s="224">
        <f t="shared" si="2"/>
        <v>45425</v>
      </c>
      <c r="P36" s="228">
        <f t="shared" si="1"/>
        <v>4.9829261420650068E-3</v>
      </c>
    </row>
    <row r="37" spans="2:16" ht="13.5">
      <c r="B37" s="210" t="s">
        <v>64</v>
      </c>
      <c r="C37" s="210">
        <v>9200.0000000000018</v>
      </c>
      <c r="D37" s="210">
        <v>0</v>
      </c>
      <c r="E37" s="210">
        <v>4888</v>
      </c>
      <c r="F37" s="210">
        <v>93725</v>
      </c>
      <c r="G37" s="210">
        <v>85100</v>
      </c>
      <c r="H37" s="210">
        <v>90563</v>
      </c>
      <c r="I37" s="210">
        <v>26450</v>
      </c>
      <c r="J37" s="210"/>
      <c r="K37" s="210"/>
      <c r="L37" s="210">
        <v>93725</v>
      </c>
      <c r="M37" s="210"/>
      <c r="N37" s="210">
        <v>171637.5</v>
      </c>
      <c r="O37" s="224">
        <f t="shared" si="2"/>
        <v>575288.5</v>
      </c>
      <c r="P37" s="228">
        <f t="shared" si="1"/>
        <v>6.3106661659424648E-2</v>
      </c>
    </row>
    <row r="38" spans="2:16" ht="13.5">
      <c r="B38" s="210" t="s">
        <v>169</v>
      </c>
      <c r="C38" s="210">
        <v>0</v>
      </c>
      <c r="D38" s="210">
        <v>0</v>
      </c>
      <c r="E38" s="210">
        <v>4888</v>
      </c>
      <c r="F38" s="210">
        <v>0</v>
      </c>
      <c r="G38" s="210">
        <v>0</v>
      </c>
      <c r="H38" s="210">
        <v>0</v>
      </c>
      <c r="I38" s="210">
        <v>0</v>
      </c>
      <c r="J38" s="210"/>
      <c r="K38" s="210"/>
      <c r="L38" s="210"/>
      <c r="M38" s="210"/>
      <c r="N38" s="210">
        <v>0</v>
      </c>
      <c r="O38" s="224">
        <f t="shared" si="2"/>
        <v>4888</v>
      </c>
      <c r="P38" s="228">
        <f t="shared" si="1"/>
        <v>5.3619247071906996E-4</v>
      </c>
    </row>
    <row r="39" spans="2:16" ht="13.5">
      <c r="B39" s="210" t="s">
        <v>185</v>
      </c>
      <c r="C39" s="210">
        <v>0</v>
      </c>
      <c r="D39" s="210">
        <v>0</v>
      </c>
      <c r="E39" s="210">
        <v>0</v>
      </c>
      <c r="F39" s="210">
        <v>0</v>
      </c>
      <c r="G39" s="210">
        <v>136975</v>
      </c>
      <c r="H39" s="210">
        <v>0</v>
      </c>
      <c r="I39" s="210">
        <v>0</v>
      </c>
      <c r="J39" s="210"/>
      <c r="K39" s="210"/>
      <c r="L39" s="210"/>
      <c r="M39" s="210"/>
      <c r="N39" s="210">
        <v>0</v>
      </c>
      <c r="O39" s="224">
        <f t="shared" si="2"/>
        <v>136975</v>
      </c>
      <c r="P39" s="228">
        <f t="shared" si="1"/>
        <v>1.5025565400316E-2</v>
      </c>
    </row>
    <row r="40" spans="2:16" ht="13.5">
      <c r="B40" s="210" t="s">
        <v>186</v>
      </c>
      <c r="C40" s="210">
        <v>0</v>
      </c>
      <c r="D40" s="210">
        <v>0</v>
      </c>
      <c r="E40" s="210">
        <v>0</v>
      </c>
      <c r="F40" s="210">
        <v>0</v>
      </c>
      <c r="G40" s="210">
        <v>14375.000000000002</v>
      </c>
      <c r="H40" s="210">
        <v>0</v>
      </c>
      <c r="I40" s="210">
        <v>0</v>
      </c>
      <c r="J40" s="210"/>
      <c r="K40" s="210"/>
      <c r="L40" s="210"/>
      <c r="M40" s="210"/>
      <c r="N40" s="210">
        <v>0</v>
      </c>
      <c r="O40" s="224">
        <f t="shared" si="2"/>
        <v>14375.000000000002</v>
      </c>
      <c r="P40" s="228">
        <f t="shared" si="1"/>
        <v>1.576875361412977E-3</v>
      </c>
    </row>
    <row r="41" spans="2:16" ht="13.5">
      <c r="B41" s="210" t="s">
        <v>187</v>
      </c>
      <c r="C41" s="210">
        <v>0</v>
      </c>
      <c r="D41" s="210">
        <v>0</v>
      </c>
      <c r="E41" s="210">
        <v>0</v>
      </c>
      <c r="F41" s="210">
        <v>0</v>
      </c>
      <c r="G41" s="210">
        <v>0</v>
      </c>
      <c r="H41" s="210">
        <v>6000</v>
      </c>
      <c r="I41" s="210">
        <v>0</v>
      </c>
      <c r="J41" s="210"/>
      <c r="K41" s="210"/>
      <c r="L41" s="210"/>
      <c r="M41" s="210"/>
      <c r="N41" s="210">
        <v>0</v>
      </c>
      <c r="O41" s="224">
        <f t="shared" si="2"/>
        <v>6000</v>
      </c>
      <c r="P41" s="228">
        <f t="shared" si="1"/>
        <v>6.5817406389411209E-4</v>
      </c>
    </row>
    <row r="42" spans="2:16" ht="13.5">
      <c r="B42" s="210" t="s">
        <v>68</v>
      </c>
      <c r="C42" s="210">
        <v>0</v>
      </c>
      <c r="D42" s="210">
        <v>0</v>
      </c>
      <c r="E42" s="210">
        <v>0</v>
      </c>
      <c r="F42" s="210">
        <v>0</v>
      </c>
      <c r="G42" s="210">
        <v>9737.5</v>
      </c>
      <c r="H42" s="210">
        <v>0</v>
      </c>
      <c r="I42" s="210">
        <v>0</v>
      </c>
      <c r="J42" s="210"/>
      <c r="K42" s="210"/>
      <c r="L42" s="210"/>
      <c r="M42" s="210"/>
      <c r="N42" s="210">
        <v>0</v>
      </c>
      <c r="O42" s="224">
        <f t="shared" si="2"/>
        <v>9737.5</v>
      </c>
      <c r="P42" s="228">
        <f t="shared" si="1"/>
        <v>1.068161657861486E-3</v>
      </c>
    </row>
    <row r="43" spans="2:16" ht="13.5">
      <c r="B43" s="210" t="s">
        <v>41</v>
      </c>
      <c r="C43" s="210">
        <v>0</v>
      </c>
      <c r="D43" s="210">
        <v>0</v>
      </c>
      <c r="E43" s="210">
        <v>0</v>
      </c>
      <c r="F43" s="210">
        <v>0</v>
      </c>
      <c r="G43" s="210">
        <v>25412.5</v>
      </c>
      <c r="H43" s="210">
        <v>36100</v>
      </c>
      <c r="I43" s="210">
        <v>23750</v>
      </c>
      <c r="J43" s="210">
        <v>37762.5</v>
      </c>
      <c r="K43" s="210">
        <v>31113</v>
      </c>
      <c r="L43" s="210">
        <v>26125</v>
      </c>
      <c r="M43" s="210"/>
      <c r="N43" s="210">
        <v>0</v>
      </c>
      <c r="O43" s="224">
        <f t="shared" si="2"/>
        <v>180263</v>
      </c>
      <c r="P43" s="228">
        <f t="shared" si="1"/>
        <v>1.9774071879957389E-2</v>
      </c>
    </row>
    <row r="44" spans="2:16" ht="13.5">
      <c r="B44" s="210" t="s">
        <v>180</v>
      </c>
      <c r="C44" s="210">
        <v>0</v>
      </c>
      <c r="D44" s="210">
        <v>0</v>
      </c>
      <c r="E44" s="210">
        <v>0</v>
      </c>
      <c r="F44" s="210">
        <v>0</v>
      </c>
      <c r="G44" s="210">
        <v>4600</v>
      </c>
      <c r="H44" s="210">
        <v>4600</v>
      </c>
      <c r="I44" s="210">
        <v>0</v>
      </c>
      <c r="J44" s="210"/>
      <c r="K44" s="210"/>
      <c r="L44" s="210"/>
      <c r="M44" s="210"/>
      <c r="N44" s="210">
        <v>0</v>
      </c>
      <c r="O44" s="224">
        <f t="shared" si="2"/>
        <v>9200</v>
      </c>
      <c r="P44" s="228">
        <f t="shared" si="1"/>
        <v>1.0092002313043052E-3</v>
      </c>
    </row>
    <row r="45" spans="2:16" ht="13.5">
      <c r="B45" s="210" t="s">
        <v>188</v>
      </c>
      <c r="C45" s="210">
        <v>0</v>
      </c>
      <c r="D45" s="210">
        <v>0</v>
      </c>
      <c r="E45" s="210">
        <v>0</v>
      </c>
      <c r="F45" s="210">
        <v>0</v>
      </c>
      <c r="G45" s="210">
        <v>0</v>
      </c>
      <c r="H45" s="210">
        <v>14399.999999999996</v>
      </c>
      <c r="I45" s="210">
        <v>0</v>
      </c>
      <c r="J45" s="210"/>
      <c r="K45" s="210"/>
      <c r="L45" s="210"/>
      <c r="M45" s="210"/>
      <c r="N45" s="210">
        <v>0</v>
      </c>
      <c r="O45" s="224">
        <f t="shared" si="2"/>
        <v>14399.999999999996</v>
      </c>
      <c r="P45" s="228">
        <f t="shared" si="1"/>
        <v>1.5796177533458685E-3</v>
      </c>
    </row>
    <row r="46" spans="2:16" ht="13.5">
      <c r="B46" s="210" t="s">
        <v>181</v>
      </c>
      <c r="C46" s="210">
        <v>0</v>
      </c>
      <c r="D46" s="210">
        <v>0</v>
      </c>
      <c r="E46" s="210">
        <v>0</v>
      </c>
      <c r="F46" s="210">
        <v>0</v>
      </c>
      <c r="G46" s="210">
        <v>0</v>
      </c>
      <c r="H46" s="210">
        <v>18113</v>
      </c>
      <c r="I46" s="210">
        <v>21850</v>
      </c>
      <c r="J46" s="210">
        <v>5750</v>
      </c>
      <c r="K46" s="210">
        <v>3450</v>
      </c>
      <c r="L46" s="210">
        <v>16963</v>
      </c>
      <c r="M46" s="210"/>
      <c r="N46" s="210">
        <v>0</v>
      </c>
      <c r="O46" s="224">
        <f t="shared" si="2"/>
        <v>66126</v>
      </c>
      <c r="P46" s="228">
        <f t="shared" si="1"/>
        <v>7.2537363581770091E-3</v>
      </c>
    </row>
    <row r="47" spans="2:16" ht="13.5">
      <c r="B47" s="210" t="s">
        <v>469</v>
      </c>
      <c r="C47" s="210">
        <v>5175</v>
      </c>
      <c r="D47" s="210"/>
      <c r="E47" s="210"/>
      <c r="F47" s="210"/>
      <c r="G47" s="210"/>
      <c r="H47" s="210"/>
      <c r="I47" s="210"/>
      <c r="J47" s="210"/>
      <c r="K47" s="210"/>
      <c r="L47" s="210"/>
      <c r="M47" s="210"/>
      <c r="N47" s="210">
        <v>32487.5</v>
      </c>
      <c r="O47" s="224"/>
      <c r="P47" s="228"/>
    </row>
    <row r="48" spans="2:16" ht="13.5">
      <c r="B48" s="210" t="s">
        <v>462</v>
      </c>
      <c r="C48" s="210">
        <v>12000.000000000004</v>
      </c>
      <c r="D48" s="210"/>
      <c r="E48" s="210"/>
      <c r="F48" s="210"/>
      <c r="G48" s="210"/>
      <c r="H48" s="210"/>
      <c r="I48" s="210"/>
      <c r="J48" s="210"/>
      <c r="K48" s="210"/>
      <c r="L48" s="210"/>
      <c r="M48" s="210"/>
      <c r="N48" s="210">
        <v>16962.5</v>
      </c>
      <c r="O48" s="224"/>
      <c r="P48" s="228"/>
    </row>
    <row r="49" spans="2:16" ht="13.5">
      <c r="B49" s="210" t="s">
        <v>472</v>
      </c>
      <c r="C49" s="210">
        <v>0</v>
      </c>
      <c r="D49" s="210"/>
      <c r="E49" s="210"/>
      <c r="F49" s="210"/>
      <c r="G49" s="210"/>
      <c r="H49" s="210"/>
      <c r="I49" s="210"/>
      <c r="J49" s="210"/>
      <c r="K49" s="210"/>
      <c r="L49" s="210"/>
      <c r="M49" s="210"/>
      <c r="N49" s="210">
        <v>17825</v>
      </c>
      <c r="O49" s="224"/>
      <c r="P49" s="228"/>
    </row>
    <row r="50" spans="2:16" ht="13.5">
      <c r="B50" s="210" t="s">
        <v>483</v>
      </c>
      <c r="C50" s="210">
        <v>0</v>
      </c>
      <c r="D50" s="210"/>
      <c r="E50" s="210"/>
      <c r="F50" s="210"/>
      <c r="G50" s="210"/>
      <c r="H50" s="210"/>
      <c r="I50" s="210"/>
      <c r="J50" s="210"/>
      <c r="K50" s="210"/>
      <c r="L50" s="210"/>
      <c r="M50" s="210"/>
      <c r="N50" s="210">
        <v>12800</v>
      </c>
      <c r="O50" s="224"/>
      <c r="P50" s="228"/>
    </row>
    <row r="51" spans="2:16" ht="13.5">
      <c r="B51" s="210" t="s">
        <v>484</v>
      </c>
      <c r="C51" s="210">
        <v>24000</v>
      </c>
      <c r="D51" s="210"/>
      <c r="E51" s="210"/>
      <c r="F51" s="210"/>
      <c r="G51" s="210"/>
      <c r="H51" s="210"/>
      <c r="I51" s="210"/>
      <c r="J51" s="210"/>
      <c r="K51" s="210"/>
      <c r="L51" s="210"/>
      <c r="M51" s="210"/>
      <c r="N51" s="210">
        <v>9600</v>
      </c>
      <c r="O51" s="224"/>
      <c r="P51" s="228"/>
    </row>
    <row r="52" spans="2:16" ht="13.5">
      <c r="B52" s="210" t="s">
        <v>102</v>
      </c>
      <c r="C52" s="210">
        <v>11200</v>
      </c>
      <c r="D52" s="210">
        <v>0</v>
      </c>
      <c r="E52" s="210">
        <v>0</v>
      </c>
      <c r="F52" s="210">
        <v>0</v>
      </c>
      <c r="G52" s="210">
        <v>0</v>
      </c>
      <c r="H52" s="210">
        <v>0</v>
      </c>
      <c r="I52" s="210"/>
      <c r="J52" s="210"/>
      <c r="K52" s="210"/>
      <c r="L52" s="210"/>
      <c r="M52" s="210"/>
      <c r="N52" s="210">
        <v>90000</v>
      </c>
      <c r="O52" s="224">
        <f t="shared" si="2"/>
        <v>101200</v>
      </c>
      <c r="P52" s="228">
        <f>O52/$O$54</f>
        <v>1.1101202544347356E-2</v>
      </c>
    </row>
    <row r="53" spans="2:16" ht="14.25" thickBot="1">
      <c r="B53" s="211" t="s">
        <v>182</v>
      </c>
      <c r="C53" s="211">
        <v>0</v>
      </c>
      <c r="D53" s="211">
        <v>0</v>
      </c>
      <c r="E53" s="211">
        <v>0</v>
      </c>
      <c r="F53" s="211">
        <v>0</v>
      </c>
      <c r="G53" s="211">
        <v>0</v>
      </c>
      <c r="H53" s="211">
        <v>0</v>
      </c>
      <c r="I53" s="211">
        <v>28025</v>
      </c>
      <c r="J53" s="211"/>
      <c r="K53" s="211"/>
      <c r="L53" s="211"/>
      <c r="M53" s="211"/>
      <c r="N53" s="211">
        <v>0</v>
      </c>
      <c r="O53" s="225">
        <f t="shared" si="2"/>
        <v>28025</v>
      </c>
      <c r="P53" s="230">
        <f>O53/$O$54</f>
        <v>3.0742213567720817E-3</v>
      </c>
    </row>
    <row r="54" spans="2:16" ht="15" thickTop="1" thickBot="1">
      <c r="B54" s="212" t="s">
        <v>78</v>
      </c>
      <c r="C54" s="212">
        <f>SUM(C12:C53)</f>
        <v>163575</v>
      </c>
      <c r="D54" s="212">
        <f t="shared" ref="D54:O54" si="3">SUM(D12:D53)</f>
        <v>455838</v>
      </c>
      <c r="E54" s="212">
        <f t="shared" si="3"/>
        <v>603464</v>
      </c>
      <c r="F54" s="212">
        <f t="shared" si="3"/>
        <v>741387.5</v>
      </c>
      <c r="G54" s="212">
        <f t="shared" si="3"/>
        <v>1048737.5</v>
      </c>
      <c r="H54" s="212">
        <f t="shared" si="3"/>
        <v>1058346</v>
      </c>
      <c r="I54" s="212">
        <f t="shared" si="3"/>
        <v>1058676</v>
      </c>
      <c r="J54" s="212">
        <f t="shared" si="3"/>
        <v>1185500</v>
      </c>
      <c r="K54" s="212">
        <f t="shared" si="3"/>
        <v>1025953</v>
      </c>
      <c r="L54" s="212">
        <f t="shared" si="3"/>
        <v>1014040</v>
      </c>
      <c r="M54" s="212">
        <f t="shared" si="3"/>
        <v>0</v>
      </c>
      <c r="N54" s="213">
        <f t="shared" si="3"/>
        <v>891462.5</v>
      </c>
      <c r="O54" s="226">
        <f t="shared" si="3"/>
        <v>9116129.5</v>
      </c>
      <c r="P54" s="229">
        <f>O54/$O$54</f>
        <v>1</v>
      </c>
    </row>
    <row r="55" spans="2:16" ht="27" customHeight="1" thickBot="1"/>
    <row r="56" spans="2:16" s="201" customFormat="1" ht="27" customHeight="1" thickBot="1">
      <c r="B56" s="215" t="s">
        <v>191</v>
      </c>
      <c r="C56" s="231">
        <f ca="1">C8-C54</f>
        <v>-137125</v>
      </c>
      <c r="D56" s="231">
        <f t="shared" ref="D56:O56" si="4">D8-D54</f>
        <v>305337</v>
      </c>
      <c r="E56" s="231">
        <f t="shared" si="4"/>
        <v>351936</v>
      </c>
      <c r="F56" s="231">
        <f t="shared" si="4"/>
        <v>393312.5</v>
      </c>
      <c r="G56" s="231">
        <f t="shared" si="4"/>
        <v>782987.5</v>
      </c>
      <c r="H56" s="231">
        <f t="shared" si="4"/>
        <v>678704</v>
      </c>
      <c r="I56" s="231">
        <f t="shared" si="4"/>
        <v>857399</v>
      </c>
      <c r="J56" s="231">
        <f t="shared" si="4"/>
        <v>727375</v>
      </c>
      <c r="K56" s="231">
        <f t="shared" si="4"/>
        <v>683860</v>
      </c>
      <c r="L56" s="231">
        <f t="shared" si="4"/>
        <v>621498</v>
      </c>
      <c r="M56" s="231">
        <f t="shared" si="4"/>
        <v>0</v>
      </c>
      <c r="N56" s="231">
        <f t="shared" si="4"/>
        <v>516000.5</v>
      </c>
      <c r="O56" s="232">
        <f t="shared" ca="1" si="4"/>
        <v>5912134.5</v>
      </c>
    </row>
  </sheetData>
  <phoneticPr fontId="1"/>
  <conditionalFormatting sqref="P12:P53">
    <cfRule type="top10" dxfId="218" priority="6" rank="10"/>
  </conditionalFormatting>
  <conditionalFormatting sqref="C4:M7">
    <cfRule type="dataBar" priority="5">
      <dataBar>
        <cfvo type="min"/>
        <cfvo type="max"/>
        <color rgb="FF008AEF"/>
      </dataBar>
      <extLst>
        <ext xmlns:x14="http://schemas.microsoft.com/office/spreadsheetml/2009/9/main" uri="{B025F937-C7B1-47D3-B67F-A62EFF666E3E}">
          <x14:id>{FBD6E53F-D60C-442F-948D-3DF1483A0AEB}</x14:id>
        </ext>
      </extLst>
    </cfRule>
  </conditionalFormatting>
  <conditionalFormatting sqref="D12:M53">
    <cfRule type="dataBar" priority="4">
      <dataBar>
        <cfvo type="min"/>
        <cfvo type="max"/>
        <color rgb="FFD6007B"/>
      </dataBar>
      <extLst>
        <ext xmlns:x14="http://schemas.microsoft.com/office/spreadsheetml/2009/9/main" uri="{B025F937-C7B1-47D3-B67F-A62EFF666E3E}">
          <x14:id>{39938765-4138-4EB0-818D-87C9108A3168}</x14:id>
        </ext>
      </extLst>
    </cfRule>
  </conditionalFormatting>
  <conditionalFormatting sqref="C56:N56">
    <cfRule type="dataBar" priority="3">
      <dataBar>
        <cfvo type="min"/>
        <cfvo type="max"/>
        <color rgb="FFFFB628"/>
      </dataBar>
      <extLst>
        <ext xmlns:x14="http://schemas.microsoft.com/office/spreadsheetml/2009/9/main" uri="{B025F937-C7B1-47D3-B67F-A62EFF666E3E}">
          <x14:id>{C53F4ACE-9ADA-4A57-9276-B0916927A1F7}</x14:id>
        </ext>
      </extLst>
    </cfRule>
  </conditionalFormatting>
  <conditionalFormatting sqref="N12:N53">
    <cfRule type="dataBar" priority="2">
      <dataBar>
        <cfvo type="min"/>
        <cfvo type="max"/>
        <color rgb="FFD6007B"/>
      </dataBar>
      <extLst>
        <ext xmlns:x14="http://schemas.microsoft.com/office/spreadsheetml/2009/9/main" uri="{B025F937-C7B1-47D3-B67F-A62EFF666E3E}">
          <x14:id>{844C35B4-D2EE-493C-8F71-E270498CDC89}</x14:id>
        </ext>
      </extLst>
    </cfRule>
  </conditionalFormatting>
  <conditionalFormatting sqref="N4:N7">
    <cfRule type="dataBar" priority="1">
      <dataBar>
        <cfvo type="min"/>
        <cfvo type="max"/>
        <color rgb="FF008AEF"/>
      </dataBar>
      <extLst>
        <ext xmlns:x14="http://schemas.microsoft.com/office/spreadsheetml/2009/9/main" uri="{B025F937-C7B1-47D3-B67F-A62EFF666E3E}">
          <x14:id>{D42810FE-9A23-40F2-B8C4-9DEA70CAE2A9}</x14:id>
        </ext>
      </extLst>
    </cfRule>
  </conditionalFormatting>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dataBar" id="{FBD6E53F-D60C-442F-948D-3DF1483A0AEB}">
            <x14:dataBar minLength="0" maxLength="100" border="1" negativeBarBorderColorSameAsPositive="0">
              <x14:cfvo type="autoMin"/>
              <x14:cfvo type="autoMax"/>
              <x14:borderColor rgb="FF008AEF"/>
              <x14:negativeFillColor rgb="FFFF0000"/>
              <x14:negativeBorderColor rgb="FFFF0000"/>
              <x14:axisColor rgb="FF000000"/>
            </x14:dataBar>
          </x14:cfRule>
          <xm:sqref>C4:M7</xm:sqref>
        </x14:conditionalFormatting>
        <x14:conditionalFormatting xmlns:xm="http://schemas.microsoft.com/office/excel/2006/main">
          <x14:cfRule type="dataBar" id="{39938765-4138-4EB0-818D-87C9108A3168}">
            <x14:dataBar minLength="0" maxLength="100" border="1" negativeBarBorderColorSameAsPositive="0">
              <x14:cfvo type="autoMin"/>
              <x14:cfvo type="autoMax"/>
              <x14:borderColor rgb="FFD6007B"/>
              <x14:negativeFillColor rgb="FFFF0000"/>
              <x14:negativeBorderColor rgb="FFFF0000"/>
              <x14:axisColor rgb="FF000000"/>
            </x14:dataBar>
          </x14:cfRule>
          <xm:sqref>D12:M53</xm:sqref>
        </x14:conditionalFormatting>
        <x14:conditionalFormatting xmlns:xm="http://schemas.microsoft.com/office/excel/2006/main">
          <x14:cfRule type="dataBar" id="{C53F4ACE-9ADA-4A57-9276-B0916927A1F7}">
            <x14:dataBar minLength="0" maxLength="100" border="1" negativeBarBorderColorSameAsPositive="0">
              <x14:cfvo type="autoMin"/>
              <x14:cfvo type="autoMax"/>
              <x14:borderColor rgb="FFFFB628"/>
              <x14:negativeFillColor rgb="FFFF0000"/>
              <x14:negativeBorderColor rgb="FFFF0000"/>
              <x14:axisColor rgb="FF000000"/>
            </x14:dataBar>
          </x14:cfRule>
          <xm:sqref>C56:N56</xm:sqref>
        </x14:conditionalFormatting>
        <x14:conditionalFormatting xmlns:xm="http://schemas.microsoft.com/office/excel/2006/main">
          <x14:cfRule type="dataBar" id="{844C35B4-D2EE-493C-8F71-E270498CDC89}">
            <x14:dataBar minLength="0" maxLength="100" border="1" negativeBarBorderColorSameAsPositive="0">
              <x14:cfvo type="autoMin"/>
              <x14:cfvo type="autoMax"/>
              <x14:borderColor rgb="FFD6007B"/>
              <x14:negativeFillColor rgb="FFFF0000"/>
              <x14:negativeBorderColor rgb="FFFF0000"/>
              <x14:axisColor rgb="FF000000"/>
            </x14:dataBar>
          </x14:cfRule>
          <xm:sqref>N12:N53</xm:sqref>
        </x14:conditionalFormatting>
        <x14:conditionalFormatting xmlns:xm="http://schemas.microsoft.com/office/excel/2006/main">
          <x14:cfRule type="dataBar" id="{D42810FE-9A23-40F2-B8C4-9DEA70CAE2A9}">
            <x14:dataBar minLength="0" maxLength="100" border="1" negativeBarBorderColorSameAsPositive="0">
              <x14:cfvo type="autoMin"/>
              <x14:cfvo type="autoMax"/>
              <x14:borderColor rgb="FF008AEF"/>
              <x14:negativeFillColor rgb="FFFF0000"/>
              <x14:negativeBorderColor rgb="FFFF0000"/>
              <x14:axisColor rgb="FF000000"/>
            </x14:dataBar>
          </x14:cfRule>
          <xm:sqref>N4:N7</xm:sqref>
        </x14:conditionalFormatting>
      </x14:conditionalFormatting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00B0F0"/>
    <pageSetUpPr fitToPage="1"/>
  </sheetPr>
  <dimension ref="A1:M59"/>
  <sheetViews>
    <sheetView showGridLines="0" topLeftCell="A7" zoomScale="70" zoomScaleNormal="70" workbookViewId="0">
      <selection activeCell="M39" sqref="M39"/>
    </sheetView>
  </sheetViews>
  <sheetFormatPr defaultColWidth="8.75" defaultRowHeight="13.5"/>
  <cols>
    <col min="1" max="1" width="35.625" style="30" customWidth="1"/>
    <col min="2" max="4" width="19.125" style="30" customWidth="1"/>
    <col min="5" max="5" width="10.375" style="30" bestFit="1" customWidth="1"/>
    <col min="6" max="7" width="8.75" style="30"/>
    <col min="8" max="8" width="27" style="30" bestFit="1" customWidth="1"/>
    <col min="9" max="9" width="17.25" style="30" customWidth="1"/>
    <col min="10" max="10" width="8.75" style="30"/>
    <col min="11" max="11" width="11.875" style="30" customWidth="1"/>
    <col min="12" max="16384" width="8.75" style="30"/>
  </cols>
  <sheetData>
    <row r="1" spans="1:8" ht="32.25">
      <c r="A1" s="800" t="s">
        <v>0</v>
      </c>
      <c r="B1" s="800"/>
      <c r="C1" s="800"/>
      <c r="D1" s="800"/>
    </row>
    <row r="2" spans="1:8" ht="14.25">
      <c r="A2" s="31"/>
      <c r="F2" s="115" t="s">
        <v>79</v>
      </c>
      <c r="G2" s="115" t="s">
        <v>80</v>
      </c>
      <c r="H2" s="5"/>
    </row>
    <row r="3" spans="1:8" ht="18">
      <c r="A3" s="60" t="str">
        <f>VLOOKUP(E5,マスタ!$A$26:$B$33,2,0)</f>
        <v>株式会社東部開発</v>
      </c>
      <c r="B3" s="31"/>
      <c r="C3" s="801">
        <v>44927</v>
      </c>
      <c r="D3" s="801"/>
      <c r="E3" s="745" t="s">
        <v>89</v>
      </c>
      <c r="F3" s="116">
        <v>1</v>
      </c>
      <c r="G3" s="116">
        <v>4</v>
      </c>
      <c r="H3" s="5"/>
    </row>
    <row r="4" spans="1:8" ht="7.5" customHeight="1">
      <c r="A4" s="31"/>
      <c r="B4" s="31"/>
      <c r="C4" s="31"/>
      <c r="D4" s="31"/>
      <c r="E4" s="745"/>
      <c r="F4" s="5"/>
      <c r="G4" s="5"/>
      <c r="H4" s="5"/>
    </row>
    <row r="5" spans="1:8" ht="14.25">
      <c r="A5" s="31"/>
      <c r="B5" s="31"/>
      <c r="C5" s="31"/>
      <c r="D5" s="31"/>
      <c r="E5" s="128">
        <v>4</v>
      </c>
    </row>
    <row r="6" spans="1:8" ht="14.25">
      <c r="A6" s="63" t="s">
        <v>27</v>
      </c>
      <c r="B6" s="31"/>
    </row>
    <row r="7" spans="1:8" ht="14.25">
      <c r="A7" s="63" t="s">
        <v>28</v>
      </c>
      <c r="B7" s="31"/>
      <c r="C7" s="31"/>
      <c r="D7" s="31"/>
    </row>
    <row r="8" spans="1:8" ht="20.25">
      <c r="A8" s="31"/>
      <c r="B8" s="31"/>
      <c r="D8" s="89" t="s">
        <v>58</v>
      </c>
    </row>
    <row r="9" spans="1:8" ht="7.5" customHeight="1">
      <c r="A9" s="31"/>
      <c r="B9" s="31"/>
      <c r="C9" s="31"/>
      <c r="D9" s="31"/>
    </row>
    <row r="10" spans="1:8" ht="14.25">
      <c r="A10" s="31"/>
      <c r="B10" s="31"/>
      <c r="D10" s="61" t="s">
        <v>7</v>
      </c>
    </row>
    <row r="11" spans="1:8" ht="14.25">
      <c r="A11" s="31"/>
      <c r="B11" s="31"/>
      <c r="C11" s="62"/>
      <c r="D11" s="61" t="s">
        <v>8</v>
      </c>
    </row>
    <row r="12" spans="1:8" ht="14.25">
      <c r="A12" s="31"/>
      <c r="B12" s="31"/>
      <c r="D12" s="61" t="s">
        <v>9</v>
      </c>
    </row>
    <row r="13" spans="1:8" ht="7.5" customHeight="1">
      <c r="A13" s="31"/>
      <c r="B13" s="31"/>
      <c r="C13" s="31"/>
      <c r="D13" s="31"/>
    </row>
    <row r="14" spans="1:8" ht="14.25" hidden="1">
      <c r="A14" s="31"/>
      <c r="B14" s="31"/>
      <c r="C14" s="32" t="s">
        <v>1</v>
      </c>
      <c r="D14" s="33" t="s">
        <v>10</v>
      </c>
    </row>
    <row r="15" spans="1:8" ht="14.25">
      <c r="A15" s="31"/>
      <c r="B15" s="54"/>
      <c r="C15" s="32"/>
      <c r="D15" s="45"/>
    </row>
    <row r="16" spans="1:8" ht="18.75">
      <c r="A16" s="46" t="s">
        <v>38</v>
      </c>
      <c r="B16" s="31"/>
      <c r="C16" s="32"/>
      <c r="D16" s="34"/>
    </row>
    <row r="17" spans="1:8" ht="24">
      <c r="A17" s="44">
        <f ca="1">D50</f>
        <v>0</v>
      </c>
      <c r="B17" s="31"/>
      <c r="C17" s="32" t="s">
        <v>2</v>
      </c>
      <c r="D17" s="51"/>
    </row>
    <row r="18" spans="1:8" ht="18.75">
      <c r="A18" s="35"/>
      <c r="B18" s="36"/>
      <c r="C18" s="36"/>
      <c r="D18" s="36"/>
    </row>
    <row r="19" spans="1:8">
      <c r="A19" s="802" t="s">
        <v>4</v>
      </c>
      <c r="B19" s="804" t="s">
        <v>3</v>
      </c>
      <c r="C19" s="802" t="s">
        <v>5</v>
      </c>
      <c r="D19" s="802" t="s">
        <v>6</v>
      </c>
    </row>
    <row r="20" spans="1:8">
      <c r="A20" s="803"/>
      <c r="B20" s="805"/>
      <c r="C20" s="803"/>
      <c r="D20" s="803"/>
      <c r="G20" s="30" t="s">
        <v>89</v>
      </c>
    </row>
    <row r="21" spans="1:8" ht="18" customHeight="1">
      <c r="A21" s="112" t="str">
        <f>マスタ!E3</f>
        <v>長尾</v>
      </c>
      <c r="B21" s="42">
        <f ca="1">IFERROR(IF(A21="","",D21/C21),0)</f>
        <v>0</v>
      </c>
      <c r="C21" s="136">
        <f ca="1">IF(A21="","",SUMIF(請求店舗集計!$A$18:$A$26,$A$3,請求店舗集計!$C$18:$C$26))</f>
        <v>0</v>
      </c>
      <c r="D21" s="42">
        <f ca="1">IF(A21="","",SUMIF(テーブル5[会社],$A$3,テーブル5[長尾]))</f>
        <v>0</v>
      </c>
      <c r="E21" s="135"/>
      <c r="G21" s="129">
        <v>1</v>
      </c>
      <c r="H21" s="129" t="str">
        <f>マスタ!B26</f>
        <v>有限会社レストラン古潭荘</v>
      </c>
    </row>
    <row r="22" spans="1:8" ht="18" customHeight="1">
      <c r="A22" s="113" t="str">
        <f>マスタ!E4</f>
        <v>鈴木裕</v>
      </c>
      <c r="B22" s="42">
        <f t="shared" ref="B22:B47" ca="1" si="0">IFERROR(IF(A22="","",D22/C22),0)</f>
        <v>0</v>
      </c>
      <c r="C22" s="137">
        <f ca="1">IF(A22="","",SUMIF(請求店舗集計!$A$18:$A$26,$A$3,請求店舗集計!$D$18:$D$26))</f>
        <v>0</v>
      </c>
      <c r="D22" s="42">
        <f ca="1">IF(A22="","",SUMIF(テーブル5[会社],$A$3,テーブル5[鈴木裕]))</f>
        <v>0</v>
      </c>
      <c r="E22" s="135"/>
      <c r="G22" s="129">
        <v>2</v>
      </c>
      <c r="H22" s="129" t="str">
        <f>マスタ!B27</f>
        <v>株式会社札幌海鮮丸</v>
      </c>
    </row>
    <row r="23" spans="1:8" ht="18" customHeight="1">
      <c r="A23" s="113" t="str">
        <f>マスタ!E5</f>
        <v>駒井</v>
      </c>
      <c r="B23" s="42">
        <f t="shared" ca="1" si="0"/>
        <v>0</v>
      </c>
      <c r="C23" s="137">
        <f ca="1">IF(A23="","",SUMIF(請求店舗集計!$A$18:$A$26,$A$3,請求店舗集計!$E$18:$E$26))</f>
        <v>0</v>
      </c>
      <c r="D23" s="42">
        <f ca="1">IF(A23="","",SUMIF(テーブル5[会社],$A$3,テーブル5[駒井]))</f>
        <v>0</v>
      </c>
      <c r="E23" s="135"/>
      <c r="G23" s="129">
        <v>3</v>
      </c>
      <c r="H23" s="129" t="str">
        <f>マスタ!B28</f>
        <v>株式会社岩内食品市場</v>
      </c>
    </row>
    <row r="24" spans="1:8" ht="18" customHeight="1">
      <c r="A24" s="113" t="str">
        <f>マスタ!E6</f>
        <v>武茂</v>
      </c>
      <c r="B24" s="42">
        <f t="shared" ca="1" si="0"/>
        <v>0</v>
      </c>
      <c r="C24" s="137">
        <f ca="1">IF(A24="","",SUMIF(請求店舗集計!$A$18:$A$26,$A$3,請求店舗集計!$F$18:$F$26))</f>
        <v>0</v>
      </c>
      <c r="D24" s="42">
        <f ca="1">IF(A24="","",SUMIF(テーブル5[会社],$A$3,テーブル5[武茂]))</f>
        <v>0</v>
      </c>
      <c r="E24" s="135"/>
      <c r="G24" s="129">
        <v>4</v>
      </c>
      <c r="H24" s="129" t="str">
        <f>マスタ!B29</f>
        <v>株式会社東部開発</v>
      </c>
    </row>
    <row r="25" spans="1:8" ht="18" customHeight="1">
      <c r="A25" s="113" t="str">
        <f>マスタ!E7</f>
        <v>板坂</v>
      </c>
      <c r="B25" s="42">
        <f t="shared" ca="1" si="0"/>
        <v>0</v>
      </c>
      <c r="C25" s="137">
        <f ca="1">IF(A25="","",SUMIF(請求店舗集計!$A$18:$A$26,$A$3,請求店舗集計!$G$18:$G$26))</f>
        <v>0</v>
      </c>
      <c r="D25" s="42">
        <f ca="1">IF(A25="","",SUMIF(テーブル5[会社],$A$3,テーブル5[板坂]))</f>
        <v>0</v>
      </c>
      <c r="E25" s="135"/>
      <c r="G25" s="129">
        <v>5</v>
      </c>
      <c r="H25" s="129" t="str">
        <f>マスタ!B30</f>
        <v>列2</v>
      </c>
    </row>
    <row r="26" spans="1:8" ht="18" customHeight="1">
      <c r="A26" s="113" t="str">
        <f>マスタ!E8</f>
        <v>今前田</v>
      </c>
      <c r="B26" s="42">
        <f t="shared" ca="1" si="0"/>
        <v>0</v>
      </c>
      <c r="C26" s="244">
        <f ca="1">IF(A26="","",SUMIF(請求店舗集計!$A$18:$A$29,$A$3,請求店舗集計!$H$18:$H$29))</f>
        <v>0</v>
      </c>
      <c r="D26" s="42">
        <f ca="1">IF(A26="","",SUMIF(テーブル5[会社],$A$3,テーブル5[今前田]))</f>
        <v>0</v>
      </c>
      <c r="E26" s="135"/>
      <c r="G26" s="129">
        <v>6</v>
      </c>
      <c r="H26" s="129" t="str">
        <f>マスタ!B31</f>
        <v>列3</v>
      </c>
    </row>
    <row r="27" spans="1:8" ht="18" customHeight="1">
      <c r="A27" s="113" t="str">
        <f>マスタ!E9</f>
        <v>浦辻</v>
      </c>
      <c r="B27" s="42">
        <f t="shared" ca="1" si="0"/>
        <v>0</v>
      </c>
      <c r="C27" s="137">
        <f ca="1">IF(A27="","",SUMIF(請求店舗集計!$A$18:$A$26,$A$3,請求店舗集計!$I$18:$I$26))</f>
        <v>0</v>
      </c>
      <c r="D27" s="42">
        <f ca="1">IF(A27="","",SUMIF(テーブル5[会社],$A$3,テーブル5[浦辻]))</f>
        <v>0</v>
      </c>
      <c r="E27" s="135"/>
      <c r="G27" s="129">
        <v>7</v>
      </c>
      <c r="H27" s="129" t="str">
        <f>マスタ!B32</f>
        <v>列4</v>
      </c>
    </row>
    <row r="28" spans="1:8" ht="18" customHeight="1">
      <c r="A28" s="113" t="str">
        <f>マスタ!E10</f>
        <v>木村</v>
      </c>
      <c r="B28" s="42">
        <f t="shared" ca="1" si="0"/>
        <v>0</v>
      </c>
      <c r="C28" s="137">
        <f ca="1">IF(A28="","",SUMIF(請求店舗集計!$A$18:$A$26,$A$3,請求店舗集計!$J$18:$J$26))</f>
        <v>0</v>
      </c>
      <c r="D28" s="42">
        <f ca="1">IF(A28="","",SUMIF(テーブル5[会社],$A$3,テーブル5[木村]))</f>
        <v>0</v>
      </c>
      <c r="E28" s="135"/>
      <c r="G28" s="129">
        <v>8</v>
      </c>
      <c r="H28" s="129" t="str">
        <f>マスタ!B33</f>
        <v>列5</v>
      </c>
    </row>
    <row r="29" spans="1:8" ht="18" customHeight="1">
      <c r="A29" s="113" t="str">
        <f>マスタ!E11</f>
        <v>広田</v>
      </c>
      <c r="B29" s="42">
        <f t="shared" ca="1" si="0"/>
        <v>0</v>
      </c>
      <c r="C29" s="137">
        <f ca="1">IF(A29="","",SUMIF(請求店舗集計!$A$18:$A$26,$A$3,請求店舗集計!$K$18:$K$26))</f>
        <v>0</v>
      </c>
      <c r="D29" s="42">
        <f ca="1">IF(A29="","",SUMIF(テーブル5[会社],$A$3,テーブル5[広田]))</f>
        <v>0</v>
      </c>
      <c r="E29" s="135"/>
    </row>
    <row r="30" spans="1:8" ht="18" customHeight="1">
      <c r="A30" s="113" t="str">
        <f>マスタ!E12</f>
        <v>中村</v>
      </c>
      <c r="B30" s="42">
        <f t="shared" ca="1" si="0"/>
        <v>0</v>
      </c>
      <c r="C30" s="137">
        <f ca="1">IF(A30="","",SUMIF(請求店舗集計!$A$18:$A$26,$A$3,請求店舗集計!$L$18:$L$26))</f>
        <v>0</v>
      </c>
      <c r="D30" s="42">
        <f ca="1">IF(A30="","",SUMIF(テーブル5[会社],$A$3,テーブル5[中村]))</f>
        <v>0</v>
      </c>
      <c r="E30" s="135"/>
    </row>
    <row r="31" spans="1:8" ht="18" customHeight="1">
      <c r="A31" s="113" t="str">
        <f>マスタ!E13</f>
        <v>早水</v>
      </c>
      <c r="B31" s="42">
        <f t="shared" ca="1" si="0"/>
        <v>0</v>
      </c>
      <c r="C31" s="137">
        <f ca="1">IF(A31="","",SUMIF(請求店舗集計!$A$18:$A$26,$A$3,請求店舗集計!$M$18:$M$26))</f>
        <v>0</v>
      </c>
      <c r="D31" s="42">
        <f ca="1">IF(A31="","",SUMIF(テーブル5[会社],$A$3,テーブル5[早水]))</f>
        <v>0</v>
      </c>
      <c r="E31" s="135"/>
    </row>
    <row r="32" spans="1:8" ht="18" customHeight="1">
      <c r="A32" s="113" t="str">
        <f>マスタ!E14</f>
        <v>高橋</v>
      </c>
      <c r="B32" s="42">
        <f t="shared" ca="1" si="0"/>
        <v>0</v>
      </c>
      <c r="C32" s="137">
        <f ca="1">IF(A32="","",SUMIF(請求店舗集計!$A$18:$A$26,$A$3,請求店舗集計!$N$18:$N$26))</f>
        <v>0</v>
      </c>
      <c r="D32" s="42">
        <f ca="1">IF(A32="","",SUMIF(テーブル5[会社],$A$3,テーブル5[高橋]))</f>
        <v>0</v>
      </c>
      <c r="E32" s="135"/>
    </row>
    <row r="33" spans="1:5" ht="18" customHeight="1">
      <c r="A33" s="113" t="str">
        <f>マスタ!E15</f>
        <v>大屋</v>
      </c>
      <c r="B33" s="42">
        <f t="shared" ca="1" si="0"/>
        <v>0</v>
      </c>
      <c r="C33" s="137">
        <f ca="1">IF(A33="","",SUMIF(請求店舗集計!$A$18:$A$26,$A$3,請求店舗集計!$O$18:$O$26))</f>
        <v>0</v>
      </c>
      <c r="D33" s="42">
        <f ca="1">IF(A33="","",SUMIF(テーブル5[会社],$A$3,テーブル5[大屋]))</f>
        <v>0</v>
      </c>
      <c r="E33" s="135"/>
    </row>
    <row r="34" spans="1:5" ht="18" customHeight="1">
      <c r="A34" s="113" t="str">
        <f>マスタ!E16</f>
        <v>深田</v>
      </c>
      <c r="B34" s="42">
        <f t="shared" ca="1" si="0"/>
        <v>0</v>
      </c>
      <c r="C34" s="137">
        <f ca="1">IF(A34="","",SUMIF(請求店舗集計!$A$18:$A$26,$A$3,請求店舗集計!$P$18:$P$26))</f>
        <v>0</v>
      </c>
      <c r="D34" s="42">
        <f ca="1">IF(A34="","",SUMIF(テーブル5[会社],$A$3,テーブル5[深田]))</f>
        <v>0</v>
      </c>
      <c r="E34" s="135"/>
    </row>
    <row r="35" spans="1:5" ht="18" customHeight="1">
      <c r="A35" s="114" t="str">
        <f>マスタ!E17</f>
        <v>小林</v>
      </c>
      <c r="B35" s="42">
        <f t="shared" ca="1" si="0"/>
        <v>0</v>
      </c>
      <c r="C35" s="137">
        <f ca="1">IF(A35="","",SUMIF(請求店舗集計!$A$18:$A$26,$A$3,請求店舗集計!$Q$18:$Q$26))</f>
        <v>0</v>
      </c>
      <c r="D35" s="42">
        <f ca="1">IF(A35="","",SUMIF(テーブル5[会社],$A$3,テーブル5[小林]))</f>
        <v>0</v>
      </c>
      <c r="E35" s="135"/>
    </row>
    <row r="36" spans="1:5" ht="18" customHeight="1">
      <c r="A36" s="114" t="str">
        <f>マスタ!E18</f>
        <v>谷口</v>
      </c>
      <c r="B36" s="42">
        <f t="shared" ca="1" si="0"/>
        <v>0</v>
      </c>
      <c r="C36" s="137">
        <f ca="1">IF(A36="","",SUMIF(請求店舗集計!$A$18:$A$26,$A$3,請求店舗集計!$R$18:$R$26))</f>
        <v>0</v>
      </c>
      <c r="D36" s="42">
        <f ca="1">IF(A36="","",SUMIF(テーブル5[会社],$A$3,テーブル5[谷口]))</f>
        <v>0</v>
      </c>
      <c r="E36" s="135"/>
    </row>
    <row r="37" spans="1:5" ht="18" customHeight="1">
      <c r="A37" s="114" t="str">
        <f>マスタ!E19</f>
        <v>片山</v>
      </c>
      <c r="B37" s="42">
        <f t="shared" ca="1" si="0"/>
        <v>0</v>
      </c>
      <c r="C37" s="137">
        <f ca="1">IF(A37="","",SUMIF(請求店舗集計!$A$18:$A$26,$A$3,請求店舗集計!$S$18:$S$26))</f>
        <v>0</v>
      </c>
      <c r="D37" s="42">
        <f ca="1">IF(A37="","",SUMIF(テーブル5[会社],$A$3,テーブル5[片山]))</f>
        <v>0</v>
      </c>
      <c r="E37" s="135"/>
    </row>
    <row r="38" spans="1:5" ht="18" customHeight="1">
      <c r="A38" s="114" t="str">
        <f>マスタ!E20</f>
        <v>小沼</v>
      </c>
      <c r="B38" s="42">
        <f t="shared" ca="1" si="0"/>
        <v>0</v>
      </c>
      <c r="C38" s="137">
        <f ca="1">IF(A38="","",SUMIF(請求店舗集計!$A$18:$A$26,$A$3,請求店舗集計!$T$18:$T$26))</f>
        <v>0</v>
      </c>
      <c r="D38" s="42">
        <f ca="1">IF(A38="","",SUMIF(テーブル5[会社],$A$3,テーブル5[小沼]))</f>
        <v>0</v>
      </c>
      <c r="E38" s="135"/>
    </row>
    <row r="39" spans="1:5" ht="18" customHeight="1">
      <c r="A39" s="114" t="str">
        <f>マスタ!E21</f>
        <v>清水</v>
      </c>
      <c r="B39" s="42">
        <f t="shared" ca="1" si="0"/>
        <v>0</v>
      </c>
      <c r="C39" s="137">
        <f ca="1">IF(A39="","",SUMIF(請求店舗集計!$A$18:$A$26,$A$3,請求店舗集計!$U$18:$U$26))</f>
        <v>0</v>
      </c>
      <c r="D39" s="42">
        <f ca="1">IF(A39="","",SUMIF(テーブル5[会社],$A$3,テーブル5[清水]))</f>
        <v>0</v>
      </c>
      <c r="E39" s="135"/>
    </row>
    <row r="40" spans="1:5" ht="18" customHeight="1">
      <c r="A40" s="114" t="str">
        <f>マスタ!E22</f>
        <v>友廣</v>
      </c>
      <c r="B40" s="42">
        <f t="shared" ca="1" si="0"/>
        <v>0</v>
      </c>
      <c r="C40" s="137">
        <f ca="1">IF(A40="","",SUMIF(請求店舗集計!$A$18:$A$26,$A$3,請求店舗集計!$V$18:$V$26))</f>
        <v>0</v>
      </c>
      <c r="D40" s="42">
        <f ca="1">IF(A40="","",SUMIF(テーブル5[会社],$A$3,テーブル5[友廣]))</f>
        <v>0</v>
      </c>
      <c r="E40" s="135"/>
    </row>
    <row r="41" spans="1:5" ht="18" customHeight="1">
      <c r="A41" s="114" t="str">
        <f>マスタ!E23</f>
        <v>佐藤真</v>
      </c>
      <c r="B41" s="42">
        <f t="shared" ca="1" si="0"/>
        <v>0</v>
      </c>
      <c r="C41" s="137">
        <f ca="1">IF(A41="","",SUMIF(請求店舗集計!$A$18:$A$26,$A$3,請求店舗集計!$W$18:$W$26))</f>
        <v>0</v>
      </c>
      <c r="D41" s="42">
        <f ca="1">IF(A41="","",SUMIF(テーブル5[会社],$A$3,テーブル5[佐藤真]))</f>
        <v>0</v>
      </c>
      <c r="E41" s="135"/>
    </row>
    <row r="42" spans="1:5" ht="18" customHeight="1">
      <c r="A42" s="114" t="str">
        <f>マスタ!E24</f>
        <v>星</v>
      </c>
      <c r="B42" s="42">
        <f t="shared" ca="1" si="0"/>
        <v>0</v>
      </c>
      <c r="C42" s="137">
        <f ca="1">IF(A42="","",SUMIF(請求店舗集計!$A$18:$A$26,$A$3,請求店舗集計!$X$18:$X$26))</f>
        <v>0</v>
      </c>
      <c r="D42" s="42">
        <f ca="1">IF(A42="","",SUMIF(テーブル5[会社],$A$3,テーブル5[星]))</f>
        <v>0</v>
      </c>
      <c r="E42" s="135"/>
    </row>
    <row r="43" spans="1:5" ht="18" customHeight="1">
      <c r="A43" s="114" t="str">
        <f>マスタ!E25</f>
        <v>片山紗</v>
      </c>
      <c r="B43" s="42">
        <f t="shared" ca="1" si="0"/>
        <v>0</v>
      </c>
      <c r="C43" s="137">
        <f ca="1">IF(A43="","",SUMIF(請求店舗集計!$A$18:$A$26,$A$3,請求店舗集計!$Y$18:$Y$26))</f>
        <v>0</v>
      </c>
      <c r="D43" s="42">
        <f ca="1">IF(A43="","",SUMIF(テーブル5[会社],$A$3,テーブル5[片山紗]))</f>
        <v>0</v>
      </c>
      <c r="E43" s="135"/>
    </row>
    <row r="44" spans="1:5" ht="18" customHeight="1">
      <c r="A44" s="114" t="str">
        <f>マスタ!E26</f>
        <v>石巻</v>
      </c>
      <c r="B44" s="42">
        <f t="shared" ca="1" si="0"/>
        <v>0</v>
      </c>
      <c r="C44" s="137">
        <f ca="1">IF(A44="","",SUMIF(請求店舗集計!$A$18:$A$26,$A$3,請求店舗集計!$Z$18:$Z$26))</f>
        <v>0</v>
      </c>
      <c r="D44" s="42">
        <f ca="1">IF(A44="","",SUMIF(テーブル5[会社],$A$3,テーブル5[石巻]))</f>
        <v>0</v>
      </c>
      <c r="E44" s="135"/>
    </row>
    <row r="45" spans="1:5" ht="18" customHeight="1">
      <c r="A45" s="114" t="str">
        <f>マスタ!E27</f>
        <v>安富</v>
      </c>
      <c r="B45" s="42">
        <f t="shared" ca="1" si="0"/>
        <v>0</v>
      </c>
      <c r="C45" s="137">
        <f ca="1">IF(A45="","",SUMIF(請求店舗集計!$A$18:$A$26,$A$3,請求店舗集計!$AA$18:$AA$26))</f>
        <v>0</v>
      </c>
      <c r="D45" s="42">
        <f ca="1">IF(A45="","",SUMIF(テーブル5[会社],$A$3,テーブル5[安富]))</f>
        <v>0</v>
      </c>
      <c r="E45" s="135"/>
    </row>
    <row r="46" spans="1:5" ht="18" customHeight="1">
      <c r="A46" s="114" t="str">
        <f>マスタ!E28</f>
        <v>米坂</v>
      </c>
      <c r="B46" s="42">
        <f t="shared" ca="1" si="0"/>
        <v>0</v>
      </c>
      <c r="C46" s="137">
        <f ca="1">IF(A46="","",SUMIF(請求店舗集計!$A$18:$A$26,$A$3,請求店舗集計!$AB$18:$AB$26))</f>
        <v>0</v>
      </c>
      <c r="D46" s="42">
        <f ca="1">IF(A46="","",SUMIF(テーブル5[会社],$A$3,テーブル5[米坂]))</f>
        <v>0</v>
      </c>
    </row>
    <row r="47" spans="1:5" ht="14.25">
      <c r="A47" s="114" t="str">
        <f>マスタ!E29</f>
        <v>大澤</v>
      </c>
      <c r="B47" s="42">
        <f t="shared" ca="1" si="0"/>
        <v>0</v>
      </c>
      <c r="C47" s="137">
        <f ca="1">IF(A47="","",SUMIF(請求店舗集計!$A$18:$A$26,$A$3,請求店舗集計!$AC$18:$AC$26))</f>
        <v>0</v>
      </c>
      <c r="D47" s="42">
        <f ca="1">IF(A47="","",SUMIF(テーブル5[会社],$A$3,テーブル5[大澤]))</f>
        <v>0</v>
      </c>
    </row>
    <row r="48" spans="1:5" ht="30" customHeight="1">
      <c r="A48" s="40"/>
      <c r="B48" s="64"/>
      <c r="C48" s="65"/>
      <c r="D48" s="66">
        <f ca="1">SUM(D21:D47)</f>
        <v>0</v>
      </c>
    </row>
    <row r="49" spans="1:13" ht="30" customHeight="1">
      <c r="A49" s="40"/>
      <c r="B49" s="50"/>
      <c r="C49" s="36"/>
      <c r="D49" s="41"/>
    </row>
    <row r="50" spans="1:13" ht="27" customHeight="1">
      <c r="A50" s="40"/>
      <c r="B50" s="49"/>
      <c r="C50" s="36"/>
      <c r="D50" s="43">
        <f ca="1">D48+D49</f>
        <v>0</v>
      </c>
    </row>
    <row r="51" spans="1:13" ht="9.9499999999999993" customHeight="1">
      <c r="A51" s="31"/>
      <c r="B51" s="47"/>
      <c r="C51" s="31"/>
      <c r="D51" s="48"/>
    </row>
    <row r="52" spans="1:13" ht="9.9499999999999993" customHeight="1">
      <c r="A52" s="31"/>
      <c r="B52" s="31"/>
      <c r="C52" s="31"/>
      <c r="D52" s="31"/>
    </row>
    <row r="53" spans="1:13" ht="20.100000000000001" customHeight="1">
      <c r="A53" s="38" t="s">
        <v>29</v>
      </c>
      <c r="B53" s="56"/>
      <c r="C53" s="56"/>
      <c r="D53" s="57"/>
    </row>
    <row r="54" spans="1:13" ht="20.100000000000001" customHeight="1">
      <c r="A54" s="55" t="s">
        <v>30</v>
      </c>
      <c r="B54" s="31"/>
      <c r="C54" s="31"/>
      <c r="D54" s="39"/>
    </row>
    <row r="55" spans="1:13" ht="20.100000000000001" customHeight="1">
      <c r="A55" s="55" t="s">
        <v>31</v>
      </c>
      <c r="B55" s="31"/>
      <c r="C55" s="31"/>
      <c r="D55" s="39"/>
      <c r="L55" s="799"/>
      <c r="M55" s="799"/>
    </row>
    <row r="56" spans="1:13" ht="20.100000000000001" customHeight="1">
      <c r="A56" s="59" t="s">
        <v>32</v>
      </c>
      <c r="B56" s="36"/>
      <c r="C56" s="36"/>
      <c r="D56" s="58"/>
    </row>
    <row r="57" spans="1:13" ht="14.25">
      <c r="A57" s="31"/>
      <c r="B57" s="31"/>
      <c r="C57" s="31"/>
      <c r="D57" s="31"/>
    </row>
    <row r="58" spans="1:13" ht="14.25">
      <c r="A58" s="31"/>
      <c r="B58" s="31"/>
      <c r="C58" s="31"/>
      <c r="D58" s="31"/>
    </row>
    <row r="59" spans="1:13" ht="14.1" customHeight="1">
      <c r="A59" s="37"/>
      <c r="B59" s="37"/>
      <c r="C59" s="37"/>
      <c r="D59" s="37"/>
    </row>
  </sheetData>
  <mergeCells count="8">
    <mergeCell ref="L55:M55"/>
    <mergeCell ref="E3:E4"/>
    <mergeCell ref="A1:D1"/>
    <mergeCell ref="C3:D3"/>
    <mergeCell ref="A19:A20"/>
    <mergeCell ref="B19:B20"/>
    <mergeCell ref="C19:C20"/>
    <mergeCell ref="D19:D20"/>
  </mergeCells>
  <phoneticPr fontId="1"/>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772" r:id="rId4" name="Button 4">
              <controlPr defaultSize="0" print="0" autoFill="0" autoPict="0" macro="[0]!請求書連続印刷">
                <anchor moveWithCells="1" sizeWithCells="1">
                  <from>
                    <xdr:col>5</xdr:col>
                    <xdr:colOff>390525</xdr:colOff>
                    <xdr:row>5</xdr:row>
                    <xdr:rowOff>85725</xdr:rowOff>
                  </from>
                  <to>
                    <xdr:col>7</xdr:col>
                    <xdr:colOff>85725</xdr:colOff>
                    <xdr:row>7</xdr:row>
                    <xdr:rowOff>200025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マスタ!$B$26:$B$33</xm:f>
          </x14:formula1>
          <xm:sqref>A3</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00B0F0"/>
    <pageSetUpPr fitToPage="1"/>
  </sheetPr>
  <dimension ref="A1:M59"/>
  <sheetViews>
    <sheetView showGridLines="0" zoomScale="85" zoomScaleNormal="85" workbookViewId="0">
      <pane xSplit="4" ySplit="8" topLeftCell="E24" activePane="bottomRight" state="frozen"/>
      <selection pane="topRight" activeCell="E1" sqref="E1"/>
      <selection pane="bottomLeft" activeCell="A9" sqref="A9"/>
      <selection pane="bottomRight" activeCell="J46" sqref="J46"/>
    </sheetView>
  </sheetViews>
  <sheetFormatPr defaultColWidth="8.75" defaultRowHeight="13.5"/>
  <cols>
    <col min="1" max="1" width="35.625" style="30" customWidth="1"/>
    <col min="2" max="4" width="19.125" style="30" customWidth="1"/>
    <col min="5" max="5" width="10.375" style="30" bestFit="1" customWidth="1"/>
    <col min="6" max="7" width="8.75" style="30"/>
    <col min="8" max="8" width="27" style="30" bestFit="1" customWidth="1"/>
    <col min="9" max="9" width="24" style="30" bestFit="1" customWidth="1"/>
    <col min="10" max="10" width="8.75" style="30"/>
    <col min="11" max="11" width="11.875" style="30" customWidth="1"/>
    <col min="12" max="16384" width="8.75" style="30"/>
  </cols>
  <sheetData>
    <row r="1" spans="1:8" ht="32.25">
      <c r="A1" s="800" t="s">
        <v>0</v>
      </c>
      <c r="B1" s="800"/>
      <c r="C1" s="800"/>
      <c r="D1" s="800"/>
    </row>
    <row r="2" spans="1:8" ht="24.75" customHeight="1">
      <c r="A2" s="31" t="str">
        <f>VLOOKUP(E5,$G$21:$J$35,3,0)</f>
        <v>株式会社札幌海鮮丸 　　</v>
      </c>
      <c r="F2" s="115" t="s">
        <v>79</v>
      </c>
      <c r="G2" s="115" t="s">
        <v>80</v>
      </c>
      <c r="H2" s="5"/>
    </row>
    <row r="3" spans="1:8" ht="18">
      <c r="A3" s="267" t="str">
        <f>VLOOKUP(E5,$G$21:$H$35,2,0)</f>
        <v>太平店</v>
      </c>
      <c r="B3" s="31"/>
      <c r="C3" s="801">
        <v>45109</v>
      </c>
      <c r="D3" s="801"/>
      <c r="E3" s="745" t="s">
        <v>89</v>
      </c>
      <c r="F3" s="116">
        <v>1</v>
      </c>
      <c r="G3" s="116">
        <v>8</v>
      </c>
      <c r="H3" s="5"/>
    </row>
    <row r="4" spans="1:8" ht="7.5" customHeight="1">
      <c r="A4" s="268">
        <f>VLOOKUP(A2,$I$21:$J$35,2,0)</f>
        <v>2</v>
      </c>
      <c r="B4" s="31"/>
      <c r="C4" s="31"/>
      <c r="D4" s="31"/>
      <c r="E4" s="745"/>
      <c r="F4" s="5"/>
      <c r="G4" s="5"/>
      <c r="H4" s="5"/>
    </row>
    <row r="5" spans="1:8" ht="14.25">
      <c r="A5" s="31"/>
      <c r="B5" s="31"/>
      <c r="C5" s="31"/>
      <c r="D5" s="31"/>
      <c r="E5" s="128">
        <v>4</v>
      </c>
    </row>
    <row r="6" spans="1:8" ht="14.25">
      <c r="A6" s="63" t="s">
        <v>27</v>
      </c>
      <c r="B6" s="31"/>
    </row>
    <row r="7" spans="1:8" ht="14.25">
      <c r="A7" s="63" t="s">
        <v>28</v>
      </c>
      <c r="B7" s="31"/>
      <c r="C7" s="31"/>
      <c r="D7" s="31"/>
    </row>
    <row r="8" spans="1:8" ht="20.25">
      <c r="A8" s="31"/>
      <c r="B8" s="31"/>
      <c r="D8" s="89" t="s">
        <v>58</v>
      </c>
    </row>
    <row r="9" spans="1:8" ht="7.5" customHeight="1">
      <c r="A9" s="31"/>
      <c r="B9" s="31"/>
      <c r="C9" s="31"/>
      <c r="D9" s="31"/>
    </row>
    <row r="10" spans="1:8" ht="14.25">
      <c r="A10" s="31"/>
      <c r="B10" s="31"/>
      <c r="D10" s="61" t="s">
        <v>513</v>
      </c>
    </row>
    <row r="11" spans="1:8" ht="14.25">
      <c r="A11" s="31"/>
      <c r="B11" s="31"/>
      <c r="C11" s="62"/>
      <c r="D11" s="61" t="s">
        <v>514</v>
      </c>
    </row>
    <row r="12" spans="1:8" ht="14.25">
      <c r="A12" s="31"/>
      <c r="B12" s="31"/>
      <c r="D12" s="61" t="s">
        <v>9</v>
      </c>
    </row>
    <row r="13" spans="1:8" ht="7.5" customHeight="1">
      <c r="A13" s="31"/>
      <c r="B13" s="31"/>
      <c r="C13" s="31"/>
      <c r="D13" s="31"/>
    </row>
    <row r="14" spans="1:8" ht="14.25" hidden="1">
      <c r="A14" s="31"/>
      <c r="B14" s="31"/>
      <c r="C14" s="32" t="s">
        <v>1</v>
      </c>
      <c r="D14" s="33" t="s">
        <v>10</v>
      </c>
    </row>
    <row r="15" spans="1:8" ht="14.25">
      <c r="A15" s="31"/>
      <c r="B15" s="54"/>
      <c r="C15" s="32"/>
      <c r="D15" s="45"/>
    </row>
    <row r="16" spans="1:8" ht="18.75">
      <c r="A16" s="46" t="s">
        <v>38</v>
      </c>
      <c r="B16" s="31"/>
      <c r="C16" s="32"/>
      <c r="D16" s="34"/>
    </row>
    <row r="17" spans="1:10" ht="24">
      <c r="A17" s="44">
        <f ca="1">D50</f>
        <v>0</v>
      </c>
      <c r="B17" s="31"/>
      <c r="C17" s="32" t="s">
        <v>2</v>
      </c>
      <c r="D17" s="51">
        <v>45138</v>
      </c>
    </row>
    <row r="18" spans="1:10" ht="18.75">
      <c r="A18" s="35"/>
      <c r="B18" s="36"/>
      <c r="C18" s="36"/>
      <c r="D18" s="36"/>
    </row>
    <row r="19" spans="1:10">
      <c r="A19" s="802" t="s">
        <v>4</v>
      </c>
      <c r="B19" s="804" t="s">
        <v>3</v>
      </c>
      <c r="C19" s="802" t="s">
        <v>5</v>
      </c>
      <c r="D19" s="802" t="s">
        <v>6</v>
      </c>
    </row>
    <row r="20" spans="1:10">
      <c r="A20" s="803"/>
      <c r="B20" s="805"/>
      <c r="C20" s="803"/>
      <c r="D20" s="803"/>
      <c r="G20" s="30" t="s">
        <v>214</v>
      </c>
      <c r="H20" s="30" t="s">
        <v>215</v>
      </c>
      <c r="I20" s="30" t="s">
        <v>161</v>
      </c>
      <c r="J20" s="30" t="s">
        <v>89</v>
      </c>
    </row>
    <row r="21" spans="1:10" ht="18" customHeight="1">
      <c r="A21" s="112" t="str">
        <f>マスタ!E3</f>
        <v>長尾</v>
      </c>
      <c r="B21" s="42">
        <f ca="1">IFERROR(IF(A21="","",D21/C21),0)</f>
        <v>0</v>
      </c>
      <c r="C21" s="136">
        <f ca="1">IF(A21="","",SUMIF(請求店舗集計!$B$18:$B$26,$A$3,請求店舗集計!$C$18:$C$26))</f>
        <v>0</v>
      </c>
      <c r="D21" s="42">
        <f ca="1">IF(A21="","",SUMIF(INDIRECT(A21&amp;"!$D$9:$D$39"),$A$3,INDIRECT(A21&amp;"!$Qn$9:$n$39")))</f>
        <v>0</v>
      </c>
      <c r="E21" s="135"/>
      <c r="G21" s="129">
        <v>1</v>
      </c>
      <c r="H21" s="129" t="str">
        <f>マスタ!C3</f>
        <v>銀のさら西野店</v>
      </c>
      <c r="I21" s="129" t="str">
        <f>マスタ!B3</f>
        <v>有限会社レストラン古潭荘</v>
      </c>
      <c r="J21" s="129">
        <v>1</v>
      </c>
    </row>
    <row r="22" spans="1:10" ht="18" customHeight="1">
      <c r="A22" s="113" t="str">
        <f>マスタ!E4</f>
        <v>鈴木裕</v>
      </c>
      <c r="B22" s="42">
        <f t="shared" ref="B22:B47" ca="1" si="0">IFERROR(IF(A22="","",D22/C22),0)</f>
        <v>0</v>
      </c>
      <c r="C22" s="137">
        <f ca="1">IF(A22="","",SUMIF(請求店舗集計!$B$18:$B$26,$A$3,請求店舗集計!$D$18:$D$26))</f>
        <v>0</v>
      </c>
      <c r="D22" s="42">
        <f t="shared" ref="D22:D47" ca="1" si="1">IF(A22="","",SUMIF(INDIRECT(A22&amp;"!$D$9:$D$39"),$A$3,INDIRECT(A22&amp;"!$Qn$9:$n$39")))</f>
        <v>0</v>
      </c>
      <c r="E22" s="135"/>
      <c r="G22" s="129">
        <v>2</v>
      </c>
      <c r="H22" s="129" t="str">
        <f>マスタ!C4</f>
        <v>銀のさら白石店</v>
      </c>
      <c r="I22" s="129" t="str">
        <f>マスタ!B4</f>
        <v>有限会社レストラン古潭荘</v>
      </c>
      <c r="J22" s="129">
        <v>2</v>
      </c>
    </row>
    <row r="23" spans="1:10" ht="18" customHeight="1">
      <c r="A23" s="113" t="str">
        <f>マスタ!E5</f>
        <v>駒井</v>
      </c>
      <c r="B23" s="42">
        <f t="shared" ca="1" si="0"/>
        <v>0</v>
      </c>
      <c r="C23" s="137">
        <f ca="1">IF(A23="","",SUMIF(請求店舗集計!$B$18:$B$26,$A$3,請求店舗集計!$E$18:$E$26))</f>
        <v>0</v>
      </c>
      <c r="D23" s="42">
        <f t="shared" ca="1" si="1"/>
        <v>0</v>
      </c>
      <c r="E23" s="135"/>
      <c r="G23" s="129">
        <v>3</v>
      </c>
      <c r="H23" s="129" t="str">
        <f>マスタ!C5</f>
        <v>東苗穂店</v>
      </c>
      <c r="I23" s="129" t="str">
        <f>マスタ!B5</f>
        <v>株式会社札幌海鮮丸 　　</v>
      </c>
      <c r="J23" s="129">
        <v>2</v>
      </c>
    </row>
    <row r="24" spans="1:10" ht="18" customHeight="1">
      <c r="A24" s="113" t="str">
        <f>マスタ!E6</f>
        <v>武茂</v>
      </c>
      <c r="B24" s="42">
        <f t="shared" ca="1" si="0"/>
        <v>0</v>
      </c>
      <c r="C24" s="137">
        <f ca="1">IF(A24="","",SUMIF(請求店舗集計!$B$18:$B$26,$A$3,請求店舗集計!$F$18:$F$26))</f>
        <v>0</v>
      </c>
      <c r="D24" s="42">
        <f t="shared" ca="1" si="1"/>
        <v>0</v>
      </c>
      <c r="E24" s="135"/>
      <c r="G24" s="129">
        <v>4</v>
      </c>
      <c r="H24" s="129" t="str">
        <f>マスタ!C6</f>
        <v>太平店</v>
      </c>
      <c r="I24" s="129" t="str">
        <f>マスタ!B6</f>
        <v>株式会社札幌海鮮丸 　　</v>
      </c>
      <c r="J24" s="129">
        <v>2</v>
      </c>
    </row>
    <row r="25" spans="1:10" ht="18" customHeight="1">
      <c r="A25" s="113" t="str">
        <f>マスタ!E7</f>
        <v>板坂</v>
      </c>
      <c r="B25" s="42">
        <f t="shared" ca="1" si="0"/>
        <v>0</v>
      </c>
      <c r="C25" s="137">
        <f ca="1">IF(A25="","",SUMIF(請求店舗集計!$B$18:$B$26,$A$3,請求店舗集計!$G$18:$G$26))</f>
        <v>0</v>
      </c>
      <c r="D25" s="42">
        <f t="shared" ca="1" si="1"/>
        <v>0</v>
      </c>
      <c r="E25" s="135"/>
      <c r="G25" s="129">
        <v>5</v>
      </c>
      <c r="H25" s="129" t="str">
        <f>マスタ!C7</f>
        <v>山鼻店　　　　</v>
      </c>
      <c r="I25" s="129" t="str">
        <f>マスタ!B7</f>
        <v>株式会社札幌海鮮丸 　　</v>
      </c>
      <c r="J25" s="129">
        <v>2</v>
      </c>
    </row>
    <row r="26" spans="1:10" ht="18" customHeight="1">
      <c r="A26" s="113" t="str">
        <f>マスタ!E8</f>
        <v>今前田</v>
      </c>
      <c r="B26" s="42">
        <f t="shared" ca="1" si="0"/>
        <v>0</v>
      </c>
      <c r="C26" s="244">
        <f ca="1">IF(A26="","",SUMIF(請求店舗集計!$B$18:$B$29,$A$3,請求店舗集計!$H$18:$H$29))</f>
        <v>0</v>
      </c>
      <c r="D26" s="42">
        <f t="shared" ca="1" si="1"/>
        <v>0</v>
      </c>
      <c r="E26" s="135"/>
      <c r="G26" s="129">
        <v>6</v>
      </c>
      <c r="H26" s="129" t="str">
        <f>マスタ!C8</f>
        <v>新道東店</v>
      </c>
      <c r="I26" s="129" t="str">
        <f>マスタ!B8</f>
        <v>株式会社札幌海鮮丸 　　</v>
      </c>
      <c r="J26" s="129">
        <v>3</v>
      </c>
    </row>
    <row r="27" spans="1:10" ht="18" customHeight="1">
      <c r="A27" s="113" t="str">
        <f>マスタ!E9</f>
        <v>浦辻</v>
      </c>
      <c r="B27" s="42">
        <f t="shared" ca="1" si="0"/>
        <v>0</v>
      </c>
      <c r="C27" s="137">
        <f ca="1">IF(A27="","",SUMIF(請求店舗集計!$B$18:$B$26,$A$3,請求店舗集計!$I$18:$I$26))</f>
        <v>0</v>
      </c>
      <c r="D27" s="42">
        <f t="shared" ca="1" si="1"/>
        <v>0</v>
      </c>
      <c r="E27" s="135"/>
      <c r="G27" s="129">
        <v>7</v>
      </c>
      <c r="H27" s="129" t="str">
        <f>マスタ!C9</f>
        <v>銀のさら中央店</v>
      </c>
      <c r="I27" s="129" t="str">
        <f>マスタ!B9</f>
        <v>株式会社岩内食品市場</v>
      </c>
      <c r="J27" s="129">
        <v>3</v>
      </c>
    </row>
    <row r="28" spans="1:10" ht="18" customHeight="1">
      <c r="A28" s="113" t="str">
        <f>マスタ!E10</f>
        <v>木村</v>
      </c>
      <c r="B28" s="42">
        <f t="shared" ca="1" si="0"/>
        <v>0</v>
      </c>
      <c r="C28" s="137">
        <f ca="1">IF(A28="","",SUMIF(請求店舗集計!$B$18:$B$26,$A$3,請求店舗集計!$J$18:$J$26))</f>
        <v>0</v>
      </c>
      <c r="D28" s="42">
        <f t="shared" ca="1" si="1"/>
        <v>0</v>
      </c>
      <c r="E28" s="135"/>
      <c r="G28" s="129">
        <v>8</v>
      </c>
      <c r="H28" s="129" t="str">
        <f>マスタ!C10</f>
        <v>銀のさら創成通店</v>
      </c>
      <c r="I28" s="129" t="str">
        <f>マスタ!B10</f>
        <v>株式会社東部開発</v>
      </c>
      <c r="J28" s="129">
        <v>4</v>
      </c>
    </row>
    <row r="29" spans="1:10" ht="18" customHeight="1">
      <c r="A29" s="113" t="str">
        <f>マスタ!E11</f>
        <v>広田</v>
      </c>
      <c r="B29" s="42">
        <f t="shared" ca="1" si="0"/>
        <v>0</v>
      </c>
      <c r="C29" s="137">
        <f ca="1">IF(A29="","",SUMIF(請求店舗集計!$B$18:$B$26,$A$3,請求店舗集計!$K$18:$K$26))</f>
        <v>0</v>
      </c>
      <c r="D29" s="42">
        <f t="shared" ca="1" si="1"/>
        <v>0</v>
      </c>
      <c r="E29" s="135"/>
      <c r="G29" s="129">
        <v>9</v>
      </c>
      <c r="H29" s="129" t="str">
        <f>マスタ!C11</f>
        <v>銀のさら新琴似店</v>
      </c>
      <c r="I29" s="129" t="str">
        <f>マスタ!B11</f>
        <v>株式会社東部開発</v>
      </c>
      <c r="J29" s="129">
        <v>5</v>
      </c>
    </row>
    <row r="30" spans="1:10" ht="18" customHeight="1">
      <c r="A30" s="113" t="str">
        <f>マスタ!E12</f>
        <v>中村</v>
      </c>
      <c r="B30" s="42">
        <f t="shared" ca="1" si="0"/>
        <v>0</v>
      </c>
      <c r="C30" s="137">
        <f ca="1">IF(A30="","",SUMIF(請求店舗集計!$B$18:$B$26,$A$3,請求店舗集計!$L$18:$L$26))</f>
        <v>0</v>
      </c>
      <c r="D30" s="42">
        <f t="shared" ca="1" si="1"/>
        <v>0</v>
      </c>
      <c r="E30" s="135"/>
      <c r="G30" s="129">
        <v>10</v>
      </c>
      <c r="H30" s="129" t="str">
        <f>マスタ!C12</f>
        <v>銀のさら手稲店</v>
      </c>
      <c r="I30" s="129" t="str">
        <f>マスタ!B12</f>
        <v>株式会社東部開発</v>
      </c>
      <c r="J30" s="129"/>
    </row>
    <row r="31" spans="1:10" ht="18" customHeight="1">
      <c r="A31" s="113" t="str">
        <f>マスタ!E13</f>
        <v>早水</v>
      </c>
      <c r="B31" s="42">
        <f t="shared" ca="1" si="0"/>
        <v>0</v>
      </c>
      <c r="C31" s="137">
        <f ca="1">IF(A31="","",SUMIF(請求店舗集計!$B$18:$B$26,$A$3,請求店舗集計!$M$18:$M$26))</f>
        <v>0</v>
      </c>
      <c r="D31" s="42">
        <f t="shared" ca="1" si="1"/>
        <v>0</v>
      </c>
      <c r="E31" s="135"/>
      <c r="G31" s="129">
        <v>11</v>
      </c>
      <c r="H31" s="129" t="str">
        <f>マスタ!C13</f>
        <v>銀のさら豊平店</v>
      </c>
      <c r="I31" s="129" t="str">
        <f>マスタ!B13</f>
        <v>株式会社東部開発</v>
      </c>
      <c r="J31" s="129"/>
    </row>
    <row r="32" spans="1:10" ht="18" customHeight="1">
      <c r="A32" s="113" t="str">
        <f>マスタ!E14</f>
        <v>高橋</v>
      </c>
      <c r="B32" s="42">
        <f t="shared" ca="1" si="0"/>
        <v>0</v>
      </c>
      <c r="C32" s="137">
        <f ca="1">IF(A32="","",SUMIF(請求店舗集計!$B$18:$B$26,$A$3,請求店舗集計!$N$18:$N$26))</f>
        <v>0</v>
      </c>
      <c r="D32" s="42">
        <f t="shared" ca="1" si="1"/>
        <v>0</v>
      </c>
      <c r="E32" s="135"/>
      <c r="G32" s="129">
        <v>12</v>
      </c>
      <c r="H32" s="129">
        <f>マスタ!C14</f>
        <v>0</v>
      </c>
      <c r="I32" s="129">
        <f>マスタ!B14</f>
        <v>0</v>
      </c>
      <c r="J32" s="129"/>
    </row>
    <row r="33" spans="1:10" ht="18" customHeight="1">
      <c r="A33" s="113" t="str">
        <f>マスタ!E15</f>
        <v>大屋</v>
      </c>
      <c r="B33" s="42">
        <f t="shared" ca="1" si="0"/>
        <v>0</v>
      </c>
      <c r="C33" s="137">
        <f ca="1">IF(A33="","",SUMIF(請求店舗集計!$B$18:$B$26,$A$3,請求店舗集計!$O$18:$O$26))</f>
        <v>0</v>
      </c>
      <c r="D33" s="42">
        <f t="shared" ca="1" si="1"/>
        <v>0</v>
      </c>
      <c r="E33" s="135"/>
      <c r="G33" s="129">
        <v>13</v>
      </c>
      <c r="H33" s="129">
        <f>マスタ!C15</f>
        <v>0</v>
      </c>
      <c r="I33" s="129">
        <f>マスタ!B15</f>
        <v>0</v>
      </c>
      <c r="J33" s="129"/>
    </row>
    <row r="34" spans="1:10" ht="18" customHeight="1">
      <c r="A34" s="113" t="str">
        <f>マスタ!E16</f>
        <v>深田</v>
      </c>
      <c r="B34" s="42">
        <f t="shared" ca="1" si="0"/>
        <v>0</v>
      </c>
      <c r="C34" s="137">
        <f ca="1">IF(A34="","",SUMIF(請求店舗集計!$B$18:$B$26,$A$3,請求店舗集計!$P$18:$P$26))</f>
        <v>0</v>
      </c>
      <c r="D34" s="42">
        <f t="shared" ca="1" si="1"/>
        <v>0</v>
      </c>
      <c r="E34" s="135"/>
      <c r="G34" s="129">
        <v>14</v>
      </c>
      <c r="H34" s="129">
        <f>マスタ!C16</f>
        <v>0</v>
      </c>
      <c r="I34" s="129">
        <f>マスタ!B16</f>
        <v>0</v>
      </c>
      <c r="J34" s="129"/>
    </row>
    <row r="35" spans="1:10" ht="18" customHeight="1">
      <c r="A35" s="114" t="str">
        <f>マスタ!E17</f>
        <v>小林</v>
      </c>
      <c r="B35" s="42">
        <f t="shared" ca="1" si="0"/>
        <v>0</v>
      </c>
      <c r="C35" s="137">
        <f ca="1">IF(A35="","",SUMIF(請求店舗集計!$B$18:$B$26,$A$3,請求店舗集計!$Q$18:$Q$26))</f>
        <v>0</v>
      </c>
      <c r="D35" s="42">
        <f t="shared" ca="1" si="1"/>
        <v>0</v>
      </c>
      <c r="E35" s="135"/>
      <c r="G35" s="129">
        <v>15</v>
      </c>
      <c r="H35" s="129">
        <f>マスタ!C17</f>
        <v>0</v>
      </c>
      <c r="I35" s="129">
        <f>マスタ!B17</f>
        <v>0</v>
      </c>
      <c r="J35" s="129"/>
    </row>
    <row r="36" spans="1:10" ht="18" customHeight="1">
      <c r="A36" s="114" t="str">
        <f>マスタ!E18</f>
        <v>谷口</v>
      </c>
      <c r="B36" s="42">
        <f t="shared" ca="1" si="0"/>
        <v>0</v>
      </c>
      <c r="C36" s="137">
        <f ca="1">IF(A36="","",SUMIF(請求店舗集計!$B$18:$B$26,$A$3,請求店舗集計!$R$18:$R$26))</f>
        <v>0</v>
      </c>
      <c r="D36" s="42">
        <f t="shared" ca="1" si="1"/>
        <v>0</v>
      </c>
      <c r="E36" s="135"/>
    </row>
    <row r="37" spans="1:10" ht="18" customHeight="1">
      <c r="A37" s="114" t="str">
        <f>マスタ!E19</f>
        <v>片山</v>
      </c>
      <c r="B37" s="42">
        <f t="shared" ca="1" si="0"/>
        <v>0</v>
      </c>
      <c r="C37" s="137">
        <f ca="1">IF(A37="","",SUMIF(請求店舗集計!$B$18:$B$26,$A$3,請求店舗集計!$S$18:$S$26))</f>
        <v>0</v>
      </c>
      <c r="D37" s="42">
        <f t="shared" ca="1" si="1"/>
        <v>0</v>
      </c>
      <c r="E37" s="135"/>
    </row>
    <row r="38" spans="1:10" ht="18" customHeight="1">
      <c r="A38" s="114" t="str">
        <f>マスタ!E20</f>
        <v>小沼</v>
      </c>
      <c r="B38" s="42">
        <f t="shared" ca="1" si="0"/>
        <v>0</v>
      </c>
      <c r="C38" s="137">
        <f ca="1">IF(A38="","",SUMIF(請求店舗集計!$B$18:$B$26,$A$3,請求店舗集計!$T$18:$T$26))</f>
        <v>0</v>
      </c>
      <c r="D38" s="42">
        <f t="shared" ca="1" si="1"/>
        <v>0</v>
      </c>
      <c r="E38" s="135"/>
    </row>
    <row r="39" spans="1:10" ht="18" customHeight="1">
      <c r="A39" s="114" t="str">
        <f>マスタ!E21</f>
        <v>清水</v>
      </c>
      <c r="B39" s="42">
        <f t="shared" ca="1" si="0"/>
        <v>0</v>
      </c>
      <c r="C39" s="137">
        <f ca="1">IF(A39="","",SUMIF(請求店舗集計!$B$18:$B$26,$A$3,請求店舗集計!$U$18:$U$26))</f>
        <v>0</v>
      </c>
      <c r="D39" s="42">
        <f t="shared" ca="1" si="1"/>
        <v>0</v>
      </c>
      <c r="E39" s="135"/>
    </row>
    <row r="40" spans="1:10" ht="18" customHeight="1">
      <c r="A40" s="114" t="str">
        <f>マスタ!E22</f>
        <v>友廣</v>
      </c>
      <c r="B40" s="42">
        <f t="shared" ca="1" si="0"/>
        <v>0</v>
      </c>
      <c r="C40" s="137">
        <f ca="1">IF(A40="","",SUMIF(請求店舗集計!$B$18:$B$26,$A$3,請求店舗集計!$V$18:$V$26))</f>
        <v>0</v>
      </c>
      <c r="D40" s="42">
        <f t="shared" ca="1" si="1"/>
        <v>0</v>
      </c>
      <c r="E40" s="135"/>
    </row>
    <row r="41" spans="1:10" ht="18" customHeight="1">
      <c r="A41" s="114" t="str">
        <f>マスタ!E23</f>
        <v>佐藤真</v>
      </c>
      <c r="B41" s="42">
        <f t="shared" ca="1" si="0"/>
        <v>0</v>
      </c>
      <c r="C41" s="137">
        <f ca="1">IF(A41="","",SUMIF(請求店舗集計!$B$18:$B$26,$A$3,請求店舗集計!$W$18:$W$26))</f>
        <v>0</v>
      </c>
      <c r="D41" s="42">
        <f t="shared" ca="1" si="1"/>
        <v>0</v>
      </c>
      <c r="E41" s="135"/>
    </row>
    <row r="42" spans="1:10" ht="18" customHeight="1">
      <c r="A42" s="114" t="str">
        <f>マスタ!E24</f>
        <v>星</v>
      </c>
      <c r="B42" s="42">
        <f t="shared" ca="1" si="0"/>
        <v>0</v>
      </c>
      <c r="C42" s="137">
        <f ca="1">IF(A42="","",SUMIF(請求店舗集計!$B$18:$B$26,$A$3,請求店舗集計!$X$18:$X$26))</f>
        <v>0</v>
      </c>
      <c r="D42" s="42">
        <f t="shared" ca="1" si="1"/>
        <v>0</v>
      </c>
      <c r="E42" s="135"/>
    </row>
    <row r="43" spans="1:10" ht="18" customHeight="1">
      <c r="A43" s="114" t="str">
        <f>マスタ!E25</f>
        <v>片山紗</v>
      </c>
      <c r="B43" s="42">
        <f t="shared" ca="1" si="0"/>
        <v>0</v>
      </c>
      <c r="C43" s="137">
        <f ca="1">IF(A43="","",SUMIF(請求店舗集計!$B$18:$B$26,$A$3,請求店舗集計!$Y$18:$Y$26))</f>
        <v>0</v>
      </c>
      <c r="D43" s="42">
        <f t="shared" ca="1" si="1"/>
        <v>0</v>
      </c>
      <c r="E43" s="135"/>
    </row>
    <row r="44" spans="1:10" ht="18" customHeight="1">
      <c r="A44" s="114" t="str">
        <f>マスタ!E26</f>
        <v>石巻</v>
      </c>
      <c r="B44" s="42">
        <f t="shared" ca="1" si="0"/>
        <v>0</v>
      </c>
      <c r="C44" s="137">
        <f ca="1">IF(A44="","",SUMIF(請求店舗集計!$B$18:$B$26,$A$3,請求店舗集計!$Z$18:$Z$26))</f>
        <v>0</v>
      </c>
      <c r="D44" s="42">
        <f t="shared" ca="1" si="1"/>
        <v>0</v>
      </c>
      <c r="E44" s="135"/>
    </row>
    <row r="45" spans="1:10" ht="18" customHeight="1">
      <c r="A45" s="114" t="str">
        <f>マスタ!E27</f>
        <v>安富</v>
      </c>
      <c r="B45" s="42">
        <f t="shared" ca="1" si="0"/>
        <v>0</v>
      </c>
      <c r="C45" s="137">
        <f ca="1">IF(A45="","",SUMIF(請求店舗集計!$B$18:$B$26,$A$3,請求店舗集計!$AA$18:$AA$26))</f>
        <v>0</v>
      </c>
      <c r="D45" s="42">
        <f t="shared" ca="1" si="1"/>
        <v>0</v>
      </c>
      <c r="E45" s="135"/>
    </row>
    <row r="46" spans="1:10" ht="18" customHeight="1">
      <c r="A46" s="114" t="str">
        <f>マスタ!E28</f>
        <v>米坂</v>
      </c>
      <c r="B46" s="42">
        <f t="shared" ca="1" si="0"/>
        <v>0</v>
      </c>
      <c r="C46" s="137">
        <f ca="1">IF(A46="","",SUMIF(請求店舗集計!$B$18:$B$26,$A$3,請求店舗集計!$AB$18:$AB$26))</f>
        <v>0</v>
      </c>
      <c r="D46" s="42">
        <f t="shared" ca="1" si="1"/>
        <v>0</v>
      </c>
      <c r="E46" s="135"/>
    </row>
    <row r="47" spans="1:10" ht="14.25">
      <c r="A47" s="114" t="str">
        <f>マスタ!E29</f>
        <v>大澤</v>
      </c>
      <c r="B47" s="42">
        <f t="shared" ca="1" si="0"/>
        <v>0</v>
      </c>
      <c r="C47" s="137">
        <f ca="1">IF(A47="","",SUMIF(請求店舗集計!$B$18:$B$26,$A$3,請求店舗集計!$AC$18:$AC$26))</f>
        <v>0</v>
      </c>
      <c r="D47" s="42">
        <f t="shared" ca="1" si="1"/>
        <v>0</v>
      </c>
      <c r="E47" s="135"/>
    </row>
    <row r="48" spans="1:10" ht="30" customHeight="1">
      <c r="A48" s="40"/>
      <c r="B48" s="64"/>
      <c r="C48" s="65"/>
      <c r="D48" s="66">
        <f ca="1">SUM(D21:D47)</f>
        <v>0</v>
      </c>
    </row>
    <row r="49" spans="1:13" ht="30" customHeight="1">
      <c r="A49" s="40"/>
      <c r="B49" s="50"/>
      <c r="C49" s="36"/>
      <c r="D49" s="41"/>
    </row>
    <row r="50" spans="1:13" ht="27" customHeight="1">
      <c r="A50" s="40"/>
      <c r="B50" s="49"/>
      <c r="C50" s="36"/>
      <c r="D50" s="43">
        <f ca="1">D48+D49</f>
        <v>0</v>
      </c>
    </row>
    <row r="51" spans="1:13" ht="9.9499999999999993" customHeight="1">
      <c r="A51" s="31"/>
      <c r="B51" s="47"/>
      <c r="C51" s="31"/>
      <c r="D51" s="48"/>
    </row>
    <row r="52" spans="1:13" ht="9.9499999999999993" customHeight="1">
      <c r="A52" s="31"/>
      <c r="B52" s="31"/>
      <c r="C52" s="31"/>
      <c r="D52" s="31"/>
    </row>
    <row r="53" spans="1:13" ht="20.100000000000001" customHeight="1">
      <c r="A53" s="38" t="s">
        <v>510</v>
      </c>
      <c r="B53" s="56"/>
      <c r="C53" s="56"/>
      <c r="D53" s="57"/>
    </row>
    <row r="54" spans="1:13" ht="20.100000000000001" customHeight="1">
      <c r="A54" s="55" t="s">
        <v>511</v>
      </c>
      <c r="B54" s="31"/>
      <c r="C54" s="31"/>
      <c r="D54" s="39"/>
    </row>
    <row r="55" spans="1:13" ht="20.100000000000001" customHeight="1">
      <c r="A55" s="55" t="s">
        <v>512</v>
      </c>
      <c r="B55" s="31"/>
      <c r="C55" s="31"/>
      <c r="D55" s="39"/>
      <c r="L55" s="799"/>
      <c r="M55" s="799"/>
    </row>
    <row r="56" spans="1:13" ht="20.100000000000001" customHeight="1">
      <c r="A56" s="59" t="s">
        <v>32</v>
      </c>
      <c r="B56" s="36"/>
      <c r="C56" s="36"/>
      <c r="D56" s="58"/>
    </row>
    <row r="57" spans="1:13" ht="14.25">
      <c r="A57" s="31"/>
      <c r="B57" s="31"/>
      <c r="C57" s="31"/>
      <c r="D57" s="31"/>
    </row>
    <row r="58" spans="1:13" ht="14.25">
      <c r="A58" s="31"/>
      <c r="B58" s="31"/>
      <c r="C58" s="31"/>
      <c r="D58" s="31"/>
    </row>
    <row r="59" spans="1:13" ht="14.1" customHeight="1">
      <c r="A59" s="37"/>
      <c r="B59" s="37"/>
      <c r="C59" s="37"/>
      <c r="D59" s="37"/>
    </row>
  </sheetData>
  <mergeCells count="8">
    <mergeCell ref="L55:M55"/>
    <mergeCell ref="A1:D1"/>
    <mergeCell ref="C3:D3"/>
    <mergeCell ref="E3:E4"/>
    <mergeCell ref="A19:A20"/>
    <mergeCell ref="B19:B20"/>
    <mergeCell ref="C19:C20"/>
    <mergeCell ref="D19:D20"/>
  </mergeCells>
  <phoneticPr fontId="1"/>
  <pageMargins left="0.7" right="0.7" top="0.75" bottom="0.75" header="0.3" footer="0.3"/>
  <pageSetup paperSize="9"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Button 1">
              <controlPr defaultSize="0" print="0" autoFill="0" autoPict="0" macro="[0]!店舗別請求書連続印刷">
                <anchor moveWithCells="1" sizeWithCells="1">
                  <from>
                    <xdr:col>5</xdr:col>
                    <xdr:colOff>390525</xdr:colOff>
                    <xdr:row>5</xdr:row>
                    <xdr:rowOff>85725</xdr:rowOff>
                  </from>
                  <to>
                    <xdr:col>7</xdr:col>
                    <xdr:colOff>638175</xdr:colOff>
                    <xdr:row>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マスタ!$C$3:$C$19</xm:f>
          </x14:formula1>
          <xm:sqref>A3</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00B0F0"/>
    <pageSetUpPr fitToPage="1"/>
  </sheetPr>
  <dimension ref="A1:AH36"/>
  <sheetViews>
    <sheetView showGridLines="0" zoomScaleNormal="100" workbookViewId="0">
      <selection activeCell="H3" sqref="H3"/>
    </sheetView>
  </sheetViews>
  <sheetFormatPr defaultColWidth="18.625" defaultRowHeight="12.95" customHeight="1"/>
  <cols>
    <col min="1" max="1" width="2.625" style="98" customWidth="1"/>
    <col min="2" max="2" width="3.5" style="5" customWidth="1"/>
    <col min="3" max="3" width="8.625" style="5" customWidth="1"/>
    <col min="4" max="4" width="6.625" style="5" customWidth="1"/>
    <col min="5" max="5" width="9" style="5" hidden="1" customWidth="1"/>
    <col min="6" max="6" width="3.375" style="5" customWidth="1"/>
    <col min="7" max="7" width="8.625" style="5" customWidth="1"/>
    <col min="8" max="8" width="6.625" style="5" customWidth="1"/>
    <col min="9" max="10" width="2.625" style="5" customWidth="1"/>
    <col min="11" max="11" width="3.5" style="5" customWidth="1"/>
    <col min="12" max="12" width="8.625" style="5" customWidth="1"/>
    <col min="13" max="13" width="6.625" style="5" customWidth="1"/>
    <col min="14" max="14" width="9" style="5" hidden="1" customWidth="1"/>
    <col min="15" max="15" width="3.375" style="5" customWidth="1"/>
    <col min="16" max="16" width="8.625" style="5" customWidth="1"/>
    <col min="17" max="17" width="6.625" style="5" customWidth="1"/>
    <col min="18" max="19" width="2.625" style="5" customWidth="1"/>
    <col min="20" max="20" width="3.5" style="5" customWidth="1"/>
    <col min="21" max="21" width="8.625" style="5" customWidth="1"/>
    <col min="22" max="22" width="6.625" style="5" customWidth="1"/>
    <col min="23" max="23" width="9" style="5" hidden="1" customWidth="1"/>
    <col min="24" max="24" width="3.375" style="5" customWidth="1"/>
    <col min="25" max="25" width="8.625" style="5" customWidth="1"/>
    <col min="26" max="26" width="6.625" style="5" customWidth="1"/>
    <col min="27" max="27" width="2.625" style="5" customWidth="1"/>
    <col min="28" max="34" width="7.375" style="5" customWidth="1"/>
    <col min="35" max="16384" width="18.625" style="5"/>
  </cols>
  <sheetData>
    <row r="1" spans="1:34" ht="13.5">
      <c r="A1" s="168"/>
      <c r="B1" s="68"/>
      <c r="C1" s="68"/>
      <c r="D1" s="68"/>
      <c r="E1" s="68"/>
      <c r="F1" s="68"/>
      <c r="G1" s="68"/>
      <c r="H1" s="68"/>
      <c r="I1" s="69"/>
      <c r="J1" s="67"/>
      <c r="K1" s="68"/>
      <c r="L1" s="68"/>
      <c r="M1" s="68"/>
      <c r="N1" s="68"/>
      <c r="O1" s="68"/>
      <c r="P1" s="68"/>
      <c r="Q1" s="68"/>
      <c r="R1" s="69"/>
      <c r="S1" s="67"/>
      <c r="T1" s="68"/>
      <c r="U1" s="68"/>
      <c r="V1" s="68"/>
      <c r="W1" s="68"/>
      <c r="X1" s="68"/>
      <c r="Y1" s="68"/>
      <c r="Z1" s="68"/>
      <c r="AA1" s="69"/>
      <c r="AC1" s="115" t="s">
        <v>79</v>
      </c>
      <c r="AD1" s="115" t="s">
        <v>80</v>
      </c>
    </row>
    <row r="2" spans="1:34" ht="17.25">
      <c r="A2" s="169"/>
      <c r="B2" s="788" t="s">
        <v>43</v>
      </c>
      <c r="C2" s="789"/>
      <c r="D2" s="789"/>
      <c r="E2" s="789"/>
      <c r="F2" s="789"/>
      <c r="G2" s="789"/>
      <c r="H2" s="790"/>
      <c r="I2" s="71"/>
      <c r="J2" s="172"/>
      <c r="K2" s="788" t="s">
        <v>43</v>
      </c>
      <c r="L2" s="789"/>
      <c r="M2" s="789"/>
      <c r="N2" s="789"/>
      <c r="O2" s="789"/>
      <c r="P2" s="789"/>
      <c r="Q2" s="790"/>
      <c r="R2" s="173"/>
      <c r="S2" s="172"/>
      <c r="T2" s="788" t="s">
        <v>43</v>
      </c>
      <c r="U2" s="789"/>
      <c r="V2" s="789"/>
      <c r="W2" s="789"/>
      <c r="X2" s="789"/>
      <c r="Y2" s="789"/>
      <c r="Z2" s="790"/>
      <c r="AA2" s="71"/>
      <c r="AC2" s="116">
        <v>1</v>
      </c>
      <c r="AD2" s="116">
        <v>21</v>
      </c>
      <c r="AE2" s="5" t="s">
        <v>92</v>
      </c>
    </row>
    <row r="3" spans="1:34" ht="13.5">
      <c r="A3" s="169"/>
      <c r="B3" s="72"/>
      <c r="C3" s="807">
        <v>45108</v>
      </c>
      <c r="D3" s="807"/>
      <c r="E3" s="807"/>
      <c r="F3" s="807"/>
      <c r="G3" s="807"/>
      <c r="I3" s="73"/>
      <c r="J3" s="70"/>
      <c r="K3" s="72"/>
      <c r="L3" s="807">
        <f>C3</f>
        <v>45108</v>
      </c>
      <c r="M3" s="807"/>
      <c r="N3" s="807"/>
      <c r="O3" s="807"/>
      <c r="P3" s="807"/>
      <c r="R3" s="73"/>
      <c r="S3" s="70"/>
      <c r="T3" s="72"/>
      <c r="U3" s="807">
        <f>L3</f>
        <v>45108</v>
      </c>
      <c r="V3" s="807"/>
      <c r="W3" s="807"/>
      <c r="X3" s="807"/>
      <c r="Y3" s="807"/>
      <c r="AA3" s="73"/>
      <c r="AE3" s="5" t="s">
        <v>93</v>
      </c>
    </row>
    <row r="4" spans="1:34" ht="8.25" customHeight="1">
      <c r="A4" s="169"/>
      <c r="I4" s="73"/>
      <c r="J4" s="70"/>
      <c r="R4" s="73"/>
      <c r="S4" s="70"/>
      <c r="AA4" s="73"/>
    </row>
    <row r="5" spans="1:34" ht="17.25">
      <c r="A5" s="169"/>
      <c r="B5" s="74"/>
      <c r="C5" s="791" t="str">
        <f>IFERROR(VLOOKUP(AB5,$AF$10:$AG$36,2,0),"")</f>
        <v>中村</v>
      </c>
      <c r="D5" s="791"/>
      <c r="E5" s="791"/>
      <c r="F5" s="791"/>
      <c r="G5" s="791"/>
      <c r="H5" s="163" t="s">
        <v>44</v>
      </c>
      <c r="I5" s="73"/>
      <c r="J5" s="70"/>
      <c r="K5" s="74"/>
      <c r="L5" s="791" t="str">
        <f>IFERROR(VLOOKUP(AB5+1,$AF$10:$AG$36,2,0),"")</f>
        <v>早水</v>
      </c>
      <c r="M5" s="791"/>
      <c r="N5" s="791"/>
      <c r="O5" s="791"/>
      <c r="P5" s="791"/>
      <c r="Q5" s="163" t="s">
        <v>44</v>
      </c>
      <c r="R5" s="174"/>
      <c r="S5" s="70"/>
      <c r="T5" s="74"/>
      <c r="U5" s="791" t="str">
        <f>IFERROR(VLOOKUP(AB5+2,$AF$10:$AG$36,2,0),"")</f>
        <v>高橋</v>
      </c>
      <c r="V5" s="791"/>
      <c r="W5" s="791"/>
      <c r="X5" s="791"/>
      <c r="Y5" s="791"/>
      <c r="Z5" s="163" t="s">
        <v>44</v>
      </c>
      <c r="AA5" s="73"/>
      <c r="AB5" s="111">
        <v>10</v>
      </c>
      <c r="AC5" s="5">
        <v>3</v>
      </c>
    </row>
    <row r="6" spans="1:34" ht="8.25" customHeight="1">
      <c r="A6" s="169"/>
      <c r="I6" s="73"/>
      <c r="J6" s="70"/>
      <c r="R6" s="73"/>
      <c r="S6" s="70"/>
      <c r="AA6" s="73"/>
    </row>
    <row r="7" spans="1:34" ht="15.75" customHeight="1">
      <c r="A7" s="169"/>
      <c r="B7" s="775" t="s">
        <v>45</v>
      </c>
      <c r="C7" s="776"/>
      <c r="D7" s="777"/>
      <c r="E7" s="164"/>
      <c r="F7" s="75" t="s">
        <v>46</v>
      </c>
      <c r="G7" s="781">
        <f>C3</f>
        <v>45108</v>
      </c>
      <c r="H7" s="782"/>
      <c r="I7" s="73"/>
      <c r="J7" s="70"/>
      <c r="K7" s="775" t="s">
        <v>45</v>
      </c>
      <c r="L7" s="776"/>
      <c r="M7" s="777"/>
      <c r="N7" s="164"/>
      <c r="O7" s="75" t="s">
        <v>46</v>
      </c>
      <c r="P7" s="781">
        <f>L3</f>
        <v>45108</v>
      </c>
      <c r="Q7" s="782"/>
      <c r="R7" s="175"/>
      <c r="S7" s="70"/>
      <c r="T7" s="775" t="s">
        <v>45</v>
      </c>
      <c r="U7" s="776"/>
      <c r="V7" s="777"/>
      <c r="W7" s="164"/>
      <c r="X7" s="75" t="s">
        <v>46</v>
      </c>
      <c r="Y7" s="781">
        <f>U3</f>
        <v>45108</v>
      </c>
      <c r="Z7" s="782"/>
      <c r="AA7" s="73"/>
      <c r="AB7" s="85"/>
    </row>
    <row r="8" spans="1:34" ht="15.75" customHeight="1">
      <c r="A8" s="169"/>
      <c r="B8" s="778"/>
      <c r="C8" s="779"/>
      <c r="D8" s="780"/>
      <c r="E8" s="165"/>
      <c r="F8" s="76" t="s">
        <v>47</v>
      </c>
      <c r="G8" s="784">
        <f>EDATE(G7,1)-1</f>
        <v>45138</v>
      </c>
      <c r="H8" s="785"/>
      <c r="I8" s="73"/>
      <c r="J8" s="70"/>
      <c r="K8" s="778"/>
      <c r="L8" s="779"/>
      <c r="M8" s="780"/>
      <c r="N8" s="165"/>
      <c r="O8" s="76" t="s">
        <v>47</v>
      </c>
      <c r="P8" s="784">
        <f>EDATE(P7,1)-1</f>
        <v>45138</v>
      </c>
      <c r="Q8" s="785"/>
      <c r="R8" s="175"/>
      <c r="S8" s="70"/>
      <c r="T8" s="778"/>
      <c r="U8" s="779"/>
      <c r="V8" s="780"/>
      <c r="W8" s="165"/>
      <c r="X8" s="76" t="s">
        <v>47</v>
      </c>
      <c r="Y8" s="784">
        <f>EDATE(Y7,1)-1</f>
        <v>45138</v>
      </c>
      <c r="Z8" s="785"/>
      <c r="AA8" s="73"/>
    </row>
    <row r="9" spans="1:34" ht="15.75" customHeight="1">
      <c r="A9" s="169"/>
      <c r="B9" s="756" t="s">
        <v>21</v>
      </c>
      <c r="C9" s="757"/>
      <c r="D9" s="757"/>
      <c r="E9" s="757"/>
      <c r="F9" s="757"/>
      <c r="G9" s="757"/>
      <c r="H9" s="758"/>
      <c r="I9" s="73"/>
      <c r="J9" s="70"/>
      <c r="K9" s="756" t="s">
        <v>21</v>
      </c>
      <c r="L9" s="757"/>
      <c r="M9" s="757"/>
      <c r="N9" s="757"/>
      <c r="O9" s="757"/>
      <c r="P9" s="757"/>
      <c r="Q9" s="758"/>
      <c r="R9" s="176"/>
      <c r="S9" s="70"/>
      <c r="T9" s="756" t="s">
        <v>21</v>
      </c>
      <c r="U9" s="757"/>
      <c r="V9" s="757"/>
      <c r="W9" s="757"/>
      <c r="X9" s="757"/>
      <c r="Y9" s="757"/>
      <c r="Z9" s="758"/>
      <c r="AA9" s="73"/>
      <c r="AF9" s="85" t="s">
        <v>91</v>
      </c>
      <c r="AG9" s="83" t="s">
        <v>90</v>
      </c>
    </row>
    <row r="10" spans="1:34" ht="15.75" customHeight="1">
      <c r="A10" s="169"/>
      <c r="B10" s="77" t="s">
        <v>48</v>
      </c>
      <c r="C10" s="166" t="s">
        <v>49</v>
      </c>
      <c r="D10" s="134" t="s">
        <v>94</v>
      </c>
      <c r="E10" s="96"/>
      <c r="F10" s="77" t="s">
        <v>48</v>
      </c>
      <c r="G10" s="166" t="s">
        <v>49</v>
      </c>
      <c r="H10" s="134" t="s">
        <v>94</v>
      </c>
      <c r="I10" s="73"/>
      <c r="J10" s="70"/>
      <c r="K10" s="77" t="s">
        <v>48</v>
      </c>
      <c r="L10" s="166" t="s">
        <v>49</v>
      </c>
      <c r="M10" s="134" t="s">
        <v>94</v>
      </c>
      <c r="N10" s="96"/>
      <c r="O10" s="77" t="s">
        <v>48</v>
      </c>
      <c r="P10" s="166" t="s">
        <v>49</v>
      </c>
      <c r="Q10" s="134" t="s">
        <v>94</v>
      </c>
      <c r="R10" s="177"/>
      <c r="S10" s="70"/>
      <c r="T10" s="77" t="s">
        <v>48</v>
      </c>
      <c r="U10" s="166" t="s">
        <v>49</v>
      </c>
      <c r="V10" s="134" t="s">
        <v>94</v>
      </c>
      <c r="W10" s="96"/>
      <c r="X10" s="77" t="s">
        <v>48</v>
      </c>
      <c r="Y10" s="166" t="s">
        <v>49</v>
      </c>
      <c r="Z10" s="134" t="s">
        <v>94</v>
      </c>
      <c r="AA10" s="73"/>
      <c r="AF10" s="85">
        <v>1</v>
      </c>
      <c r="AG10" s="117" t="str">
        <f>マスタ!E3</f>
        <v>長尾</v>
      </c>
      <c r="AH10" s="5">
        <f ca="1">INDIRECT(AG10&amp;"!$S$40")</f>
        <v>0</v>
      </c>
    </row>
    <row r="11" spans="1:34" ht="15.75" customHeight="1">
      <c r="A11" s="170">
        <f>G7</f>
        <v>45108</v>
      </c>
      <c r="B11" s="78">
        <v>1</v>
      </c>
      <c r="C11" s="130" t="str">
        <f>IFERROR(VLOOKUP(A11,支給額集計!$A$3:$AB$34,$AB$5+1,0),"")</f>
        <v/>
      </c>
      <c r="D11" s="148" t="str">
        <f>IFERROR(VLOOKUP(A11,支給額集計!$A$38:$AB$71,$AB$5+1,0),"")</f>
        <v/>
      </c>
      <c r="E11" s="97">
        <f>A25+1</f>
        <v>45123</v>
      </c>
      <c r="F11" s="78">
        <v>16</v>
      </c>
      <c r="G11" s="130" t="str">
        <f>IFERROR(VLOOKUP(E11,支給額集計!$A$3:$AB$34,$AB$5+1,0),"")</f>
        <v/>
      </c>
      <c r="H11" s="148" t="str">
        <f>IFERROR(VLOOKUP(E11,支給額集計!$A$38:$AB$71,$AB$5+1,0),"")</f>
        <v/>
      </c>
      <c r="I11" s="73"/>
      <c r="J11" s="170">
        <f>P7</f>
        <v>45108</v>
      </c>
      <c r="K11" s="78">
        <v>1</v>
      </c>
      <c r="L11" s="130" t="str">
        <f>IFERROR(VLOOKUP(J11,支給額集計!$A$3:$AB$34,$AB$5+2,0),"")</f>
        <v/>
      </c>
      <c r="M11" s="148" t="str">
        <f>IFERROR(VLOOKUP(J11,支給額集計!$A$38:$AB$71,$AB$5+2,0),"")</f>
        <v/>
      </c>
      <c r="N11" s="97">
        <f>J25+1</f>
        <v>45123</v>
      </c>
      <c r="O11" s="78">
        <v>16</v>
      </c>
      <c r="P11" s="130" t="str">
        <f>IFERROR(VLOOKUP(N11,支給額集計!$A$3:$AB$34,$AB$5+2,0),"")</f>
        <v/>
      </c>
      <c r="Q11" s="148" t="str">
        <f>IFERROR(VLOOKUP(N11,支給額集計!$A$38:$AB$71,$AB$5+2,0),"")</f>
        <v/>
      </c>
      <c r="R11" s="178"/>
      <c r="S11" s="170">
        <f>Y7</f>
        <v>45108</v>
      </c>
      <c r="T11" s="78">
        <v>1</v>
      </c>
      <c r="U11" s="130" t="str">
        <f>IFERROR(VLOOKUP(S11,支給額集計!$A$3:$AB$34,$AB$5+3,0),"")</f>
        <v/>
      </c>
      <c r="V11" s="148" t="str">
        <f>IFERROR(VLOOKUP(S11,支給額集計!$A$38:$AB$71,$AB$5+3,0),"")</f>
        <v/>
      </c>
      <c r="W11" s="97">
        <f>S25+1</f>
        <v>45123</v>
      </c>
      <c r="X11" s="78">
        <v>16</v>
      </c>
      <c r="Y11" s="130" t="str">
        <f>IFERROR(VLOOKUP(W11,支給額集計!$A$3:$AB$34,$AB$5+3,0),"")</f>
        <v/>
      </c>
      <c r="Z11" s="148" t="str">
        <f>IFERROR(VLOOKUP(W11,支給額集計!$A$38:$AB$71,$AB$5+3,0),"")</f>
        <v/>
      </c>
      <c r="AA11" s="73"/>
      <c r="AF11" s="85">
        <v>2</v>
      </c>
      <c r="AG11" s="117" t="str">
        <f>マスタ!E4</f>
        <v>鈴木裕</v>
      </c>
      <c r="AH11" s="5">
        <f t="shared" ref="AH11:AH36" ca="1" si="0">INDIRECT(AG11&amp;"!$S$40")</f>
        <v>0</v>
      </c>
    </row>
    <row r="12" spans="1:34" ht="15.75" customHeight="1">
      <c r="A12" s="170">
        <f>A11+1</f>
        <v>45109</v>
      </c>
      <c r="B12" s="79">
        <v>2</v>
      </c>
      <c r="C12" s="131" t="str">
        <f>IFERROR(VLOOKUP(A12,支給額集計!$A$3:$AB$34,$AB$5+1,0),"")</f>
        <v/>
      </c>
      <c r="D12" s="149" t="str">
        <f>IFERROR(VLOOKUP(A12,支給額集計!$A$38:$AB$71,$AB$5+1,0),"")</f>
        <v/>
      </c>
      <c r="E12" s="97">
        <f>E11+1</f>
        <v>45124</v>
      </c>
      <c r="F12" s="79">
        <v>17</v>
      </c>
      <c r="G12" s="131" t="str">
        <f>IFERROR(VLOOKUP(E12,支給額集計!$A$3:$AB$34,$AB$5+1,0),"")</f>
        <v/>
      </c>
      <c r="H12" s="149" t="str">
        <f>IFERROR(VLOOKUP(E12,支給額集計!$A$38:$AB$71,$AB$5+1,0),"")</f>
        <v/>
      </c>
      <c r="I12" s="73"/>
      <c r="J12" s="170">
        <f>J11+1</f>
        <v>45109</v>
      </c>
      <c r="K12" s="79">
        <v>2</v>
      </c>
      <c r="L12" s="131" t="str">
        <f>IFERROR(VLOOKUP(J12,支給額集計!$A$3:$AB$34,$AB$5+2,0),"")</f>
        <v/>
      </c>
      <c r="M12" s="149" t="str">
        <f>IFERROR(VLOOKUP(J12,支給額集計!$A$38:$AB$71,$AB$5+2,0),"")</f>
        <v/>
      </c>
      <c r="N12" s="97">
        <f>N11+1</f>
        <v>45124</v>
      </c>
      <c r="O12" s="79">
        <v>17</v>
      </c>
      <c r="P12" s="131" t="str">
        <f>IFERROR(VLOOKUP(N12,支給額集計!$A$3:$AB$34,$AB$5+2,0),"")</f>
        <v/>
      </c>
      <c r="Q12" s="148" t="str">
        <f>IFERROR(VLOOKUP(N12,支給額集計!$A$38:$AB$71,$AB$5+2,0),"")</f>
        <v/>
      </c>
      <c r="R12" s="178"/>
      <c r="S12" s="170">
        <f>S11+1</f>
        <v>45109</v>
      </c>
      <c r="T12" s="79">
        <v>2</v>
      </c>
      <c r="U12" s="131" t="str">
        <f>IFERROR(VLOOKUP(S12,支給額集計!$A$3:$AB$34,$AB$5+3,0),"")</f>
        <v/>
      </c>
      <c r="V12" s="148" t="str">
        <f>IFERROR(VLOOKUP(S12,支給額集計!$A$38:$AB$71,$AB$5+3,0),"")</f>
        <v/>
      </c>
      <c r="W12" s="97">
        <f>W11+1</f>
        <v>45124</v>
      </c>
      <c r="X12" s="79">
        <v>17</v>
      </c>
      <c r="Y12" s="131" t="str">
        <f>IFERROR(VLOOKUP(W12,支給額集計!$A$3:$AB$34,$AB$5+3,0),"")</f>
        <v/>
      </c>
      <c r="Z12" s="148" t="str">
        <f>IFERROR(VLOOKUP(W12,支給額集計!$A$38:$AB$71,$AB$5+3,0),"")</f>
        <v/>
      </c>
      <c r="AA12" s="73"/>
      <c r="AF12" s="85">
        <v>3</v>
      </c>
      <c r="AG12" s="117" t="str">
        <f>マスタ!E5</f>
        <v>駒井</v>
      </c>
      <c r="AH12" s="5">
        <f t="shared" ca="1" si="0"/>
        <v>0</v>
      </c>
    </row>
    <row r="13" spans="1:34" ht="15.75" customHeight="1">
      <c r="A13" s="170">
        <f t="shared" ref="A13:A25" si="1">A12+1</f>
        <v>45110</v>
      </c>
      <c r="B13" s="79">
        <v>3</v>
      </c>
      <c r="C13" s="131" t="str">
        <f>IFERROR(VLOOKUP(A13,支給額集計!$A$3:$AB$34,$AB$5+1,0),"")</f>
        <v/>
      </c>
      <c r="D13" s="149" t="str">
        <f>IFERROR(VLOOKUP(A13,支給額集計!$A$38:$AB$71,$AB$5+1,0),"")</f>
        <v/>
      </c>
      <c r="E13" s="97">
        <f t="shared" ref="E13:E26" si="2">E12+1</f>
        <v>45125</v>
      </c>
      <c r="F13" s="79">
        <v>18</v>
      </c>
      <c r="G13" s="131" t="str">
        <f>IFERROR(VLOOKUP(E13,支給額集計!$A$3:$AB$34,$AB$5+1,0),"")</f>
        <v/>
      </c>
      <c r="H13" s="149" t="str">
        <f>IFERROR(VLOOKUP(E13,支給額集計!$A$38:$AB$71,$AB$5+1,0),"")</f>
        <v/>
      </c>
      <c r="I13" s="73"/>
      <c r="J13" s="170">
        <f t="shared" ref="J13:J25" si="3">J12+1</f>
        <v>45110</v>
      </c>
      <c r="K13" s="79">
        <v>3</v>
      </c>
      <c r="L13" s="131" t="str">
        <f>IFERROR(VLOOKUP(J13,支給額集計!$A$3:$AB$34,$AB$5+2,0),"")</f>
        <v/>
      </c>
      <c r="M13" s="149" t="str">
        <f>IFERROR(VLOOKUP(J13,支給額集計!$A$38:$AB$71,$AB$5+2,0),"")</f>
        <v/>
      </c>
      <c r="N13" s="97">
        <f t="shared" ref="N13:N26" si="4">N12+1</f>
        <v>45125</v>
      </c>
      <c r="O13" s="79">
        <v>18</v>
      </c>
      <c r="P13" s="131" t="str">
        <f>IFERROR(VLOOKUP(N13,支給額集計!$A$3:$AB$34,$AB$5+2,0),"")</f>
        <v/>
      </c>
      <c r="Q13" s="148" t="str">
        <f>IFERROR(VLOOKUP(N13,支給額集計!$A$38:$AB$71,$AB$5+2,0),"")</f>
        <v/>
      </c>
      <c r="R13" s="178"/>
      <c r="S13" s="170">
        <f t="shared" ref="S13:S25" si="5">S12+1</f>
        <v>45110</v>
      </c>
      <c r="T13" s="79">
        <v>3</v>
      </c>
      <c r="U13" s="131" t="str">
        <f>IFERROR(VLOOKUP(S13,支給額集計!$A$3:$AB$34,$AB$5+3,0),"")</f>
        <v/>
      </c>
      <c r="V13" s="148" t="str">
        <f>IFERROR(VLOOKUP(S13,支給額集計!$A$38:$AB$71,$AB$5+3,0),"")</f>
        <v/>
      </c>
      <c r="W13" s="97">
        <f t="shared" ref="W13:W26" si="6">W12+1</f>
        <v>45125</v>
      </c>
      <c r="X13" s="79">
        <v>18</v>
      </c>
      <c r="Y13" s="131" t="str">
        <f>IFERROR(VLOOKUP(W13,支給額集計!$A$3:$AB$34,$AB$5+3,0),"")</f>
        <v/>
      </c>
      <c r="Z13" s="148" t="str">
        <f>IFERROR(VLOOKUP(W13,支給額集計!$A$38:$AB$71,$AB$5+3,0),"")</f>
        <v/>
      </c>
      <c r="AA13" s="73"/>
      <c r="AF13" s="85">
        <v>4</v>
      </c>
      <c r="AG13" s="117" t="str">
        <f>マスタ!E6</f>
        <v>武茂</v>
      </c>
      <c r="AH13" s="5">
        <f t="shared" ca="1" si="0"/>
        <v>6000.0000000000009</v>
      </c>
    </row>
    <row r="14" spans="1:34" ht="15.75" customHeight="1">
      <c r="A14" s="170">
        <f t="shared" si="1"/>
        <v>45111</v>
      </c>
      <c r="B14" s="79">
        <v>4</v>
      </c>
      <c r="C14" s="131" t="str">
        <f>IFERROR(VLOOKUP(A14,支給額集計!$A$3:$AB$34,$AB$5+1,0),"")</f>
        <v/>
      </c>
      <c r="D14" s="149" t="str">
        <f>IFERROR(VLOOKUP(A14,支給額集計!$A$38:$AB$71,$AB$5+1,0),"")</f>
        <v/>
      </c>
      <c r="E14" s="97">
        <f t="shared" si="2"/>
        <v>45126</v>
      </c>
      <c r="F14" s="79">
        <v>19</v>
      </c>
      <c r="G14" s="131" t="str">
        <f>IFERROR(VLOOKUP(E14,支給額集計!$A$3:$AB$34,$AB$5+1,0),"")</f>
        <v/>
      </c>
      <c r="H14" s="149" t="str">
        <f>IFERROR(VLOOKUP(E14,支給額集計!$A$38:$AB$71,$AB$5+1,0),"")</f>
        <v/>
      </c>
      <c r="I14" s="73"/>
      <c r="J14" s="170">
        <f t="shared" si="3"/>
        <v>45111</v>
      </c>
      <c r="K14" s="79">
        <v>4</v>
      </c>
      <c r="L14" s="131" t="str">
        <f>IFERROR(VLOOKUP(J14,支給額集計!$A$3:$AB$34,$AB$5+2,0),"")</f>
        <v/>
      </c>
      <c r="M14" s="149" t="str">
        <f>IFERROR(VLOOKUP(J14,支給額集計!$A$38:$AB$71,$AB$5+2,0),"")</f>
        <v/>
      </c>
      <c r="N14" s="97">
        <f t="shared" si="4"/>
        <v>45126</v>
      </c>
      <c r="O14" s="79">
        <v>19</v>
      </c>
      <c r="P14" s="131" t="str">
        <f>IFERROR(VLOOKUP(N14,支給額集計!$A$3:$AB$34,$AB$5+2,0),"")</f>
        <v/>
      </c>
      <c r="Q14" s="148" t="str">
        <f>IFERROR(VLOOKUP(N14,支給額集計!$A$38:$AB$71,$AB$5+2,0),"")</f>
        <v/>
      </c>
      <c r="R14" s="178"/>
      <c r="S14" s="170">
        <f t="shared" si="5"/>
        <v>45111</v>
      </c>
      <c r="T14" s="79">
        <v>4</v>
      </c>
      <c r="U14" s="131" t="str">
        <f>IFERROR(VLOOKUP(S14,支給額集計!$A$3:$AB$34,$AB$5+3,0),"")</f>
        <v/>
      </c>
      <c r="V14" s="148" t="str">
        <f>IFERROR(VLOOKUP(S14,支給額集計!$A$38:$AB$71,$AB$5+3,0),"")</f>
        <v/>
      </c>
      <c r="W14" s="97">
        <f t="shared" si="6"/>
        <v>45126</v>
      </c>
      <c r="X14" s="79">
        <v>19</v>
      </c>
      <c r="Y14" s="131" t="str">
        <f>IFERROR(VLOOKUP(W14,支給額集計!$A$3:$AB$34,$AB$5+3,0),"")</f>
        <v/>
      </c>
      <c r="Z14" s="148" t="str">
        <f>IFERROR(VLOOKUP(W14,支給額集計!$A$38:$AB$71,$AB$5+3,0),"")</f>
        <v/>
      </c>
      <c r="AA14" s="73"/>
      <c r="AF14" s="85">
        <v>5</v>
      </c>
      <c r="AG14" s="117" t="str">
        <f>マスタ!E7</f>
        <v>板坂</v>
      </c>
      <c r="AH14" s="5">
        <f t="shared" ca="1" si="0"/>
        <v>0</v>
      </c>
    </row>
    <row r="15" spans="1:34" ht="15.75" customHeight="1">
      <c r="A15" s="170">
        <f t="shared" si="1"/>
        <v>45112</v>
      </c>
      <c r="B15" s="79">
        <v>5</v>
      </c>
      <c r="C15" s="131" t="str">
        <f>IFERROR(VLOOKUP(A15,支給額集計!$A$3:$AB$34,$AB$5+1,0),"")</f>
        <v/>
      </c>
      <c r="D15" s="149" t="str">
        <f>IFERROR(VLOOKUP(A15,支給額集計!$A$38:$AB$71,$AB$5+1,0),"")</f>
        <v/>
      </c>
      <c r="E15" s="97">
        <f t="shared" si="2"/>
        <v>45127</v>
      </c>
      <c r="F15" s="79">
        <v>20</v>
      </c>
      <c r="G15" s="131" t="str">
        <f>IFERROR(VLOOKUP(E15,支給額集計!$A$3:$AB$34,$AB$5+1,0),"")</f>
        <v/>
      </c>
      <c r="H15" s="149" t="str">
        <f>IFERROR(VLOOKUP(E15,支給額集計!$A$38:$AB$71,$AB$5+1,0),"")</f>
        <v/>
      </c>
      <c r="I15" s="73"/>
      <c r="J15" s="170">
        <f t="shared" si="3"/>
        <v>45112</v>
      </c>
      <c r="K15" s="79">
        <v>5</v>
      </c>
      <c r="L15" s="131" t="str">
        <f>IFERROR(VLOOKUP(J15,支給額集計!$A$3:$AB$34,$AB$5+2,0),"")</f>
        <v/>
      </c>
      <c r="M15" s="149" t="str">
        <f>IFERROR(VLOOKUP(J15,支給額集計!$A$38:$AB$71,$AB$5+2,0),"")</f>
        <v/>
      </c>
      <c r="N15" s="97">
        <f t="shared" si="4"/>
        <v>45127</v>
      </c>
      <c r="O15" s="79">
        <v>20</v>
      </c>
      <c r="P15" s="131" t="str">
        <f>IFERROR(VLOOKUP(N15,支給額集計!$A$3:$AB$34,$AB$5+2,0),"")</f>
        <v/>
      </c>
      <c r="Q15" s="148" t="str">
        <f>IFERROR(VLOOKUP(N15,支給額集計!$A$38:$AB$71,$AB$5+2,0),"")</f>
        <v/>
      </c>
      <c r="R15" s="178"/>
      <c r="S15" s="170">
        <f t="shared" si="5"/>
        <v>45112</v>
      </c>
      <c r="T15" s="79">
        <v>5</v>
      </c>
      <c r="U15" s="131" t="str">
        <f>IFERROR(VLOOKUP(S15,支給額集計!$A$3:$AB$34,$AB$5+3,0),"")</f>
        <v/>
      </c>
      <c r="V15" s="148" t="str">
        <f>IFERROR(VLOOKUP(S15,支給額集計!$A$38:$AB$71,$AB$5+3,0),"")</f>
        <v/>
      </c>
      <c r="W15" s="97">
        <f t="shared" si="6"/>
        <v>45127</v>
      </c>
      <c r="X15" s="79">
        <v>20</v>
      </c>
      <c r="Y15" s="131" t="str">
        <f>IFERROR(VLOOKUP(W15,支給額集計!$A$3:$AB$34,$AB$5+3,0),"")</f>
        <v/>
      </c>
      <c r="Z15" s="148" t="str">
        <f>IFERROR(VLOOKUP(W15,支給額集計!$A$38:$AB$71,$AB$5+3,0),"")</f>
        <v/>
      </c>
      <c r="AA15" s="73"/>
      <c r="AF15" s="85">
        <v>6</v>
      </c>
      <c r="AG15" s="117" t="str">
        <f>マスタ!E8</f>
        <v>今前田</v>
      </c>
      <c r="AH15" s="5">
        <f t="shared" ca="1" si="0"/>
        <v>0</v>
      </c>
    </row>
    <row r="16" spans="1:34" ht="15.75" customHeight="1">
      <c r="A16" s="170">
        <f t="shared" si="1"/>
        <v>45113</v>
      </c>
      <c r="B16" s="79">
        <v>6</v>
      </c>
      <c r="C16" s="131" t="str">
        <f>IFERROR(VLOOKUP(A16,支給額集計!$A$3:$AB$34,$AB$5+1,0),"")</f>
        <v/>
      </c>
      <c r="D16" s="149" t="str">
        <f>IFERROR(VLOOKUP(A16,支給額集計!$A$38:$AB$71,$AB$5+1,0),"")</f>
        <v/>
      </c>
      <c r="E16" s="97">
        <f t="shared" si="2"/>
        <v>45128</v>
      </c>
      <c r="F16" s="79">
        <v>21</v>
      </c>
      <c r="G16" s="131" t="str">
        <f>IFERROR(VLOOKUP(E16,支給額集計!$A$3:$AB$34,$AB$5+1,0),"")</f>
        <v/>
      </c>
      <c r="H16" s="149" t="str">
        <f>IFERROR(VLOOKUP(E16,支給額集計!$A$38:$AB$71,$AB$5+1,0),"")</f>
        <v/>
      </c>
      <c r="I16" s="73"/>
      <c r="J16" s="170">
        <f t="shared" si="3"/>
        <v>45113</v>
      </c>
      <c r="K16" s="79">
        <v>6</v>
      </c>
      <c r="L16" s="131" t="str">
        <f>IFERROR(VLOOKUP(J16,支給額集計!$A$3:$AB$34,$AB$5+2,0),"")</f>
        <v/>
      </c>
      <c r="M16" s="149" t="str">
        <f>IFERROR(VLOOKUP(J16,支給額集計!$A$38:$AB$71,$AB$5+2,0),"")</f>
        <v/>
      </c>
      <c r="N16" s="97">
        <f t="shared" si="4"/>
        <v>45128</v>
      </c>
      <c r="O16" s="79">
        <v>21</v>
      </c>
      <c r="P16" s="131" t="str">
        <f>IFERROR(VLOOKUP(N16,支給額集計!$A$3:$AB$34,$AB$5+2,0),"")</f>
        <v/>
      </c>
      <c r="Q16" s="148" t="str">
        <f>IFERROR(VLOOKUP(N16,支給額集計!$A$38:$AB$71,$AB$5+2,0),"")</f>
        <v/>
      </c>
      <c r="R16" s="178"/>
      <c r="S16" s="170">
        <f t="shared" si="5"/>
        <v>45113</v>
      </c>
      <c r="T16" s="79">
        <v>6</v>
      </c>
      <c r="U16" s="131" t="str">
        <f>IFERROR(VLOOKUP(S16,支給額集計!$A$3:$AB$34,$AB$5+3,0),"")</f>
        <v/>
      </c>
      <c r="V16" s="148" t="str">
        <f>IFERROR(VLOOKUP(S16,支給額集計!$A$38:$AB$71,$AB$5+3,0),"")</f>
        <v/>
      </c>
      <c r="W16" s="97">
        <f t="shared" si="6"/>
        <v>45128</v>
      </c>
      <c r="X16" s="79">
        <v>21</v>
      </c>
      <c r="Y16" s="131" t="str">
        <f>IFERROR(VLOOKUP(W16,支給額集計!$A$3:$AB$34,$AB$5+3,0),"")</f>
        <v/>
      </c>
      <c r="Z16" s="148" t="str">
        <f>IFERROR(VLOOKUP(W16,支給額集計!$A$38:$AB$71,$AB$5+3,0),"")</f>
        <v/>
      </c>
      <c r="AA16" s="73"/>
      <c r="AF16" s="85">
        <v>7</v>
      </c>
      <c r="AG16" s="117" t="str">
        <f>マスタ!E9</f>
        <v>浦辻</v>
      </c>
      <c r="AH16" s="5">
        <f t="shared" ca="1" si="0"/>
        <v>0</v>
      </c>
    </row>
    <row r="17" spans="1:34" ht="15.75" customHeight="1">
      <c r="A17" s="170">
        <f t="shared" si="1"/>
        <v>45114</v>
      </c>
      <c r="B17" s="79">
        <v>7</v>
      </c>
      <c r="C17" s="131" t="str">
        <f>IFERROR(VLOOKUP(A17,支給額集計!$A$3:$AB$34,$AB$5+1,0),"")</f>
        <v/>
      </c>
      <c r="D17" s="149" t="str">
        <f>IFERROR(VLOOKUP(A17,支給額集計!$A$38:$AB$71,$AB$5+1,0),"")</f>
        <v/>
      </c>
      <c r="E17" s="97">
        <f t="shared" si="2"/>
        <v>45129</v>
      </c>
      <c r="F17" s="79">
        <v>22</v>
      </c>
      <c r="G17" s="131" t="str">
        <f>IFERROR(VLOOKUP(E17,支給額集計!$A$3:$AB$34,$AB$5+1,0),"")</f>
        <v/>
      </c>
      <c r="H17" s="149" t="str">
        <f>IFERROR(VLOOKUP(E17,支給額集計!$A$38:$AB$71,$AB$5+1,0),"")</f>
        <v/>
      </c>
      <c r="I17" s="73"/>
      <c r="J17" s="170">
        <f t="shared" si="3"/>
        <v>45114</v>
      </c>
      <c r="K17" s="79">
        <v>7</v>
      </c>
      <c r="L17" s="131" t="str">
        <f>IFERROR(VLOOKUP(J17,支給額集計!$A$3:$AB$34,$AB$5+2,0),"")</f>
        <v/>
      </c>
      <c r="M17" s="149" t="str">
        <f>IFERROR(VLOOKUP(J17,支給額集計!$A$38:$AB$71,$AB$5+2,0),"")</f>
        <v/>
      </c>
      <c r="N17" s="97">
        <f t="shared" si="4"/>
        <v>45129</v>
      </c>
      <c r="O17" s="79">
        <v>22</v>
      </c>
      <c r="P17" s="131" t="str">
        <f>IFERROR(VLOOKUP(N17,支給額集計!$A$3:$AB$34,$AB$5+2,0),"")</f>
        <v/>
      </c>
      <c r="Q17" s="148" t="str">
        <f>IFERROR(VLOOKUP(N17,支給額集計!$A$38:$AB$71,$AB$5+2,0),"")</f>
        <v/>
      </c>
      <c r="R17" s="178"/>
      <c r="S17" s="170">
        <f t="shared" si="5"/>
        <v>45114</v>
      </c>
      <c r="T17" s="79">
        <v>7</v>
      </c>
      <c r="U17" s="131" t="str">
        <f>IFERROR(VLOOKUP(S17,支給額集計!$A$3:$AB$34,$AB$5+3,0),"")</f>
        <v/>
      </c>
      <c r="V17" s="148" t="str">
        <f>IFERROR(VLOOKUP(S17,支給額集計!$A$38:$AB$71,$AB$5+3,0),"")</f>
        <v/>
      </c>
      <c r="W17" s="97">
        <f t="shared" si="6"/>
        <v>45129</v>
      </c>
      <c r="X17" s="79">
        <v>22</v>
      </c>
      <c r="Y17" s="131" t="str">
        <f>IFERROR(VLOOKUP(W17,支給額集計!$A$3:$AB$34,$AB$5+3,0),"")</f>
        <v/>
      </c>
      <c r="Z17" s="148" t="str">
        <f>IFERROR(VLOOKUP(W17,支給額集計!$A$38:$AB$71,$AB$5+3,0),"")</f>
        <v/>
      </c>
      <c r="AA17" s="73"/>
      <c r="AF17" s="85">
        <v>8</v>
      </c>
      <c r="AG17" s="117" t="str">
        <f>マスタ!E10</f>
        <v>木村</v>
      </c>
      <c r="AH17" s="5">
        <f t="shared" ca="1" si="0"/>
        <v>0</v>
      </c>
    </row>
    <row r="18" spans="1:34" ht="15.75" customHeight="1">
      <c r="A18" s="170">
        <f t="shared" si="1"/>
        <v>45115</v>
      </c>
      <c r="B18" s="79">
        <v>8</v>
      </c>
      <c r="C18" s="131" t="str">
        <f>IFERROR(VLOOKUP(A18,支給額集計!$A$3:$AB$34,$AB$5+1,0),"")</f>
        <v/>
      </c>
      <c r="D18" s="149" t="str">
        <f>IFERROR(VLOOKUP(A18,支給額集計!$A$38:$AB$71,$AB$5+1,0),"")</f>
        <v/>
      </c>
      <c r="E18" s="97">
        <f t="shared" si="2"/>
        <v>45130</v>
      </c>
      <c r="F18" s="79">
        <v>23</v>
      </c>
      <c r="G18" s="131" t="str">
        <f>IFERROR(VLOOKUP(E18,支給額集計!$A$3:$AB$34,$AB$5+1,0),"")</f>
        <v/>
      </c>
      <c r="H18" s="149" t="str">
        <f>IFERROR(VLOOKUP(E18,支給額集計!$A$38:$AB$71,$AB$5+1,0),"")</f>
        <v/>
      </c>
      <c r="I18" s="73"/>
      <c r="J18" s="170">
        <f t="shared" si="3"/>
        <v>45115</v>
      </c>
      <c r="K18" s="79">
        <v>8</v>
      </c>
      <c r="L18" s="131" t="str">
        <f>IFERROR(VLOOKUP(J18,支給額集計!$A$3:$AB$34,$AB$5+2,0),"")</f>
        <v/>
      </c>
      <c r="M18" s="149" t="str">
        <f>IFERROR(VLOOKUP(J18,支給額集計!$A$38:$AB$71,$AB$5+2,0),"")</f>
        <v/>
      </c>
      <c r="N18" s="97">
        <f t="shared" si="4"/>
        <v>45130</v>
      </c>
      <c r="O18" s="79">
        <v>23</v>
      </c>
      <c r="P18" s="131" t="str">
        <f>IFERROR(VLOOKUP(N18,支給額集計!$A$3:$AB$34,$AB$5+2,0),"")</f>
        <v/>
      </c>
      <c r="Q18" s="148" t="str">
        <f>IFERROR(VLOOKUP(N18,支給額集計!$A$38:$AB$71,$AB$5+2,0),"")</f>
        <v/>
      </c>
      <c r="R18" s="178"/>
      <c r="S18" s="170">
        <f t="shared" si="5"/>
        <v>45115</v>
      </c>
      <c r="T18" s="79">
        <v>8</v>
      </c>
      <c r="U18" s="131" t="str">
        <f>IFERROR(VLOOKUP(S18,支給額集計!$A$3:$AB$34,$AB$5+3,0),"")</f>
        <v/>
      </c>
      <c r="V18" s="148" t="str">
        <f>IFERROR(VLOOKUP(S18,支給額集計!$A$38:$AB$71,$AB$5+3,0),"")</f>
        <v/>
      </c>
      <c r="W18" s="97">
        <f t="shared" si="6"/>
        <v>45130</v>
      </c>
      <c r="X18" s="79">
        <v>23</v>
      </c>
      <c r="Y18" s="131" t="str">
        <f>IFERROR(VLOOKUP(W18,支給額集計!$A$3:$AB$34,$AB$5+3,0),"")</f>
        <v/>
      </c>
      <c r="Z18" s="148" t="str">
        <f>IFERROR(VLOOKUP(W18,支給額集計!$A$38:$AB$71,$AB$5+3,0),"")</f>
        <v/>
      </c>
      <c r="AA18" s="73"/>
      <c r="AF18" s="85">
        <v>9</v>
      </c>
      <c r="AG18" s="117" t="str">
        <f>マスタ!E11</f>
        <v>広田</v>
      </c>
      <c r="AH18" s="5">
        <f t="shared" ca="1" si="0"/>
        <v>0</v>
      </c>
    </row>
    <row r="19" spans="1:34" ht="15.75" customHeight="1">
      <c r="A19" s="170">
        <f t="shared" si="1"/>
        <v>45116</v>
      </c>
      <c r="B19" s="79">
        <v>9</v>
      </c>
      <c r="C19" s="131" t="str">
        <f>IFERROR(VLOOKUP(A19,支給額集計!$A$3:$AB$34,$AB$5+1,0),"")</f>
        <v/>
      </c>
      <c r="D19" s="149" t="str">
        <f>IFERROR(VLOOKUP(A19,支給額集計!$A$38:$AB$71,$AB$5+1,0),"")</f>
        <v/>
      </c>
      <c r="E19" s="97">
        <f t="shared" si="2"/>
        <v>45131</v>
      </c>
      <c r="F19" s="80">
        <v>24</v>
      </c>
      <c r="G19" s="131" t="str">
        <f>IFERROR(VLOOKUP(E19,支給額集計!$A$3:$AB$34,$AB$5+1,0),"")</f>
        <v/>
      </c>
      <c r="H19" s="149" t="str">
        <f>IFERROR(VLOOKUP(E19,支給額集計!$A$38:$AB$71,$AB$5+1,0),"")</f>
        <v/>
      </c>
      <c r="I19" s="73"/>
      <c r="J19" s="170">
        <f t="shared" si="3"/>
        <v>45116</v>
      </c>
      <c r="K19" s="79">
        <v>9</v>
      </c>
      <c r="L19" s="131" t="str">
        <f>IFERROR(VLOOKUP(J19,支給額集計!$A$3:$AB$34,$AB$5+2,0),"")</f>
        <v/>
      </c>
      <c r="M19" s="149" t="str">
        <f>IFERROR(VLOOKUP(J19,支給額集計!$A$38:$AB$71,$AB$5+2,0),"")</f>
        <v/>
      </c>
      <c r="N19" s="97">
        <f t="shared" si="4"/>
        <v>45131</v>
      </c>
      <c r="O19" s="80">
        <v>24</v>
      </c>
      <c r="P19" s="131" t="str">
        <f>IFERROR(VLOOKUP(N19,支給額集計!$A$3:$AB$34,$AB$5+2,0),"")</f>
        <v/>
      </c>
      <c r="Q19" s="148" t="str">
        <f>IFERROR(VLOOKUP(N19,支給額集計!$A$38:$AB$71,$AB$5+2,0),"")</f>
        <v/>
      </c>
      <c r="R19" s="178"/>
      <c r="S19" s="170">
        <f t="shared" si="5"/>
        <v>45116</v>
      </c>
      <c r="T19" s="79">
        <v>9</v>
      </c>
      <c r="U19" s="131" t="str">
        <f>IFERROR(VLOOKUP(S19,支給額集計!$A$3:$AB$34,$AB$5+3,0),"")</f>
        <v/>
      </c>
      <c r="V19" s="148" t="str">
        <f>IFERROR(VLOOKUP(S19,支給額集計!$A$38:$AB$71,$AB$5+3,0),"")</f>
        <v/>
      </c>
      <c r="W19" s="97">
        <f t="shared" si="6"/>
        <v>45131</v>
      </c>
      <c r="X19" s="80">
        <v>24</v>
      </c>
      <c r="Y19" s="131" t="str">
        <f>IFERROR(VLOOKUP(W19,支給額集計!$A$3:$AB$34,$AB$5+3,0),"")</f>
        <v/>
      </c>
      <c r="Z19" s="148" t="str">
        <f>IFERROR(VLOOKUP(W19,支給額集計!$A$38:$AB$71,$AB$5+3,0),"")</f>
        <v/>
      </c>
      <c r="AA19" s="73"/>
      <c r="AF19" s="85">
        <v>10</v>
      </c>
      <c r="AG19" s="117" t="str">
        <f>マスタ!E12</f>
        <v>中村</v>
      </c>
      <c r="AH19" s="5">
        <f t="shared" ca="1" si="0"/>
        <v>0</v>
      </c>
    </row>
    <row r="20" spans="1:34" ht="15.75" customHeight="1">
      <c r="A20" s="170">
        <f t="shared" si="1"/>
        <v>45117</v>
      </c>
      <c r="B20" s="79">
        <v>10</v>
      </c>
      <c r="C20" s="131" t="str">
        <f>IFERROR(VLOOKUP(A20,支給額集計!$A$3:$AB$34,$AB$5+1,0),"")</f>
        <v/>
      </c>
      <c r="D20" s="149" t="str">
        <f>IFERROR(VLOOKUP(A20,支給額集計!$A$38:$AB$71,$AB$5+1,0),"")</f>
        <v/>
      </c>
      <c r="E20" s="97">
        <f t="shared" si="2"/>
        <v>45132</v>
      </c>
      <c r="F20" s="79">
        <v>25</v>
      </c>
      <c r="G20" s="131" t="str">
        <f>IFERROR(VLOOKUP(E20,支給額集計!$A$3:$AB$34,$AB$5+1,0),"")</f>
        <v/>
      </c>
      <c r="H20" s="149" t="str">
        <f>IFERROR(VLOOKUP(E20,支給額集計!$A$38:$AB$71,$AB$5+1,0),"")</f>
        <v/>
      </c>
      <c r="I20" s="73"/>
      <c r="J20" s="170">
        <f t="shared" si="3"/>
        <v>45117</v>
      </c>
      <c r="K20" s="79">
        <v>10</v>
      </c>
      <c r="L20" s="131" t="str">
        <f>IFERROR(VLOOKUP(J20,支給額集計!$A$3:$AB$34,$AB$5+2,0),"")</f>
        <v/>
      </c>
      <c r="M20" s="149" t="str">
        <f>IFERROR(VLOOKUP(J20,支給額集計!$A$38:$AB$71,$AB$5+2,0),"")</f>
        <v/>
      </c>
      <c r="N20" s="97">
        <f t="shared" si="4"/>
        <v>45132</v>
      </c>
      <c r="O20" s="79">
        <v>25</v>
      </c>
      <c r="P20" s="131" t="str">
        <f>IFERROR(VLOOKUP(N20,支給額集計!$A$3:$AB$34,$AB$5+2,0),"")</f>
        <v/>
      </c>
      <c r="Q20" s="148" t="str">
        <f>IFERROR(VLOOKUP(N20,支給額集計!$A$38:$AB$71,$AB$5+2,0),"")</f>
        <v/>
      </c>
      <c r="R20" s="178"/>
      <c r="S20" s="170">
        <f>S19+1</f>
        <v>45117</v>
      </c>
      <c r="T20" s="79">
        <v>10</v>
      </c>
      <c r="U20" s="131" t="str">
        <f>IFERROR(VLOOKUP(S20,支給額集計!$A$3:$AB$34,$AB$5+3,0),"")</f>
        <v/>
      </c>
      <c r="V20" s="148" t="str">
        <f>IFERROR(VLOOKUP(S20,支給額集計!$A$38:$AB$71,$AB$5+3,0),"")</f>
        <v/>
      </c>
      <c r="W20" s="97">
        <f t="shared" si="6"/>
        <v>45132</v>
      </c>
      <c r="X20" s="79">
        <v>25</v>
      </c>
      <c r="Y20" s="131" t="str">
        <f>IFERROR(VLOOKUP(W20,支給額集計!$A$3:$AB$34,$AB$5+3,0),"")</f>
        <v/>
      </c>
      <c r="Z20" s="148" t="str">
        <f>IFERROR(VLOOKUP(W20,支給額集計!$A$38:$AB$71,$AB$5+3,0),"")</f>
        <v/>
      </c>
      <c r="AA20" s="73"/>
      <c r="AF20" s="85">
        <v>11</v>
      </c>
      <c r="AG20" s="117" t="str">
        <f>マスタ!E13</f>
        <v>早水</v>
      </c>
      <c r="AH20" s="5">
        <f t="shared" ca="1" si="0"/>
        <v>0</v>
      </c>
    </row>
    <row r="21" spans="1:34" ht="15.75" customHeight="1">
      <c r="A21" s="170">
        <f t="shared" si="1"/>
        <v>45118</v>
      </c>
      <c r="B21" s="79">
        <v>11</v>
      </c>
      <c r="C21" s="131" t="str">
        <f>IFERROR(VLOOKUP(A21,支給額集計!$A$3:$AB$34,$AB$5+1,0),"")</f>
        <v/>
      </c>
      <c r="D21" s="149" t="str">
        <f>IFERROR(VLOOKUP(A21,支給額集計!$A$38:$AB$71,$AB$5+1,0),"")</f>
        <v/>
      </c>
      <c r="E21" s="97">
        <f t="shared" si="2"/>
        <v>45133</v>
      </c>
      <c r="F21" s="79">
        <v>26</v>
      </c>
      <c r="G21" s="131" t="str">
        <f>IFERROR(VLOOKUP(E21,支給額集計!$A$3:$AB$34,$AB$5+1,0),"")</f>
        <v/>
      </c>
      <c r="H21" s="149" t="str">
        <f>IFERROR(VLOOKUP(E21,支給額集計!$A$38:$AB$71,$AB$5+1,0),"")</f>
        <v/>
      </c>
      <c r="I21" s="73"/>
      <c r="J21" s="170">
        <f t="shared" si="3"/>
        <v>45118</v>
      </c>
      <c r="K21" s="79">
        <v>11</v>
      </c>
      <c r="L21" s="131" t="str">
        <f>IFERROR(VLOOKUP(J21,支給額集計!$A$3:$AB$34,$AB$5+2,0),"")</f>
        <v/>
      </c>
      <c r="M21" s="149" t="str">
        <f>IFERROR(VLOOKUP(J21,支給額集計!$A$38:$AB$71,$AB$5+2,0),"")</f>
        <v/>
      </c>
      <c r="N21" s="97">
        <f t="shared" si="4"/>
        <v>45133</v>
      </c>
      <c r="O21" s="79">
        <v>26</v>
      </c>
      <c r="P21" s="131" t="str">
        <f>IFERROR(VLOOKUP(N21,支給額集計!$A$3:$AB$34,$AB$5+2,0),"")</f>
        <v/>
      </c>
      <c r="Q21" s="148" t="str">
        <f>IFERROR(VLOOKUP(N21,支給額集計!$A$38:$AB$71,$AB$5+2,0),"")</f>
        <v/>
      </c>
      <c r="R21" s="178"/>
      <c r="S21" s="170">
        <f t="shared" si="5"/>
        <v>45118</v>
      </c>
      <c r="T21" s="79">
        <v>11</v>
      </c>
      <c r="U21" s="131" t="str">
        <f>IFERROR(VLOOKUP(S21,支給額集計!$A$3:$AB$34,$AB$5+3,0),"")</f>
        <v/>
      </c>
      <c r="V21" s="148" t="str">
        <f>IFERROR(VLOOKUP(S21,支給額集計!$A$38:$AB$71,$AB$5+3,0),"")</f>
        <v/>
      </c>
      <c r="W21" s="97">
        <f t="shared" si="6"/>
        <v>45133</v>
      </c>
      <c r="X21" s="79">
        <v>26</v>
      </c>
      <c r="Y21" s="131" t="str">
        <f>IFERROR(VLOOKUP(W21,支給額集計!$A$3:$AB$34,$AB$5+3,0),"")</f>
        <v/>
      </c>
      <c r="Z21" s="148" t="str">
        <f>IFERROR(VLOOKUP(W21,支給額集計!$A$38:$AB$71,$AB$5+3,0),"")</f>
        <v/>
      </c>
      <c r="AA21" s="73"/>
      <c r="AF21" s="85">
        <v>12</v>
      </c>
      <c r="AG21" s="117" t="str">
        <f>マスタ!E14</f>
        <v>高橋</v>
      </c>
      <c r="AH21" s="5">
        <f t="shared" ca="1" si="0"/>
        <v>0</v>
      </c>
    </row>
    <row r="22" spans="1:34" ht="15.75" customHeight="1">
      <c r="A22" s="170">
        <f t="shared" si="1"/>
        <v>45119</v>
      </c>
      <c r="B22" s="79">
        <v>12</v>
      </c>
      <c r="C22" s="131" t="str">
        <f>IFERROR(VLOOKUP(A22,支給額集計!$A$3:$AB$34,$AB$5+1,0),"")</f>
        <v/>
      </c>
      <c r="D22" s="149" t="str">
        <f>IFERROR(VLOOKUP(A22,支給額集計!$A$38:$AB$71,$AB$5+1,0),"")</f>
        <v/>
      </c>
      <c r="E22" s="97">
        <f t="shared" si="2"/>
        <v>45134</v>
      </c>
      <c r="F22" s="79">
        <v>27</v>
      </c>
      <c r="G22" s="131" t="str">
        <f>IFERROR(VLOOKUP(E22,支給額集計!$A$3:$AB$34,$AB$5+1,0),"")</f>
        <v/>
      </c>
      <c r="H22" s="149" t="str">
        <f>IFERROR(VLOOKUP(E22,支給額集計!$A$38:$AB$71,$AB$5+1,0),"")</f>
        <v/>
      </c>
      <c r="I22" s="73"/>
      <c r="J22" s="170">
        <f t="shared" si="3"/>
        <v>45119</v>
      </c>
      <c r="K22" s="79">
        <v>12</v>
      </c>
      <c r="L22" s="131" t="str">
        <f>IFERROR(VLOOKUP(J22,支給額集計!$A$3:$AB$34,$AB$5+2,0),"")</f>
        <v/>
      </c>
      <c r="M22" s="149" t="str">
        <f>IFERROR(VLOOKUP(J22,支給額集計!$A$38:$AB$71,$AB$5+2,0),"")</f>
        <v/>
      </c>
      <c r="N22" s="97">
        <f t="shared" si="4"/>
        <v>45134</v>
      </c>
      <c r="O22" s="79">
        <v>27</v>
      </c>
      <c r="P22" s="131" t="str">
        <f>IFERROR(VLOOKUP(N22,支給額集計!$A$3:$AB$34,$AB$5+2,0),"")</f>
        <v/>
      </c>
      <c r="Q22" s="148" t="str">
        <f>IFERROR(VLOOKUP(N22,支給額集計!$A$38:$AB$71,$AB$5+2,0),"")</f>
        <v/>
      </c>
      <c r="R22" s="178"/>
      <c r="S22" s="170">
        <f t="shared" si="5"/>
        <v>45119</v>
      </c>
      <c r="T22" s="79">
        <v>12</v>
      </c>
      <c r="U22" s="131" t="str">
        <f>IFERROR(VLOOKUP(S22,支給額集計!$A$3:$AB$34,$AB$5+3,0),"")</f>
        <v/>
      </c>
      <c r="V22" s="148" t="str">
        <f>IFERROR(VLOOKUP(S22,支給額集計!$A$38:$AB$71,$AB$5+3,0),"")</f>
        <v/>
      </c>
      <c r="W22" s="97">
        <f t="shared" si="6"/>
        <v>45134</v>
      </c>
      <c r="X22" s="79">
        <v>27</v>
      </c>
      <c r="Y22" s="131" t="str">
        <f>IFERROR(VLOOKUP(W22,支給額集計!$A$3:$AB$34,$AB$5+3,0),"")</f>
        <v/>
      </c>
      <c r="Z22" s="148" t="str">
        <f>IFERROR(VLOOKUP(W22,支給額集計!$A$38:$AB$71,$AB$5+3,0),"")</f>
        <v/>
      </c>
      <c r="AA22" s="73"/>
      <c r="AF22" s="85">
        <v>13</v>
      </c>
      <c r="AG22" s="117" t="str">
        <f>マスタ!E15</f>
        <v>大屋</v>
      </c>
      <c r="AH22" s="5">
        <f t="shared" ca="1" si="0"/>
        <v>0</v>
      </c>
    </row>
    <row r="23" spans="1:34" ht="15.75" customHeight="1">
      <c r="A23" s="170">
        <f t="shared" si="1"/>
        <v>45120</v>
      </c>
      <c r="B23" s="79">
        <v>13</v>
      </c>
      <c r="C23" s="131" t="str">
        <f>IFERROR(VLOOKUP(A23,支給額集計!$A$3:$AB$34,$AB$5+1,0),"")</f>
        <v/>
      </c>
      <c r="D23" s="149" t="str">
        <f>IFERROR(VLOOKUP(A23,支給額集計!$A$38:$AB$71,$AB$5+1,0),"")</f>
        <v/>
      </c>
      <c r="E23" s="97">
        <f t="shared" si="2"/>
        <v>45135</v>
      </c>
      <c r="F23" s="79">
        <v>28</v>
      </c>
      <c r="G23" s="131" t="str">
        <f>IFERROR(VLOOKUP(E23,支給額集計!$A$3:$AB$34,$AB$5+1,0),"")</f>
        <v/>
      </c>
      <c r="H23" s="149" t="str">
        <f>IFERROR(VLOOKUP(E23,支給額集計!$A$38:$AB$71,$AB$5+1,0),"")</f>
        <v/>
      </c>
      <c r="I23" s="73"/>
      <c r="J23" s="170">
        <f t="shared" si="3"/>
        <v>45120</v>
      </c>
      <c r="K23" s="79">
        <v>13</v>
      </c>
      <c r="L23" s="131" t="str">
        <f>IFERROR(VLOOKUP(J23,支給額集計!$A$3:$AB$34,$AB$5+2,0),"")</f>
        <v/>
      </c>
      <c r="M23" s="149" t="str">
        <f>IFERROR(VLOOKUP(J23,支給額集計!$A$38:$AB$71,$AB$5+2,0),"")</f>
        <v/>
      </c>
      <c r="N23" s="97">
        <f t="shared" si="4"/>
        <v>45135</v>
      </c>
      <c r="O23" s="79">
        <v>28</v>
      </c>
      <c r="P23" s="131" t="str">
        <f>IFERROR(VLOOKUP(N23,支給額集計!$A$3:$AB$34,$AB$5+2,0),"")</f>
        <v/>
      </c>
      <c r="Q23" s="148" t="str">
        <f>IFERROR(VLOOKUP(N23,支給額集計!$A$38:$AB$71,$AB$5+2,0),"")</f>
        <v/>
      </c>
      <c r="R23" s="178"/>
      <c r="S23" s="170">
        <f t="shared" si="5"/>
        <v>45120</v>
      </c>
      <c r="T23" s="79">
        <v>13</v>
      </c>
      <c r="U23" s="131" t="str">
        <f>IFERROR(VLOOKUP(S23,支給額集計!$A$3:$AB$34,$AB$5+3,0),"")</f>
        <v/>
      </c>
      <c r="V23" s="148" t="str">
        <f>IFERROR(VLOOKUP(S23,支給額集計!$A$38:$AB$71,$AB$5+3,0),"")</f>
        <v/>
      </c>
      <c r="W23" s="97">
        <f t="shared" si="6"/>
        <v>45135</v>
      </c>
      <c r="X23" s="79">
        <v>28</v>
      </c>
      <c r="Y23" s="131" t="str">
        <f>IFERROR(VLOOKUP(W23,支給額集計!$A$3:$AB$34,$AB$5+3,0),"")</f>
        <v/>
      </c>
      <c r="Z23" s="148" t="str">
        <f>IFERROR(VLOOKUP(W23,支給額集計!$A$38:$AB$71,$AB$5+3,0),"")</f>
        <v/>
      </c>
      <c r="AA23" s="73"/>
      <c r="AF23" s="85">
        <v>14</v>
      </c>
      <c r="AG23" s="117" t="str">
        <f>マスタ!E16</f>
        <v>深田</v>
      </c>
      <c r="AH23" s="5">
        <f t="shared" ca="1" si="0"/>
        <v>0</v>
      </c>
    </row>
    <row r="24" spans="1:34" ht="15.75" customHeight="1">
      <c r="A24" s="170">
        <f t="shared" si="1"/>
        <v>45121</v>
      </c>
      <c r="B24" s="79">
        <v>14</v>
      </c>
      <c r="C24" s="131" t="str">
        <f>IFERROR(VLOOKUP(A24,支給額集計!$A$3:$AB$34,$AB$5+1,0),"")</f>
        <v/>
      </c>
      <c r="D24" s="149" t="str">
        <f>IFERROR(VLOOKUP(A24,支給額集計!$A$38:$AB$71,$AB$5+1,0),"")</f>
        <v/>
      </c>
      <c r="E24" s="97">
        <f t="shared" si="2"/>
        <v>45136</v>
      </c>
      <c r="F24" s="79">
        <v>29</v>
      </c>
      <c r="G24" s="131" t="str">
        <f>IFERROR(VLOOKUP(E24,支給額集計!$A$3:$AB$34,$AB$5+1,0),"")</f>
        <v/>
      </c>
      <c r="H24" s="149" t="str">
        <f>IFERROR(VLOOKUP(E24,支給額集計!$A$38:$AB$71,$AB$5+1,0),"")</f>
        <v/>
      </c>
      <c r="I24" s="73"/>
      <c r="J24" s="170">
        <f t="shared" si="3"/>
        <v>45121</v>
      </c>
      <c r="K24" s="79">
        <v>14</v>
      </c>
      <c r="L24" s="131" t="str">
        <f>IFERROR(VLOOKUP(J24,支給額集計!$A$3:$AB$34,$AB$5+2,0),"")</f>
        <v/>
      </c>
      <c r="M24" s="149" t="str">
        <f>IFERROR(VLOOKUP(J24,支給額集計!$A$38:$AB$71,$AB$5+2,0),"")</f>
        <v/>
      </c>
      <c r="N24" s="97">
        <f t="shared" si="4"/>
        <v>45136</v>
      </c>
      <c r="O24" s="79">
        <v>29</v>
      </c>
      <c r="P24" s="131" t="str">
        <f>IFERROR(VLOOKUP(N24,支給額集計!$A$3:$AB$34,$AB$5+2,0),"")</f>
        <v/>
      </c>
      <c r="Q24" s="148" t="str">
        <f>IFERROR(VLOOKUP(N24,支給額集計!$A$38:$AB$71,$AB$5+2,0),"")</f>
        <v/>
      </c>
      <c r="R24" s="178"/>
      <c r="S24" s="170">
        <f t="shared" si="5"/>
        <v>45121</v>
      </c>
      <c r="T24" s="79">
        <v>14</v>
      </c>
      <c r="U24" s="131" t="str">
        <f>IFERROR(VLOOKUP(S24,支給額集計!$A$3:$AB$34,$AB$5+3,0),"")</f>
        <v/>
      </c>
      <c r="V24" s="148" t="str">
        <f>IFERROR(VLOOKUP(S24,支給額集計!$A$38:$AB$71,$AB$5+3,0),"")</f>
        <v/>
      </c>
      <c r="W24" s="97">
        <f t="shared" si="6"/>
        <v>45136</v>
      </c>
      <c r="X24" s="79">
        <v>29</v>
      </c>
      <c r="Y24" s="131" t="str">
        <f>IFERROR(VLOOKUP(W24,支給額集計!$A$3:$AB$34,$AB$5+3,0),"")</f>
        <v/>
      </c>
      <c r="Z24" s="148" t="str">
        <f>IFERROR(VLOOKUP(W24,支給額集計!$A$38:$AB$71,$AB$5+3,0),"")</f>
        <v/>
      </c>
      <c r="AA24" s="73"/>
      <c r="AF24" s="85">
        <v>15</v>
      </c>
      <c r="AG24" s="117" t="str">
        <f>マスタ!E17</f>
        <v>小林</v>
      </c>
      <c r="AH24" s="5">
        <f t="shared" ca="1" si="0"/>
        <v>0</v>
      </c>
    </row>
    <row r="25" spans="1:34" ht="15.75" customHeight="1">
      <c r="A25" s="170">
        <f t="shared" si="1"/>
        <v>45122</v>
      </c>
      <c r="B25" s="80">
        <v>15</v>
      </c>
      <c r="C25" s="131" t="str">
        <f>IFERROR(VLOOKUP(A25,支給額集計!$A$3:$AB$34,$AB$5+1,0),"")</f>
        <v/>
      </c>
      <c r="D25" s="149" t="str">
        <f>IFERROR(VLOOKUP(A25,支給額集計!$A$38:$AB$71,$AB$5+1,0),"")</f>
        <v/>
      </c>
      <c r="E25" s="97">
        <f t="shared" si="2"/>
        <v>45137</v>
      </c>
      <c r="F25" s="79">
        <v>30</v>
      </c>
      <c r="G25" s="131" t="str">
        <f>IFERROR(VLOOKUP(E25,支給額集計!$A$3:$AB$34,$AB$5+1,0),"")</f>
        <v/>
      </c>
      <c r="H25" s="149" t="str">
        <f>IFERROR(VLOOKUP(E25,支給額集計!$A$38:$AB$71,$AB$5+1,0),"")</f>
        <v/>
      </c>
      <c r="I25" s="73"/>
      <c r="J25" s="170">
        <f t="shared" si="3"/>
        <v>45122</v>
      </c>
      <c r="K25" s="80">
        <v>15</v>
      </c>
      <c r="L25" s="131" t="str">
        <f>IFERROR(VLOOKUP(J25,支給額集計!$A$3:$AB$34,$AB$5+2,0),"")</f>
        <v/>
      </c>
      <c r="M25" s="149" t="str">
        <f>IFERROR(VLOOKUP(J25,支給額集計!$A$38:$AB$71,$AB$5+2,0),"")</f>
        <v/>
      </c>
      <c r="N25" s="97">
        <f t="shared" si="4"/>
        <v>45137</v>
      </c>
      <c r="O25" s="79">
        <v>30</v>
      </c>
      <c r="P25" s="131" t="str">
        <f>IFERROR(VLOOKUP(N25,支給額集計!$A$3:$AB$34,$AB$5+2,0),"")</f>
        <v/>
      </c>
      <c r="Q25" s="148" t="str">
        <f>IFERROR(VLOOKUP(N25,支給額集計!$A$38:$AB$71,$AB$5+2,0),"")</f>
        <v/>
      </c>
      <c r="R25" s="178"/>
      <c r="S25" s="170">
        <f t="shared" si="5"/>
        <v>45122</v>
      </c>
      <c r="T25" s="80">
        <v>15</v>
      </c>
      <c r="U25" s="131" t="str">
        <f>IFERROR(VLOOKUP(S25,支給額集計!$A$3:$AB$34,$AB$5+3,0),"")</f>
        <v/>
      </c>
      <c r="V25" s="148" t="str">
        <f>IFERROR(VLOOKUP(S25,支給額集計!$A$38:$AB$71,$AB$5+3,0),"")</f>
        <v/>
      </c>
      <c r="W25" s="97">
        <f t="shared" si="6"/>
        <v>45137</v>
      </c>
      <c r="X25" s="79">
        <v>30</v>
      </c>
      <c r="Y25" s="131" t="str">
        <f>IFERROR(VLOOKUP(W25,支給額集計!$A$3:$AB$34,$AB$5+3,0),"")</f>
        <v/>
      </c>
      <c r="Z25" s="148" t="str">
        <f>IFERROR(VLOOKUP(W25,支給額集計!$A$38:$AB$71,$AB$5+3,0),"")</f>
        <v/>
      </c>
      <c r="AA25" s="73"/>
      <c r="AF25" s="85">
        <v>16</v>
      </c>
      <c r="AG25" s="117" t="str">
        <f>マスタ!E18</f>
        <v>谷口</v>
      </c>
      <c r="AH25" s="5">
        <f t="shared" ca="1" si="0"/>
        <v>0</v>
      </c>
    </row>
    <row r="26" spans="1:34" ht="15.75" customHeight="1">
      <c r="A26" s="169"/>
      <c r="B26" s="81"/>
      <c r="C26" s="133"/>
      <c r="D26" s="150" t="str">
        <f>IFERROR(VLOOKUP(A26,支給額集計!$A$38:$AB$71,$AB$5+1,0),"")</f>
        <v/>
      </c>
      <c r="E26" s="97">
        <f t="shared" si="2"/>
        <v>45138</v>
      </c>
      <c r="F26" s="79">
        <v>31</v>
      </c>
      <c r="G26" s="132" t="str">
        <f>IFERROR(VLOOKUP(E26,支給額集計!$A$3:$AB$34,$AB$5+1,0),"")</f>
        <v/>
      </c>
      <c r="H26" s="151" t="str">
        <f>IFERROR(VLOOKUP(E26,支給額集計!$A$38:$AB$71,$AB$5+1,0),"")</f>
        <v/>
      </c>
      <c r="I26" s="73"/>
      <c r="J26" s="169"/>
      <c r="K26" s="81"/>
      <c r="L26" s="133" t="str">
        <f>IFERROR(VLOOKUP(J26,支給額集計!$A$3:$AB$34,$AB$5+2,0),"")</f>
        <v/>
      </c>
      <c r="M26" s="150" t="str">
        <f>IFERROR(VLOOKUP(J26,支給額集計!$A$38:$AB$71,$AB$5+2,0),"")</f>
        <v/>
      </c>
      <c r="N26" s="97">
        <f t="shared" si="4"/>
        <v>45138</v>
      </c>
      <c r="O26" s="79">
        <v>31</v>
      </c>
      <c r="P26" s="132" t="str">
        <f>IFERROR(VLOOKUP(N26,支給額集計!$A$3:$AB$34,$AB$5+2,0),"")</f>
        <v/>
      </c>
      <c r="Q26" s="148" t="str">
        <f>IFERROR(VLOOKUP(N26,支給額集計!$A$38:$AB$71,$AB$5+2,0),"")</f>
        <v/>
      </c>
      <c r="R26" s="178"/>
      <c r="S26" s="169"/>
      <c r="T26" s="81"/>
      <c r="U26" s="133" t="str">
        <f>IFERROR(VLOOKUP(S26,支給額集計!$A$3:$AB$34,$AB$5+3,0),"")</f>
        <v/>
      </c>
      <c r="V26" s="148" t="str">
        <f>IFERROR(VLOOKUP(S26,支給額集計!$A$38:$AB$71,$AB$5+3,0),"")</f>
        <v/>
      </c>
      <c r="W26" s="97">
        <f t="shared" si="6"/>
        <v>45138</v>
      </c>
      <c r="X26" s="79">
        <v>31</v>
      </c>
      <c r="Y26" s="132" t="str">
        <f>IFERROR(VLOOKUP(W26,支給額集計!$A$3:$AB$34,$AB$5+3,0),"")</f>
        <v/>
      </c>
      <c r="Z26" s="148" t="str">
        <f>IFERROR(VLOOKUP(W26,支給額集計!$A$38:$AB$71,$AB$5+3,0),"")</f>
        <v/>
      </c>
      <c r="AA26" s="73"/>
      <c r="AF26" s="85">
        <v>17</v>
      </c>
      <c r="AG26" s="117" t="str">
        <f>マスタ!E19</f>
        <v>片山</v>
      </c>
      <c r="AH26" s="5">
        <f t="shared" ca="1" si="0"/>
        <v>4800.0000000000018</v>
      </c>
    </row>
    <row r="27" spans="1:34" ht="15.75" customHeight="1">
      <c r="A27" s="169"/>
      <c r="B27" s="756" t="s">
        <v>50</v>
      </c>
      <c r="C27" s="757"/>
      <c r="D27" s="758"/>
      <c r="E27" s="162"/>
      <c r="F27" s="759">
        <f>SUM(C11:C26,G11:G26)</f>
        <v>0</v>
      </c>
      <c r="G27" s="760"/>
      <c r="H27" s="82" t="s">
        <v>51</v>
      </c>
      <c r="I27" s="73"/>
      <c r="J27" s="70"/>
      <c r="K27" s="756" t="s">
        <v>50</v>
      </c>
      <c r="L27" s="757"/>
      <c r="M27" s="758"/>
      <c r="N27" s="162"/>
      <c r="O27" s="759">
        <f>SUM(L11:L26,P11:P26)</f>
        <v>0</v>
      </c>
      <c r="P27" s="760"/>
      <c r="Q27" s="82" t="s">
        <v>51</v>
      </c>
      <c r="R27" s="176"/>
      <c r="S27" s="70"/>
      <c r="T27" s="756" t="s">
        <v>50</v>
      </c>
      <c r="U27" s="757"/>
      <c r="V27" s="758"/>
      <c r="W27" s="162"/>
      <c r="X27" s="759">
        <f>SUM(U11:U26,Y11:Y26)</f>
        <v>0</v>
      </c>
      <c r="Y27" s="760"/>
      <c r="Z27" s="82" t="s">
        <v>51</v>
      </c>
      <c r="AA27" s="73"/>
      <c r="AC27" s="83"/>
      <c r="AF27" s="85">
        <v>18</v>
      </c>
      <c r="AG27" s="117" t="str">
        <f>マスタ!E20</f>
        <v>小沼</v>
      </c>
      <c r="AH27" s="5">
        <f t="shared" ca="1" si="0"/>
        <v>0</v>
      </c>
    </row>
    <row r="28" spans="1:34" ht="15.75" customHeight="1">
      <c r="A28" s="169"/>
      <c r="B28" s="756" t="s">
        <v>52</v>
      </c>
      <c r="C28" s="757"/>
      <c r="D28" s="758"/>
      <c r="E28" s="162"/>
      <c r="F28" s="759" t="str">
        <f>COUNTIF(C11:C25,"&gt;1")+COUNTIF(G11:G26,"&gt;1")&amp;" 日"</f>
        <v>0 日</v>
      </c>
      <c r="G28" s="760"/>
      <c r="H28" s="152">
        <f>IFERROR(SUM(D11:D26,H11:H26),"")</f>
        <v>0</v>
      </c>
      <c r="I28" s="73"/>
      <c r="J28" s="70"/>
      <c r="K28" s="756" t="s">
        <v>52</v>
      </c>
      <c r="L28" s="757"/>
      <c r="M28" s="758"/>
      <c r="N28" s="162"/>
      <c r="O28" s="759" t="str">
        <f>COUNTIF(L11:L25,"&gt;1")+COUNTIF(P11:P26,"&gt;1")&amp;" 日"</f>
        <v>0 日</v>
      </c>
      <c r="P28" s="760"/>
      <c r="Q28" s="152">
        <f>IFERROR(SUM(M11:M26,Q11:Q26),"")</f>
        <v>0</v>
      </c>
      <c r="R28" s="179"/>
      <c r="S28" s="70"/>
      <c r="T28" s="756" t="s">
        <v>52</v>
      </c>
      <c r="U28" s="757"/>
      <c r="V28" s="758"/>
      <c r="W28" s="162"/>
      <c r="X28" s="759" t="str">
        <f>COUNTIF(U11:U25,"&gt;1")+COUNTIF(Y11:Y26,"&gt;1")&amp;" 日"</f>
        <v>0 日</v>
      </c>
      <c r="Y28" s="760"/>
      <c r="Z28" s="152">
        <f>IFERROR(SUM(V11:V26,Z11:Z26),"")</f>
        <v>0</v>
      </c>
      <c r="AA28" s="73"/>
      <c r="AC28" s="83"/>
      <c r="AF28" s="85">
        <v>19</v>
      </c>
      <c r="AG28" s="117" t="str">
        <f>マスタ!E21</f>
        <v>清水</v>
      </c>
      <c r="AH28" s="5">
        <f t="shared" ca="1" si="0"/>
        <v>0</v>
      </c>
    </row>
    <row r="29" spans="1:34" ht="15.75" customHeight="1">
      <c r="A29" s="169"/>
      <c r="B29" s="756" t="s">
        <v>53</v>
      </c>
      <c r="C29" s="757"/>
      <c r="D29" s="758"/>
      <c r="E29" s="162"/>
      <c r="F29" s="761">
        <f ca="1">IFERROR(VLOOKUP(C5,$AG$10:$AH$36,2,0),0)</f>
        <v>0</v>
      </c>
      <c r="G29" s="762"/>
      <c r="H29" s="82" t="s">
        <v>51</v>
      </c>
      <c r="I29" s="73"/>
      <c r="J29" s="70"/>
      <c r="K29" s="756" t="s">
        <v>53</v>
      </c>
      <c r="L29" s="757"/>
      <c r="M29" s="758"/>
      <c r="N29" s="162"/>
      <c r="O29" s="761">
        <f ca="1">IFERROR(VLOOKUP(L5,$AG$10:$AH$36,2,0),0)</f>
        <v>0</v>
      </c>
      <c r="P29" s="762"/>
      <c r="Q29" s="82" t="s">
        <v>51</v>
      </c>
      <c r="R29" s="176"/>
      <c r="S29" s="70"/>
      <c r="T29" s="756" t="s">
        <v>53</v>
      </c>
      <c r="U29" s="757"/>
      <c r="V29" s="758"/>
      <c r="W29" s="162"/>
      <c r="X29" s="761">
        <f ca="1">IFERROR(VLOOKUP(U5,$AG$10:$AH$36,2,0),0)</f>
        <v>0</v>
      </c>
      <c r="Y29" s="762"/>
      <c r="Z29" s="82" t="s">
        <v>51</v>
      </c>
      <c r="AA29" s="73"/>
      <c r="AF29" s="85">
        <v>20</v>
      </c>
      <c r="AG29" s="117" t="str">
        <f>マスタ!E22</f>
        <v>友廣</v>
      </c>
      <c r="AH29" s="5">
        <f t="shared" ca="1" si="0"/>
        <v>0</v>
      </c>
    </row>
    <row r="30" spans="1:34" ht="15.75" customHeight="1">
      <c r="A30" s="169"/>
      <c r="B30" s="756" t="s">
        <v>54</v>
      </c>
      <c r="C30" s="757"/>
      <c r="D30" s="758"/>
      <c r="E30" s="162"/>
      <c r="F30" s="759">
        <f ca="1">F27-F29</f>
        <v>0</v>
      </c>
      <c r="G30" s="760"/>
      <c r="H30" s="82" t="s">
        <v>51</v>
      </c>
      <c r="I30" s="73"/>
      <c r="J30" s="70"/>
      <c r="K30" s="756" t="s">
        <v>54</v>
      </c>
      <c r="L30" s="757"/>
      <c r="M30" s="758"/>
      <c r="N30" s="162"/>
      <c r="O30" s="759">
        <f ca="1">O27-O29</f>
        <v>0</v>
      </c>
      <c r="P30" s="760"/>
      <c r="Q30" s="82" t="s">
        <v>51</v>
      </c>
      <c r="R30" s="176"/>
      <c r="S30" s="70"/>
      <c r="T30" s="756" t="s">
        <v>54</v>
      </c>
      <c r="U30" s="757"/>
      <c r="V30" s="758"/>
      <c r="W30" s="162"/>
      <c r="X30" s="759">
        <f ca="1">X27-X29</f>
        <v>0</v>
      </c>
      <c r="Y30" s="760"/>
      <c r="Z30" s="82" t="s">
        <v>51</v>
      </c>
      <c r="AA30" s="73"/>
      <c r="AF30" s="85">
        <v>21</v>
      </c>
      <c r="AG30" s="117" t="str">
        <f>マスタ!E23</f>
        <v>佐藤真</v>
      </c>
      <c r="AH30" s="5">
        <f t="shared" ca="1" si="0"/>
        <v>0</v>
      </c>
    </row>
    <row r="31" spans="1:34" ht="8.25" customHeight="1">
      <c r="A31" s="169"/>
      <c r="B31" s="83"/>
      <c r="C31" s="83"/>
      <c r="D31" s="83"/>
      <c r="E31" s="83"/>
      <c r="F31" s="84"/>
      <c r="G31" s="85"/>
      <c r="H31" s="83"/>
      <c r="I31" s="73"/>
      <c r="J31" s="70"/>
      <c r="K31" s="83"/>
      <c r="L31" s="83"/>
      <c r="M31" s="83"/>
      <c r="N31" s="83"/>
      <c r="O31" s="84"/>
      <c r="P31" s="85"/>
      <c r="Q31" s="83"/>
      <c r="R31" s="176"/>
      <c r="S31" s="70"/>
      <c r="T31" s="83"/>
      <c r="U31" s="83"/>
      <c r="V31" s="83"/>
      <c r="W31" s="83"/>
      <c r="X31" s="84"/>
      <c r="Y31" s="85"/>
      <c r="Z31" s="83"/>
      <c r="AA31" s="73"/>
      <c r="AF31" s="85">
        <v>22</v>
      </c>
      <c r="AG31" s="117" t="str">
        <f>マスタ!E24</f>
        <v>星</v>
      </c>
      <c r="AH31" s="5">
        <f t="shared" ca="1" si="0"/>
        <v>0</v>
      </c>
    </row>
    <row r="32" spans="1:34" ht="15" customHeight="1">
      <c r="A32" s="169"/>
      <c r="B32" s="806" t="s">
        <v>55</v>
      </c>
      <c r="C32" s="806"/>
      <c r="D32" s="806"/>
      <c r="E32" s="806"/>
      <c r="F32" s="806"/>
      <c r="G32" s="806"/>
      <c r="H32" s="806"/>
      <c r="I32" s="73"/>
      <c r="J32" s="70"/>
      <c r="K32" s="806" t="s">
        <v>55</v>
      </c>
      <c r="L32" s="806"/>
      <c r="M32" s="806"/>
      <c r="N32" s="806"/>
      <c r="O32" s="806"/>
      <c r="P32" s="806"/>
      <c r="Q32" s="806"/>
      <c r="R32" s="180"/>
      <c r="S32" s="70"/>
      <c r="T32" s="806" t="s">
        <v>55</v>
      </c>
      <c r="U32" s="806"/>
      <c r="V32" s="806"/>
      <c r="W32" s="806"/>
      <c r="X32" s="806"/>
      <c r="Y32" s="806"/>
      <c r="Z32" s="806"/>
      <c r="AA32" s="73"/>
      <c r="AF32" s="85">
        <v>23</v>
      </c>
      <c r="AG32" s="117" t="str">
        <f>マスタ!E25</f>
        <v>片山紗</v>
      </c>
      <c r="AH32" s="5">
        <f t="shared" ca="1" si="0"/>
        <v>0</v>
      </c>
    </row>
    <row r="33" spans="1:34" ht="15" customHeight="1">
      <c r="A33" s="169"/>
      <c r="B33" s="754" t="s">
        <v>56</v>
      </c>
      <c r="C33" s="754"/>
      <c r="D33" s="754"/>
      <c r="E33" s="754"/>
      <c r="F33" s="754"/>
      <c r="G33" s="754"/>
      <c r="H33" s="754"/>
      <c r="I33" s="73"/>
      <c r="J33" s="70"/>
      <c r="K33" s="754" t="s">
        <v>56</v>
      </c>
      <c r="L33" s="754"/>
      <c r="M33" s="754"/>
      <c r="N33" s="754"/>
      <c r="O33" s="754"/>
      <c r="P33" s="754"/>
      <c r="Q33" s="754"/>
      <c r="R33" s="181"/>
      <c r="S33" s="70"/>
      <c r="T33" s="754" t="s">
        <v>56</v>
      </c>
      <c r="U33" s="754"/>
      <c r="V33" s="754"/>
      <c r="W33" s="754"/>
      <c r="X33" s="754"/>
      <c r="Y33" s="754"/>
      <c r="Z33" s="754"/>
      <c r="AA33" s="73"/>
      <c r="AF33" s="85">
        <v>24</v>
      </c>
      <c r="AG33" s="117" t="str">
        <f>マスタ!E26</f>
        <v>石巻</v>
      </c>
      <c r="AH33" s="5">
        <f t="shared" ca="1" si="0"/>
        <v>0</v>
      </c>
    </row>
    <row r="34" spans="1:34" ht="27" customHeight="1">
      <c r="A34" s="169"/>
      <c r="B34" s="755" t="s">
        <v>57</v>
      </c>
      <c r="C34" s="755"/>
      <c r="D34" s="755"/>
      <c r="E34" s="755"/>
      <c r="F34" s="755"/>
      <c r="G34" s="755"/>
      <c r="H34" s="755"/>
      <c r="I34" s="73"/>
      <c r="J34" s="70"/>
      <c r="K34" s="755" t="s">
        <v>57</v>
      </c>
      <c r="L34" s="755"/>
      <c r="M34" s="755"/>
      <c r="N34" s="755"/>
      <c r="O34" s="755"/>
      <c r="P34" s="755"/>
      <c r="Q34" s="755"/>
      <c r="R34" s="182"/>
      <c r="S34" s="70"/>
      <c r="T34" s="755" t="s">
        <v>57</v>
      </c>
      <c r="U34" s="755"/>
      <c r="V34" s="755"/>
      <c r="W34" s="755"/>
      <c r="X34" s="755"/>
      <c r="Y34" s="755"/>
      <c r="Z34" s="755"/>
      <c r="AA34" s="73"/>
      <c r="AF34" s="85">
        <v>25</v>
      </c>
      <c r="AG34" s="117" t="str">
        <f>マスタ!E27</f>
        <v>安富</v>
      </c>
      <c r="AH34" s="5">
        <f t="shared" ca="1" si="0"/>
        <v>0</v>
      </c>
    </row>
    <row r="35" spans="1:34" ht="12.95" customHeight="1">
      <c r="A35" s="171"/>
      <c r="B35" s="87"/>
      <c r="C35" s="87"/>
      <c r="D35" s="87"/>
      <c r="E35" s="87"/>
      <c r="F35" s="87"/>
      <c r="G35" s="87"/>
      <c r="H35" s="87"/>
      <c r="I35" s="88"/>
      <c r="J35" s="86"/>
      <c r="K35" s="87"/>
      <c r="L35" s="87"/>
      <c r="M35" s="87"/>
      <c r="N35" s="87"/>
      <c r="O35" s="87"/>
      <c r="P35" s="87"/>
      <c r="Q35" s="87"/>
      <c r="R35" s="88"/>
      <c r="S35" s="86"/>
      <c r="T35" s="87"/>
      <c r="U35" s="87"/>
      <c r="V35" s="87"/>
      <c r="W35" s="87"/>
      <c r="X35" s="87"/>
      <c r="Y35" s="87"/>
      <c r="Z35" s="87"/>
      <c r="AA35" s="88"/>
      <c r="AF35" s="5">
        <v>26</v>
      </c>
      <c r="AG35" s="117" t="str">
        <f>マスタ!E28</f>
        <v>米坂</v>
      </c>
      <c r="AH35" s="5">
        <f t="shared" ca="1" si="0"/>
        <v>0</v>
      </c>
    </row>
    <row r="36" spans="1:34" ht="19.5" customHeight="1">
      <c r="G36" s="153">
        <f>VLOOKUP(C5,テーブル6[],5,0)</f>
        <v>1800</v>
      </c>
      <c r="P36" s="153">
        <f>VLOOKUP(L5,テーブル6[],5,0)</f>
        <v>1800</v>
      </c>
      <c r="Y36" s="153">
        <f>VLOOKUP(U5,テーブル6[],5,0)</f>
        <v>1800</v>
      </c>
      <c r="AF36" s="5">
        <v>27</v>
      </c>
      <c r="AG36" s="117" t="str">
        <f>マスタ!E29</f>
        <v>大澤</v>
      </c>
      <c r="AH36" s="5">
        <f t="shared" ca="1" si="0"/>
        <v>0</v>
      </c>
    </row>
  </sheetData>
  <mergeCells count="54">
    <mergeCell ref="T32:Z32"/>
    <mergeCell ref="T33:Z33"/>
    <mergeCell ref="T34:Z34"/>
    <mergeCell ref="K33:Q33"/>
    <mergeCell ref="K34:Q34"/>
    <mergeCell ref="K32:Q32"/>
    <mergeCell ref="T2:Z2"/>
    <mergeCell ref="U3:Y3"/>
    <mergeCell ref="U5:Y5"/>
    <mergeCell ref="T7:V8"/>
    <mergeCell ref="Y7:Z7"/>
    <mergeCell ref="Y8:Z8"/>
    <mergeCell ref="T9:Z9"/>
    <mergeCell ref="T27:V27"/>
    <mergeCell ref="X27:Y27"/>
    <mergeCell ref="T28:V28"/>
    <mergeCell ref="X28:Y28"/>
    <mergeCell ref="T29:V29"/>
    <mergeCell ref="X29:Y29"/>
    <mergeCell ref="T30:V30"/>
    <mergeCell ref="K29:M29"/>
    <mergeCell ref="O29:P29"/>
    <mergeCell ref="K30:M30"/>
    <mergeCell ref="O30:P30"/>
    <mergeCell ref="X30:Y30"/>
    <mergeCell ref="K9:Q9"/>
    <mergeCell ref="K27:M27"/>
    <mergeCell ref="O27:P27"/>
    <mergeCell ref="K28:M28"/>
    <mergeCell ref="O28:P28"/>
    <mergeCell ref="K2:Q2"/>
    <mergeCell ref="L3:P3"/>
    <mergeCell ref="L5:P5"/>
    <mergeCell ref="K7:M8"/>
    <mergeCell ref="P7:Q7"/>
    <mergeCell ref="P8:Q8"/>
    <mergeCell ref="B2:H2"/>
    <mergeCell ref="C3:G3"/>
    <mergeCell ref="B9:H9"/>
    <mergeCell ref="C5:G5"/>
    <mergeCell ref="B7:D8"/>
    <mergeCell ref="G7:H7"/>
    <mergeCell ref="G8:H8"/>
    <mergeCell ref="B29:D29"/>
    <mergeCell ref="F29:G29"/>
    <mergeCell ref="B28:D28"/>
    <mergeCell ref="F28:G28"/>
    <mergeCell ref="B27:D27"/>
    <mergeCell ref="F27:G27"/>
    <mergeCell ref="B34:H34"/>
    <mergeCell ref="B32:H32"/>
    <mergeCell ref="B33:H33"/>
    <mergeCell ref="B30:D30"/>
    <mergeCell ref="F30:G30"/>
  </mergeCells>
  <phoneticPr fontId="1"/>
  <printOptions horizontalCentered="1" verticalCentered="1"/>
  <pageMargins left="0.31496062992125984" right="0.31496062992125984" top="0" bottom="0.11811023622047245" header="7.874015748031496E-2" footer="0.51181102362204722"/>
  <pageSetup paperSize="9" fitToHeight="0" orientation="landscape"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明細書連続印刷">
                <anchor moveWithCells="1" sizeWithCells="1">
                  <from>
                    <xdr:col>28</xdr:col>
                    <xdr:colOff>104775</xdr:colOff>
                    <xdr:row>3</xdr:row>
                    <xdr:rowOff>66675</xdr:rowOff>
                  </from>
                  <to>
                    <xdr:col>30</xdr:col>
                    <xdr:colOff>0</xdr:colOff>
                    <xdr:row>6</xdr:row>
                    <xdr:rowOff>66675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AL339"/>
  <sheetViews>
    <sheetView showGridLines="0" zoomScale="85" zoomScaleNormal="85" workbookViewId="0">
      <pane xSplit="2" topLeftCell="C1" activePane="topRight" state="frozen"/>
      <selection activeCell="AA3" sqref="AA3"/>
      <selection pane="topRight" activeCell="I31" sqref="I31"/>
    </sheetView>
  </sheetViews>
  <sheetFormatPr defaultRowHeight="21" customHeight="1"/>
  <cols>
    <col min="1" max="1" width="23.125" style="106" customWidth="1"/>
    <col min="2" max="2" width="19.25" customWidth="1"/>
    <col min="3" max="3" width="7.5" customWidth="1"/>
    <col min="4" max="4" width="8.75" customWidth="1"/>
    <col min="5" max="7" width="7.5" customWidth="1"/>
    <col min="8" max="8" width="8.75" customWidth="1"/>
    <col min="9" max="19" width="7.5" customWidth="1"/>
  </cols>
  <sheetData>
    <row r="1" spans="1:38" s="91" customFormat="1" ht="21" customHeight="1">
      <c r="A1" s="126" t="s">
        <v>88</v>
      </c>
      <c r="B1" s="127" t="s">
        <v>78</v>
      </c>
      <c r="C1" s="91">
        <f ca="1">SUM(C3:C14)</f>
        <v>0</v>
      </c>
      <c r="D1" s="91">
        <f t="shared" ref="D1:AI1" ca="1" si="0">SUM(D3:D14)</f>
        <v>0</v>
      </c>
      <c r="E1" s="91">
        <f t="shared" ca="1" si="0"/>
        <v>0</v>
      </c>
      <c r="F1" s="91">
        <f t="shared" ca="1" si="0"/>
        <v>19250</v>
      </c>
      <c r="G1" s="91">
        <f t="shared" ca="1" si="0"/>
        <v>0</v>
      </c>
      <c r="H1" s="91">
        <f t="shared" ca="1" si="0"/>
        <v>0</v>
      </c>
      <c r="I1" s="91">
        <f t="shared" ca="1" si="0"/>
        <v>0</v>
      </c>
      <c r="J1" s="91">
        <f t="shared" ca="1" si="0"/>
        <v>0</v>
      </c>
      <c r="K1" s="91">
        <f t="shared" ca="1" si="0"/>
        <v>0</v>
      </c>
      <c r="L1" s="91">
        <f t="shared" ca="1" si="0"/>
        <v>0</v>
      </c>
      <c r="M1" s="91">
        <f t="shared" ca="1" si="0"/>
        <v>0</v>
      </c>
      <c r="N1" s="91">
        <f t="shared" ca="1" si="0"/>
        <v>0</v>
      </c>
      <c r="O1" s="91">
        <f t="shared" ca="1" si="0"/>
        <v>0</v>
      </c>
      <c r="P1" s="91">
        <f t="shared" ca="1" si="0"/>
        <v>0</v>
      </c>
      <c r="Q1" s="91">
        <f t="shared" ca="1" si="0"/>
        <v>0</v>
      </c>
      <c r="R1" s="91">
        <f t="shared" ca="1" si="0"/>
        <v>0</v>
      </c>
      <c r="S1" s="91">
        <f t="shared" ca="1" si="0"/>
        <v>7200.0000000000036</v>
      </c>
      <c r="T1" s="91">
        <f t="shared" ca="1" si="0"/>
        <v>0</v>
      </c>
      <c r="U1" s="91">
        <f t="shared" ca="1" si="0"/>
        <v>0</v>
      </c>
      <c r="V1" s="91">
        <f t="shared" ca="1" si="0"/>
        <v>0</v>
      </c>
      <c r="W1" s="91">
        <f t="shared" ca="1" si="0"/>
        <v>0</v>
      </c>
      <c r="X1" s="91">
        <f t="shared" ca="1" si="0"/>
        <v>0</v>
      </c>
      <c r="Y1" s="91">
        <f t="shared" ca="1" si="0"/>
        <v>0</v>
      </c>
      <c r="Z1" s="91">
        <f t="shared" ca="1" si="0"/>
        <v>0</v>
      </c>
      <c r="AA1" s="91">
        <f t="shared" ca="1" si="0"/>
        <v>0</v>
      </c>
      <c r="AB1" s="91">
        <f t="shared" ca="1" si="0"/>
        <v>0</v>
      </c>
      <c r="AC1" s="91">
        <f t="shared" ca="1" si="0"/>
        <v>0</v>
      </c>
      <c r="AD1" s="91">
        <f t="shared" ca="1" si="0"/>
        <v>0</v>
      </c>
      <c r="AE1" s="91">
        <f t="shared" ca="1" si="0"/>
        <v>0</v>
      </c>
      <c r="AF1" s="91">
        <f t="shared" ca="1" si="0"/>
        <v>0</v>
      </c>
      <c r="AG1" s="91">
        <f t="shared" ca="1" si="0"/>
        <v>0</v>
      </c>
      <c r="AH1" s="91">
        <f t="shared" ca="1" si="0"/>
        <v>0</v>
      </c>
      <c r="AI1" s="91">
        <f t="shared" ca="1" si="0"/>
        <v>0</v>
      </c>
    </row>
    <row r="2" spans="1:38" ht="21" customHeight="1">
      <c r="A2" s="185" t="s">
        <v>83</v>
      </c>
      <c r="B2" s="186" t="s">
        <v>87</v>
      </c>
      <c r="C2" s="187" t="s">
        <v>60</v>
      </c>
      <c r="D2" s="187" t="s">
        <v>95</v>
      </c>
      <c r="E2" s="187" t="s">
        <v>61</v>
      </c>
      <c r="F2" s="187" t="s">
        <v>62</v>
      </c>
      <c r="G2" s="187" t="s">
        <v>471</v>
      </c>
      <c r="H2" s="187" t="s">
        <v>64</v>
      </c>
      <c r="I2" s="187" t="s">
        <v>65</v>
      </c>
      <c r="J2" s="187" t="s">
        <v>66</v>
      </c>
      <c r="K2" s="187" t="s">
        <v>67</v>
      </c>
      <c r="L2" s="187" t="s">
        <v>515</v>
      </c>
      <c r="M2" s="187" t="s">
        <v>524</v>
      </c>
      <c r="N2" s="187" t="s">
        <v>70</v>
      </c>
      <c r="O2" s="187" t="s">
        <v>71</v>
      </c>
      <c r="P2" s="187" t="s">
        <v>72</v>
      </c>
      <c r="Q2" s="187" t="s">
        <v>486</v>
      </c>
      <c r="R2" s="187" t="s">
        <v>485</v>
      </c>
      <c r="S2" s="187" t="s">
        <v>75</v>
      </c>
      <c r="T2" s="187" t="s">
        <v>501</v>
      </c>
      <c r="U2" s="187" t="s">
        <v>102</v>
      </c>
      <c r="V2" s="187" t="s">
        <v>103</v>
      </c>
      <c r="W2" s="187" t="s">
        <v>98</v>
      </c>
      <c r="X2" s="187" t="s">
        <v>520</v>
      </c>
      <c r="Y2" s="187" t="s">
        <v>99</v>
      </c>
      <c r="Z2" s="187" t="s">
        <v>104</v>
      </c>
      <c r="AA2" s="187" t="s">
        <v>522</v>
      </c>
      <c r="AB2" s="144" t="s">
        <v>181</v>
      </c>
      <c r="AC2" s="144" t="s">
        <v>209</v>
      </c>
      <c r="AD2" s="187" t="s">
        <v>140</v>
      </c>
      <c r="AE2" s="187" t="s">
        <v>141</v>
      </c>
      <c r="AF2" s="187" t="s">
        <v>142</v>
      </c>
      <c r="AG2" s="187" t="s">
        <v>143</v>
      </c>
      <c r="AH2" s="187" t="s">
        <v>144</v>
      </c>
      <c r="AI2" s="187" t="s">
        <v>145</v>
      </c>
    </row>
    <row r="3" spans="1:38" ht="21" customHeight="1">
      <c r="A3" s="183" t="s">
        <v>197</v>
      </c>
      <c r="B3" s="95" t="s">
        <v>203</v>
      </c>
      <c r="C3" s="94">
        <f t="shared" ref="C3:T3" ca="1" si="1">SUMIF(INDIRECT(C$2&amp;"!$D$9:$D$39"),$B3,INDIRECT(C$2&amp;"!$N$9:$N$39"))</f>
        <v>0</v>
      </c>
      <c r="D3" s="94">
        <f t="shared" ca="1" si="1"/>
        <v>0</v>
      </c>
      <c r="E3" s="94">
        <f t="shared" ca="1" si="1"/>
        <v>0</v>
      </c>
      <c r="F3" s="94">
        <f t="shared" ca="1" si="1"/>
        <v>19250</v>
      </c>
      <c r="G3" s="94">
        <f t="shared" ca="1" si="1"/>
        <v>0</v>
      </c>
      <c r="H3" s="94">
        <f t="shared" ca="1" si="1"/>
        <v>0</v>
      </c>
      <c r="I3" s="94">
        <f t="shared" ca="1" si="1"/>
        <v>0</v>
      </c>
      <c r="J3" s="94">
        <f t="shared" ca="1" si="1"/>
        <v>0</v>
      </c>
      <c r="K3" s="94">
        <f t="shared" ca="1" si="1"/>
        <v>0</v>
      </c>
      <c r="L3" s="94">
        <f t="shared" ca="1" si="1"/>
        <v>0</v>
      </c>
      <c r="M3" s="94">
        <f t="shared" ca="1" si="1"/>
        <v>0</v>
      </c>
      <c r="N3" s="94">
        <f t="shared" ca="1" si="1"/>
        <v>0</v>
      </c>
      <c r="O3" s="94">
        <f t="shared" ca="1" si="1"/>
        <v>0</v>
      </c>
      <c r="P3" s="94">
        <f t="shared" ca="1" si="1"/>
        <v>0</v>
      </c>
      <c r="Q3" s="94">
        <f t="shared" ca="1" si="1"/>
        <v>0</v>
      </c>
      <c r="R3" s="94">
        <f t="shared" ca="1" si="1"/>
        <v>0</v>
      </c>
      <c r="S3" s="94">
        <f t="shared" ca="1" si="1"/>
        <v>0</v>
      </c>
      <c r="T3" s="94">
        <f t="shared" ca="1" si="1"/>
        <v>0</v>
      </c>
      <c r="U3" s="94">
        <f t="shared" ref="T3:U9" ca="1" si="2">SUMIF(INDIRECT(U$2&amp;"!$D$9:$D$39"),$B3,INDIRECT(U$2&amp;"!$N$9:$N$39"))</f>
        <v>0</v>
      </c>
      <c r="V3" s="94">
        <f ca="1">SUMIF(INDIRECT(V$2&amp;"!$D$9:$D$39"),$B3,INDIRECT(V$2&amp;"!$N$9:$N$39"))</f>
        <v>0</v>
      </c>
      <c r="W3" s="94">
        <f t="shared" ref="V3:AI14" ca="1" si="3">SUMIF(INDIRECT(W$2&amp;"!$D$9:$D$39"),$B3,INDIRECT(W$2&amp;"!$N$9:$N$39"))</f>
        <v>0</v>
      </c>
      <c r="X3" s="94">
        <f t="shared" ca="1" si="3"/>
        <v>0</v>
      </c>
      <c r="Y3" s="94">
        <f ca="1">SUMIF(INDIRECT(Y$2&amp;"!$D$9:$D$39"),$B3,INDIRECT(Y$2&amp;"!$N$9:$N$39"))</f>
        <v>0</v>
      </c>
      <c r="Z3" s="94">
        <f ca="1">SUMIF(INDIRECT(Z$2&amp;"!$D$9:$D$39"),$B3,INDIRECT(Z$2&amp;"!$N$9:$N$39"))</f>
        <v>0</v>
      </c>
      <c r="AA3" s="94">
        <f ca="1">SUMIF(INDIRECT(AA$2&amp;"!$D$9:$D$39"),$B3,INDIRECT(AA$2&amp;"!$N$9:$N$39"))</f>
        <v>0</v>
      </c>
      <c r="AB3" s="94">
        <f t="shared" ref="AB3:AI3" ca="1" si="4">SUMIF(INDIRECT(AB$2&amp;"!$D$9:$D$39"),$B3,INDIRECT(AB$2&amp;"!$N$9:$N$39"))</f>
        <v>0</v>
      </c>
      <c r="AC3" s="184">
        <f t="shared" ca="1" si="4"/>
        <v>0</v>
      </c>
      <c r="AD3" s="196">
        <f t="shared" ca="1" si="4"/>
        <v>0</v>
      </c>
      <c r="AE3" s="196">
        <f t="shared" ca="1" si="4"/>
        <v>0</v>
      </c>
      <c r="AF3" s="196">
        <f t="shared" ca="1" si="4"/>
        <v>0</v>
      </c>
      <c r="AG3" s="196">
        <f t="shared" ca="1" si="4"/>
        <v>0</v>
      </c>
      <c r="AH3" s="196">
        <f t="shared" ca="1" si="4"/>
        <v>0</v>
      </c>
      <c r="AI3" s="196">
        <f t="shared" ca="1" si="4"/>
        <v>0</v>
      </c>
      <c r="AL3" s="605">
        <f ca="1">SUM(C3:AK3)</f>
        <v>19250</v>
      </c>
    </row>
    <row r="4" spans="1:38" ht="21" customHeight="1">
      <c r="A4" s="183" t="s">
        <v>167</v>
      </c>
      <c r="B4" s="95" t="s">
        <v>213</v>
      </c>
      <c r="C4" s="94">
        <f t="shared" ref="C4:V9" ca="1" si="5">SUMIF(INDIRECT(C$2&amp;"!$D$9:$D$39"),$B4,INDIRECT(C$2&amp;"!$N$9:$N$39"))</f>
        <v>0</v>
      </c>
      <c r="D4" s="94">
        <f t="shared" ca="1" si="5"/>
        <v>0</v>
      </c>
      <c r="E4" s="94">
        <f t="shared" ca="1" si="5"/>
        <v>0</v>
      </c>
      <c r="F4" s="94">
        <f t="shared" ca="1" si="5"/>
        <v>0</v>
      </c>
      <c r="G4" s="94">
        <f t="shared" ca="1" si="5"/>
        <v>0</v>
      </c>
      <c r="H4" s="94">
        <f t="shared" ca="1" si="5"/>
        <v>0</v>
      </c>
      <c r="I4" s="94">
        <f t="shared" ca="1" si="5"/>
        <v>0</v>
      </c>
      <c r="J4" s="94">
        <f t="shared" ca="1" si="5"/>
        <v>0</v>
      </c>
      <c r="K4" s="94">
        <f t="shared" ca="1" si="5"/>
        <v>0</v>
      </c>
      <c r="L4" s="94">
        <f t="shared" ca="1" si="5"/>
        <v>0</v>
      </c>
      <c r="M4" s="94">
        <f t="shared" ca="1" si="5"/>
        <v>0</v>
      </c>
      <c r="N4" s="94">
        <f t="shared" ca="1" si="5"/>
        <v>0</v>
      </c>
      <c r="O4" s="94">
        <f t="shared" ca="1" si="5"/>
        <v>0</v>
      </c>
      <c r="P4" s="94">
        <f t="shared" ca="1" si="5"/>
        <v>0</v>
      </c>
      <c r="Q4" s="94">
        <f t="shared" ca="1" si="5"/>
        <v>0</v>
      </c>
      <c r="R4" s="94">
        <f t="shared" ca="1" si="5"/>
        <v>0</v>
      </c>
      <c r="S4" s="94">
        <f t="shared" ref="O4:S9" ca="1" si="6">SUMIF(INDIRECT(S$2&amp;"!$D$9:$D$39"),$B4,INDIRECT(S$2&amp;"!$N$9:$N$39"))</f>
        <v>0</v>
      </c>
      <c r="T4" s="94">
        <f t="shared" ca="1" si="5"/>
        <v>0</v>
      </c>
      <c r="U4" s="94">
        <f t="shared" ca="1" si="2"/>
        <v>0</v>
      </c>
      <c r="V4" s="94">
        <f t="shared" ca="1" si="5"/>
        <v>0</v>
      </c>
      <c r="W4" s="94">
        <f t="shared" ca="1" si="3"/>
        <v>0</v>
      </c>
      <c r="X4" s="94">
        <f t="shared" ca="1" si="3"/>
        <v>0</v>
      </c>
      <c r="Y4" s="94">
        <f t="shared" ca="1" si="3"/>
        <v>0</v>
      </c>
      <c r="Z4" s="94">
        <f t="shared" ca="1" si="3"/>
        <v>0</v>
      </c>
      <c r="AA4" s="94">
        <f t="shared" ca="1" si="3"/>
        <v>0</v>
      </c>
      <c r="AB4" s="94">
        <f t="shared" ca="1" si="3"/>
        <v>0</v>
      </c>
      <c r="AC4" s="184">
        <f t="shared" ca="1" si="3"/>
        <v>0</v>
      </c>
      <c r="AD4" s="192">
        <f t="shared" ca="1" si="3"/>
        <v>0</v>
      </c>
      <c r="AE4" s="192">
        <f t="shared" ca="1" si="3"/>
        <v>0</v>
      </c>
      <c r="AF4" s="192">
        <f t="shared" ca="1" si="3"/>
        <v>0</v>
      </c>
      <c r="AG4" s="192">
        <f t="shared" ca="1" si="3"/>
        <v>0</v>
      </c>
      <c r="AH4" s="192">
        <f t="shared" ca="1" si="3"/>
        <v>0</v>
      </c>
      <c r="AI4" s="192">
        <f t="shared" ca="1" si="3"/>
        <v>0</v>
      </c>
      <c r="AL4" s="605">
        <f t="shared" ref="AL4:AL14" ca="1" si="7">SUM(C4:AK4)</f>
        <v>0</v>
      </c>
    </row>
    <row r="5" spans="1:38" ht="21" customHeight="1">
      <c r="A5" s="183" t="s">
        <v>159</v>
      </c>
      <c r="B5" s="95" t="s">
        <v>202</v>
      </c>
      <c r="C5" s="94">
        <f t="shared" ca="1" si="5"/>
        <v>0</v>
      </c>
      <c r="D5" s="94">
        <f t="shared" ca="1" si="5"/>
        <v>0</v>
      </c>
      <c r="E5" s="94">
        <f t="shared" ca="1" si="5"/>
        <v>0</v>
      </c>
      <c r="F5" s="94">
        <f t="shared" ca="1" si="5"/>
        <v>0</v>
      </c>
      <c r="G5" s="94">
        <f t="shared" ca="1" si="5"/>
        <v>0</v>
      </c>
      <c r="H5" s="94">
        <f t="shared" ca="1" si="5"/>
        <v>0</v>
      </c>
      <c r="I5" s="94">
        <f t="shared" ca="1" si="5"/>
        <v>0</v>
      </c>
      <c r="J5" s="94">
        <f t="shared" ca="1" si="5"/>
        <v>0</v>
      </c>
      <c r="K5" s="94">
        <f t="shared" ca="1" si="5"/>
        <v>0</v>
      </c>
      <c r="L5" s="94">
        <f t="shared" ca="1" si="5"/>
        <v>0</v>
      </c>
      <c r="M5" s="94">
        <f t="shared" ca="1" si="5"/>
        <v>0</v>
      </c>
      <c r="N5" s="94">
        <f t="shared" ca="1" si="5"/>
        <v>0</v>
      </c>
      <c r="O5" s="94">
        <f t="shared" ca="1" si="6"/>
        <v>0</v>
      </c>
      <c r="P5" s="94">
        <f t="shared" ca="1" si="6"/>
        <v>0</v>
      </c>
      <c r="Q5" s="94">
        <f t="shared" ca="1" si="6"/>
        <v>0</v>
      </c>
      <c r="R5" s="94">
        <f t="shared" ca="1" si="6"/>
        <v>0</v>
      </c>
      <c r="S5" s="94">
        <f t="shared" ca="1" si="6"/>
        <v>0</v>
      </c>
      <c r="T5" s="94">
        <f t="shared" ca="1" si="2"/>
        <v>0</v>
      </c>
      <c r="U5" s="94">
        <f t="shared" ca="1" si="2"/>
        <v>0</v>
      </c>
      <c r="V5" s="94">
        <f t="shared" ca="1" si="3"/>
        <v>0</v>
      </c>
      <c r="W5" s="94">
        <f t="shared" ca="1" si="3"/>
        <v>0</v>
      </c>
      <c r="X5" s="94">
        <f t="shared" ca="1" si="3"/>
        <v>0</v>
      </c>
      <c r="Y5" s="94">
        <f t="shared" ca="1" si="3"/>
        <v>0</v>
      </c>
      <c r="Z5" s="94">
        <f t="shared" ca="1" si="3"/>
        <v>0</v>
      </c>
      <c r="AA5" s="94">
        <f t="shared" ca="1" si="3"/>
        <v>0</v>
      </c>
      <c r="AB5" s="94">
        <f t="shared" ca="1" si="3"/>
        <v>0</v>
      </c>
      <c r="AC5" s="184">
        <f t="shared" ca="1" si="3"/>
        <v>0</v>
      </c>
      <c r="AD5" s="192">
        <f t="shared" ca="1" si="3"/>
        <v>0</v>
      </c>
      <c r="AE5" s="192">
        <f t="shared" ca="1" si="3"/>
        <v>0</v>
      </c>
      <c r="AF5" s="192">
        <f t="shared" ca="1" si="3"/>
        <v>0</v>
      </c>
      <c r="AG5" s="192">
        <f t="shared" ca="1" si="3"/>
        <v>0</v>
      </c>
      <c r="AH5" s="192">
        <f t="shared" ca="1" si="3"/>
        <v>0</v>
      </c>
      <c r="AI5" s="192">
        <f t="shared" ca="1" si="3"/>
        <v>0</v>
      </c>
      <c r="AL5" s="605">
        <f t="shared" ca="1" si="7"/>
        <v>0</v>
      </c>
    </row>
    <row r="6" spans="1:38" ht="21" customHeight="1">
      <c r="A6" s="183" t="s">
        <v>159</v>
      </c>
      <c r="B6" s="95" t="s">
        <v>538</v>
      </c>
      <c r="C6" s="94">
        <f t="shared" ca="1" si="5"/>
        <v>0</v>
      </c>
      <c r="D6" s="94">
        <f t="shared" ca="1" si="5"/>
        <v>0</v>
      </c>
      <c r="E6" s="94">
        <f t="shared" ca="1" si="5"/>
        <v>0</v>
      </c>
      <c r="F6" s="94">
        <f t="shared" ca="1" si="5"/>
        <v>0</v>
      </c>
      <c r="G6" s="94">
        <f t="shared" ca="1" si="5"/>
        <v>0</v>
      </c>
      <c r="H6" s="94">
        <f t="shared" ca="1" si="5"/>
        <v>0</v>
      </c>
      <c r="I6" s="94">
        <f t="shared" ca="1" si="5"/>
        <v>0</v>
      </c>
      <c r="J6" s="94">
        <f t="shared" ca="1" si="5"/>
        <v>0</v>
      </c>
      <c r="K6" s="94">
        <f t="shared" ca="1" si="5"/>
        <v>0</v>
      </c>
      <c r="L6" s="94">
        <f t="shared" ca="1" si="5"/>
        <v>0</v>
      </c>
      <c r="M6" s="94">
        <f t="shared" ca="1" si="5"/>
        <v>0</v>
      </c>
      <c r="N6" s="94">
        <f t="shared" ca="1" si="5"/>
        <v>0</v>
      </c>
      <c r="O6" s="94">
        <f t="shared" ca="1" si="6"/>
        <v>0</v>
      </c>
      <c r="P6" s="94">
        <f t="shared" ca="1" si="6"/>
        <v>0</v>
      </c>
      <c r="Q6" s="94">
        <f t="shared" ca="1" si="6"/>
        <v>0</v>
      </c>
      <c r="R6" s="94">
        <f t="shared" ca="1" si="6"/>
        <v>0</v>
      </c>
      <c r="S6" s="94">
        <f t="shared" ca="1" si="6"/>
        <v>0</v>
      </c>
      <c r="T6" s="94">
        <f t="shared" ca="1" si="2"/>
        <v>0</v>
      </c>
      <c r="U6" s="94">
        <f t="shared" ca="1" si="2"/>
        <v>0</v>
      </c>
      <c r="V6" s="94">
        <f t="shared" ca="1" si="3"/>
        <v>0</v>
      </c>
      <c r="W6" s="94">
        <f t="shared" ca="1" si="3"/>
        <v>0</v>
      </c>
      <c r="X6" s="94">
        <f t="shared" ca="1" si="3"/>
        <v>0</v>
      </c>
      <c r="Y6" s="94">
        <f t="shared" ca="1" si="3"/>
        <v>0</v>
      </c>
      <c r="Z6" s="94">
        <f t="shared" ca="1" si="3"/>
        <v>0</v>
      </c>
      <c r="AA6" s="94">
        <f t="shared" ca="1" si="3"/>
        <v>0</v>
      </c>
      <c r="AB6" s="94">
        <f t="shared" ca="1" si="3"/>
        <v>0</v>
      </c>
      <c r="AC6" s="184">
        <f t="shared" ca="1" si="3"/>
        <v>0</v>
      </c>
      <c r="AD6" s="192">
        <f t="shared" ca="1" si="3"/>
        <v>0</v>
      </c>
      <c r="AE6" s="192">
        <f t="shared" ca="1" si="3"/>
        <v>0</v>
      </c>
      <c r="AF6" s="192">
        <f t="shared" ca="1" si="3"/>
        <v>0</v>
      </c>
      <c r="AG6" s="192">
        <f t="shared" ca="1" si="3"/>
        <v>0</v>
      </c>
      <c r="AH6" s="192">
        <f t="shared" ca="1" si="3"/>
        <v>0</v>
      </c>
      <c r="AI6" s="192">
        <f t="shared" ca="1" si="3"/>
        <v>0</v>
      </c>
      <c r="AL6" s="605">
        <f t="shared" ca="1" si="7"/>
        <v>0</v>
      </c>
    </row>
    <row r="7" spans="1:38" ht="21" customHeight="1">
      <c r="A7" s="183" t="s">
        <v>159</v>
      </c>
      <c r="B7" s="95" t="s">
        <v>200</v>
      </c>
      <c r="C7" s="94">
        <f t="shared" ca="1" si="5"/>
        <v>0</v>
      </c>
      <c r="D7" s="94">
        <f t="shared" ca="1" si="5"/>
        <v>0</v>
      </c>
      <c r="E7" s="94">
        <f t="shared" ca="1" si="5"/>
        <v>0</v>
      </c>
      <c r="F7" s="94">
        <f t="shared" ca="1" si="5"/>
        <v>0</v>
      </c>
      <c r="G7" s="94">
        <f t="shared" ca="1" si="5"/>
        <v>0</v>
      </c>
      <c r="H7" s="94">
        <f t="shared" ca="1" si="5"/>
        <v>0</v>
      </c>
      <c r="I7" s="94">
        <f t="shared" ca="1" si="5"/>
        <v>0</v>
      </c>
      <c r="J7" s="94">
        <f t="shared" ca="1" si="5"/>
        <v>0</v>
      </c>
      <c r="K7" s="94">
        <f t="shared" ca="1" si="5"/>
        <v>0</v>
      </c>
      <c r="L7" s="94">
        <f t="shared" ca="1" si="5"/>
        <v>0</v>
      </c>
      <c r="M7" s="94">
        <f t="shared" ca="1" si="5"/>
        <v>0</v>
      </c>
      <c r="N7" s="94">
        <f t="shared" ca="1" si="5"/>
        <v>0</v>
      </c>
      <c r="O7" s="94">
        <f t="shared" ca="1" si="6"/>
        <v>0</v>
      </c>
      <c r="P7" s="94">
        <f t="shared" ca="1" si="6"/>
        <v>0</v>
      </c>
      <c r="Q7" s="94">
        <f t="shared" ca="1" si="6"/>
        <v>0</v>
      </c>
      <c r="R7" s="94">
        <f t="shared" ca="1" si="6"/>
        <v>0</v>
      </c>
      <c r="S7" s="94">
        <f t="shared" ca="1" si="6"/>
        <v>0</v>
      </c>
      <c r="T7" s="94">
        <f t="shared" ca="1" si="2"/>
        <v>0</v>
      </c>
      <c r="U7" s="94">
        <f t="shared" ca="1" si="2"/>
        <v>0</v>
      </c>
      <c r="V7" s="94">
        <f t="shared" ca="1" si="3"/>
        <v>0</v>
      </c>
      <c r="W7" s="94">
        <f t="shared" ca="1" si="3"/>
        <v>0</v>
      </c>
      <c r="X7" s="94">
        <f t="shared" ca="1" si="3"/>
        <v>0</v>
      </c>
      <c r="Y7" s="94">
        <f t="shared" ca="1" si="3"/>
        <v>0</v>
      </c>
      <c r="Z7" s="94">
        <f t="shared" ca="1" si="3"/>
        <v>0</v>
      </c>
      <c r="AA7" s="94">
        <f t="shared" ca="1" si="3"/>
        <v>0</v>
      </c>
      <c r="AB7" s="94">
        <f t="shared" ca="1" si="3"/>
        <v>0</v>
      </c>
      <c r="AC7" s="184">
        <f t="shared" ca="1" si="3"/>
        <v>0</v>
      </c>
      <c r="AD7" s="192">
        <f t="shared" ca="1" si="3"/>
        <v>0</v>
      </c>
      <c r="AE7" s="192">
        <f t="shared" ca="1" si="3"/>
        <v>0</v>
      </c>
      <c r="AF7" s="192">
        <f t="shared" ca="1" si="3"/>
        <v>0</v>
      </c>
      <c r="AG7" s="192">
        <f t="shared" ca="1" si="3"/>
        <v>0</v>
      </c>
      <c r="AH7" s="192">
        <f t="shared" ca="1" si="3"/>
        <v>0</v>
      </c>
      <c r="AI7" s="192">
        <f t="shared" ca="1" si="3"/>
        <v>0</v>
      </c>
      <c r="AL7" s="605">
        <f t="shared" ca="1" si="7"/>
        <v>0</v>
      </c>
    </row>
    <row r="8" spans="1:38" ht="21" customHeight="1">
      <c r="A8" s="183" t="s">
        <v>159</v>
      </c>
      <c r="B8" s="95" t="s">
        <v>199</v>
      </c>
      <c r="C8" s="94">
        <f t="shared" ca="1" si="5"/>
        <v>0</v>
      </c>
      <c r="D8" s="94">
        <f t="shared" ca="1" si="5"/>
        <v>0</v>
      </c>
      <c r="E8" s="94">
        <f t="shared" ca="1" si="5"/>
        <v>0</v>
      </c>
      <c r="F8" s="94">
        <f t="shared" ca="1" si="5"/>
        <v>0</v>
      </c>
      <c r="G8" s="94">
        <f t="shared" ca="1" si="5"/>
        <v>0</v>
      </c>
      <c r="H8" s="94">
        <f t="shared" ca="1" si="5"/>
        <v>0</v>
      </c>
      <c r="I8" s="94">
        <f t="shared" ca="1" si="5"/>
        <v>0</v>
      </c>
      <c r="J8" s="94">
        <f t="shared" ca="1" si="5"/>
        <v>0</v>
      </c>
      <c r="K8" s="94">
        <f t="shared" ca="1" si="5"/>
        <v>0</v>
      </c>
      <c r="L8" s="94">
        <f t="shared" ca="1" si="5"/>
        <v>0</v>
      </c>
      <c r="M8" s="94">
        <f t="shared" ca="1" si="5"/>
        <v>0</v>
      </c>
      <c r="N8" s="94">
        <f t="shared" ca="1" si="5"/>
        <v>0</v>
      </c>
      <c r="O8" s="94">
        <f t="shared" ca="1" si="6"/>
        <v>0</v>
      </c>
      <c r="P8" s="94">
        <f t="shared" ca="1" si="6"/>
        <v>0</v>
      </c>
      <c r="Q8" s="94">
        <f t="shared" ca="1" si="6"/>
        <v>0</v>
      </c>
      <c r="R8" s="94">
        <f t="shared" ca="1" si="6"/>
        <v>0</v>
      </c>
      <c r="S8" s="94">
        <f t="shared" ca="1" si="6"/>
        <v>0</v>
      </c>
      <c r="T8" s="94">
        <f t="shared" ca="1" si="2"/>
        <v>0</v>
      </c>
      <c r="U8" s="94">
        <f t="shared" ca="1" si="2"/>
        <v>0</v>
      </c>
      <c r="V8" s="94">
        <f t="shared" ca="1" si="3"/>
        <v>0</v>
      </c>
      <c r="W8" s="94">
        <f t="shared" ca="1" si="3"/>
        <v>0</v>
      </c>
      <c r="X8" s="94">
        <f t="shared" ca="1" si="3"/>
        <v>0</v>
      </c>
      <c r="Y8" s="94">
        <f t="shared" ca="1" si="3"/>
        <v>0</v>
      </c>
      <c r="Z8" s="94">
        <f t="shared" ca="1" si="3"/>
        <v>0</v>
      </c>
      <c r="AA8" s="94">
        <f t="shared" ca="1" si="3"/>
        <v>0</v>
      </c>
      <c r="AB8" s="94">
        <f t="shared" ca="1" si="3"/>
        <v>0</v>
      </c>
      <c r="AC8" s="184">
        <f t="shared" ca="1" si="3"/>
        <v>0</v>
      </c>
      <c r="AD8" s="192">
        <f t="shared" ca="1" si="3"/>
        <v>0</v>
      </c>
      <c r="AE8" s="192">
        <f t="shared" ca="1" si="3"/>
        <v>0</v>
      </c>
      <c r="AF8" s="192">
        <f t="shared" ca="1" si="3"/>
        <v>0</v>
      </c>
      <c r="AG8" s="192">
        <f t="shared" ca="1" si="3"/>
        <v>0</v>
      </c>
      <c r="AH8" s="192">
        <f t="shared" ca="1" si="3"/>
        <v>0</v>
      </c>
      <c r="AI8" s="192">
        <f t="shared" ca="1" si="3"/>
        <v>0</v>
      </c>
      <c r="AL8" s="605">
        <f t="shared" ca="1" si="7"/>
        <v>0</v>
      </c>
    </row>
    <row r="9" spans="1:38" ht="21" customHeight="1">
      <c r="A9" s="188" t="s">
        <v>479</v>
      </c>
      <c r="B9" s="189" t="s">
        <v>477</v>
      </c>
      <c r="C9" s="190">
        <f t="shared" ca="1" si="5"/>
        <v>0</v>
      </c>
      <c r="D9" s="190">
        <f t="shared" ca="1" si="5"/>
        <v>0</v>
      </c>
      <c r="E9" s="190">
        <f t="shared" ca="1" si="5"/>
        <v>0</v>
      </c>
      <c r="F9" s="190">
        <f t="shared" ca="1" si="5"/>
        <v>0</v>
      </c>
      <c r="G9" s="190">
        <f t="shared" ca="1" si="5"/>
        <v>0</v>
      </c>
      <c r="H9" s="190">
        <f t="shared" ca="1" si="5"/>
        <v>0</v>
      </c>
      <c r="I9" s="190">
        <f t="shared" ca="1" si="5"/>
        <v>0</v>
      </c>
      <c r="J9" s="190">
        <f t="shared" ca="1" si="5"/>
        <v>0</v>
      </c>
      <c r="K9" s="190">
        <f t="shared" ca="1" si="5"/>
        <v>0</v>
      </c>
      <c r="L9" s="190">
        <f t="shared" ca="1" si="5"/>
        <v>0</v>
      </c>
      <c r="M9" s="190">
        <f t="shared" ca="1" si="5"/>
        <v>0</v>
      </c>
      <c r="N9" s="190">
        <f t="shared" ca="1" si="5"/>
        <v>0</v>
      </c>
      <c r="O9" s="190">
        <f t="shared" ca="1" si="6"/>
        <v>0</v>
      </c>
      <c r="P9" s="190">
        <f t="shared" ca="1" si="6"/>
        <v>0</v>
      </c>
      <c r="Q9" s="190">
        <f t="shared" ca="1" si="6"/>
        <v>0</v>
      </c>
      <c r="R9" s="190">
        <f t="shared" ca="1" si="6"/>
        <v>0</v>
      </c>
      <c r="S9" s="190">
        <f t="shared" ca="1" si="6"/>
        <v>7200.0000000000036</v>
      </c>
      <c r="T9" s="190">
        <f t="shared" ca="1" si="2"/>
        <v>0</v>
      </c>
      <c r="U9" s="190">
        <f t="shared" ca="1" si="2"/>
        <v>0</v>
      </c>
      <c r="V9" s="190">
        <f t="shared" ca="1" si="3"/>
        <v>0</v>
      </c>
      <c r="W9" s="190">
        <f t="shared" ca="1" si="3"/>
        <v>0</v>
      </c>
      <c r="X9" s="190">
        <f t="shared" ca="1" si="3"/>
        <v>0</v>
      </c>
      <c r="Y9" s="190">
        <f t="shared" ca="1" si="3"/>
        <v>0</v>
      </c>
      <c r="Z9" s="190">
        <f t="shared" ca="1" si="3"/>
        <v>0</v>
      </c>
      <c r="AA9" s="190">
        <f t="shared" ca="1" si="3"/>
        <v>0</v>
      </c>
      <c r="AB9" s="190">
        <f t="shared" ca="1" si="3"/>
        <v>0</v>
      </c>
      <c r="AC9" s="191">
        <f t="shared" ca="1" si="3"/>
        <v>0</v>
      </c>
      <c r="AD9" s="192">
        <f t="shared" ca="1" si="3"/>
        <v>0</v>
      </c>
      <c r="AE9" s="192">
        <f t="shared" ca="1" si="3"/>
        <v>0</v>
      </c>
      <c r="AF9" s="192">
        <f t="shared" ca="1" si="3"/>
        <v>0</v>
      </c>
      <c r="AG9" s="192">
        <f t="shared" ca="1" si="3"/>
        <v>0</v>
      </c>
      <c r="AH9" s="192">
        <f t="shared" ca="1" si="3"/>
        <v>0</v>
      </c>
      <c r="AI9" s="192">
        <f t="shared" ca="1" si="3"/>
        <v>0</v>
      </c>
      <c r="AL9" s="605">
        <f t="shared" ca="1" si="7"/>
        <v>7200.0000000000036</v>
      </c>
    </row>
    <row r="10" spans="1:38" ht="21" customHeight="1">
      <c r="A10" s="188" t="s">
        <v>527</v>
      </c>
      <c r="B10" s="189" t="s">
        <v>528</v>
      </c>
      <c r="C10" s="193">
        <f t="shared" ref="C10:L14" ca="1" si="8">SUMIF(INDIRECT(C$2&amp;"!$D$9:$D$39"),$B10,INDIRECT(C$2&amp;"!$N$9:$N$39"))</f>
        <v>0</v>
      </c>
      <c r="D10" s="193">
        <f t="shared" ca="1" si="8"/>
        <v>0</v>
      </c>
      <c r="E10" s="193">
        <f t="shared" ca="1" si="8"/>
        <v>0</v>
      </c>
      <c r="F10" s="193">
        <f t="shared" ca="1" si="8"/>
        <v>0</v>
      </c>
      <c r="G10" s="193">
        <f t="shared" ca="1" si="8"/>
        <v>0</v>
      </c>
      <c r="H10" s="193">
        <f t="shared" ca="1" si="8"/>
        <v>0</v>
      </c>
      <c r="I10" s="193">
        <f t="shared" ca="1" si="8"/>
        <v>0</v>
      </c>
      <c r="J10" s="193">
        <f t="shared" ca="1" si="8"/>
        <v>0</v>
      </c>
      <c r="K10" s="193">
        <f t="shared" ca="1" si="8"/>
        <v>0</v>
      </c>
      <c r="L10" s="193">
        <f t="shared" ca="1" si="8"/>
        <v>0</v>
      </c>
      <c r="M10" s="193">
        <f t="shared" ref="M10:V14" ca="1" si="9">SUMIF(INDIRECT(M$2&amp;"!$D$9:$D$39"),$B10,INDIRECT(M$2&amp;"!$N$9:$N$39"))</f>
        <v>0</v>
      </c>
      <c r="N10" s="193">
        <f t="shared" ca="1" si="9"/>
        <v>0</v>
      </c>
      <c r="O10" s="193">
        <f t="shared" ca="1" si="9"/>
        <v>0</v>
      </c>
      <c r="P10" s="193">
        <f t="shared" ca="1" si="9"/>
        <v>0</v>
      </c>
      <c r="Q10" s="193">
        <f t="shared" ca="1" si="9"/>
        <v>0</v>
      </c>
      <c r="R10" s="193">
        <f t="shared" ca="1" si="9"/>
        <v>0</v>
      </c>
      <c r="S10" s="193">
        <f t="shared" ca="1" si="9"/>
        <v>0</v>
      </c>
      <c r="T10" s="193">
        <f t="shared" ca="1" si="9"/>
        <v>0</v>
      </c>
      <c r="U10" s="193">
        <f t="shared" ca="1" si="9"/>
        <v>0</v>
      </c>
      <c r="V10" s="193">
        <f t="shared" ca="1" si="9"/>
        <v>0</v>
      </c>
      <c r="W10" s="193">
        <f t="shared" ca="1" si="3"/>
        <v>0</v>
      </c>
      <c r="X10" s="193">
        <f t="shared" ca="1" si="3"/>
        <v>0</v>
      </c>
      <c r="Y10" s="193">
        <f t="shared" ca="1" si="3"/>
        <v>0</v>
      </c>
      <c r="Z10" s="193">
        <f t="shared" ca="1" si="3"/>
        <v>0</v>
      </c>
      <c r="AA10" s="193">
        <f t="shared" ca="1" si="3"/>
        <v>0</v>
      </c>
      <c r="AB10" s="193">
        <f t="shared" ca="1" si="3"/>
        <v>0</v>
      </c>
      <c r="AC10" s="194">
        <f t="shared" ca="1" si="3"/>
        <v>0</v>
      </c>
      <c r="AD10" s="192">
        <f t="shared" ca="1" si="3"/>
        <v>0</v>
      </c>
      <c r="AE10" s="192">
        <f t="shared" ca="1" si="3"/>
        <v>0</v>
      </c>
      <c r="AF10" s="192">
        <f t="shared" ca="1" si="3"/>
        <v>0</v>
      </c>
      <c r="AG10" s="192">
        <f t="shared" ca="1" si="3"/>
        <v>0</v>
      </c>
      <c r="AH10" s="192">
        <f t="shared" ca="1" si="3"/>
        <v>0</v>
      </c>
      <c r="AI10" s="192">
        <f t="shared" ca="1" si="3"/>
        <v>0</v>
      </c>
      <c r="AL10" s="605">
        <f t="shared" ca="1" si="7"/>
        <v>0</v>
      </c>
    </row>
    <row r="11" spans="1:38" ht="21" customHeight="1">
      <c r="A11" s="188" t="s">
        <v>527</v>
      </c>
      <c r="B11" s="189" t="s">
        <v>529</v>
      </c>
      <c r="C11" s="193">
        <f t="shared" ca="1" si="8"/>
        <v>0</v>
      </c>
      <c r="D11" s="193">
        <f t="shared" ca="1" si="8"/>
        <v>0</v>
      </c>
      <c r="E11" s="193">
        <f t="shared" ca="1" si="8"/>
        <v>0</v>
      </c>
      <c r="F11" s="193">
        <f t="shared" ca="1" si="8"/>
        <v>0</v>
      </c>
      <c r="G11" s="193">
        <f t="shared" ca="1" si="8"/>
        <v>0</v>
      </c>
      <c r="H11" s="193">
        <f t="shared" ca="1" si="8"/>
        <v>0</v>
      </c>
      <c r="I11" s="193">
        <f t="shared" ca="1" si="8"/>
        <v>0</v>
      </c>
      <c r="J11" s="193">
        <f t="shared" ca="1" si="8"/>
        <v>0</v>
      </c>
      <c r="K11" s="193">
        <f t="shared" ca="1" si="8"/>
        <v>0</v>
      </c>
      <c r="L11" s="193">
        <f t="shared" ca="1" si="8"/>
        <v>0</v>
      </c>
      <c r="M11" s="193">
        <f t="shared" ca="1" si="9"/>
        <v>0</v>
      </c>
      <c r="N11" s="193">
        <f t="shared" ca="1" si="9"/>
        <v>0</v>
      </c>
      <c r="O11" s="193">
        <f t="shared" ca="1" si="9"/>
        <v>0</v>
      </c>
      <c r="P11" s="193">
        <f t="shared" ca="1" si="9"/>
        <v>0</v>
      </c>
      <c r="Q11" s="193">
        <f t="shared" ca="1" si="9"/>
        <v>0</v>
      </c>
      <c r="R11" s="193">
        <f t="shared" ca="1" si="9"/>
        <v>0</v>
      </c>
      <c r="S11" s="193">
        <f t="shared" ca="1" si="9"/>
        <v>0</v>
      </c>
      <c r="T11" s="193">
        <f t="shared" ca="1" si="9"/>
        <v>0</v>
      </c>
      <c r="U11" s="193">
        <f t="shared" ca="1" si="9"/>
        <v>0</v>
      </c>
      <c r="V11" s="193">
        <f t="shared" ca="1" si="9"/>
        <v>0</v>
      </c>
      <c r="W11" s="193">
        <f t="shared" ca="1" si="3"/>
        <v>0</v>
      </c>
      <c r="X11" s="193">
        <f t="shared" ca="1" si="3"/>
        <v>0</v>
      </c>
      <c r="Y11" s="193">
        <f t="shared" ca="1" si="3"/>
        <v>0</v>
      </c>
      <c r="Z11" s="193">
        <f t="shared" ca="1" si="3"/>
        <v>0</v>
      </c>
      <c r="AA11" s="193">
        <f t="shared" ca="1" si="3"/>
        <v>0</v>
      </c>
      <c r="AB11" s="193">
        <f t="shared" ca="1" si="3"/>
        <v>0</v>
      </c>
      <c r="AC11" s="194">
        <f t="shared" ca="1" si="3"/>
        <v>0</v>
      </c>
      <c r="AD11" s="192">
        <f t="shared" ca="1" si="3"/>
        <v>0</v>
      </c>
      <c r="AE11" s="192">
        <f t="shared" ca="1" si="3"/>
        <v>0</v>
      </c>
      <c r="AF11" s="192">
        <f t="shared" ca="1" si="3"/>
        <v>0</v>
      </c>
      <c r="AG11" s="192">
        <f t="shared" ca="1" si="3"/>
        <v>0</v>
      </c>
      <c r="AH11" s="192">
        <f t="shared" ca="1" si="3"/>
        <v>0</v>
      </c>
      <c r="AI11" s="192">
        <f t="shared" ca="1" si="3"/>
        <v>0</v>
      </c>
      <c r="AL11" s="605">
        <f t="shared" ca="1" si="7"/>
        <v>0</v>
      </c>
    </row>
    <row r="12" spans="1:38" ht="21" customHeight="1">
      <c r="A12" s="188" t="s">
        <v>527</v>
      </c>
      <c r="B12" s="189" t="s">
        <v>530</v>
      </c>
      <c r="C12" s="193">
        <f t="shared" ca="1" si="8"/>
        <v>0</v>
      </c>
      <c r="D12" s="193">
        <f t="shared" ca="1" si="8"/>
        <v>0</v>
      </c>
      <c r="E12" s="193">
        <f t="shared" ca="1" si="8"/>
        <v>0</v>
      </c>
      <c r="F12" s="193">
        <f t="shared" ca="1" si="8"/>
        <v>0</v>
      </c>
      <c r="G12" s="193">
        <f t="shared" ca="1" si="8"/>
        <v>0</v>
      </c>
      <c r="H12" s="193">
        <f t="shared" ca="1" si="8"/>
        <v>0</v>
      </c>
      <c r="I12" s="193">
        <f t="shared" ca="1" si="8"/>
        <v>0</v>
      </c>
      <c r="J12" s="193">
        <f t="shared" ca="1" si="8"/>
        <v>0</v>
      </c>
      <c r="K12" s="193">
        <f t="shared" ca="1" si="8"/>
        <v>0</v>
      </c>
      <c r="L12" s="193">
        <f t="shared" ca="1" si="8"/>
        <v>0</v>
      </c>
      <c r="M12" s="193">
        <f t="shared" ca="1" si="9"/>
        <v>0</v>
      </c>
      <c r="N12" s="193">
        <f t="shared" ca="1" si="9"/>
        <v>0</v>
      </c>
      <c r="O12" s="193">
        <f t="shared" ca="1" si="9"/>
        <v>0</v>
      </c>
      <c r="P12" s="193">
        <f t="shared" ca="1" si="9"/>
        <v>0</v>
      </c>
      <c r="Q12" s="193">
        <f t="shared" ca="1" si="9"/>
        <v>0</v>
      </c>
      <c r="R12" s="193">
        <f t="shared" ca="1" si="9"/>
        <v>0</v>
      </c>
      <c r="S12" s="193">
        <f t="shared" ca="1" si="9"/>
        <v>0</v>
      </c>
      <c r="T12" s="193">
        <f t="shared" ca="1" si="9"/>
        <v>0</v>
      </c>
      <c r="U12" s="193">
        <f t="shared" ca="1" si="9"/>
        <v>0</v>
      </c>
      <c r="V12" s="193">
        <f t="shared" ca="1" si="9"/>
        <v>0</v>
      </c>
      <c r="W12" s="193">
        <f t="shared" ca="1" si="3"/>
        <v>0</v>
      </c>
      <c r="X12" s="193">
        <f t="shared" ca="1" si="3"/>
        <v>0</v>
      </c>
      <c r="Y12" s="193">
        <f t="shared" ca="1" si="3"/>
        <v>0</v>
      </c>
      <c r="Z12" s="193">
        <f t="shared" ca="1" si="3"/>
        <v>0</v>
      </c>
      <c r="AA12" s="193">
        <f t="shared" ca="1" si="3"/>
        <v>0</v>
      </c>
      <c r="AB12" s="193">
        <f t="shared" ca="1" si="3"/>
        <v>0</v>
      </c>
      <c r="AC12" s="194">
        <f t="shared" ca="1" si="3"/>
        <v>0</v>
      </c>
      <c r="AD12" s="192">
        <f t="shared" ca="1" si="3"/>
        <v>0</v>
      </c>
      <c r="AE12" s="192">
        <f t="shared" ca="1" si="3"/>
        <v>0</v>
      </c>
      <c r="AF12" s="192">
        <f t="shared" ca="1" si="3"/>
        <v>0</v>
      </c>
      <c r="AG12" s="192">
        <f t="shared" ca="1" si="3"/>
        <v>0</v>
      </c>
      <c r="AH12" s="192">
        <f t="shared" ca="1" si="3"/>
        <v>0</v>
      </c>
      <c r="AI12" s="192">
        <f t="shared" ca="1" si="3"/>
        <v>0</v>
      </c>
      <c r="AL12" s="605">
        <f t="shared" ca="1" si="7"/>
        <v>0</v>
      </c>
    </row>
    <row r="13" spans="1:38" ht="21" customHeight="1">
      <c r="A13" s="188" t="s">
        <v>527</v>
      </c>
      <c r="B13" s="189" t="s">
        <v>531</v>
      </c>
      <c r="C13" s="193">
        <f t="shared" ca="1" si="8"/>
        <v>0</v>
      </c>
      <c r="D13" s="193">
        <f t="shared" ca="1" si="8"/>
        <v>0</v>
      </c>
      <c r="E13" s="193">
        <f t="shared" ca="1" si="8"/>
        <v>0</v>
      </c>
      <c r="F13" s="193">
        <f t="shared" ca="1" si="8"/>
        <v>0</v>
      </c>
      <c r="G13" s="193">
        <f t="shared" ca="1" si="8"/>
        <v>0</v>
      </c>
      <c r="H13" s="193">
        <f t="shared" ca="1" si="8"/>
        <v>0</v>
      </c>
      <c r="I13" s="193">
        <f t="shared" ca="1" si="8"/>
        <v>0</v>
      </c>
      <c r="J13" s="193">
        <f t="shared" ca="1" si="8"/>
        <v>0</v>
      </c>
      <c r="K13" s="193">
        <f t="shared" ca="1" si="8"/>
        <v>0</v>
      </c>
      <c r="L13" s="193">
        <f t="shared" ca="1" si="8"/>
        <v>0</v>
      </c>
      <c r="M13" s="193">
        <f t="shared" ca="1" si="9"/>
        <v>0</v>
      </c>
      <c r="N13" s="193">
        <f t="shared" ca="1" si="9"/>
        <v>0</v>
      </c>
      <c r="O13" s="193">
        <f t="shared" ca="1" si="9"/>
        <v>0</v>
      </c>
      <c r="P13" s="193">
        <f t="shared" ca="1" si="9"/>
        <v>0</v>
      </c>
      <c r="Q13" s="193">
        <f t="shared" ca="1" si="9"/>
        <v>0</v>
      </c>
      <c r="R13" s="193">
        <f t="shared" ca="1" si="9"/>
        <v>0</v>
      </c>
      <c r="S13" s="193">
        <f t="shared" ca="1" si="9"/>
        <v>0</v>
      </c>
      <c r="T13" s="193">
        <f t="shared" ca="1" si="9"/>
        <v>0</v>
      </c>
      <c r="U13" s="193">
        <f t="shared" ca="1" si="9"/>
        <v>0</v>
      </c>
      <c r="V13" s="193">
        <f t="shared" ca="1" si="9"/>
        <v>0</v>
      </c>
      <c r="W13" s="193">
        <f t="shared" ca="1" si="3"/>
        <v>0</v>
      </c>
      <c r="X13" s="193">
        <f t="shared" ca="1" si="3"/>
        <v>0</v>
      </c>
      <c r="Y13" s="193">
        <f t="shared" ca="1" si="3"/>
        <v>0</v>
      </c>
      <c r="Z13" s="193">
        <f t="shared" ca="1" si="3"/>
        <v>0</v>
      </c>
      <c r="AA13" s="193">
        <f t="shared" ca="1" si="3"/>
        <v>0</v>
      </c>
      <c r="AB13" s="193">
        <f t="shared" ca="1" si="3"/>
        <v>0</v>
      </c>
      <c r="AC13" s="194">
        <f t="shared" ca="1" si="3"/>
        <v>0</v>
      </c>
      <c r="AD13" s="192">
        <f t="shared" ca="1" si="3"/>
        <v>0</v>
      </c>
      <c r="AE13" s="192">
        <f t="shared" ca="1" si="3"/>
        <v>0</v>
      </c>
      <c r="AF13" s="192">
        <f t="shared" ca="1" si="3"/>
        <v>0</v>
      </c>
      <c r="AG13" s="192">
        <f t="shared" ca="1" si="3"/>
        <v>0</v>
      </c>
      <c r="AH13" s="192">
        <f t="shared" ca="1" si="3"/>
        <v>0</v>
      </c>
      <c r="AI13" s="192">
        <f t="shared" ca="1" si="3"/>
        <v>0</v>
      </c>
      <c r="AL13" s="605">
        <f t="shared" ca="1" si="7"/>
        <v>0</v>
      </c>
    </row>
    <row r="14" spans="1:38" ht="21" customHeight="1">
      <c r="A14" s="188"/>
      <c r="B14" s="189"/>
      <c r="C14" s="193">
        <f t="shared" ca="1" si="8"/>
        <v>0</v>
      </c>
      <c r="D14" s="193">
        <f t="shared" ca="1" si="8"/>
        <v>0</v>
      </c>
      <c r="E14" s="193">
        <f t="shared" ca="1" si="8"/>
        <v>0</v>
      </c>
      <c r="F14" s="193">
        <f t="shared" ca="1" si="8"/>
        <v>0</v>
      </c>
      <c r="G14" s="193">
        <f t="shared" ca="1" si="8"/>
        <v>0</v>
      </c>
      <c r="H14" s="193">
        <f t="shared" ca="1" si="8"/>
        <v>0</v>
      </c>
      <c r="I14" s="193">
        <f t="shared" ca="1" si="8"/>
        <v>0</v>
      </c>
      <c r="J14" s="193">
        <f t="shared" ca="1" si="8"/>
        <v>0</v>
      </c>
      <c r="K14" s="193">
        <f t="shared" ca="1" si="8"/>
        <v>0</v>
      </c>
      <c r="L14" s="193">
        <f t="shared" ca="1" si="8"/>
        <v>0</v>
      </c>
      <c r="M14" s="193">
        <f t="shared" ca="1" si="9"/>
        <v>0</v>
      </c>
      <c r="N14" s="193">
        <f t="shared" ca="1" si="9"/>
        <v>0</v>
      </c>
      <c r="O14" s="193">
        <f t="shared" ca="1" si="9"/>
        <v>0</v>
      </c>
      <c r="P14" s="193">
        <f t="shared" ca="1" si="9"/>
        <v>0</v>
      </c>
      <c r="Q14" s="193">
        <f t="shared" ca="1" si="9"/>
        <v>0</v>
      </c>
      <c r="R14" s="193">
        <f t="shared" ca="1" si="9"/>
        <v>0</v>
      </c>
      <c r="S14" s="193">
        <f t="shared" ca="1" si="9"/>
        <v>0</v>
      </c>
      <c r="T14" s="193">
        <f t="shared" ca="1" si="9"/>
        <v>0</v>
      </c>
      <c r="U14" s="193">
        <f t="shared" ca="1" si="9"/>
        <v>0</v>
      </c>
      <c r="V14" s="193">
        <f t="shared" ca="1" si="9"/>
        <v>0</v>
      </c>
      <c r="W14" s="193">
        <f t="shared" ca="1" si="3"/>
        <v>0</v>
      </c>
      <c r="X14" s="193">
        <f t="shared" ca="1" si="3"/>
        <v>0</v>
      </c>
      <c r="Y14" s="193">
        <f t="shared" ca="1" si="3"/>
        <v>0</v>
      </c>
      <c r="Z14" s="193">
        <f t="shared" ca="1" si="3"/>
        <v>0</v>
      </c>
      <c r="AA14" s="193">
        <f t="shared" ca="1" si="3"/>
        <v>0</v>
      </c>
      <c r="AB14" s="193">
        <f t="shared" ca="1" si="3"/>
        <v>0</v>
      </c>
      <c r="AC14" s="194">
        <f t="shared" ca="1" si="3"/>
        <v>0</v>
      </c>
      <c r="AD14" s="193">
        <f t="shared" ca="1" si="3"/>
        <v>0</v>
      </c>
      <c r="AE14" s="193">
        <f t="shared" ca="1" si="3"/>
        <v>0</v>
      </c>
      <c r="AF14" s="193">
        <f t="shared" ca="1" si="3"/>
        <v>0</v>
      </c>
      <c r="AG14" s="193">
        <f t="shared" ca="1" si="3"/>
        <v>0</v>
      </c>
      <c r="AH14" s="193">
        <f t="shared" ca="1" si="3"/>
        <v>0</v>
      </c>
      <c r="AI14" s="193">
        <f t="shared" ca="1" si="3"/>
        <v>0</v>
      </c>
      <c r="AL14" s="605">
        <f t="shared" ca="1" si="7"/>
        <v>0</v>
      </c>
    </row>
    <row r="15" spans="1:38" ht="21" customHeight="1">
      <c r="A15" s="122"/>
      <c r="B15" s="90"/>
    </row>
    <row r="16" spans="1:38" s="91" customFormat="1" ht="21" customHeight="1">
      <c r="A16" s="126" t="s">
        <v>112</v>
      </c>
      <c r="B16" s="127" t="s">
        <v>78</v>
      </c>
      <c r="C16" s="234">
        <f ca="1">SUM(C18:C77)</f>
        <v>0</v>
      </c>
      <c r="D16" s="234">
        <f t="shared" ref="D16:AI16" ca="1" si="10">SUM(D18:D77)</f>
        <v>0</v>
      </c>
      <c r="E16" s="234">
        <f t="shared" ca="1" si="10"/>
        <v>0</v>
      </c>
      <c r="F16" s="234">
        <f t="shared" ca="1" si="10"/>
        <v>11</v>
      </c>
      <c r="G16" s="234">
        <f t="shared" ca="1" si="10"/>
        <v>0</v>
      </c>
      <c r="H16" s="234">
        <f t="shared" ca="1" si="10"/>
        <v>0</v>
      </c>
      <c r="I16" s="234">
        <f t="shared" ca="1" si="10"/>
        <v>0</v>
      </c>
      <c r="J16" s="234">
        <f t="shared" ca="1" si="10"/>
        <v>0</v>
      </c>
      <c r="K16" s="234">
        <f t="shared" ca="1" si="10"/>
        <v>0</v>
      </c>
      <c r="L16" s="234">
        <f t="shared" ca="1" si="10"/>
        <v>0</v>
      </c>
      <c r="M16" s="234">
        <f t="shared" ca="1" si="10"/>
        <v>0</v>
      </c>
      <c r="N16" s="234">
        <f t="shared" ca="1" si="10"/>
        <v>0</v>
      </c>
      <c r="O16" s="234">
        <f t="shared" ca="1" si="10"/>
        <v>0</v>
      </c>
      <c r="P16" s="234">
        <f t="shared" ca="1" si="10"/>
        <v>0</v>
      </c>
      <c r="Q16" s="234">
        <f t="shared" ca="1" si="10"/>
        <v>0</v>
      </c>
      <c r="R16" s="234">
        <f t="shared" ca="1" si="10"/>
        <v>0</v>
      </c>
      <c r="S16" s="234">
        <f t="shared" ca="1" si="10"/>
        <v>4.0000000000000018</v>
      </c>
      <c r="T16" s="234">
        <f t="shared" ca="1" si="10"/>
        <v>0</v>
      </c>
      <c r="U16" s="234">
        <f t="shared" ca="1" si="10"/>
        <v>0</v>
      </c>
      <c r="V16" s="234">
        <f t="shared" ca="1" si="10"/>
        <v>0</v>
      </c>
      <c r="W16" s="234">
        <f t="shared" ca="1" si="10"/>
        <v>0</v>
      </c>
      <c r="X16" s="234">
        <f t="shared" ca="1" si="10"/>
        <v>0</v>
      </c>
      <c r="Y16" s="234">
        <f t="shared" ca="1" si="10"/>
        <v>0</v>
      </c>
      <c r="Z16" s="234">
        <f t="shared" ca="1" si="10"/>
        <v>0</v>
      </c>
      <c r="AA16" s="234">
        <f t="shared" ca="1" si="10"/>
        <v>0</v>
      </c>
      <c r="AB16" s="234">
        <f t="shared" ca="1" si="10"/>
        <v>0</v>
      </c>
      <c r="AC16" s="234">
        <f t="shared" ca="1" si="10"/>
        <v>0</v>
      </c>
      <c r="AD16" s="234">
        <f t="shared" ca="1" si="10"/>
        <v>0</v>
      </c>
      <c r="AE16" s="234">
        <f t="shared" ca="1" si="10"/>
        <v>0</v>
      </c>
      <c r="AF16" s="234">
        <f t="shared" ca="1" si="10"/>
        <v>0</v>
      </c>
      <c r="AG16" s="234">
        <f t="shared" ca="1" si="10"/>
        <v>0</v>
      </c>
      <c r="AH16" s="234">
        <f t="shared" ca="1" si="10"/>
        <v>0</v>
      </c>
      <c r="AI16" s="234">
        <f t="shared" ca="1" si="10"/>
        <v>0</v>
      </c>
    </row>
    <row r="17" spans="1:35" ht="21" customHeight="1">
      <c r="A17" s="185" t="s">
        <v>83</v>
      </c>
      <c r="B17" s="186" t="s">
        <v>87</v>
      </c>
      <c r="C17" s="235" t="s">
        <v>60</v>
      </c>
      <c r="D17" s="235" t="s">
        <v>95</v>
      </c>
      <c r="E17" s="235" t="s">
        <v>61</v>
      </c>
      <c r="F17" s="235" t="s">
        <v>62</v>
      </c>
      <c r="G17" s="235" t="s">
        <v>471</v>
      </c>
      <c r="H17" s="235" t="s">
        <v>64</v>
      </c>
      <c r="I17" s="235" t="s">
        <v>65</v>
      </c>
      <c r="J17" s="235" t="s">
        <v>66</v>
      </c>
      <c r="K17" s="235" t="s">
        <v>67</v>
      </c>
      <c r="L17" s="235" t="s">
        <v>515</v>
      </c>
      <c r="M17" s="235" t="s">
        <v>524</v>
      </c>
      <c r="N17" s="235" t="s">
        <v>70</v>
      </c>
      <c r="O17" s="235" t="s">
        <v>71</v>
      </c>
      <c r="P17" s="235" t="s">
        <v>72</v>
      </c>
      <c r="Q17" s="235" t="s">
        <v>486</v>
      </c>
      <c r="R17" s="235" t="s">
        <v>485</v>
      </c>
      <c r="S17" s="235" t="s">
        <v>75</v>
      </c>
      <c r="T17" s="235" t="s">
        <v>501</v>
      </c>
      <c r="U17" s="235" t="s">
        <v>102</v>
      </c>
      <c r="V17" s="235" t="s">
        <v>103</v>
      </c>
      <c r="W17" s="235" t="s">
        <v>98</v>
      </c>
      <c r="X17" s="235" t="s">
        <v>520</v>
      </c>
      <c r="Y17" s="235" t="s">
        <v>99</v>
      </c>
      <c r="Z17" s="235" t="s">
        <v>104</v>
      </c>
      <c r="AA17" s="235" t="s">
        <v>522</v>
      </c>
      <c r="AB17" s="235" t="s">
        <v>181</v>
      </c>
      <c r="AC17" s="236" t="s">
        <v>209</v>
      </c>
      <c r="AD17" s="235" t="s">
        <v>140</v>
      </c>
      <c r="AE17" s="235" t="s">
        <v>141</v>
      </c>
      <c r="AF17" s="235" t="s">
        <v>142</v>
      </c>
      <c r="AG17" s="235" t="s">
        <v>143</v>
      </c>
      <c r="AH17" s="235" t="s">
        <v>144</v>
      </c>
      <c r="AI17" s="235" t="s">
        <v>145</v>
      </c>
    </row>
    <row r="18" spans="1:35" ht="21" customHeight="1">
      <c r="A18" s="183" t="s">
        <v>167</v>
      </c>
      <c r="B18" s="95" t="s">
        <v>203</v>
      </c>
      <c r="C18" s="167">
        <f t="shared" ref="C18:Y18" ca="1" si="11">SUMIF(INDIRECT(C$17&amp;"!$D$9:$D$39"),$B18,INDIRECT(C$17&amp;"!$J$9:$J$39"))-SUMIF(INDIRECT(C$17&amp;"!$D$9:$D$39"),$B18,INDIRECT(C$17&amp;"!$K$9:$K$39"))</f>
        <v>0</v>
      </c>
      <c r="D18" s="167">
        <f t="shared" ca="1" si="11"/>
        <v>0</v>
      </c>
      <c r="E18" s="167">
        <f t="shared" ca="1" si="11"/>
        <v>0</v>
      </c>
      <c r="F18" s="167">
        <f t="shared" ca="1" si="11"/>
        <v>11</v>
      </c>
      <c r="G18" s="167">
        <f t="shared" ca="1" si="11"/>
        <v>0</v>
      </c>
      <c r="H18" s="167">
        <f t="shared" ca="1" si="11"/>
        <v>0</v>
      </c>
      <c r="I18" s="167">
        <f t="shared" ca="1" si="11"/>
        <v>0</v>
      </c>
      <c r="J18" s="167">
        <f t="shared" ca="1" si="11"/>
        <v>0</v>
      </c>
      <c r="K18" s="167">
        <f t="shared" ca="1" si="11"/>
        <v>0</v>
      </c>
      <c r="L18" s="167">
        <f t="shared" ca="1" si="11"/>
        <v>0</v>
      </c>
      <c r="M18" s="167">
        <f t="shared" ca="1" si="11"/>
        <v>0</v>
      </c>
      <c r="N18" s="167">
        <f t="shared" ca="1" si="11"/>
        <v>0</v>
      </c>
      <c r="O18" s="167">
        <f t="shared" ca="1" si="11"/>
        <v>0</v>
      </c>
      <c r="P18" s="167">
        <f t="shared" ca="1" si="11"/>
        <v>0</v>
      </c>
      <c r="Q18" s="167">
        <f t="shared" ca="1" si="11"/>
        <v>0</v>
      </c>
      <c r="R18" s="167">
        <f t="shared" ca="1" si="11"/>
        <v>0</v>
      </c>
      <c r="S18" s="167">
        <f t="shared" ca="1" si="11"/>
        <v>0</v>
      </c>
      <c r="T18" s="167">
        <f t="shared" ca="1" si="11"/>
        <v>0</v>
      </c>
      <c r="U18" s="167">
        <f t="shared" ca="1" si="11"/>
        <v>0</v>
      </c>
      <c r="V18" s="167">
        <f t="shared" ca="1" si="11"/>
        <v>0</v>
      </c>
      <c r="W18" s="167">
        <f t="shared" ca="1" si="11"/>
        <v>0</v>
      </c>
      <c r="X18" s="167">
        <f t="shared" ca="1" si="11"/>
        <v>0</v>
      </c>
      <c r="Y18" s="167">
        <f t="shared" ca="1" si="11"/>
        <v>0</v>
      </c>
      <c r="Z18" s="167">
        <f t="shared" ref="Z18:AI29" ca="1" si="12">SUMIF(INDIRECT(Z$17&amp;"!$D$9:$D$39"),$B18,INDIRECT(Z$17&amp;"!$J$9:$J$39"))-SUMIF(INDIRECT(Z$17&amp;"!$D$9:$D$39"),$B18,INDIRECT(Z$17&amp;"!$K$9:$K$39"))</f>
        <v>0</v>
      </c>
      <c r="AA18" s="167">
        <f t="shared" ca="1" si="12"/>
        <v>0</v>
      </c>
      <c r="AB18" s="167">
        <f t="shared" ca="1" si="12"/>
        <v>0</v>
      </c>
      <c r="AC18" s="237">
        <f t="shared" ca="1" si="12"/>
        <v>0</v>
      </c>
      <c r="AD18" s="238">
        <f t="shared" ca="1" si="12"/>
        <v>0</v>
      </c>
      <c r="AE18" s="238">
        <f t="shared" ca="1" si="12"/>
        <v>0</v>
      </c>
      <c r="AF18" s="238">
        <f t="shared" ca="1" si="12"/>
        <v>0</v>
      </c>
      <c r="AG18" s="238">
        <f t="shared" ca="1" si="12"/>
        <v>0</v>
      </c>
      <c r="AH18" s="238">
        <f t="shared" ca="1" si="12"/>
        <v>0</v>
      </c>
      <c r="AI18" s="238">
        <f t="shared" ca="1" si="12"/>
        <v>0</v>
      </c>
    </row>
    <row r="19" spans="1:35" ht="21" customHeight="1">
      <c r="A19" s="183" t="s">
        <v>167</v>
      </c>
      <c r="B19" s="95" t="s">
        <v>213</v>
      </c>
      <c r="C19" s="167">
        <f t="shared" ref="C19:R24" ca="1" si="13">SUMIF(INDIRECT(C$17&amp;"!$D$9:$D$39"),$B19,INDIRECT(C$17&amp;"!$J$9:$J$39"))-SUMIF(INDIRECT(C$17&amp;"!$D$9:$D$39"),$B19,INDIRECT(C$17&amp;"!$K$9:$K$39"))</f>
        <v>0</v>
      </c>
      <c r="D19" s="167">
        <f t="shared" ca="1" si="13"/>
        <v>0</v>
      </c>
      <c r="E19" s="167">
        <f t="shared" ca="1" si="13"/>
        <v>0</v>
      </c>
      <c r="F19" s="167">
        <f t="shared" ca="1" si="13"/>
        <v>0</v>
      </c>
      <c r="G19" s="167">
        <f t="shared" ca="1" si="13"/>
        <v>0</v>
      </c>
      <c r="H19" s="167">
        <f t="shared" ca="1" si="13"/>
        <v>0</v>
      </c>
      <c r="I19" s="167">
        <f t="shared" ca="1" si="13"/>
        <v>0</v>
      </c>
      <c r="J19" s="167">
        <f t="shared" ca="1" si="13"/>
        <v>0</v>
      </c>
      <c r="K19" s="167">
        <f t="shared" ca="1" si="13"/>
        <v>0</v>
      </c>
      <c r="L19" s="167">
        <f t="shared" ca="1" si="13"/>
        <v>0</v>
      </c>
      <c r="M19" s="167">
        <f t="shared" ca="1" si="13"/>
        <v>0</v>
      </c>
      <c r="N19" s="167">
        <f t="shared" ca="1" si="13"/>
        <v>0</v>
      </c>
      <c r="O19" s="167">
        <f t="shared" ca="1" si="13"/>
        <v>0</v>
      </c>
      <c r="P19" s="167">
        <f t="shared" ca="1" si="13"/>
        <v>0</v>
      </c>
      <c r="Q19" s="167">
        <f t="shared" ca="1" si="13"/>
        <v>0</v>
      </c>
      <c r="R19" s="167">
        <f t="shared" ca="1" si="13"/>
        <v>0</v>
      </c>
      <c r="S19" s="167">
        <f ca="1">SUMIF(INDIRECT(S$17&amp;"!$D$9:$D$39"),$B19,INDIRECT(S$17&amp;"!$J$9:$J$39"))-SUMIF(INDIRECT(S$17&amp;"!$D$9:$D$39"),$B19,INDIRECT(S$17&amp;"!$K$9:$K$39"))</f>
        <v>0</v>
      </c>
      <c r="T19" s="167">
        <f t="shared" ref="O19:AD24" ca="1" si="14">SUMIF(INDIRECT(T$17&amp;"!$D$9:$D$39"),$B19,INDIRECT(T$17&amp;"!$J$9:$J$39"))-SUMIF(INDIRECT(T$17&amp;"!$D$9:$D$39"),$B19,INDIRECT(T$17&amp;"!$K$9:$K$39"))</f>
        <v>0</v>
      </c>
      <c r="U19" s="167">
        <f t="shared" ca="1" si="14"/>
        <v>0</v>
      </c>
      <c r="V19" s="167">
        <f t="shared" ca="1" si="14"/>
        <v>0</v>
      </c>
      <c r="W19" s="167">
        <f t="shared" ca="1" si="14"/>
        <v>0</v>
      </c>
      <c r="X19" s="167">
        <f t="shared" ca="1" si="14"/>
        <v>0</v>
      </c>
      <c r="Y19" s="167">
        <f t="shared" ca="1" si="14"/>
        <v>0</v>
      </c>
      <c r="Z19" s="167">
        <f t="shared" ca="1" si="14"/>
        <v>0</v>
      </c>
      <c r="AA19" s="167">
        <f t="shared" ca="1" si="14"/>
        <v>0</v>
      </c>
      <c r="AB19" s="167">
        <f t="shared" ca="1" si="14"/>
        <v>0</v>
      </c>
      <c r="AC19" s="237">
        <f t="shared" ca="1" si="14"/>
        <v>0</v>
      </c>
      <c r="AD19" s="239">
        <f t="shared" ca="1" si="14"/>
        <v>0</v>
      </c>
      <c r="AE19" s="239">
        <f t="shared" ca="1" si="12"/>
        <v>0</v>
      </c>
      <c r="AF19" s="239">
        <f t="shared" ca="1" si="12"/>
        <v>0</v>
      </c>
      <c r="AG19" s="239">
        <f t="shared" ca="1" si="12"/>
        <v>0</v>
      </c>
      <c r="AH19" s="239">
        <f t="shared" ca="1" si="12"/>
        <v>0</v>
      </c>
      <c r="AI19" s="239">
        <f t="shared" ca="1" si="12"/>
        <v>0</v>
      </c>
    </row>
    <row r="20" spans="1:35" ht="21" customHeight="1">
      <c r="A20" s="183" t="s">
        <v>159</v>
      </c>
      <c r="B20" s="95" t="s">
        <v>202</v>
      </c>
      <c r="C20" s="167">
        <f t="shared" ca="1" si="13"/>
        <v>0</v>
      </c>
      <c r="D20" s="167">
        <f t="shared" ca="1" si="13"/>
        <v>0</v>
      </c>
      <c r="E20" s="167">
        <f t="shared" ca="1" si="13"/>
        <v>0</v>
      </c>
      <c r="F20" s="167">
        <f t="shared" ca="1" si="13"/>
        <v>0</v>
      </c>
      <c r="G20" s="167">
        <f t="shared" ca="1" si="13"/>
        <v>0</v>
      </c>
      <c r="H20" s="167">
        <f t="shared" ca="1" si="13"/>
        <v>0</v>
      </c>
      <c r="I20" s="167">
        <f t="shared" ca="1" si="13"/>
        <v>0</v>
      </c>
      <c r="J20" s="167">
        <f t="shared" ca="1" si="13"/>
        <v>0</v>
      </c>
      <c r="K20" s="167">
        <f t="shared" ca="1" si="13"/>
        <v>0</v>
      </c>
      <c r="L20" s="167">
        <f t="shared" ca="1" si="13"/>
        <v>0</v>
      </c>
      <c r="M20" s="167">
        <f t="shared" ca="1" si="13"/>
        <v>0</v>
      </c>
      <c r="N20" s="167">
        <f t="shared" ca="1" si="13"/>
        <v>0</v>
      </c>
      <c r="O20" s="167">
        <f t="shared" ca="1" si="14"/>
        <v>0</v>
      </c>
      <c r="P20" s="167">
        <f t="shared" ca="1" si="14"/>
        <v>0</v>
      </c>
      <c r="Q20" s="167">
        <f t="shared" ca="1" si="14"/>
        <v>0</v>
      </c>
      <c r="R20" s="167">
        <f t="shared" ca="1" si="14"/>
        <v>0</v>
      </c>
      <c r="S20" s="167">
        <f t="shared" ca="1" si="14"/>
        <v>0</v>
      </c>
      <c r="T20" s="167">
        <f t="shared" ca="1" si="14"/>
        <v>0</v>
      </c>
      <c r="U20" s="167">
        <f t="shared" ca="1" si="14"/>
        <v>0</v>
      </c>
      <c r="V20" s="167">
        <f t="shared" ca="1" si="14"/>
        <v>0</v>
      </c>
      <c r="W20" s="167">
        <f t="shared" ca="1" si="14"/>
        <v>0</v>
      </c>
      <c r="X20" s="167">
        <f t="shared" ca="1" si="14"/>
        <v>0</v>
      </c>
      <c r="Y20" s="167">
        <f t="shared" ca="1" si="14"/>
        <v>0</v>
      </c>
      <c r="Z20" s="167">
        <f t="shared" ca="1" si="14"/>
        <v>0</v>
      </c>
      <c r="AA20" s="167">
        <f t="shared" ca="1" si="14"/>
        <v>0</v>
      </c>
      <c r="AB20" s="167">
        <f t="shared" ca="1" si="14"/>
        <v>0</v>
      </c>
      <c r="AC20" s="237">
        <f t="shared" ca="1" si="14"/>
        <v>0</v>
      </c>
      <c r="AD20" s="239">
        <f t="shared" ca="1" si="12"/>
        <v>0</v>
      </c>
      <c r="AE20" s="239">
        <f t="shared" ca="1" si="12"/>
        <v>0</v>
      </c>
      <c r="AF20" s="239">
        <f t="shared" ca="1" si="12"/>
        <v>0</v>
      </c>
      <c r="AG20" s="239">
        <f t="shared" ca="1" si="12"/>
        <v>0</v>
      </c>
      <c r="AH20" s="239">
        <f t="shared" ca="1" si="12"/>
        <v>0</v>
      </c>
      <c r="AI20" s="239">
        <f t="shared" ca="1" si="12"/>
        <v>0</v>
      </c>
    </row>
    <row r="21" spans="1:35" ht="21" customHeight="1">
      <c r="A21" s="183" t="s">
        <v>159</v>
      </c>
      <c r="B21" s="95" t="s">
        <v>538</v>
      </c>
      <c r="C21" s="167">
        <f t="shared" ca="1" si="13"/>
        <v>0</v>
      </c>
      <c r="D21" s="167">
        <f t="shared" ca="1" si="13"/>
        <v>0</v>
      </c>
      <c r="E21" s="167">
        <f t="shared" ca="1" si="13"/>
        <v>0</v>
      </c>
      <c r="F21" s="167">
        <f t="shared" ca="1" si="13"/>
        <v>0</v>
      </c>
      <c r="G21" s="167">
        <f t="shared" ca="1" si="13"/>
        <v>0</v>
      </c>
      <c r="H21" s="167">
        <f t="shared" ca="1" si="13"/>
        <v>0</v>
      </c>
      <c r="I21" s="167">
        <f t="shared" ca="1" si="13"/>
        <v>0</v>
      </c>
      <c r="J21" s="167">
        <f t="shared" ca="1" si="13"/>
        <v>0</v>
      </c>
      <c r="K21" s="167">
        <f t="shared" ca="1" si="13"/>
        <v>0</v>
      </c>
      <c r="L21" s="167">
        <f t="shared" ca="1" si="13"/>
        <v>0</v>
      </c>
      <c r="M21" s="167">
        <f t="shared" ca="1" si="13"/>
        <v>0</v>
      </c>
      <c r="N21" s="167">
        <f t="shared" ca="1" si="13"/>
        <v>0</v>
      </c>
      <c r="O21" s="167">
        <f t="shared" ca="1" si="14"/>
        <v>0</v>
      </c>
      <c r="P21" s="167">
        <f t="shared" ca="1" si="14"/>
        <v>0</v>
      </c>
      <c r="Q21" s="167">
        <f t="shared" ca="1" si="14"/>
        <v>0</v>
      </c>
      <c r="R21" s="167">
        <f t="shared" ca="1" si="14"/>
        <v>0</v>
      </c>
      <c r="S21" s="167">
        <f t="shared" ca="1" si="14"/>
        <v>0</v>
      </c>
      <c r="T21" s="167">
        <f t="shared" ca="1" si="14"/>
        <v>0</v>
      </c>
      <c r="U21" s="167">
        <f t="shared" ca="1" si="14"/>
        <v>0</v>
      </c>
      <c r="V21" s="167">
        <f t="shared" ca="1" si="14"/>
        <v>0</v>
      </c>
      <c r="W21" s="167">
        <f t="shared" ca="1" si="14"/>
        <v>0</v>
      </c>
      <c r="X21" s="167">
        <f t="shared" ca="1" si="14"/>
        <v>0</v>
      </c>
      <c r="Y21" s="167">
        <f t="shared" ca="1" si="14"/>
        <v>0</v>
      </c>
      <c r="Z21" s="167">
        <f t="shared" ca="1" si="14"/>
        <v>0</v>
      </c>
      <c r="AA21" s="167">
        <f t="shared" ca="1" si="14"/>
        <v>0</v>
      </c>
      <c r="AB21" s="167">
        <f t="shared" ca="1" si="14"/>
        <v>0</v>
      </c>
      <c r="AC21" s="237">
        <f t="shared" ca="1" si="14"/>
        <v>0</v>
      </c>
      <c r="AD21" s="239">
        <f t="shared" ca="1" si="12"/>
        <v>0</v>
      </c>
      <c r="AE21" s="239">
        <f t="shared" ca="1" si="12"/>
        <v>0</v>
      </c>
      <c r="AF21" s="239">
        <f t="shared" ca="1" si="12"/>
        <v>0</v>
      </c>
      <c r="AG21" s="239">
        <f t="shared" ca="1" si="12"/>
        <v>0</v>
      </c>
      <c r="AH21" s="239">
        <f t="shared" ca="1" si="12"/>
        <v>0</v>
      </c>
      <c r="AI21" s="239">
        <f t="shared" ca="1" si="12"/>
        <v>0</v>
      </c>
    </row>
    <row r="22" spans="1:35" ht="21" customHeight="1">
      <c r="A22" s="183" t="s">
        <v>159</v>
      </c>
      <c r="B22" s="95" t="s">
        <v>200</v>
      </c>
      <c r="C22" s="167">
        <f t="shared" ca="1" si="13"/>
        <v>0</v>
      </c>
      <c r="D22" s="167">
        <f t="shared" ca="1" si="13"/>
        <v>0</v>
      </c>
      <c r="E22" s="167">
        <f t="shared" ca="1" si="13"/>
        <v>0</v>
      </c>
      <c r="F22" s="167">
        <f t="shared" ca="1" si="13"/>
        <v>0</v>
      </c>
      <c r="G22" s="167">
        <f t="shared" ca="1" si="13"/>
        <v>0</v>
      </c>
      <c r="H22" s="167">
        <f t="shared" ca="1" si="13"/>
        <v>0</v>
      </c>
      <c r="I22" s="167">
        <f t="shared" ca="1" si="13"/>
        <v>0</v>
      </c>
      <c r="J22" s="167">
        <f t="shared" ca="1" si="13"/>
        <v>0</v>
      </c>
      <c r="K22" s="167">
        <f t="shared" ca="1" si="13"/>
        <v>0</v>
      </c>
      <c r="L22" s="167">
        <f t="shared" ca="1" si="13"/>
        <v>0</v>
      </c>
      <c r="M22" s="167">
        <f t="shared" ca="1" si="13"/>
        <v>0</v>
      </c>
      <c r="N22" s="167">
        <f t="shared" ca="1" si="13"/>
        <v>0</v>
      </c>
      <c r="O22" s="167">
        <f t="shared" ca="1" si="14"/>
        <v>0</v>
      </c>
      <c r="P22" s="167">
        <f t="shared" ca="1" si="14"/>
        <v>0</v>
      </c>
      <c r="Q22" s="167">
        <f t="shared" ca="1" si="14"/>
        <v>0</v>
      </c>
      <c r="R22" s="167">
        <f t="shared" ca="1" si="14"/>
        <v>0</v>
      </c>
      <c r="S22" s="167">
        <f t="shared" ca="1" si="14"/>
        <v>0</v>
      </c>
      <c r="T22" s="167">
        <f t="shared" ca="1" si="14"/>
        <v>0</v>
      </c>
      <c r="U22" s="167">
        <f t="shared" ca="1" si="14"/>
        <v>0</v>
      </c>
      <c r="V22" s="167">
        <f t="shared" ca="1" si="14"/>
        <v>0</v>
      </c>
      <c r="W22" s="167">
        <f t="shared" ca="1" si="14"/>
        <v>0</v>
      </c>
      <c r="X22" s="167">
        <f t="shared" ca="1" si="14"/>
        <v>0</v>
      </c>
      <c r="Y22" s="167">
        <f t="shared" ca="1" si="14"/>
        <v>0</v>
      </c>
      <c r="Z22" s="167">
        <f t="shared" ca="1" si="14"/>
        <v>0</v>
      </c>
      <c r="AA22" s="167">
        <f t="shared" ca="1" si="14"/>
        <v>0</v>
      </c>
      <c r="AB22" s="167">
        <f t="shared" ca="1" si="14"/>
        <v>0</v>
      </c>
      <c r="AC22" s="237">
        <f t="shared" ca="1" si="14"/>
        <v>0</v>
      </c>
      <c r="AD22" s="239">
        <f t="shared" ca="1" si="12"/>
        <v>0</v>
      </c>
      <c r="AE22" s="239">
        <f t="shared" ca="1" si="12"/>
        <v>0</v>
      </c>
      <c r="AF22" s="239">
        <f t="shared" ca="1" si="12"/>
        <v>0</v>
      </c>
      <c r="AG22" s="239">
        <f t="shared" ca="1" si="12"/>
        <v>0</v>
      </c>
      <c r="AH22" s="239">
        <f t="shared" ca="1" si="12"/>
        <v>0</v>
      </c>
      <c r="AI22" s="239">
        <f t="shared" ca="1" si="12"/>
        <v>0</v>
      </c>
    </row>
    <row r="23" spans="1:35" ht="21" customHeight="1">
      <c r="A23" s="183" t="s">
        <v>159</v>
      </c>
      <c r="B23" s="95" t="s">
        <v>199</v>
      </c>
      <c r="C23" s="167">
        <f t="shared" ca="1" si="13"/>
        <v>0</v>
      </c>
      <c r="D23" s="167">
        <f t="shared" ca="1" si="13"/>
        <v>0</v>
      </c>
      <c r="E23" s="167">
        <f t="shared" ca="1" si="13"/>
        <v>0</v>
      </c>
      <c r="F23" s="167">
        <f t="shared" ca="1" si="13"/>
        <v>0</v>
      </c>
      <c r="G23" s="167">
        <f t="shared" ca="1" si="13"/>
        <v>0</v>
      </c>
      <c r="H23" s="167">
        <f t="shared" ca="1" si="13"/>
        <v>0</v>
      </c>
      <c r="I23" s="167">
        <f t="shared" ca="1" si="13"/>
        <v>0</v>
      </c>
      <c r="J23" s="167">
        <f t="shared" ca="1" si="13"/>
        <v>0</v>
      </c>
      <c r="K23" s="167">
        <f t="shared" ca="1" si="13"/>
        <v>0</v>
      </c>
      <c r="L23" s="167">
        <f t="shared" ca="1" si="13"/>
        <v>0</v>
      </c>
      <c r="M23" s="167">
        <f t="shared" ca="1" si="13"/>
        <v>0</v>
      </c>
      <c r="N23" s="167">
        <f t="shared" ca="1" si="13"/>
        <v>0</v>
      </c>
      <c r="O23" s="167">
        <f t="shared" ca="1" si="14"/>
        <v>0</v>
      </c>
      <c r="P23" s="167">
        <f t="shared" ca="1" si="14"/>
        <v>0</v>
      </c>
      <c r="Q23" s="167">
        <f t="shared" ca="1" si="14"/>
        <v>0</v>
      </c>
      <c r="R23" s="167">
        <f t="shared" ca="1" si="14"/>
        <v>0</v>
      </c>
      <c r="S23" s="167">
        <f t="shared" ca="1" si="14"/>
        <v>0</v>
      </c>
      <c r="T23" s="167">
        <f t="shared" ca="1" si="14"/>
        <v>0</v>
      </c>
      <c r="U23" s="167">
        <f t="shared" ca="1" si="14"/>
        <v>0</v>
      </c>
      <c r="V23" s="167">
        <f t="shared" ca="1" si="14"/>
        <v>0</v>
      </c>
      <c r="W23" s="167">
        <f t="shared" ca="1" si="14"/>
        <v>0</v>
      </c>
      <c r="X23" s="167">
        <f t="shared" ca="1" si="14"/>
        <v>0</v>
      </c>
      <c r="Y23" s="167">
        <f t="shared" ca="1" si="14"/>
        <v>0</v>
      </c>
      <c r="Z23" s="167">
        <f t="shared" ca="1" si="14"/>
        <v>0</v>
      </c>
      <c r="AA23" s="167">
        <f t="shared" ca="1" si="14"/>
        <v>0</v>
      </c>
      <c r="AB23" s="167">
        <f t="shared" ca="1" si="14"/>
        <v>0</v>
      </c>
      <c r="AC23" s="237">
        <f t="shared" ca="1" si="14"/>
        <v>0</v>
      </c>
      <c r="AD23" s="239">
        <f t="shared" ca="1" si="12"/>
        <v>0</v>
      </c>
      <c r="AE23" s="239">
        <f t="shared" ca="1" si="12"/>
        <v>0</v>
      </c>
      <c r="AF23" s="239">
        <f t="shared" ca="1" si="12"/>
        <v>0</v>
      </c>
      <c r="AG23" s="239">
        <f t="shared" ca="1" si="12"/>
        <v>0</v>
      </c>
      <c r="AH23" s="239">
        <f t="shared" ca="1" si="12"/>
        <v>0</v>
      </c>
      <c r="AI23" s="239">
        <f t="shared" ca="1" si="12"/>
        <v>0</v>
      </c>
    </row>
    <row r="24" spans="1:35" ht="21" customHeight="1">
      <c r="A24" s="188" t="s">
        <v>479</v>
      </c>
      <c r="B24" s="189" t="s">
        <v>477</v>
      </c>
      <c r="C24" s="240">
        <f t="shared" ca="1" si="13"/>
        <v>0</v>
      </c>
      <c r="D24" s="240">
        <f t="shared" ca="1" si="13"/>
        <v>0</v>
      </c>
      <c r="E24" s="240">
        <f t="shared" ca="1" si="13"/>
        <v>0</v>
      </c>
      <c r="F24" s="240">
        <f t="shared" ca="1" si="13"/>
        <v>0</v>
      </c>
      <c r="G24" s="240">
        <f t="shared" ca="1" si="13"/>
        <v>0</v>
      </c>
      <c r="H24" s="240">
        <f t="shared" ca="1" si="13"/>
        <v>0</v>
      </c>
      <c r="I24" s="240">
        <f t="shared" ca="1" si="13"/>
        <v>0</v>
      </c>
      <c r="J24" s="240">
        <f t="shared" ca="1" si="13"/>
        <v>0</v>
      </c>
      <c r="K24" s="240">
        <f t="shared" ca="1" si="13"/>
        <v>0</v>
      </c>
      <c r="L24" s="240">
        <f t="shared" ca="1" si="13"/>
        <v>0</v>
      </c>
      <c r="M24" s="240">
        <f t="shared" ca="1" si="13"/>
        <v>0</v>
      </c>
      <c r="N24" s="240">
        <f t="shared" ca="1" si="13"/>
        <v>0</v>
      </c>
      <c r="O24" s="240">
        <f t="shared" ca="1" si="14"/>
        <v>0</v>
      </c>
      <c r="P24" s="240">
        <f t="shared" ca="1" si="14"/>
        <v>0</v>
      </c>
      <c r="Q24" s="240">
        <f t="shared" ca="1" si="14"/>
        <v>0</v>
      </c>
      <c r="R24" s="240">
        <f t="shared" ca="1" si="14"/>
        <v>0</v>
      </c>
      <c r="S24" s="240">
        <f t="shared" ca="1" si="14"/>
        <v>4.0000000000000018</v>
      </c>
      <c r="T24" s="240">
        <f t="shared" ca="1" si="14"/>
        <v>0</v>
      </c>
      <c r="U24" s="240">
        <f t="shared" ca="1" si="14"/>
        <v>0</v>
      </c>
      <c r="V24" s="240">
        <f t="shared" ca="1" si="14"/>
        <v>0</v>
      </c>
      <c r="W24" s="240">
        <f t="shared" ca="1" si="14"/>
        <v>0</v>
      </c>
      <c r="X24" s="240">
        <f t="shared" ca="1" si="14"/>
        <v>0</v>
      </c>
      <c r="Y24" s="240">
        <f t="shared" ca="1" si="14"/>
        <v>0</v>
      </c>
      <c r="Z24" s="240">
        <f t="shared" ca="1" si="14"/>
        <v>0</v>
      </c>
      <c r="AA24" s="240">
        <f t="shared" ca="1" si="14"/>
        <v>0</v>
      </c>
      <c r="AB24" s="240">
        <f t="shared" ca="1" si="14"/>
        <v>0</v>
      </c>
      <c r="AC24" s="241">
        <f t="shared" ca="1" si="14"/>
        <v>0</v>
      </c>
      <c r="AD24" s="239">
        <f t="shared" ca="1" si="12"/>
        <v>0</v>
      </c>
      <c r="AE24" s="239">
        <f t="shared" ca="1" si="12"/>
        <v>0</v>
      </c>
      <c r="AF24" s="239">
        <f t="shared" ca="1" si="12"/>
        <v>0</v>
      </c>
      <c r="AG24" s="239">
        <f t="shared" ca="1" si="12"/>
        <v>0</v>
      </c>
      <c r="AH24" s="239">
        <f t="shared" ca="1" si="12"/>
        <v>0</v>
      </c>
      <c r="AI24" s="239">
        <f t="shared" ca="1" si="12"/>
        <v>0</v>
      </c>
    </row>
    <row r="25" spans="1:35" ht="21" customHeight="1">
      <c r="A25" s="188" t="s">
        <v>527</v>
      </c>
      <c r="B25" s="189" t="s">
        <v>528</v>
      </c>
      <c r="C25" s="242">
        <f t="shared" ref="C25:L29" ca="1" si="15">SUMIF(INDIRECT(C$17&amp;"!$D$9:$D$39"),$B25,INDIRECT(C$17&amp;"!$J$9:$J$39"))-SUMIF(INDIRECT(C$17&amp;"!$D$9:$D$39"),$B25,INDIRECT(C$17&amp;"!$K$9:$K$39"))</f>
        <v>0</v>
      </c>
      <c r="D25" s="242">
        <f t="shared" ca="1" si="15"/>
        <v>0</v>
      </c>
      <c r="E25" s="242">
        <f t="shared" ca="1" si="15"/>
        <v>0</v>
      </c>
      <c r="F25" s="242">
        <f t="shared" ca="1" si="15"/>
        <v>0</v>
      </c>
      <c r="G25" s="242">
        <f t="shared" ca="1" si="15"/>
        <v>0</v>
      </c>
      <c r="H25" s="242">
        <f t="shared" ca="1" si="15"/>
        <v>0</v>
      </c>
      <c r="I25" s="242">
        <f t="shared" ca="1" si="15"/>
        <v>0</v>
      </c>
      <c r="J25" s="242">
        <f t="shared" ca="1" si="15"/>
        <v>0</v>
      </c>
      <c r="K25" s="242">
        <f t="shared" ca="1" si="15"/>
        <v>0</v>
      </c>
      <c r="L25" s="242">
        <f t="shared" ca="1" si="15"/>
        <v>0</v>
      </c>
      <c r="M25" s="242">
        <f t="shared" ref="M25:V29" ca="1" si="16">SUMIF(INDIRECT(M$17&amp;"!$D$9:$D$39"),$B25,INDIRECT(M$17&amp;"!$J$9:$J$39"))-SUMIF(INDIRECT(M$17&amp;"!$D$9:$D$39"),$B25,INDIRECT(M$17&amp;"!$K$9:$K$39"))</f>
        <v>0</v>
      </c>
      <c r="N25" s="242">
        <f t="shared" ca="1" si="16"/>
        <v>0</v>
      </c>
      <c r="O25" s="242">
        <f t="shared" ca="1" si="16"/>
        <v>0</v>
      </c>
      <c r="P25" s="242">
        <f t="shared" ca="1" si="16"/>
        <v>0</v>
      </c>
      <c r="Q25" s="242">
        <f t="shared" ca="1" si="16"/>
        <v>0</v>
      </c>
      <c r="R25" s="242">
        <f t="shared" ca="1" si="16"/>
        <v>0</v>
      </c>
      <c r="S25" s="242">
        <f t="shared" ca="1" si="16"/>
        <v>0</v>
      </c>
      <c r="T25" s="242">
        <f t="shared" ca="1" si="16"/>
        <v>0</v>
      </c>
      <c r="U25" s="242">
        <f t="shared" ca="1" si="16"/>
        <v>0</v>
      </c>
      <c r="V25" s="242">
        <f t="shared" ca="1" si="16"/>
        <v>0</v>
      </c>
      <c r="W25" s="242">
        <f t="shared" ref="W25:AC29" ca="1" si="17">SUMIF(INDIRECT(W$17&amp;"!$D$9:$D$39"),$B25,INDIRECT(W$17&amp;"!$J$9:$J$39"))-SUMIF(INDIRECT(W$17&amp;"!$D$9:$D$39"),$B25,INDIRECT(W$17&amp;"!$K$9:$K$39"))</f>
        <v>0</v>
      </c>
      <c r="X25" s="242">
        <f t="shared" ca="1" si="17"/>
        <v>0</v>
      </c>
      <c r="Y25" s="242">
        <f t="shared" ca="1" si="17"/>
        <v>0</v>
      </c>
      <c r="Z25" s="242">
        <f t="shared" ca="1" si="17"/>
        <v>0</v>
      </c>
      <c r="AA25" s="242">
        <f t="shared" ca="1" si="17"/>
        <v>0</v>
      </c>
      <c r="AB25" s="242">
        <f t="shared" ca="1" si="17"/>
        <v>0</v>
      </c>
      <c r="AC25" s="243">
        <f t="shared" ca="1" si="17"/>
        <v>0</v>
      </c>
      <c r="AD25" s="239">
        <f t="shared" ca="1" si="12"/>
        <v>0</v>
      </c>
      <c r="AE25" s="239">
        <f t="shared" ca="1" si="12"/>
        <v>0</v>
      </c>
      <c r="AF25" s="239">
        <f t="shared" ca="1" si="12"/>
        <v>0</v>
      </c>
      <c r="AG25" s="239">
        <f t="shared" ca="1" si="12"/>
        <v>0</v>
      </c>
      <c r="AH25" s="239">
        <f t="shared" ca="1" si="12"/>
        <v>0</v>
      </c>
      <c r="AI25" s="239">
        <f t="shared" ca="1" si="12"/>
        <v>0</v>
      </c>
    </row>
    <row r="26" spans="1:35" ht="21" customHeight="1">
      <c r="A26" s="188" t="s">
        <v>527</v>
      </c>
      <c r="B26" s="189" t="s">
        <v>529</v>
      </c>
      <c r="C26" s="242">
        <f t="shared" ca="1" si="15"/>
        <v>0</v>
      </c>
      <c r="D26" s="242">
        <f t="shared" ca="1" si="15"/>
        <v>0</v>
      </c>
      <c r="E26" s="242">
        <f t="shared" ca="1" si="15"/>
        <v>0</v>
      </c>
      <c r="F26" s="242">
        <f t="shared" ca="1" si="15"/>
        <v>0</v>
      </c>
      <c r="G26" s="242">
        <f t="shared" ca="1" si="15"/>
        <v>0</v>
      </c>
      <c r="H26" s="242">
        <f t="shared" ca="1" si="15"/>
        <v>0</v>
      </c>
      <c r="I26" s="242">
        <f t="shared" ca="1" si="15"/>
        <v>0</v>
      </c>
      <c r="J26" s="242">
        <f t="shared" ca="1" si="15"/>
        <v>0</v>
      </c>
      <c r="K26" s="242">
        <f t="shared" ca="1" si="15"/>
        <v>0</v>
      </c>
      <c r="L26" s="242">
        <f t="shared" ca="1" si="15"/>
        <v>0</v>
      </c>
      <c r="M26" s="242">
        <f t="shared" ca="1" si="16"/>
        <v>0</v>
      </c>
      <c r="N26" s="242">
        <f t="shared" ca="1" si="16"/>
        <v>0</v>
      </c>
      <c r="O26" s="242">
        <f t="shared" ca="1" si="16"/>
        <v>0</v>
      </c>
      <c r="P26" s="242">
        <f t="shared" ca="1" si="16"/>
        <v>0</v>
      </c>
      <c r="Q26" s="242">
        <f t="shared" ca="1" si="16"/>
        <v>0</v>
      </c>
      <c r="R26" s="242">
        <f t="shared" ca="1" si="16"/>
        <v>0</v>
      </c>
      <c r="S26" s="242">
        <f t="shared" ca="1" si="16"/>
        <v>0</v>
      </c>
      <c r="T26" s="242">
        <f t="shared" ca="1" si="16"/>
        <v>0</v>
      </c>
      <c r="U26" s="242">
        <f t="shared" ca="1" si="16"/>
        <v>0</v>
      </c>
      <c r="V26" s="242">
        <f t="shared" ca="1" si="16"/>
        <v>0</v>
      </c>
      <c r="W26" s="242">
        <f t="shared" ca="1" si="17"/>
        <v>0</v>
      </c>
      <c r="X26" s="242">
        <f t="shared" ca="1" si="17"/>
        <v>0</v>
      </c>
      <c r="Y26" s="242">
        <f t="shared" ca="1" si="17"/>
        <v>0</v>
      </c>
      <c r="Z26" s="242">
        <f t="shared" ca="1" si="17"/>
        <v>0</v>
      </c>
      <c r="AA26" s="242">
        <f t="shared" ca="1" si="17"/>
        <v>0</v>
      </c>
      <c r="AB26" s="242">
        <f t="shared" ca="1" si="17"/>
        <v>0</v>
      </c>
      <c r="AC26" s="243">
        <f t="shared" ca="1" si="17"/>
        <v>0</v>
      </c>
      <c r="AD26" s="239">
        <f t="shared" ca="1" si="12"/>
        <v>0</v>
      </c>
      <c r="AE26" s="239">
        <f t="shared" ca="1" si="12"/>
        <v>0</v>
      </c>
      <c r="AF26" s="239">
        <f t="shared" ca="1" si="12"/>
        <v>0</v>
      </c>
      <c r="AG26" s="239">
        <f t="shared" ca="1" si="12"/>
        <v>0</v>
      </c>
      <c r="AH26" s="239">
        <f t="shared" ca="1" si="12"/>
        <v>0</v>
      </c>
      <c r="AI26" s="239">
        <f t="shared" ca="1" si="12"/>
        <v>0</v>
      </c>
    </row>
    <row r="27" spans="1:35" ht="21" customHeight="1">
      <c r="A27" s="188" t="s">
        <v>527</v>
      </c>
      <c r="B27" s="189" t="s">
        <v>530</v>
      </c>
      <c r="C27" s="242">
        <f t="shared" ca="1" si="15"/>
        <v>0</v>
      </c>
      <c r="D27" s="242">
        <f t="shared" ca="1" si="15"/>
        <v>0</v>
      </c>
      <c r="E27" s="242">
        <f t="shared" ca="1" si="15"/>
        <v>0</v>
      </c>
      <c r="F27" s="242">
        <f t="shared" ca="1" si="15"/>
        <v>0</v>
      </c>
      <c r="G27" s="242">
        <f t="shared" ca="1" si="15"/>
        <v>0</v>
      </c>
      <c r="H27" s="242">
        <f t="shared" ca="1" si="15"/>
        <v>0</v>
      </c>
      <c r="I27" s="242">
        <f t="shared" ca="1" si="15"/>
        <v>0</v>
      </c>
      <c r="J27" s="242">
        <f t="shared" ca="1" si="15"/>
        <v>0</v>
      </c>
      <c r="K27" s="242">
        <f t="shared" ca="1" si="15"/>
        <v>0</v>
      </c>
      <c r="L27" s="242">
        <f t="shared" ca="1" si="15"/>
        <v>0</v>
      </c>
      <c r="M27" s="242">
        <f t="shared" ca="1" si="16"/>
        <v>0</v>
      </c>
      <c r="N27" s="242">
        <f t="shared" ca="1" si="16"/>
        <v>0</v>
      </c>
      <c r="O27" s="242">
        <f t="shared" ca="1" si="16"/>
        <v>0</v>
      </c>
      <c r="P27" s="242">
        <f t="shared" ca="1" si="16"/>
        <v>0</v>
      </c>
      <c r="Q27" s="242">
        <f t="shared" ca="1" si="16"/>
        <v>0</v>
      </c>
      <c r="R27" s="242">
        <f t="shared" ca="1" si="16"/>
        <v>0</v>
      </c>
      <c r="S27" s="242">
        <f t="shared" ca="1" si="16"/>
        <v>0</v>
      </c>
      <c r="T27" s="242">
        <f t="shared" ca="1" si="16"/>
        <v>0</v>
      </c>
      <c r="U27" s="242">
        <f t="shared" ca="1" si="16"/>
        <v>0</v>
      </c>
      <c r="V27" s="242">
        <f t="shared" ca="1" si="16"/>
        <v>0</v>
      </c>
      <c r="W27" s="242">
        <f t="shared" ca="1" si="17"/>
        <v>0</v>
      </c>
      <c r="X27" s="242">
        <f t="shared" ca="1" si="17"/>
        <v>0</v>
      </c>
      <c r="Y27" s="242">
        <f t="shared" ca="1" si="17"/>
        <v>0</v>
      </c>
      <c r="Z27" s="242">
        <f t="shared" ca="1" si="17"/>
        <v>0</v>
      </c>
      <c r="AA27" s="242">
        <f t="shared" ca="1" si="17"/>
        <v>0</v>
      </c>
      <c r="AB27" s="242">
        <f t="shared" ca="1" si="17"/>
        <v>0</v>
      </c>
      <c r="AC27" s="243">
        <f t="shared" ca="1" si="17"/>
        <v>0</v>
      </c>
      <c r="AD27" s="239">
        <f t="shared" ca="1" si="12"/>
        <v>0</v>
      </c>
      <c r="AE27" s="239">
        <f t="shared" ca="1" si="12"/>
        <v>0</v>
      </c>
      <c r="AF27" s="239">
        <f t="shared" ca="1" si="12"/>
        <v>0</v>
      </c>
      <c r="AG27" s="239">
        <f t="shared" ca="1" si="12"/>
        <v>0</v>
      </c>
      <c r="AH27" s="239">
        <f t="shared" ca="1" si="12"/>
        <v>0</v>
      </c>
      <c r="AI27" s="239">
        <f t="shared" ca="1" si="12"/>
        <v>0</v>
      </c>
    </row>
    <row r="28" spans="1:35" ht="21" customHeight="1">
      <c r="A28" s="188" t="s">
        <v>527</v>
      </c>
      <c r="B28" s="189" t="s">
        <v>531</v>
      </c>
      <c r="C28" s="242">
        <f t="shared" ca="1" si="15"/>
        <v>0</v>
      </c>
      <c r="D28" s="242">
        <f t="shared" ca="1" si="15"/>
        <v>0</v>
      </c>
      <c r="E28" s="242">
        <f t="shared" ca="1" si="15"/>
        <v>0</v>
      </c>
      <c r="F28" s="242">
        <f t="shared" ca="1" si="15"/>
        <v>0</v>
      </c>
      <c r="G28" s="242">
        <f t="shared" ca="1" si="15"/>
        <v>0</v>
      </c>
      <c r="H28" s="242">
        <f t="shared" ca="1" si="15"/>
        <v>0</v>
      </c>
      <c r="I28" s="242">
        <f t="shared" ca="1" si="15"/>
        <v>0</v>
      </c>
      <c r="J28" s="242">
        <f t="shared" ca="1" si="15"/>
        <v>0</v>
      </c>
      <c r="K28" s="242">
        <f t="shared" ca="1" si="15"/>
        <v>0</v>
      </c>
      <c r="L28" s="242">
        <f t="shared" ca="1" si="15"/>
        <v>0</v>
      </c>
      <c r="M28" s="242">
        <f t="shared" ca="1" si="16"/>
        <v>0</v>
      </c>
      <c r="N28" s="242">
        <f t="shared" ca="1" si="16"/>
        <v>0</v>
      </c>
      <c r="O28" s="242">
        <f t="shared" ca="1" si="16"/>
        <v>0</v>
      </c>
      <c r="P28" s="242">
        <f t="shared" ca="1" si="16"/>
        <v>0</v>
      </c>
      <c r="Q28" s="242">
        <f t="shared" ca="1" si="16"/>
        <v>0</v>
      </c>
      <c r="R28" s="242">
        <f t="shared" ca="1" si="16"/>
        <v>0</v>
      </c>
      <c r="S28" s="242">
        <f t="shared" ca="1" si="16"/>
        <v>0</v>
      </c>
      <c r="T28" s="242">
        <f t="shared" ca="1" si="16"/>
        <v>0</v>
      </c>
      <c r="U28" s="242">
        <f t="shared" ca="1" si="16"/>
        <v>0</v>
      </c>
      <c r="V28" s="242">
        <f t="shared" ca="1" si="16"/>
        <v>0</v>
      </c>
      <c r="W28" s="242">
        <f t="shared" ca="1" si="17"/>
        <v>0</v>
      </c>
      <c r="X28" s="242">
        <f t="shared" ca="1" si="17"/>
        <v>0</v>
      </c>
      <c r="Y28" s="242">
        <f t="shared" ca="1" si="17"/>
        <v>0</v>
      </c>
      <c r="Z28" s="242">
        <f t="shared" ca="1" si="17"/>
        <v>0</v>
      </c>
      <c r="AA28" s="242">
        <f t="shared" ca="1" si="17"/>
        <v>0</v>
      </c>
      <c r="AB28" s="242">
        <f t="shared" ca="1" si="17"/>
        <v>0</v>
      </c>
      <c r="AC28" s="243">
        <f t="shared" ca="1" si="17"/>
        <v>0</v>
      </c>
      <c r="AD28" s="239">
        <f t="shared" ca="1" si="12"/>
        <v>0</v>
      </c>
      <c r="AE28" s="239">
        <f t="shared" ca="1" si="12"/>
        <v>0</v>
      </c>
      <c r="AF28" s="239">
        <f t="shared" ca="1" si="12"/>
        <v>0</v>
      </c>
      <c r="AG28" s="239">
        <f t="shared" ca="1" si="12"/>
        <v>0</v>
      </c>
      <c r="AH28" s="239">
        <f t="shared" ca="1" si="12"/>
        <v>0</v>
      </c>
      <c r="AI28" s="239">
        <f t="shared" ca="1" si="12"/>
        <v>0</v>
      </c>
    </row>
    <row r="29" spans="1:35" ht="21" customHeight="1">
      <c r="A29" s="188"/>
      <c r="B29" s="189"/>
      <c r="C29" s="242">
        <f t="shared" ca="1" si="15"/>
        <v>0</v>
      </c>
      <c r="D29" s="242">
        <f t="shared" ca="1" si="15"/>
        <v>0</v>
      </c>
      <c r="E29" s="242">
        <f t="shared" ca="1" si="15"/>
        <v>0</v>
      </c>
      <c r="F29" s="242">
        <f t="shared" ca="1" si="15"/>
        <v>0</v>
      </c>
      <c r="G29" s="242">
        <f t="shared" ca="1" si="15"/>
        <v>0</v>
      </c>
      <c r="H29" s="242">
        <f t="shared" ca="1" si="15"/>
        <v>0</v>
      </c>
      <c r="I29" s="242">
        <f t="shared" ca="1" si="15"/>
        <v>0</v>
      </c>
      <c r="J29" s="242">
        <f t="shared" ca="1" si="15"/>
        <v>0</v>
      </c>
      <c r="K29" s="242">
        <f t="shared" ca="1" si="15"/>
        <v>0</v>
      </c>
      <c r="L29" s="242">
        <f t="shared" ca="1" si="15"/>
        <v>0</v>
      </c>
      <c r="M29" s="242">
        <f t="shared" ca="1" si="16"/>
        <v>0</v>
      </c>
      <c r="N29" s="242">
        <f t="shared" ca="1" si="16"/>
        <v>0</v>
      </c>
      <c r="O29" s="242">
        <f t="shared" ca="1" si="16"/>
        <v>0</v>
      </c>
      <c r="P29" s="242">
        <f t="shared" ca="1" si="16"/>
        <v>0</v>
      </c>
      <c r="Q29" s="242">
        <f t="shared" ca="1" si="16"/>
        <v>0</v>
      </c>
      <c r="R29" s="242">
        <f t="shared" ca="1" si="16"/>
        <v>0</v>
      </c>
      <c r="S29" s="242">
        <f t="shared" ca="1" si="16"/>
        <v>0</v>
      </c>
      <c r="T29" s="242">
        <f t="shared" ca="1" si="16"/>
        <v>0</v>
      </c>
      <c r="U29" s="242">
        <f t="shared" ca="1" si="16"/>
        <v>0</v>
      </c>
      <c r="V29" s="242">
        <f t="shared" ca="1" si="16"/>
        <v>0</v>
      </c>
      <c r="W29" s="242">
        <f t="shared" ca="1" si="17"/>
        <v>0</v>
      </c>
      <c r="X29" s="242">
        <f t="shared" ca="1" si="17"/>
        <v>0</v>
      </c>
      <c r="Y29" s="242">
        <f t="shared" ca="1" si="17"/>
        <v>0</v>
      </c>
      <c r="Z29" s="242">
        <f t="shared" ca="1" si="17"/>
        <v>0</v>
      </c>
      <c r="AA29" s="242">
        <f t="shared" ca="1" si="17"/>
        <v>0</v>
      </c>
      <c r="AB29" s="242">
        <f t="shared" ca="1" si="17"/>
        <v>0</v>
      </c>
      <c r="AC29" s="243">
        <f t="shared" ca="1" si="17"/>
        <v>0</v>
      </c>
      <c r="AD29" s="242">
        <f t="shared" ca="1" si="12"/>
        <v>0</v>
      </c>
      <c r="AE29" s="242">
        <f t="shared" ca="1" si="12"/>
        <v>0</v>
      </c>
      <c r="AF29" s="242">
        <f t="shared" ca="1" si="12"/>
        <v>0</v>
      </c>
      <c r="AG29" s="242">
        <f t="shared" ca="1" si="12"/>
        <v>0</v>
      </c>
      <c r="AH29" s="242">
        <f t="shared" ca="1" si="12"/>
        <v>0</v>
      </c>
      <c r="AI29" s="242">
        <f t="shared" ca="1" si="12"/>
        <v>0</v>
      </c>
    </row>
    <row r="30" spans="1:35" ht="21" customHeight="1">
      <c r="A30" s="121"/>
      <c r="B30" s="90"/>
    </row>
    <row r="31" spans="1:35" ht="21" customHeight="1">
      <c r="A31" s="121"/>
      <c r="B31" s="90"/>
    </row>
    <row r="32" spans="1:35" ht="21" customHeight="1">
      <c r="A32" s="121"/>
      <c r="B32" s="90"/>
    </row>
    <row r="33" spans="1:2" ht="21" customHeight="1">
      <c r="A33" s="121"/>
      <c r="B33" s="90"/>
    </row>
    <row r="34" spans="1:2" ht="21" customHeight="1">
      <c r="A34" s="121"/>
      <c r="B34" s="90"/>
    </row>
    <row r="35" spans="1:2" ht="21" customHeight="1">
      <c r="A35" s="121"/>
      <c r="B35" s="90"/>
    </row>
    <row r="36" spans="1:2" ht="21" customHeight="1">
      <c r="A36" s="121"/>
      <c r="B36" s="90"/>
    </row>
    <row r="37" spans="1:2" ht="21" customHeight="1">
      <c r="A37" s="121"/>
      <c r="B37" s="90"/>
    </row>
    <row r="38" spans="1:2" ht="21" customHeight="1">
      <c r="A38" s="121"/>
      <c r="B38" s="90"/>
    </row>
    <row r="39" spans="1:2" ht="21" customHeight="1">
      <c r="A39" s="121"/>
      <c r="B39" s="90"/>
    </row>
    <row r="40" spans="1:2" ht="21" customHeight="1">
      <c r="A40" s="121"/>
      <c r="B40" s="90"/>
    </row>
    <row r="41" spans="1:2" ht="21" customHeight="1">
      <c r="A41" s="121"/>
      <c r="B41" s="90"/>
    </row>
    <row r="42" spans="1:2" ht="21" customHeight="1">
      <c r="A42" s="121"/>
      <c r="B42" s="90"/>
    </row>
    <row r="43" spans="1:2" ht="21" customHeight="1">
      <c r="A43" s="121"/>
      <c r="B43" s="90"/>
    </row>
    <row r="44" spans="1:2" ht="21" customHeight="1">
      <c r="A44" s="121"/>
      <c r="B44" s="90"/>
    </row>
    <row r="45" spans="1:2" ht="21" customHeight="1">
      <c r="A45" s="121"/>
      <c r="B45" s="90"/>
    </row>
    <row r="46" spans="1:2" ht="21" customHeight="1">
      <c r="A46" s="121"/>
      <c r="B46" s="90"/>
    </row>
    <row r="47" spans="1:2" ht="21" customHeight="1">
      <c r="A47" s="121"/>
      <c r="B47" s="90"/>
    </row>
    <row r="48" spans="1:2" ht="21" customHeight="1">
      <c r="A48" s="121"/>
      <c r="B48" s="90"/>
    </row>
    <row r="49" spans="1:2" ht="21" customHeight="1">
      <c r="A49" s="121"/>
      <c r="B49" s="90"/>
    </row>
    <row r="50" spans="1:2" ht="21" customHeight="1">
      <c r="A50" s="121"/>
      <c r="B50" s="90"/>
    </row>
    <row r="51" spans="1:2" ht="21" customHeight="1">
      <c r="A51" s="121"/>
      <c r="B51" s="90"/>
    </row>
    <row r="52" spans="1:2" ht="21" customHeight="1">
      <c r="A52" s="121"/>
      <c r="B52" s="90"/>
    </row>
    <row r="53" spans="1:2" ht="21" customHeight="1">
      <c r="A53" s="121"/>
      <c r="B53" s="90"/>
    </row>
    <row r="54" spans="1:2" ht="21" customHeight="1">
      <c r="A54" s="121"/>
      <c r="B54" s="90"/>
    </row>
    <row r="55" spans="1:2" ht="21" customHeight="1">
      <c r="A55" s="121"/>
      <c r="B55" s="90"/>
    </row>
    <row r="56" spans="1:2" ht="21" customHeight="1">
      <c r="A56" s="121"/>
      <c r="B56" s="90"/>
    </row>
    <row r="57" spans="1:2" ht="21" customHeight="1">
      <c r="A57" s="121"/>
      <c r="B57" s="90"/>
    </row>
    <row r="58" spans="1:2" ht="21" customHeight="1">
      <c r="A58" s="121"/>
      <c r="B58" s="90"/>
    </row>
    <row r="59" spans="1:2" ht="21" customHeight="1">
      <c r="A59" s="121"/>
      <c r="B59" s="90"/>
    </row>
    <row r="60" spans="1:2" ht="21" customHeight="1">
      <c r="A60" s="121"/>
      <c r="B60" s="90"/>
    </row>
    <row r="61" spans="1:2" ht="21" customHeight="1">
      <c r="A61" s="121"/>
      <c r="B61" s="90"/>
    </row>
    <row r="62" spans="1:2" ht="21" customHeight="1">
      <c r="A62" s="121"/>
      <c r="B62" s="90"/>
    </row>
    <row r="63" spans="1:2" ht="21" customHeight="1">
      <c r="A63" s="121"/>
      <c r="B63" s="90"/>
    </row>
    <row r="64" spans="1:2" ht="21" customHeight="1">
      <c r="A64" s="121"/>
      <c r="B64" s="90"/>
    </row>
    <row r="65" spans="1:2" ht="21" customHeight="1">
      <c r="A65" s="121"/>
      <c r="B65" s="90"/>
    </row>
    <row r="66" spans="1:2" ht="21" customHeight="1">
      <c r="A66" s="121"/>
      <c r="B66" s="90"/>
    </row>
    <row r="67" spans="1:2" ht="21" customHeight="1">
      <c r="A67" s="121"/>
      <c r="B67" s="90"/>
    </row>
    <row r="68" spans="1:2" ht="21" customHeight="1">
      <c r="A68" s="121"/>
      <c r="B68" s="90"/>
    </row>
    <row r="69" spans="1:2" ht="21" customHeight="1">
      <c r="A69" s="121"/>
      <c r="B69" s="90"/>
    </row>
    <row r="70" spans="1:2" ht="21" customHeight="1">
      <c r="A70" s="121"/>
      <c r="B70" s="90"/>
    </row>
    <row r="71" spans="1:2" ht="21" customHeight="1">
      <c r="A71" s="121"/>
      <c r="B71" s="90"/>
    </row>
    <row r="72" spans="1:2" ht="21" customHeight="1">
      <c r="A72" s="121"/>
      <c r="B72" s="90"/>
    </row>
    <row r="73" spans="1:2" ht="21" customHeight="1">
      <c r="A73" s="121"/>
      <c r="B73" s="90"/>
    </row>
    <row r="74" spans="1:2" ht="21" customHeight="1">
      <c r="A74" s="121"/>
      <c r="B74" s="90"/>
    </row>
    <row r="75" spans="1:2" ht="21" customHeight="1">
      <c r="A75" s="121"/>
      <c r="B75" s="90"/>
    </row>
    <row r="76" spans="1:2" ht="21" customHeight="1">
      <c r="A76" s="121"/>
      <c r="B76" s="90"/>
    </row>
    <row r="77" spans="1:2" ht="21" customHeight="1">
      <c r="A77" s="121"/>
      <c r="B77" s="90"/>
    </row>
    <row r="78" spans="1:2" ht="21" customHeight="1">
      <c r="A78" s="121"/>
      <c r="B78" s="90"/>
    </row>
    <row r="79" spans="1:2" ht="21" customHeight="1">
      <c r="A79" s="121"/>
      <c r="B79" s="90"/>
    </row>
    <row r="80" spans="1:2" ht="21" customHeight="1">
      <c r="A80" s="121"/>
      <c r="B80" s="90"/>
    </row>
    <row r="81" spans="1:2" ht="21" customHeight="1">
      <c r="A81" s="121"/>
      <c r="B81" s="90"/>
    </row>
    <row r="82" spans="1:2" ht="21" customHeight="1">
      <c r="A82" s="121"/>
      <c r="B82" s="90"/>
    </row>
    <row r="83" spans="1:2" ht="21" customHeight="1">
      <c r="A83" s="121"/>
      <c r="B83" s="90"/>
    </row>
    <row r="84" spans="1:2" ht="21" customHeight="1">
      <c r="A84" s="121"/>
      <c r="B84" s="90"/>
    </row>
    <row r="85" spans="1:2" ht="21" customHeight="1">
      <c r="A85" s="121"/>
      <c r="B85" s="90"/>
    </row>
    <row r="86" spans="1:2" ht="21" customHeight="1">
      <c r="A86" s="121"/>
      <c r="B86" s="90"/>
    </row>
    <row r="87" spans="1:2" ht="21" customHeight="1">
      <c r="A87" s="121"/>
      <c r="B87" s="90"/>
    </row>
    <row r="88" spans="1:2" ht="21" customHeight="1">
      <c r="A88" s="121"/>
      <c r="B88" s="90"/>
    </row>
    <row r="89" spans="1:2" ht="21" customHeight="1">
      <c r="A89" s="121"/>
      <c r="B89" s="90"/>
    </row>
    <row r="90" spans="1:2" ht="21" customHeight="1">
      <c r="A90" s="121"/>
      <c r="B90" s="90"/>
    </row>
    <row r="91" spans="1:2" ht="21" customHeight="1">
      <c r="A91" s="121"/>
      <c r="B91" s="90"/>
    </row>
    <row r="92" spans="1:2" ht="21" customHeight="1">
      <c r="A92" s="121"/>
      <c r="B92" s="90"/>
    </row>
    <row r="93" spans="1:2" ht="21" customHeight="1">
      <c r="A93" s="121"/>
      <c r="B93" s="90"/>
    </row>
    <row r="94" spans="1:2" ht="21" customHeight="1">
      <c r="A94" s="121"/>
      <c r="B94" s="90"/>
    </row>
    <row r="95" spans="1:2" ht="21" customHeight="1">
      <c r="A95" s="121"/>
      <c r="B95" s="90"/>
    </row>
    <row r="96" spans="1:2" ht="21" customHeight="1">
      <c r="A96" s="121"/>
      <c r="B96" s="90"/>
    </row>
    <row r="97" spans="1:2" ht="21" customHeight="1">
      <c r="A97" s="121"/>
      <c r="B97" s="90"/>
    </row>
    <row r="98" spans="1:2" ht="21" customHeight="1">
      <c r="A98" s="121"/>
      <c r="B98" s="90"/>
    </row>
    <row r="99" spans="1:2" ht="21" customHeight="1">
      <c r="A99" s="121"/>
      <c r="B99" s="90"/>
    </row>
    <row r="100" spans="1:2" ht="21" customHeight="1">
      <c r="A100" s="121"/>
      <c r="B100" s="90"/>
    </row>
    <row r="101" spans="1:2" ht="21" customHeight="1">
      <c r="A101" s="121"/>
      <c r="B101" s="90"/>
    </row>
    <row r="102" spans="1:2" ht="21" customHeight="1">
      <c r="A102" s="121"/>
      <c r="B102" s="90"/>
    </row>
    <row r="103" spans="1:2" ht="21" customHeight="1">
      <c r="A103" s="121"/>
      <c r="B103" s="90"/>
    </row>
    <row r="104" spans="1:2" ht="21" customHeight="1">
      <c r="A104" s="121"/>
      <c r="B104" s="90"/>
    </row>
    <row r="105" spans="1:2" ht="21" customHeight="1">
      <c r="A105" s="121"/>
      <c r="B105" s="90"/>
    </row>
    <row r="106" spans="1:2" ht="21" customHeight="1">
      <c r="A106" s="121"/>
      <c r="B106" s="90"/>
    </row>
    <row r="107" spans="1:2" ht="21" customHeight="1">
      <c r="A107" s="121"/>
      <c r="B107" s="90"/>
    </row>
    <row r="108" spans="1:2" ht="21" customHeight="1">
      <c r="A108" s="121"/>
      <c r="B108" s="90"/>
    </row>
    <row r="109" spans="1:2" ht="21" customHeight="1">
      <c r="A109" s="121"/>
      <c r="B109" s="90"/>
    </row>
    <row r="110" spans="1:2" ht="21" customHeight="1">
      <c r="A110" s="121"/>
      <c r="B110" s="90"/>
    </row>
    <row r="111" spans="1:2" ht="21" customHeight="1">
      <c r="A111" s="121"/>
      <c r="B111" s="90"/>
    </row>
    <row r="112" spans="1:2" ht="21" customHeight="1">
      <c r="A112" s="121"/>
      <c r="B112" s="90"/>
    </row>
    <row r="113" spans="1:2" ht="21" customHeight="1">
      <c r="A113" s="121"/>
      <c r="B113" s="90"/>
    </row>
    <row r="114" spans="1:2" ht="21" customHeight="1">
      <c r="A114" s="121"/>
      <c r="B114" s="90"/>
    </row>
    <row r="115" spans="1:2" ht="21" customHeight="1">
      <c r="A115" s="121"/>
      <c r="B115" s="90"/>
    </row>
    <row r="116" spans="1:2" ht="21" customHeight="1">
      <c r="A116" s="121"/>
      <c r="B116" s="90"/>
    </row>
    <row r="117" spans="1:2" ht="21" customHeight="1">
      <c r="A117" s="121"/>
      <c r="B117" s="90"/>
    </row>
    <row r="118" spans="1:2" ht="21" customHeight="1">
      <c r="A118" s="121"/>
      <c r="B118" s="90"/>
    </row>
    <row r="119" spans="1:2" ht="21" customHeight="1">
      <c r="A119" s="121"/>
      <c r="B119" s="90"/>
    </row>
    <row r="120" spans="1:2" ht="21" customHeight="1">
      <c r="A120" s="121"/>
      <c r="B120" s="90"/>
    </row>
    <row r="121" spans="1:2" ht="21" customHeight="1">
      <c r="A121" s="121"/>
      <c r="B121" s="90"/>
    </row>
    <row r="122" spans="1:2" ht="21" customHeight="1">
      <c r="A122" s="121"/>
      <c r="B122" s="90"/>
    </row>
    <row r="123" spans="1:2" ht="21" customHeight="1">
      <c r="A123" s="121"/>
      <c r="B123" s="90"/>
    </row>
    <row r="124" spans="1:2" ht="21" customHeight="1">
      <c r="A124" s="121"/>
      <c r="B124" s="90"/>
    </row>
    <row r="125" spans="1:2" ht="21" customHeight="1">
      <c r="A125" s="121"/>
      <c r="B125" s="90"/>
    </row>
    <row r="126" spans="1:2" ht="21" customHeight="1">
      <c r="A126" s="121"/>
      <c r="B126" s="90"/>
    </row>
    <row r="127" spans="1:2" ht="21" customHeight="1">
      <c r="A127" s="121"/>
      <c r="B127" s="90"/>
    </row>
    <row r="128" spans="1:2" ht="21" customHeight="1">
      <c r="A128" s="121"/>
      <c r="B128" s="90"/>
    </row>
    <row r="129" spans="1:2" ht="21" customHeight="1">
      <c r="A129" s="121"/>
      <c r="B129" s="90"/>
    </row>
    <row r="130" spans="1:2" ht="21" customHeight="1">
      <c r="A130" s="121"/>
      <c r="B130" s="90"/>
    </row>
    <row r="131" spans="1:2" ht="21" customHeight="1">
      <c r="A131" s="121"/>
      <c r="B131" s="90"/>
    </row>
    <row r="132" spans="1:2" ht="21" customHeight="1">
      <c r="A132" s="121"/>
      <c r="B132" s="90"/>
    </row>
    <row r="133" spans="1:2" ht="21" customHeight="1">
      <c r="A133" s="121"/>
      <c r="B133" s="90"/>
    </row>
    <row r="134" spans="1:2" ht="21" customHeight="1">
      <c r="A134" s="121"/>
      <c r="B134" s="90"/>
    </row>
    <row r="135" spans="1:2" ht="21" customHeight="1">
      <c r="A135" s="121"/>
      <c r="B135" s="90"/>
    </row>
    <row r="136" spans="1:2" ht="21" customHeight="1">
      <c r="A136" s="121"/>
      <c r="B136" s="90"/>
    </row>
    <row r="137" spans="1:2" ht="21" customHeight="1">
      <c r="A137" s="121"/>
      <c r="B137" s="90"/>
    </row>
    <row r="138" spans="1:2" ht="21" customHeight="1">
      <c r="A138" s="121"/>
      <c r="B138" s="90"/>
    </row>
    <row r="139" spans="1:2" ht="21" customHeight="1">
      <c r="A139" s="121"/>
      <c r="B139" s="90"/>
    </row>
    <row r="140" spans="1:2" ht="21" customHeight="1">
      <c r="A140" s="121"/>
      <c r="B140" s="90"/>
    </row>
    <row r="141" spans="1:2" ht="21" customHeight="1">
      <c r="A141" s="121"/>
      <c r="B141" s="90"/>
    </row>
    <row r="142" spans="1:2" ht="21" customHeight="1">
      <c r="A142" s="121"/>
      <c r="B142" s="90"/>
    </row>
    <row r="143" spans="1:2" ht="21" customHeight="1">
      <c r="A143" s="121"/>
      <c r="B143" s="90"/>
    </row>
    <row r="144" spans="1:2" ht="21" customHeight="1">
      <c r="A144" s="121"/>
      <c r="B144" s="90"/>
    </row>
    <row r="145" spans="1:2" ht="21" customHeight="1">
      <c r="A145" s="121"/>
      <c r="B145" s="90"/>
    </row>
    <row r="146" spans="1:2" ht="21" customHeight="1">
      <c r="A146" s="121"/>
      <c r="B146" s="90"/>
    </row>
    <row r="147" spans="1:2" ht="21" customHeight="1">
      <c r="A147" s="121"/>
      <c r="B147" s="90"/>
    </row>
    <row r="148" spans="1:2" ht="21" customHeight="1">
      <c r="A148" s="121"/>
      <c r="B148" s="90"/>
    </row>
    <row r="149" spans="1:2" ht="21" customHeight="1">
      <c r="A149" s="121"/>
      <c r="B149" s="90"/>
    </row>
    <row r="150" spans="1:2" ht="21" customHeight="1">
      <c r="A150" s="121"/>
      <c r="B150" s="90"/>
    </row>
    <row r="151" spans="1:2" ht="21" customHeight="1">
      <c r="A151" s="121"/>
      <c r="B151" s="90"/>
    </row>
    <row r="152" spans="1:2" ht="21" customHeight="1">
      <c r="A152" s="121"/>
      <c r="B152" s="90"/>
    </row>
    <row r="153" spans="1:2" ht="21" customHeight="1">
      <c r="A153" s="121"/>
      <c r="B153" s="90"/>
    </row>
    <row r="154" spans="1:2" ht="21" customHeight="1">
      <c r="A154" s="121"/>
      <c r="B154" s="90"/>
    </row>
    <row r="155" spans="1:2" ht="21" customHeight="1">
      <c r="A155" s="121"/>
      <c r="B155" s="90"/>
    </row>
    <row r="156" spans="1:2" ht="21" customHeight="1">
      <c r="A156" s="121"/>
      <c r="B156" s="90"/>
    </row>
    <row r="157" spans="1:2" ht="21" customHeight="1">
      <c r="A157" s="121"/>
      <c r="B157" s="90"/>
    </row>
    <row r="158" spans="1:2" ht="21" customHeight="1">
      <c r="A158" s="121"/>
      <c r="B158" s="90"/>
    </row>
    <row r="159" spans="1:2" ht="21" customHeight="1">
      <c r="A159" s="121"/>
      <c r="B159" s="90"/>
    </row>
    <row r="160" spans="1:2" ht="21" customHeight="1">
      <c r="A160" s="121"/>
      <c r="B160" s="90"/>
    </row>
    <row r="161" spans="1:2" ht="21" customHeight="1">
      <c r="A161" s="121"/>
      <c r="B161" s="90"/>
    </row>
    <row r="162" spans="1:2" ht="21" customHeight="1">
      <c r="A162" s="121"/>
      <c r="B162" s="90"/>
    </row>
    <row r="163" spans="1:2" ht="21" customHeight="1">
      <c r="A163" s="121"/>
      <c r="B163" s="90"/>
    </row>
    <row r="164" spans="1:2" ht="21" customHeight="1">
      <c r="A164" s="121"/>
      <c r="B164" s="90"/>
    </row>
    <row r="165" spans="1:2" ht="21" customHeight="1">
      <c r="A165" s="121"/>
      <c r="B165" s="90"/>
    </row>
    <row r="166" spans="1:2" ht="21" customHeight="1">
      <c r="A166" s="121"/>
      <c r="B166" s="90"/>
    </row>
    <row r="167" spans="1:2" ht="21" customHeight="1">
      <c r="A167" s="121"/>
      <c r="B167" s="90"/>
    </row>
    <row r="168" spans="1:2" ht="21" customHeight="1">
      <c r="A168" s="121"/>
      <c r="B168" s="90"/>
    </row>
    <row r="169" spans="1:2" ht="21" customHeight="1">
      <c r="A169" s="121"/>
      <c r="B169" s="90"/>
    </row>
    <row r="170" spans="1:2" ht="21" customHeight="1">
      <c r="A170" s="121"/>
      <c r="B170" s="90"/>
    </row>
    <row r="171" spans="1:2" ht="21" customHeight="1">
      <c r="A171" s="121"/>
      <c r="B171" s="90"/>
    </row>
    <row r="172" spans="1:2" ht="21" customHeight="1">
      <c r="A172" s="121"/>
      <c r="B172" s="90"/>
    </row>
    <row r="173" spans="1:2" ht="21" customHeight="1">
      <c r="A173" s="121"/>
      <c r="B173" s="90"/>
    </row>
    <row r="174" spans="1:2" ht="21" customHeight="1">
      <c r="A174" s="121"/>
      <c r="B174" s="90"/>
    </row>
    <row r="175" spans="1:2" ht="21" customHeight="1">
      <c r="A175" s="121"/>
      <c r="B175" s="90"/>
    </row>
    <row r="176" spans="1:2" ht="21" customHeight="1">
      <c r="A176" s="121"/>
      <c r="B176" s="90"/>
    </row>
    <row r="177" spans="1:2" ht="21" customHeight="1">
      <c r="A177" s="121"/>
      <c r="B177" s="90"/>
    </row>
    <row r="178" spans="1:2" ht="21" customHeight="1">
      <c r="A178" s="121"/>
      <c r="B178" s="90"/>
    </row>
    <row r="179" spans="1:2" ht="21" customHeight="1">
      <c r="A179" s="121"/>
      <c r="B179" s="90"/>
    </row>
    <row r="180" spans="1:2" ht="21" customHeight="1">
      <c r="A180" s="121"/>
      <c r="B180" s="90"/>
    </row>
    <row r="181" spans="1:2" ht="21" customHeight="1">
      <c r="A181" s="121"/>
      <c r="B181" s="90"/>
    </row>
    <row r="182" spans="1:2" ht="21" customHeight="1">
      <c r="A182" s="121"/>
      <c r="B182" s="90"/>
    </row>
    <row r="183" spans="1:2" ht="21" customHeight="1">
      <c r="A183" s="121"/>
      <c r="B183" s="90"/>
    </row>
    <row r="184" spans="1:2" ht="21" customHeight="1">
      <c r="A184" s="121"/>
      <c r="B184" s="90"/>
    </row>
    <row r="185" spans="1:2" ht="21" customHeight="1">
      <c r="A185" s="121"/>
      <c r="B185" s="90"/>
    </row>
    <row r="186" spans="1:2" ht="21" customHeight="1">
      <c r="A186" s="121"/>
      <c r="B186" s="90"/>
    </row>
    <row r="187" spans="1:2" ht="21" customHeight="1">
      <c r="A187" s="121"/>
      <c r="B187" s="90"/>
    </row>
    <row r="188" spans="1:2" ht="21" customHeight="1">
      <c r="A188" s="121"/>
      <c r="B188" s="90"/>
    </row>
    <row r="189" spans="1:2" ht="21" customHeight="1">
      <c r="A189" s="121"/>
      <c r="B189" s="90"/>
    </row>
    <row r="190" spans="1:2" ht="21" customHeight="1">
      <c r="A190" s="121"/>
      <c r="B190" s="90"/>
    </row>
    <row r="191" spans="1:2" ht="21" customHeight="1">
      <c r="A191" s="121"/>
      <c r="B191" s="90"/>
    </row>
    <row r="192" spans="1:2" ht="21" customHeight="1">
      <c r="A192" s="121"/>
      <c r="B192" s="90"/>
    </row>
    <row r="193" spans="1:2" ht="21" customHeight="1">
      <c r="A193" s="121"/>
      <c r="B193" s="90"/>
    </row>
    <row r="194" spans="1:2" ht="21" customHeight="1">
      <c r="A194" s="121"/>
      <c r="B194" s="90"/>
    </row>
    <row r="195" spans="1:2" ht="21" customHeight="1">
      <c r="A195" s="121"/>
      <c r="B195" s="90"/>
    </row>
    <row r="196" spans="1:2" ht="21" customHeight="1">
      <c r="A196" s="121"/>
      <c r="B196" s="90"/>
    </row>
    <row r="197" spans="1:2" ht="21" customHeight="1">
      <c r="A197" s="121"/>
      <c r="B197" s="90"/>
    </row>
    <row r="198" spans="1:2" ht="21" customHeight="1">
      <c r="A198" s="121"/>
      <c r="B198" s="90"/>
    </row>
    <row r="199" spans="1:2" ht="21" customHeight="1">
      <c r="A199" s="121"/>
      <c r="B199" s="90"/>
    </row>
    <row r="200" spans="1:2" ht="21" customHeight="1">
      <c r="A200" s="121"/>
      <c r="B200" s="90"/>
    </row>
    <row r="201" spans="1:2" ht="21" customHeight="1">
      <c r="A201" s="121"/>
      <c r="B201" s="90"/>
    </row>
    <row r="202" spans="1:2" ht="21" customHeight="1">
      <c r="A202" s="121"/>
      <c r="B202" s="90"/>
    </row>
    <row r="203" spans="1:2" ht="21" customHeight="1">
      <c r="A203" s="121"/>
      <c r="B203" s="90"/>
    </row>
    <row r="204" spans="1:2" ht="21" customHeight="1">
      <c r="A204" s="121"/>
      <c r="B204" s="90"/>
    </row>
    <row r="205" spans="1:2" ht="21" customHeight="1">
      <c r="A205" s="121"/>
      <c r="B205" s="90"/>
    </row>
    <row r="206" spans="1:2" ht="21" customHeight="1">
      <c r="A206" s="121"/>
      <c r="B206" s="90"/>
    </row>
    <row r="207" spans="1:2" ht="21" customHeight="1">
      <c r="A207" s="121"/>
      <c r="B207" s="90"/>
    </row>
    <row r="208" spans="1:2" ht="21" customHeight="1">
      <c r="A208" s="121"/>
      <c r="B208" s="90"/>
    </row>
    <row r="209" spans="1:2" ht="21" customHeight="1">
      <c r="A209" s="121"/>
      <c r="B209" s="90"/>
    </row>
    <row r="210" spans="1:2" ht="21" customHeight="1">
      <c r="A210" s="121"/>
      <c r="B210" s="90"/>
    </row>
    <row r="211" spans="1:2" ht="21" customHeight="1">
      <c r="A211" s="121"/>
      <c r="B211" s="90"/>
    </row>
    <row r="212" spans="1:2" ht="21" customHeight="1">
      <c r="A212" s="121"/>
      <c r="B212" s="90"/>
    </row>
    <row r="213" spans="1:2" ht="21" customHeight="1">
      <c r="A213" s="121"/>
      <c r="B213" s="90"/>
    </row>
    <row r="214" spans="1:2" ht="21" customHeight="1">
      <c r="A214" s="121"/>
      <c r="B214" s="90"/>
    </row>
    <row r="215" spans="1:2" ht="21" customHeight="1">
      <c r="A215" s="121"/>
      <c r="B215" s="90"/>
    </row>
    <row r="216" spans="1:2" ht="21" customHeight="1">
      <c r="A216" s="121"/>
      <c r="B216" s="90"/>
    </row>
    <row r="217" spans="1:2" ht="21" customHeight="1">
      <c r="A217" s="121"/>
      <c r="B217" s="90"/>
    </row>
    <row r="218" spans="1:2" ht="21" customHeight="1">
      <c r="A218" s="121"/>
      <c r="B218" s="90"/>
    </row>
    <row r="219" spans="1:2" ht="21" customHeight="1">
      <c r="A219" s="121"/>
      <c r="B219" s="90"/>
    </row>
    <row r="220" spans="1:2" ht="21" customHeight="1">
      <c r="A220" s="121"/>
      <c r="B220" s="90"/>
    </row>
    <row r="221" spans="1:2" ht="21" customHeight="1">
      <c r="A221" s="121"/>
      <c r="B221" s="90"/>
    </row>
    <row r="222" spans="1:2" ht="21" customHeight="1">
      <c r="A222" s="121"/>
      <c r="B222" s="90"/>
    </row>
    <row r="223" spans="1:2" ht="21" customHeight="1">
      <c r="A223" s="121"/>
      <c r="B223" s="90"/>
    </row>
    <row r="224" spans="1:2" ht="21" customHeight="1">
      <c r="A224" s="121"/>
      <c r="B224" s="90"/>
    </row>
    <row r="225" spans="1:2" ht="21" customHeight="1">
      <c r="A225" s="121"/>
      <c r="B225" s="90"/>
    </row>
    <row r="226" spans="1:2" ht="21" customHeight="1">
      <c r="A226" s="121"/>
      <c r="B226" s="90"/>
    </row>
    <row r="227" spans="1:2" ht="21" customHeight="1">
      <c r="A227" s="121"/>
      <c r="B227" s="90"/>
    </row>
    <row r="228" spans="1:2" ht="21" customHeight="1">
      <c r="A228" s="121"/>
      <c r="B228" s="90"/>
    </row>
    <row r="229" spans="1:2" ht="21" customHeight="1">
      <c r="A229" s="121"/>
      <c r="B229" s="90"/>
    </row>
    <row r="230" spans="1:2" ht="21" customHeight="1">
      <c r="A230" s="121"/>
      <c r="B230" s="90"/>
    </row>
    <row r="231" spans="1:2" ht="21" customHeight="1">
      <c r="A231" s="121"/>
      <c r="B231" s="90"/>
    </row>
    <row r="232" spans="1:2" ht="21" customHeight="1">
      <c r="A232" s="121"/>
      <c r="B232" s="90"/>
    </row>
    <row r="233" spans="1:2" ht="21" customHeight="1">
      <c r="A233" s="121"/>
      <c r="B233" s="90"/>
    </row>
    <row r="234" spans="1:2" ht="21" customHeight="1">
      <c r="A234" s="121"/>
      <c r="B234" s="90"/>
    </row>
    <row r="235" spans="1:2" ht="21" customHeight="1">
      <c r="A235" s="121"/>
      <c r="B235" s="90"/>
    </row>
    <row r="236" spans="1:2" ht="21" customHeight="1">
      <c r="A236" s="121"/>
      <c r="B236" s="90"/>
    </row>
    <row r="237" spans="1:2" ht="21" customHeight="1">
      <c r="A237" s="121"/>
      <c r="B237" s="90"/>
    </row>
    <row r="238" spans="1:2" ht="21" customHeight="1">
      <c r="A238" s="121"/>
      <c r="B238" s="90"/>
    </row>
    <row r="239" spans="1:2" ht="21" customHeight="1">
      <c r="A239" s="121"/>
      <c r="B239" s="90"/>
    </row>
    <row r="240" spans="1:2" ht="21" customHeight="1">
      <c r="A240" s="121"/>
      <c r="B240" s="90"/>
    </row>
    <row r="241" spans="1:2" ht="21" customHeight="1">
      <c r="A241" s="121"/>
      <c r="B241" s="90"/>
    </row>
    <row r="242" spans="1:2" ht="21" customHeight="1">
      <c r="A242" s="121"/>
      <c r="B242" s="90"/>
    </row>
    <row r="243" spans="1:2" ht="21" customHeight="1">
      <c r="A243" s="121"/>
      <c r="B243" s="90"/>
    </row>
    <row r="244" spans="1:2" ht="21" customHeight="1">
      <c r="A244" s="121"/>
      <c r="B244" s="90"/>
    </row>
    <row r="245" spans="1:2" ht="21" customHeight="1">
      <c r="A245" s="121"/>
      <c r="B245" s="90"/>
    </row>
    <row r="246" spans="1:2" ht="21" customHeight="1">
      <c r="A246" s="121"/>
      <c r="B246" s="90"/>
    </row>
    <row r="247" spans="1:2" ht="21" customHeight="1">
      <c r="A247" s="121"/>
      <c r="B247" s="90"/>
    </row>
    <row r="248" spans="1:2" ht="21" customHeight="1">
      <c r="A248" s="121"/>
      <c r="B248" s="90"/>
    </row>
    <row r="249" spans="1:2" ht="21" customHeight="1">
      <c r="A249" s="121"/>
      <c r="B249" s="90"/>
    </row>
    <row r="250" spans="1:2" ht="21" customHeight="1">
      <c r="A250" s="121"/>
      <c r="B250" s="90"/>
    </row>
    <row r="251" spans="1:2" ht="21" customHeight="1">
      <c r="A251" s="121"/>
      <c r="B251" s="90"/>
    </row>
    <row r="252" spans="1:2" ht="21" customHeight="1">
      <c r="A252" s="121"/>
      <c r="B252" s="90"/>
    </row>
    <row r="253" spans="1:2" ht="21" customHeight="1">
      <c r="A253" s="121"/>
      <c r="B253" s="90"/>
    </row>
    <row r="254" spans="1:2" ht="21" customHeight="1">
      <c r="A254" s="121"/>
      <c r="B254" s="90"/>
    </row>
    <row r="255" spans="1:2" ht="21" customHeight="1">
      <c r="A255" s="121"/>
      <c r="B255" s="90"/>
    </row>
    <row r="256" spans="1:2" ht="21" customHeight="1">
      <c r="A256" s="121"/>
      <c r="B256" s="90"/>
    </row>
    <row r="257" spans="1:2" ht="21" customHeight="1">
      <c r="A257" s="121"/>
      <c r="B257" s="90"/>
    </row>
    <row r="258" spans="1:2" ht="21" customHeight="1">
      <c r="A258" s="121"/>
      <c r="B258" s="90"/>
    </row>
    <row r="259" spans="1:2" ht="21" customHeight="1">
      <c r="A259" s="121"/>
      <c r="B259" s="90"/>
    </row>
    <row r="260" spans="1:2" ht="21" customHeight="1">
      <c r="A260" s="121"/>
      <c r="B260" s="90"/>
    </row>
    <row r="261" spans="1:2" ht="21" customHeight="1">
      <c r="A261" s="121"/>
      <c r="B261" s="90"/>
    </row>
    <row r="262" spans="1:2" ht="21" customHeight="1">
      <c r="A262" s="121"/>
      <c r="B262" s="90"/>
    </row>
    <row r="263" spans="1:2" ht="21" customHeight="1">
      <c r="A263" s="121"/>
      <c r="B263" s="90"/>
    </row>
    <row r="264" spans="1:2" ht="21" customHeight="1">
      <c r="A264" s="121"/>
      <c r="B264" s="90"/>
    </row>
    <row r="265" spans="1:2" ht="21" customHeight="1">
      <c r="A265" s="121"/>
      <c r="B265" s="90"/>
    </row>
    <row r="266" spans="1:2" ht="21" customHeight="1">
      <c r="A266" s="121"/>
      <c r="B266" s="90"/>
    </row>
    <row r="267" spans="1:2" ht="21" customHeight="1">
      <c r="A267" s="121"/>
      <c r="B267" s="90"/>
    </row>
    <row r="268" spans="1:2" ht="21" customHeight="1">
      <c r="A268" s="121"/>
      <c r="B268" s="90"/>
    </row>
    <row r="269" spans="1:2" ht="21" customHeight="1">
      <c r="A269" s="121"/>
      <c r="B269" s="90"/>
    </row>
    <row r="270" spans="1:2" ht="21" customHeight="1">
      <c r="A270" s="121"/>
      <c r="B270" s="90"/>
    </row>
    <row r="271" spans="1:2" ht="21" customHeight="1">
      <c r="A271" s="121"/>
      <c r="B271" s="90"/>
    </row>
    <row r="272" spans="1:2" ht="21" customHeight="1">
      <c r="A272" s="121"/>
      <c r="B272" s="90"/>
    </row>
    <row r="273" spans="1:2" ht="21" customHeight="1">
      <c r="A273" s="121"/>
      <c r="B273" s="90"/>
    </row>
    <row r="274" spans="1:2" ht="21" customHeight="1">
      <c r="A274" s="121"/>
      <c r="B274" s="90"/>
    </row>
    <row r="275" spans="1:2" ht="21" customHeight="1">
      <c r="A275" s="121"/>
      <c r="B275" s="90"/>
    </row>
    <row r="276" spans="1:2" ht="21" customHeight="1">
      <c r="A276" s="121"/>
      <c r="B276" s="90"/>
    </row>
    <row r="277" spans="1:2" ht="21" customHeight="1">
      <c r="A277" s="121"/>
      <c r="B277" s="90"/>
    </row>
    <row r="278" spans="1:2" ht="21" customHeight="1">
      <c r="A278" s="121"/>
      <c r="B278" s="90"/>
    </row>
    <row r="279" spans="1:2" ht="21" customHeight="1">
      <c r="A279" s="121"/>
      <c r="B279" s="90"/>
    </row>
    <row r="280" spans="1:2" ht="21" customHeight="1">
      <c r="A280" s="121"/>
      <c r="B280" s="90"/>
    </row>
    <row r="281" spans="1:2" ht="21" customHeight="1">
      <c r="A281" s="121"/>
      <c r="B281" s="90"/>
    </row>
    <row r="282" spans="1:2" ht="21" customHeight="1">
      <c r="A282" s="121"/>
      <c r="B282" s="90"/>
    </row>
    <row r="283" spans="1:2" ht="21" customHeight="1">
      <c r="A283" s="121"/>
      <c r="B283" s="90"/>
    </row>
    <row r="284" spans="1:2" ht="21" customHeight="1">
      <c r="A284" s="121"/>
      <c r="B284" s="90"/>
    </row>
    <row r="285" spans="1:2" ht="21" customHeight="1">
      <c r="A285" s="121"/>
      <c r="B285" s="90"/>
    </row>
    <row r="286" spans="1:2" ht="21" customHeight="1">
      <c r="A286" s="121"/>
      <c r="B286" s="90"/>
    </row>
    <row r="287" spans="1:2" ht="21" customHeight="1">
      <c r="A287" s="121"/>
      <c r="B287" s="90"/>
    </row>
    <row r="288" spans="1:2" ht="21" customHeight="1">
      <c r="A288" s="121"/>
      <c r="B288" s="90"/>
    </row>
    <row r="289" spans="1:2" ht="21" customHeight="1">
      <c r="A289" s="121"/>
      <c r="B289" s="90"/>
    </row>
    <row r="290" spans="1:2" ht="21" customHeight="1">
      <c r="A290" s="121"/>
      <c r="B290" s="90"/>
    </row>
    <row r="291" spans="1:2" ht="21" customHeight="1">
      <c r="A291" s="121"/>
      <c r="B291" s="90"/>
    </row>
    <row r="292" spans="1:2" ht="21" customHeight="1">
      <c r="A292" s="121"/>
      <c r="B292" s="90"/>
    </row>
    <row r="293" spans="1:2" ht="21" customHeight="1">
      <c r="A293" s="121"/>
      <c r="B293" s="90"/>
    </row>
    <row r="294" spans="1:2" ht="21" customHeight="1">
      <c r="A294" s="121"/>
      <c r="B294" s="90"/>
    </row>
    <row r="295" spans="1:2" ht="21" customHeight="1">
      <c r="A295" s="121"/>
      <c r="B295" s="90"/>
    </row>
    <row r="296" spans="1:2" ht="21" customHeight="1">
      <c r="A296" s="121"/>
      <c r="B296" s="90"/>
    </row>
    <row r="297" spans="1:2" ht="21" customHeight="1">
      <c r="A297" s="121"/>
      <c r="B297" s="90"/>
    </row>
    <row r="298" spans="1:2" ht="21" customHeight="1">
      <c r="A298" s="121"/>
      <c r="B298" s="90"/>
    </row>
    <row r="299" spans="1:2" ht="21" customHeight="1">
      <c r="A299" s="121"/>
      <c r="B299" s="90"/>
    </row>
    <row r="300" spans="1:2" ht="21" customHeight="1">
      <c r="A300" s="121"/>
      <c r="B300" s="90"/>
    </row>
    <row r="301" spans="1:2" ht="21" customHeight="1">
      <c r="A301" s="121"/>
      <c r="B301" s="90"/>
    </row>
    <row r="302" spans="1:2" ht="21" customHeight="1">
      <c r="A302" s="121"/>
      <c r="B302" s="90"/>
    </row>
    <row r="303" spans="1:2" ht="21" customHeight="1">
      <c r="A303" s="121"/>
      <c r="B303" s="90"/>
    </row>
    <row r="304" spans="1:2" ht="21" customHeight="1">
      <c r="A304" s="121"/>
      <c r="B304" s="90"/>
    </row>
    <row r="305" spans="1:2" ht="21" customHeight="1">
      <c r="A305" s="121"/>
      <c r="B305" s="90"/>
    </row>
    <row r="306" spans="1:2" ht="21" customHeight="1">
      <c r="A306" s="121"/>
      <c r="B306" s="90"/>
    </row>
    <row r="307" spans="1:2" ht="21" customHeight="1">
      <c r="A307" s="121"/>
      <c r="B307" s="90"/>
    </row>
    <row r="308" spans="1:2" ht="21" customHeight="1">
      <c r="A308" s="121"/>
      <c r="B308" s="90"/>
    </row>
    <row r="309" spans="1:2" ht="21" customHeight="1">
      <c r="A309" s="121"/>
      <c r="B309" s="90"/>
    </row>
    <row r="310" spans="1:2" ht="21" customHeight="1">
      <c r="A310" s="121"/>
      <c r="B310" s="90"/>
    </row>
    <row r="311" spans="1:2" ht="21" customHeight="1">
      <c r="A311" s="121"/>
      <c r="B311" s="90"/>
    </row>
    <row r="312" spans="1:2" ht="21" customHeight="1">
      <c r="A312" s="121"/>
      <c r="B312" s="90"/>
    </row>
    <row r="313" spans="1:2" ht="21" customHeight="1">
      <c r="A313" s="121"/>
      <c r="B313" s="90"/>
    </row>
    <row r="314" spans="1:2" ht="21" customHeight="1">
      <c r="A314" s="121"/>
      <c r="B314" s="90"/>
    </row>
    <row r="315" spans="1:2" ht="21" customHeight="1">
      <c r="A315" s="121"/>
      <c r="B315" s="90"/>
    </row>
    <row r="316" spans="1:2" ht="21" customHeight="1">
      <c r="A316" s="121"/>
      <c r="B316" s="90"/>
    </row>
    <row r="317" spans="1:2" ht="21" customHeight="1">
      <c r="A317" s="121"/>
      <c r="B317" s="90"/>
    </row>
    <row r="318" spans="1:2" ht="21" customHeight="1">
      <c r="A318" s="121"/>
      <c r="B318" s="90"/>
    </row>
    <row r="319" spans="1:2" ht="21" customHeight="1">
      <c r="A319" s="121"/>
      <c r="B319" s="90"/>
    </row>
    <row r="320" spans="1:2" ht="21" customHeight="1">
      <c r="A320" s="121"/>
      <c r="B320" s="90"/>
    </row>
    <row r="321" spans="1:2" ht="21" customHeight="1">
      <c r="A321" s="121"/>
      <c r="B321" s="90"/>
    </row>
    <row r="322" spans="1:2" ht="21" customHeight="1">
      <c r="A322" s="121"/>
      <c r="B322" s="90"/>
    </row>
    <row r="323" spans="1:2" ht="21" customHeight="1">
      <c r="A323" s="121"/>
      <c r="B323" s="90"/>
    </row>
    <row r="324" spans="1:2" ht="21" customHeight="1">
      <c r="A324" s="121"/>
      <c r="B324" s="90"/>
    </row>
    <row r="325" spans="1:2" ht="21" customHeight="1">
      <c r="A325" s="121"/>
      <c r="B325" s="90"/>
    </row>
    <row r="326" spans="1:2" ht="21" customHeight="1">
      <c r="A326" s="121"/>
      <c r="B326" s="90"/>
    </row>
    <row r="327" spans="1:2" ht="21" customHeight="1">
      <c r="A327" s="121"/>
      <c r="B327" s="90"/>
    </row>
    <row r="328" spans="1:2" ht="21" customHeight="1">
      <c r="A328" s="121"/>
      <c r="B328" s="90"/>
    </row>
    <row r="329" spans="1:2" ht="21" customHeight="1">
      <c r="A329" s="121"/>
      <c r="B329" s="90"/>
    </row>
    <row r="330" spans="1:2" ht="21" customHeight="1">
      <c r="A330" s="121"/>
      <c r="B330" s="90"/>
    </row>
    <row r="331" spans="1:2" ht="21" customHeight="1">
      <c r="A331" s="121"/>
      <c r="B331" s="90"/>
    </row>
    <row r="332" spans="1:2" ht="21" customHeight="1">
      <c r="A332" s="121"/>
      <c r="B332" s="90"/>
    </row>
    <row r="333" spans="1:2" ht="21" customHeight="1">
      <c r="A333" s="121"/>
      <c r="B333" s="90"/>
    </row>
    <row r="334" spans="1:2" ht="21" customHeight="1">
      <c r="A334" s="121"/>
      <c r="B334" s="90"/>
    </row>
    <row r="335" spans="1:2" ht="21" customHeight="1">
      <c r="A335" s="121"/>
      <c r="B335" s="90"/>
    </row>
    <row r="336" spans="1:2" ht="21" customHeight="1">
      <c r="A336" s="121"/>
      <c r="B336" s="90"/>
    </row>
    <row r="337" spans="1:2" ht="21" customHeight="1">
      <c r="A337" s="121"/>
      <c r="B337" s="90"/>
    </row>
    <row r="338" spans="1:2" ht="21" customHeight="1">
      <c r="A338" s="121"/>
      <c r="B338" s="90"/>
    </row>
    <row r="339" spans="1:2" ht="21" customHeight="1">
      <c r="A339" s="121"/>
      <c r="B339" s="90"/>
    </row>
  </sheetData>
  <phoneticPr fontId="1"/>
  <pageMargins left="0.7" right="0.7" top="0.75" bottom="0.75" header="0.3" footer="0.3"/>
  <pageSetup paperSize="9" orientation="portrait" r:id="rId1"/>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2:AB366"/>
  <sheetViews>
    <sheetView showGridLines="0" zoomScale="70" zoomScaleNormal="70" workbookViewId="0">
      <selection activeCell="A17" sqref="A17:XFD17"/>
    </sheetView>
  </sheetViews>
  <sheetFormatPr defaultRowHeight="13.5"/>
  <cols>
    <col min="1" max="1" width="8.25" bestFit="1" customWidth="1"/>
    <col min="2" max="18" width="7.5" customWidth="1"/>
  </cols>
  <sheetData>
    <row r="2" spans="1:28">
      <c r="B2" t="s">
        <v>76</v>
      </c>
    </row>
    <row r="3" spans="1:28" s="106" customFormat="1">
      <c r="A3" s="107" t="s">
        <v>77</v>
      </c>
      <c r="B3" s="107" t="str">
        <f>マスタ!$E3</f>
        <v>長尾</v>
      </c>
      <c r="C3" s="107" t="str">
        <f>マスタ!$E4</f>
        <v>鈴木裕</v>
      </c>
      <c r="D3" s="107" t="str">
        <f>マスタ!$E5</f>
        <v>駒井</v>
      </c>
      <c r="E3" s="107" t="str">
        <f>マスタ!$E6</f>
        <v>武茂</v>
      </c>
      <c r="F3" s="107" t="str">
        <f>マスタ!$E7</f>
        <v>板坂</v>
      </c>
      <c r="G3" s="107" t="str">
        <f>マスタ!$E8</f>
        <v>今前田</v>
      </c>
      <c r="H3" s="107" t="str">
        <f>マスタ!$E9</f>
        <v>浦辻</v>
      </c>
      <c r="I3" s="107" t="str">
        <f>マスタ!$E10</f>
        <v>木村</v>
      </c>
      <c r="J3" s="107" t="str">
        <f>マスタ!$E11</f>
        <v>広田</v>
      </c>
      <c r="K3" s="107" t="s">
        <v>516</v>
      </c>
      <c r="L3" s="107" t="s">
        <v>525</v>
      </c>
      <c r="M3" s="107" t="str">
        <f>マスタ!$E14</f>
        <v>高橋</v>
      </c>
      <c r="N3" s="107" t="str">
        <f>マスタ!$E15</f>
        <v>大屋</v>
      </c>
      <c r="O3" s="107" t="str">
        <f>マスタ!$E16</f>
        <v>深田</v>
      </c>
      <c r="P3" s="107" t="str">
        <f>マスタ!$E17</f>
        <v>小林</v>
      </c>
      <c r="Q3" s="107" t="str">
        <f>マスタ!$E18</f>
        <v>谷口</v>
      </c>
      <c r="R3" s="107" t="str">
        <f>マスタ!$E19</f>
        <v>片山</v>
      </c>
      <c r="S3" s="107" t="str">
        <f>マスタ!$E20</f>
        <v>小沼</v>
      </c>
      <c r="T3" s="107" t="str">
        <f>マスタ!$E21</f>
        <v>清水</v>
      </c>
      <c r="U3" s="107" t="str">
        <f>マスタ!$E22</f>
        <v>友廣</v>
      </c>
      <c r="V3" s="107" t="str">
        <f>マスタ!$E23</f>
        <v>佐藤真</v>
      </c>
      <c r="W3" s="107" t="str">
        <f>マスタ!$E24</f>
        <v>星</v>
      </c>
      <c r="X3" s="107" t="str">
        <f>マスタ!$E25</f>
        <v>片山紗</v>
      </c>
      <c r="Y3" s="107" t="str">
        <f>マスタ!$E26</f>
        <v>石巻</v>
      </c>
      <c r="Z3" s="107" t="str">
        <f>マスタ!$E27</f>
        <v>安富</v>
      </c>
      <c r="AA3" s="107" t="str">
        <f>マスタ!$E28</f>
        <v>米坂</v>
      </c>
      <c r="AB3" s="107" t="str">
        <f>マスタ!$E29</f>
        <v>大澤</v>
      </c>
    </row>
    <row r="4" spans="1:28">
      <c r="A4" s="93">
        <f>長尾!B9</f>
        <v>45200</v>
      </c>
      <c r="B4" s="94" t="str">
        <f ca="1">VLOOKUP($A4,INDIRECT(B$3&amp;"!$B$9:$Q$39"),15,0)</f>
        <v/>
      </c>
      <c r="C4" s="94" t="str">
        <f t="shared" ref="C4:R19" ca="1" si="0">VLOOKUP($A4,INDIRECT(C$3&amp;"!$B$9:$Q$39"),15,0)</f>
        <v/>
      </c>
      <c r="D4" s="94" t="str">
        <f t="shared" ca="1" si="0"/>
        <v/>
      </c>
      <c r="E4" s="94">
        <f t="shared" ca="1" si="0"/>
        <v>6000.0000000000009</v>
      </c>
      <c r="F4" s="94" t="str">
        <f t="shared" ca="1" si="0"/>
        <v/>
      </c>
      <c r="G4" s="94" t="str">
        <f t="shared" ca="1" si="0"/>
        <v/>
      </c>
      <c r="H4" s="94" t="str">
        <f t="shared" ca="1" si="0"/>
        <v/>
      </c>
      <c r="I4" s="94" t="str">
        <f t="shared" ca="1" si="0"/>
        <v/>
      </c>
      <c r="J4" s="94" t="str">
        <f t="shared" ca="1" si="0"/>
        <v/>
      </c>
      <c r="K4" s="94" t="str">
        <f t="shared" ca="1" si="0"/>
        <v/>
      </c>
      <c r="L4" s="94" t="str">
        <f t="shared" ca="1" si="0"/>
        <v/>
      </c>
      <c r="M4" s="94" t="str">
        <f t="shared" ca="1" si="0"/>
        <v/>
      </c>
      <c r="N4" s="94" t="str">
        <f t="shared" ca="1" si="0"/>
        <v/>
      </c>
      <c r="O4" s="94" t="str">
        <f t="shared" ca="1" si="0"/>
        <v/>
      </c>
      <c r="P4" s="94" t="str">
        <f t="shared" ca="1" si="0"/>
        <v/>
      </c>
      <c r="Q4" s="94" t="str">
        <f t="shared" ca="1" si="0"/>
        <v/>
      </c>
      <c r="R4" s="94">
        <f t="shared" ca="1" si="0"/>
        <v>4800.0000000000018</v>
      </c>
      <c r="S4" s="94" t="str">
        <f t="shared" ref="S4:AB19" ca="1" si="1">VLOOKUP($A4,INDIRECT(S$3&amp;"!$B$9:$Q$39"),15,0)</f>
        <v/>
      </c>
      <c r="T4" s="94" t="str">
        <f t="shared" ca="1" si="1"/>
        <v/>
      </c>
      <c r="U4" s="94" t="str">
        <f t="shared" ca="1" si="1"/>
        <v/>
      </c>
      <c r="V4" s="94" t="str">
        <f t="shared" ca="1" si="1"/>
        <v/>
      </c>
      <c r="W4" s="94" t="str">
        <f t="shared" ca="1" si="1"/>
        <v/>
      </c>
      <c r="X4" s="94" t="str">
        <f t="shared" ca="1" si="1"/>
        <v/>
      </c>
      <c r="Y4" s="94" t="str">
        <f t="shared" ca="1" si="1"/>
        <v/>
      </c>
      <c r="Z4" s="94" t="str">
        <f t="shared" ca="1" si="1"/>
        <v/>
      </c>
      <c r="AA4" s="94" t="str">
        <f t="shared" ca="1" si="1"/>
        <v/>
      </c>
      <c r="AB4" s="94" t="str">
        <f t="shared" ca="1" si="1"/>
        <v/>
      </c>
    </row>
    <row r="5" spans="1:28">
      <c r="A5" s="95">
        <f>A4+1</f>
        <v>45201</v>
      </c>
      <c r="B5" s="94" t="str">
        <f t="shared" ref="B5:H34" ca="1" si="2">VLOOKUP($A5,INDIRECT(B$3&amp;"!$B$9:$Q$39"),15,0)</f>
        <v/>
      </c>
      <c r="C5" s="94" t="str">
        <f t="shared" ca="1" si="0"/>
        <v/>
      </c>
      <c r="D5" s="94" t="str">
        <f t="shared" ca="1" si="0"/>
        <v/>
      </c>
      <c r="E5" s="94">
        <f t="shared" ca="1" si="0"/>
        <v>7199.9999999999991</v>
      </c>
      <c r="F5" s="94" t="str">
        <f t="shared" ca="1" si="0"/>
        <v/>
      </c>
      <c r="G5" s="94" t="str">
        <f t="shared" ca="1" si="0"/>
        <v/>
      </c>
      <c r="H5" s="94" t="str">
        <f t="shared" ca="1" si="0"/>
        <v/>
      </c>
      <c r="I5" s="94" t="str">
        <f t="shared" ca="1" si="0"/>
        <v/>
      </c>
      <c r="J5" s="94" t="str">
        <f t="shared" ca="1" si="0"/>
        <v/>
      </c>
      <c r="K5" s="94" t="str">
        <f t="shared" ca="1" si="0"/>
        <v/>
      </c>
      <c r="L5" s="94" t="str">
        <f t="shared" ca="1" si="0"/>
        <v/>
      </c>
      <c r="M5" s="94" t="str">
        <f t="shared" ca="1" si="0"/>
        <v/>
      </c>
      <c r="N5" s="94" t="str">
        <f t="shared" ca="1" si="0"/>
        <v/>
      </c>
      <c r="O5" s="94" t="str">
        <f t="shared" ca="1" si="0"/>
        <v/>
      </c>
      <c r="P5" s="94" t="str">
        <f t="shared" ca="1" si="0"/>
        <v/>
      </c>
      <c r="Q5" s="94" t="str">
        <f t="shared" ca="1" si="0"/>
        <v/>
      </c>
      <c r="R5" s="94" t="str">
        <f t="shared" ca="1" si="0"/>
        <v/>
      </c>
      <c r="S5" s="94" t="str">
        <f t="shared" ca="1" si="1"/>
        <v/>
      </c>
      <c r="T5" s="94" t="str">
        <f t="shared" ca="1" si="1"/>
        <v/>
      </c>
      <c r="U5" s="94" t="str">
        <f t="shared" ca="1" si="1"/>
        <v/>
      </c>
      <c r="V5" s="94" t="str">
        <f t="shared" ca="1" si="1"/>
        <v/>
      </c>
      <c r="W5" s="94" t="str">
        <f t="shared" ca="1" si="1"/>
        <v/>
      </c>
      <c r="X5" s="94" t="str">
        <f t="shared" ca="1" si="1"/>
        <v/>
      </c>
      <c r="Y5" s="94" t="str">
        <f t="shared" ca="1" si="1"/>
        <v/>
      </c>
      <c r="Z5" s="94" t="str">
        <f t="shared" ca="1" si="1"/>
        <v/>
      </c>
      <c r="AA5" s="94" t="str">
        <f t="shared" ca="1" si="1"/>
        <v/>
      </c>
      <c r="AB5" s="94" t="str">
        <f t="shared" ca="1" si="1"/>
        <v/>
      </c>
    </row>
    <row r="6" spans="1:28">
      <c r="A6" s="95">
        <f t="shared" ref="A6:A34" si="3">A5+1</f>
        <v>45202</v>
      </c>
      <c r="B6" s="94" t="str">
        <f t="shared" ca="1" si="2"/>
        <v/>
      </c>
      <c r="C6" s="94" t="str">
        <f t="shared" ca="1" si="0"/>
        <v/>
      </c>
      <c r="D6" s="94" t="str">
        <f t="shared" ca="1" si="0"/>
        <v/>
      </c>
      <c r="E6" s="94" t="str">
        <f t="shared" ca="1" si="0"/>
        <v/>
      </c>
      <c r="F6" s="94" t="str">
        <f t="shared" ca="1" si="0"/>
        <v/>
      </c>
      <c r="G6" s="94" t="str">
        <f t="shared" ca="1" si="0"/>
        <v/>
      </c>
      <c r="H6" s="94" t="str">
        <f t="shared" ca="1" si="0"/>
        <v/>
      </c>
      <c r="I6" s="94" t="str">
        <f t="shared" ca="1" si="0"/>
        <v/>
      </c>
      <c r="J6" s="94" t="str">
        <f t="shared" ca="1" si="0"/>
        <v/>
      </c>
      <c r="K6" s="94" t="str">
        <f t="shared" ca="1" si="0"/>
        <v/>
      </c>
      <c r="L6" s="94" t="str">
        <f t="shared" ca="1" si="0"/>
        <v/>
      </c>
      <c r="M6" s="94" t="str">
        <f t="shared" ca="1" si="0"/>
        <v/>
      </c>
      <c r="N6" s="94" t="str">
        <f t="shared" ca="1" si="0"/>
        <v/>
      </c>
      <c r="O6" s="94" t="str">
        <f t="shared" ca="1" si="0"/>
        <v/>
      </c>
      <c r="P6" s="94" t="str">
        <f t="shared" ca="1" si="0"/>
        <v/>
      </c>
      <c r="Q6" s="94" t="str">
        <f t="shared" ca="1" si="0"/>
        <v/>
      </c>
      <c r="R6" s="94" t="str">
        <f t="shared" ca="1" si="0"/>
        <v/>
      </c>
      <c r="S6" s="94" t="str">
        <f t="shared" ca="1" si="1"/>
        <v/>
      </c>
      <c r="T6" s="94" t="str">
        <f t="shared" ca="1" si="1"/>
        <v/>
      </c>
      <c r="U6" s="94" t="str">
        <f t="shared" ca="1" si="1"/>
        <v/>
      </c>
      <c r="V6" s="94" t="str">
        <f t="shared" ca="1" si="1"/>
        <v/>
      </c>
      <c r="W6" s="94" t="str">
        <f t="shared" ca="1" si="1"/>
        <v/>
      </c>
      <c r="X6" s="94" t="str">
        <f t="shared" ca="1" si="1"/>
        <v/>
      </c>
      <c r="Y6" s="94" t="str">
        <f t="shared" ca="1" si="1"/>
        <v/>
      </c>
      <c r="Z6" s="94" t="str">
        <f t="shared" ca="1" si="1"/>
        <v/>
      </c>
      <c r="AA6" s="94" t="str">
        <f t="shared" ca="1" si="1"/>
        <v/>
      </c>
      <c r="AB6" s="94" t="str">
        <f t="shared" ca="1" si="1"/>
        <v/>
      </c>
    </row>
    <row r="7" spans="1:28">
      <c r="A7" s="95">
        <f t="shared" si="3"/>
        <v>45203</v>
      </c>
      <c r="B7" s="94" t="str">
        <f t="shared" ca="1" si="2"/>
        <v/>
      </c>
      <c r="C7" s="94" t="str">
        <f t="shared" ca="1" si="0"/>
        <v/>
      </c>
      <c r="D7" s="94" t="str">
        <f t="shared" ca="1" si="0"/>
        <v/>
      </c>
      <c r="E7" s="94" t="str">
        <f t="shared" ca="1" si="0"/>
        <v/>
      </c>
      <c r="F7" s="94" t="str">
        <f t="shared" ca="1" si="0"/>
        <v/>
      </c>
      <c r="G7" s="94" t="str">
        <f t="shared" ca="1" si="0"/>
        <v/>
      </c>
      <c r="H7" s="94" t="str">
        <f t="shared" ca="1" si="0"/>
        <v/>
      </c>
      <c r="I7" s="94" t="str">
        <f t="shared" ca="1" si="0"/>
        <v/>
      </c>
      <c r="J7" s="94" t="str">
        <f t="shared" ca="1" si="0"/>
        <v/>
      </c>
      <c r="K7" s="94" t="str">
        <f t="shared" ca="1" si="0"/>
        <v/>
      </c>
      <c r="L7" s="94" t="str">
        <f t="shared" ca="1" si="0"/>
        <v/>
      </c>
      <c r="M7" s="94" t="str">
        <f t="shared" ca="1" si="0"/>
        <v/>
      </c>
      <c r="N7" s="94" t="str">
        <f t="shared" ca="1" si="0"/>
        <v/>
      </c>
      <c r="O7" s="94" t="str">
        <f t="shared" ca="1" si="0"/>
        <v/>
      </c>
      <c r="P7" s="94" t="str">
        <f t="shared" ca="1" si="0"/>
        <v/>
      </c>
      <c r="Q7" s="94" t="str">
        <f t="shared" ca="1" si="0"/>
        <v/>
      </c>
      <c r="R7" s="94" t="str">
        <f t="shared" ca="1" si="0"/>
        <v/>
      </c>
      <c r="S7" s="94" t="str">
        <f t="shared" ca="1" si="1"/>
        <v/>
      </c>
      <c r="T7" s="94" t="str">
        <f t="shared" ca="1" si="1"/>
        <v/>
      </c>
      <c r="U7" s="94" t="str">
        <f t="shared" ca="1" si="1"/>
        <v/>
      </c>
      <c r="V7" s="94" t="str">
        <f t="shared" ca="1" si="1"/>
        <v/>
      </c>
      <c r="W7" s="94" t="str">
        <f t="shared" ca="1" si="1"/>
        <v/>
      </c>
      <c r="X7" s="94" t="str">
        <f t="shared" ca="1" si="1"/>
        <v/>
      </c>
      <c r="Y7" s="94" t="str">
        <f t="shared" ca="1" si="1"/>
        <v/>
      </c>
      <c r="Z7" s="94" t="str">
        <f t="shared" ca="1" si="1"/>
        <v/>
      </c>
      <c r="AA7" s="94" t="str">
        <f t="shared" ca="1" si="1"/>
        <v/>
      </c>
      <c r="AB7" s="94" t="str">
        <f t="shared" ca="1" si="1"/>
        <v/>
      </c>
    </row>
    <row r="8" spans="1:28">
      <c r="A8" s="95">
        <f t="shared" si="3"/>
        <v>45204</v>
      </c>
      <c r="B8" s="94" t="str">
        <f t="shared" ca="1" si="2"/>
        <v/>
      </c>
      <c r="C8" s="94" t="str">
        <f t="shared" ca="1" si="0"/>
        <v/>
      </c>
      <c r="D8" s="94" t="str">
        <f t="shared" ca="1" si="0"/>
        <v/>
      </c>
      <c r="E8" s="94" t="str">
        <f t="shared" ca="1" si="0"/>
        <v/>
      </c>
      <c r="F8" s="94" t="str">
        <f t="shared" ca="1" si="0"/>
        <v/>
      </c>
      <c r="G8" s="94" t="str">
        <f t="shared" ca="1" si="0"/>
        <v/>
      </c>
      <c r="H8" s="94" t="str">
        <f t="shared" ca="1" si="0"/>
        <v/>
      </c>
      <c r="I8" s="94" t="str">
        <f t="shared" ca="1" si="0"/>
        <v/>
      </c>
      <c r="J8" s="94" t="str">
        <f t="shared" ca="1" si="0"/>
        <v/>
      </c>
      <c r="K8" s="94" t="str">
        <f t="shared" ca="1" si="0"/>
        <v/>
      </c>
      <c r="L8" s="94" t="str">
        <f t="shared" ca="1" si="0"/>
        <v/>
      </c>
      <c r="M8" s="94" t="str">
        <f t="shared" ca="1" si="0"/>
        <v/>
      </c>
      <c r="N8" s="94" t="str">
        <f t="shared" ca="1" si="0"/>
        <v/>
      </c>
      <c r="O8" s="94" t="str">
        <f t="shared" ca="1" si="0"/>
        <v/>
      </c>
      <c r="P8" s="94" t="str">
        <f t="shared" ca="1" si="0"/>
        <v/>
      </c>
      <c r="Q8" s="94" t="str">
        <f t="shared" ca="1" si="0"/>
        <v/>
      </c>
      <c r="R8" s="94" t="str">
        <f t="shared" ca="1" si="0"/>
        <v/>
      </c>
      <c r="S8" s="94" t="str">
        <f t="shared" ca="1" si="1"/>
        <v/>
      </c>
      <c r="T8" s="94" t="str">
        <f t="shared" ca="1" si="1"/>
        <v/>
      </c>
      <c r="U8" s="94" t="str">
        <f t="shared" ca="1" si="1"/>
        <v/>
      </c>
      <c r="V8" s="94" t="str">
        <f t="shared" ca="1" si="1"/>
        <v/>
      </c>
      <c r="W8" s="94" t="str">
        <f t="shared" ca="1" si="1"/>
        <v/>
      </c>
      <c r="X8" s="94" t="str">
        <f t="shared" ca="1" si="1"/>
        <v/>
      </c>
      <c r="Y8" s="94" t="str">
        <f t="shared" ca="1" si="1"/>
        <v/>
      </c>
      <c r="Z8" s="94" t="str">
        <f t="shared" ca="1" si="1"/>
        <v/>
      </c>
      <c r="AA8" s="94" t="str">
        <f t="shared" ca="1" si="1"/>
        <v/>
      </c>
      <c r="AB8" s="94" t="str">
        <f t="shared" ca="1" si="1"/>
        <v/>
      </c>
    </row>
    <row r="9" spans="1:28">
      <c r="A9" s="95">
        <f t="shared" si="3"/>
        <v>45205</v>
      </c>
      <c r="B9" s="94" t="str">
        <f t="shared" ca="1" si="2"/>
        <v/>
      </c>
      <c r="C9" s="94" t="str">
        <f t="shared" ca="1" si="0"/>
        <v/>
      </c>
      <c r="D9" s="94" t="str">
        <f t="shared" ca="1" si="0"/>
        <v/>
      </c>
      <c r="E9" s="94" t="str">
        <f t="shared" ca="1" si="0"/>
        <v/>
      </c>
      <c r="F9" s="94" t="str">
        <f t="shared" ca="1" si="0"/>
        <v/>
      </c>
      <c r="G9" s="94" t="str">
        <f t="shared" ca="1" si="0"/>
        <v/>
      </c>
      <c r="H9" s="94" t="str">
        <f t="shared" ca="1" si="0"/>
        <v/>
      </c>
      <c r="I9" s="94" t="str">
        <f t="shared" ca="1" si="0"/>
        <v/>
      </c>
      <c r="J9" s="94" t="str">
        <f t="shared" ca="1" si="0"/>
        <v/>
      </c>
      <c r="K9" s="94" t="str">
        <f t="shared" ca="1" si="0"/>
        <v/>
      </c>
      <c r="L9" s="94" t="str">
        <f t="shared" ca="1" si="0"/>
        <v/>
      </c>
      <c r="M9" s="94" t="str">
        <f t="shared" ca="1" si="0"/>
        <v/>
      </c>
      <c r="N9" s="94" t="str">
        <f t="shared" ca="1" si="0"/>
        <v/>
      </c>
      <c r="O9" s="94" t="str">
        <f t="shared" ca="1" si="0"/>
        <v/>
      </c>
      <c r="P9" s="94" t="str">
        <f t="shared" ca="1" si="0"/>
        <v/>
      </c>
      <c r="Q9" s="94" t="str">
        <f t="shared" ca="1" si="0"/>
        <v/>
      </c>
      <c r="R9" s="94" t="str">
        <f t="shared" ca="1" si="0"/>
        <v/>
      </c>
      <c r="S9" s="94" t="str">
        <f t="shared" ca="1" si="1"/>
        <v/>
      </c>
      <c r="T9" s="94" t="str">
        <f t="shared" ca="1" si="1"/>
        <v/>
      </c>
      <c r="U9" s="94" t="str">
        <f t="shared" ca="1" si="1"/>
        <v/>
      </c>
      <c r="V9" s="94" t="str">
        <f t="shared" ca="1" si="1"/>
        <v/>
      </c>
      <c r="W9" s="94" t="str">
        <f t="shared" ca="1" si="1"/>
        <v/>
      </c>
      <c r="X9" s="94" t="str">
        <f t="shared" ca="1" si="1"/>
        <v/>
      </c>
      <c r="Y9" s="94" t="str">
        <f t="shared" ca="1" si="1"/>
        <v/>
      </c>
      <c r="Z9" s="94" t="str">
        <f t="shared" ca="1" si="1"/>
        <v/>
      </c>
      <c r="AA9" s="94" t="str">
        <f t="shared" ca="1" si="1"/>
        <v/>
      </c>
      <c r="AB9" s="94" t="str">
        <f t="shared" ca="1" si="1"/>
        <v/>
      </c>
    </row>
    <row r="10" spans="1:28">
      <c r="A10" s="95">
        <f t="shared" si="3"/>
        <v>45206</v>
      </c>
      <c r="B10" s="94" t="str">
        <f t="shared" ca="1" si="2"/>
        <v/>
      </c>
      <c r="C10" s="94" t="str">
        <f t="shared" ca="1" si="0"/>
        <v/>
      </c>
      <c r="D10" s="94" t="str">
        <f t="shared" ca="1" si="0"/>
        <v/>
      </c>
      <c r="E10" s="94" t="str">
        <f t="shared" ca="1" si="0"/>
        <v/>
      </c>
      <c r="F10" s="94" t="str">
        <f t="shared" ca="1" si="0"/>
        <v/>
      </c>
      <c r="G10" s="94" t="str">
        <f t="shared" ca="1" si="0"/>
        <v/>
      </c>
      <c r="H10" s="94" t="str">
        <f t="shared" ca="1" si="0"/>
        <v/>
      </c>
      <c r="I10" s="94" t="str">
        <f t="shared" ca="1" si="0"/>
        <v/>
      </c>
      <c r="J10" s="94" t="str">
        <f t="shared" ca="1" si="0"/>
        <v/>
      </c>
      <c r="K10" s="94" t="str">
        <f t="shared" ca="1" si="0"/>
        <v/>
      </c>
      <c r="L10" s="94" t="str">
        <f t="shared" ca="1" si="0"/>
        <v/>
      </c>
      <c r="M10" s="94" t="str">
        <f t="shared" ca="1" si="0"/>
        <v/>
      </c>
      <c r="N10" s="94" t="str">
        <f t="shared" ca="1" si="0"/>
        <v/>
      </c>
      <c r="O10" s="94" t="str">
        <f t="shared" ca="1" si="0"/>
        <v/>
      </c>
      <c r="P10" s="94" t="str">
        <f t="shared" ca="1" si="0"/>
        <v/>
      </c>
      <c r="Q10" s="94" t="str">
        <f t="shared" ca="1" si="0"/>
        <v/>
      </c>
      <c r="R10" s="94" t="str">
        <f t="shared" ca="1" si="0"/>
        <v/>
      </c>
      <c r="S10" s="94" t="str">
        <f t="shared" ca="1" si="1"/>
        <v/>
      </c>
      <c r="T10" s="94" t="str">
        <f t="shared" ca="1" si="1"/>
        <v/>
      </c>
      <c r="U10" s="94" t="str">
        <f t="shared" ca="1" si="1"/>
        <v/>
      </c>
      <c r="V10" s="94" t="str">
        <f t="shared" ca="1" si="1"/>
        <v/>
      </c>
      <c r="W10" s="94" t="str">
        <f t="shared" ca="1" si="1"/>
        <v/>
      </c>
      <c r="X10" s="94" t="str">
        <f t="shared" ca="1" si="1"/>
        <v/>
      </c>
      <c r="Y10" s="94" t="str">
        <f t="shared" ca="1" si="1"/>
        <v/>
      </c>
      <c r="Z10" s="94" t="str">
        <f t="shared" ca="1" si="1"/>
        <v/>
      </c>
      <c r="AA10" s="94" t="str">
        <f t="shared" ca="1" si="1"/>
        <v/>
      </c>
      <c r="AB10" s="94" t="str">
        <f t="shared" ca="1" si="1"/>
        <v/>
      </c>
    </row>
    <row r="11" spans="1:28">
      <c r="A11" s="95">
        <f t="shared" si="3"/>
        <v>45207</v>
      </c>
      <c r="B11" s="94" t="str">
        <f t="shared" ca="1" si="2"/>
        <v/>
      </c>
      <c r="C11" s="94" t="str">
        <f t="shared" ca="1" si="0"/>
        <v/>
      </c>
      <c r="D11" s="94" t="str">
        <f t="shared" ca="1" si="0"/>
        <v/>
      </c>
      <c r="E11" s="94" t="str">
        <f t="shared" ca="1" si="0"/>
        <v/>
      </c>
      <c r="F11" s="94" t="str">
        <f t="shared" ca="1" si="0"/>
        <v/>
      </c>
      <c r="G11" s="94" t="str">
        <f t="shared" ca="1" si="0"/>
        <v/>
      </c>
      <c r="H11" s="94" t="str">
        <f t="shared" ca="1" si="0"/>
        <v/>
      </c>
      <c r="I11" s="94" t="str">
        <f t="shared" ca="1" si="0"/>
        <v/>
      </c>
      <c r="J11" s="94" t="str">
        <f t="shared" ca="1" si="0"/>
        <v/>
      </c>
      <c r="K11" s="94" t="str">
        <f t="shared" ca="1" si="0"/>
        <v/>
      </c>
      <c r="L11" s="94" t="str">
        <f t="shared" ca="1" si="0"/>
        <v/>
      </c>
      <c r="M11" s="94" t="str">
        <f t="shared" ca="1" si="0"/>
        <v/>
      </c>
      <c r="N11" s="94" t="str">
        <f t="shared" ca="1" si="0"/>
        <v/>
      </c>
      <c r="O11" s="94" t="str">
        <f t="shared" ca="1" si="0"/>
        <v/>
      </c>
      <c r="P11" s="94" t="str">
        <f t="shared" ca="1" si="0"/>
        <v/>
      </c>
      <c r="Q11" s="94" t="str">
        <f t="shared" ca="1" si="0"/>
        <v/>
      </c>
      <c r="R11" s="94" t="str">
        <f t="shared" ca="1" si="0"/>
        <v/>
      </c>
      <c r="S11" s="94" t="str">
        <f t="shared" ca="1" si="1"/>
        <v/>
      </c>
      <c r="T11" s="94" t="str">
        <f t="shared" ca="1" si="1"/>
        <v/>
      </c>
      <c r="U11" s="94" t="str">
        <f t="shared" ca="1" si="1"/>
        <v/>
      </c>
      <c r="V11" s="94" t="str">
        <f t="shared" ca="1" si="1"/>
        <v/>
      </c>
      <c r="W11" s="94" t="str">
        <f t="shared" ca="1" si="1"/>
        <v/>
      </c>
      <c r="X11" s="94" t="str">
        <f t="shared" ca="1" si="1"/>
        <v/>
      </c>
      <c r="Y11" s="94" t="str">
        <f t="shared" ca="1" si="1"/>
        <v/>
      </c>
      <c r="Z11" s="94" t="str">
        <f t="shared" ca="1" si="1"/>
        <v/>
      </c>
      <c r="AA11" s="94" t="str">
        <f t="shared" ca="1" si="1"/>
        <v/>
      </c>
      <c r="AB11" s="94" t="str">
        <f t="shared" ca="1" si="1"/>
        <v/>
      </c>
    </row>
    <row r="12" spans="1:28">
      <c r="A12" s="95">
        <f t="shared" si="3"/>
        <v>45208</v>
      </c>
      <c r="B12" s="94" t="str">
        <f t="shared" ca="1" si="2"/>
        <v/>
      </c>
      <c r="C12" s="94" t="str">
        <f t="shared" ca="1" si="0"/>
        <v/>
      </c>
      <c r="D12" s="94" t="str">
        <f t="shared" ca="1" si="0"/>
        <v/>
      </c>
      <c r="E12" s="94" t="str">
        <f t="shared" ca="1" si="0"/>
        <v/>
      </c>
      <c r="F12" s="94" t="str">
        <f t="shared" ca="1" si="0"/>
        <v/>
      </c>
      <c r="G12" s="94" t="str">
        <f t="shared" ca="1" si="0"/>
        <v/>
      </c>
      <c r="H12" s="94" t="str">
        <f t="shared" ca="1" si="0"/>
        <v/>
      </c>
      <c r="I12" s="94" t="str">
        <f t="shared" ca="1" si="0"/>
        <v/>
      </c>
      <c r="J12" s="94" t="str">
        <f t="shared" ca="1" si="0"/>
        <v/>
      </c>
      <c r="K12" s="94" t="str">
        <f t="shared" ca="1" si="0"/>
        <v/>
      </c>
      <c r="L12" s="94" t="str">
        <f t="shared" ca="1" si="0"/>
        <v/>
      </c>
      <c r="M12" s="94" t="str">
        <f t="shared" ca="1" si="0"/>
        <v/>
      </c>
      <c r="N12" s="94" t="str">
        <f t="shared" ca="1" si="0"/>
        <v/>
      </c>
      <c r="O12" s="94" t="str">
        <f t="shared" ca="1" si="0"/>
        <v/>
      </c>
      <c r="P12" s="94" t="str">
        <f t="shared" ca="1" si="0"/>
        <v/>
      </c>
      <c r="Q12" s="94" t="str">
        <f t="shared" ca="1" si="0"/>
        <v/>
      </c>
      <c r="R12" s="94" t="str">
        <f t="shared" ca="1" si="0"/>
        <v/>
      </c>
      <c r="S12" s="94" t="str">
        <f t="shared" ca="1" si="1"/>
        <v/>
      </c>
      <c r="T12" s="94" t="str">
        <f t="shared" ca="1" si="1"/>
        <v/>
      </c>
      <c r="U12" s="94" t="str">
        <f t="shared" ca="1" si="1"/>
        <v/>
      </c>
      <c r="V12" s="94" t="str">
        <f t="shared" ca="1" si="1"/>
        <v/>
      </c>
      <c r="W12" s="94" t="str">
        <f t="shared" ca="1" si="1"/>
        <v/>
      </c>
      <c r="X12" s="94" t="str">
        <f t="shared" ca="1" si="1"/>
        <v/>
      </c>
      <c r="Y12" s="94" t="str">
        <f t="shared" ca="1" si="1"/>
        <v/>
      </c>
      <c r="Z12" s="94" t="str">
        <f t="shared" ca="1" si="1"/>
        <v/>
      </c>
      <c r="AA12" s="94" t="str">
        <f t="shared" ca="1" si="1"/>
        <v/>
      </c>
      <c r="AB12" s="94" t="str">
        <f t="shared" ca="1" si="1"/>
        <v/>
      </c>
    </row>
    <row r="13" spans="1:28">
      <c r="A13" s="95">
        <f t="shared" si="3"/>
        <v>45209</v>
      </c>
      <c r="B13" s="94" t="str">
        <f t="shared" ca="1" si="2"/>
        <v/>
      </c>
      <c r="C13" s="94" t="str">
        <f t="shared" ca="1" si="0"/>
        <v/>
      </c>
      <c r="D13" s="94" t="str">
        <f t="shared" ca="1" si="0"/>
        <v/>
      </c>
      <c r="E13" s="94" t="str">
        <f t="shared" ca="1" si="0"/>
        <v/>
      </c>
      <c r="F13" s="94" t="str">
        <f t="shared" ca="1" si="0"/>
        <v/>
      </c>
      <c r="G13" s="94" t="str">
        <f t="shared" ca="1" si="0"/>
        <v/>
      </c>
      <c r="H13" s="94" t="str">
        <f t="shared" ca="1" si="0"/>
        <v/>
      </c>
      <c r="I13" s="94" t="str">
        <f t="shared" ca="1" si="0"/>
        <v/>
      </c>
      <c r="J13" s="94" t="str">
        <f t="shared" ca="1" si="0"/>
        <v/>
      </c>
      <c r="K13" s="94" t="str">
        <f t="shared" ca="1" si="0"/>
        <v/>
      </c>
      <c r="L13" s="94" t="str">
        <f t="shared" ca="1" si="0"/>
        <v/>
      </c>
      <c r="M13" s="94" t="str">
        <f t="shared" ca="1" si="0"/>
        <v/>
      </c>
      <c r="N13" s="94" t="str">
        <f t="shared" ca="1" si="0"/>
        <v/>
      </c>
      <c r="O13" s="94" t="str">
        <f t="shared" ca="1" si="0"/>
        <v/>
      </c>
      <c r="P13" s="94" t="str">
        <f t="shared" ca="1" si="0"/>
        <v/>
      </c>
      <c r="Q13" s="94" t="str">
        <f t="shared" ca="1" si="0"/>
        <v/>
      </c>
      <c r="R13" s="94" t="str">
        <f t="shared" ca="1" si="0"/>
        <v/>
      </c>
      <c r="S13" s="94" t="str">
        <f t="shared" ca="1" si="1"/>
        <v/>
      </c>
      <c r="T13" s="94" t="str">
        <f t="shared" ca="1" si="1"/>
        <v/>
      </c>
      <c r="U13" s="94" t="str">
        <f t="shared" ca="1" si="1"/>
        <v/>
      </c>
      <c r="V13" s="94" t="str">
        <f t="shared" ca="1" si="1"/>
        <v/>
      </c>
      <c r="W13" s="94" t="str">
        <f t="shared" ca="1" si="1"/>
        <v/>
      </c>
      <c r="X13" s="94" t="str">
        <f t="shared" ca="1" si="1"/>
        <v/>
      </c>
      <c r="Y13" s="94" t="str">
        <f t="shared" ca="1" si="1"/>
        <v/>
      </c>
      <c r="Z13" s="94" t="str">
        <f t="shared" ca="1" si="1"/>
        <v/>
      </c>
      <c r="AA13" s="94" t="str">
        <f t="shared" ca="1" si="1"/>
        <v/>
      </c>
      <c r="AB13" s="94" t="str">
        <f t="shared" ca="1" si="1"/>
        <v/>
      </c>
    </row>
    <row r="14" spans="1:28">
      <c r="A14" s="95">
        <f t="shared" si="3"/>
        <v>45210</v>
      </c>
      <c r="B14" s="94" t="str">
        <f t="shared" ca="1" si="2"/>
        <v/>
      </c>
      <c r="C14" s="94" t="str">
        <f t="shared" ca="1" si="0"/>
        <v/>
      </c>
      <c r="D14" s="94" t="str">
        <f t="shared" ca="1" si="0"/>
        <v/>
      </c>
      <c r="E14" s="94" t="str">
        <f t="shared" ca="1" si="0"/>
        <v/>
      </c>
      <c r="F14" s="94" t="str">
        <f t="shared" ca="1" si="0"/>
        <v/>
      </c>
      <c r="G14" s="94" t="str">
        <f t="shared" ca="1" si="0"/>
        <v/>
      </c>
      <c r="H14" s="94" t="str">
        <f t="shared" ca="1" si="0"/>
        <v/>
      </c>
      <c r="I14" s="94" t="str">
        <f t="shared" ca="1" si="0"/>
        <v/>
      </c>
      <c r="J14" s="94" t="str">
        <f t="shared" ca="1" si="0"/>
        <v/>
      </c>
      <c r="K14" s="94" t="str">
        <f t="shared" ca="1" si="0"/>
        <v/>
      </c>
      <c r="L14" s="94" t="str">
        <f t="shared" ca="1" si="0"/>
        <v/>
      </c>
      <c r="M14" s="94" t="str">
        <f t="shared" ca="1" si="0"/>
        <v/>
      </c>
      <c r="N14" s="94" t="str">
        <f t="shared" ca="1" si="0"/>
        <v/>
      </c>
      <c r="O14" s="94" t="str">
        <f t="shared" ca="1" si="0"/>
        <v/>
      </c>
      <c r="P14" s="94" t="str">
        <f t="shared" ca="1" si="0"/>
        <v/>
      </c>
      <c r="Q14" s="94" t="str">
        <f t="shared" ca="1" si="0"/>
        <v/>
      </c>
      <c r="R14" s="94" t="str">
        <f t="shared" ca="1" si="0"/>
        <v/>
      </c>
      <c r="S14" s="94" t="str">
        <f t="shared" ca="1" si="1"/>
        <v/>
      </c>
      <c r="T14" s="94" t="str">
        <f t="shared" ca="1" si="1"/>
        <v/>
      </c>
      <c r="U14" s="94" t="str">
        <f t="shared" ca="1" si="1"/>
        <v/>
      </c>
      <c r="V14" s="94" t="str">
        <f t="shared" ca="1" si="1"/>
        <v/>
      </c>
      <c r="W14" s="94" t="str">
        <f t="shared" ca="1" si="1"/>
        <v/>
      </c>
      <c r="X14" s="94" t="str">
        <f t="shared" ca="1" si="1"/>
        <v/>
      </c>
      <c r="Y14" s="94" t="str">
        <f t="shared" ca="1" si="1"/>
        <v/>
      </c>
      <c r="Z14" s="94" t="str">
        <f t="shared" ca="1" si="1"/>
        <v/>
      </c>
      <c r="AA14" s="94" t="str">
        <f t="shared" ca="1" si="1"/>
        <v/>
      </c>
      <c r="AB14" s="94" t="str">
        <f t="shared" ca="1" si="1"/>
        <v/>
      </c>
    </row>
    <row r="15" spans="1:28">
      <c r="A15" s="95">
        <f t="shared" si="3"/>
        <v>45211</v>
      </c>
      <c r="B15" s="94" t="str">
        <f t="shared" ca="1" si="2"/>
        <v/>
      </c>
      <c r="C15" s="94" t="str">
        <f t="shared" ca="1" si="0"/>
        <v/>
      </c>
      <c r="D15" s="94" t="str">
        <f t="shared" ca="1" si="0"/>
        <v/>
      </c>
      <c r="E15" s="94" t="str">
        <f t="shared" ca="1" si="0"/>
        <v/>
      </c>
      <c r="F15" s="94" t="str">
        <f t="shared" ca="1" si="0"/>
        <v/>
      </c>
      <c r="G15" s="94" t="str">
        <f t="shared" ca="1" si="0"/>
        <v/>
      </c>
      <c r="H15" s="94" t="str">
        <f t="shared" ca="1" si="0"/>
        <v/>
      </c>
      <c r="I15" s="94" t="str">
        <f t="shared" ca="1" si="0"/>
        <v/>
      </c>
      <c r="J15" s="94" t="str">
        <f t="shared" ca="1" si="0"/>
        <v/>
      </c>
      <c r="K15" s="94" t="str">
        <f t="shared" ca="1" si="0"/>
        <v/>
      </c>
      <c r="L15" s="94" t="str">
        <f t="shared" ca="1" si="0"/>
        <v/>
      </c>
      <c r="M15" s="94" t="str">
        <f t="shared" ca="1" si="0"/>
        <v/>
      </c>
      <c r="N15" s="94" t="str">
        <f t="shared" ca="1" si="0"/>
        <v/>
      </c>
      <c r="O15" s="94" t="str">
        <f t="shared" ca="1" si="0"/>
        <v/>
      </c>
      <c r="P15" s="94" t="str">
        <f t="shared" ca="1" si="0"/>
        <v/>
      </c>
      <c r="Q15" s="94" t="str">
        <f t="shared" ca="1" si="0"/>
        <v/>
      </c>
      <c r="R15" s="94" t="str">
        <f t="shared" ca="1" si="0"/>
        <v/>
      </c>
      <c r="S15" s="94" t="str">
        <f t="shared" ca="1" si="1"/>
        <v/>
      </c>
      <c r="T15" s="94" t="str">
        <f t="shared" ca="1" si="1"/>
        <v/>
      </c>
      <c r="U15" s="94" t="str">
        <f t="shared" ca="1" si="1"/>
        <v/>
      </c>
      <c r="V15" s="94" t="str">
        <f t="shared" ca="1" si="1"/>
        <v/>
      </c>
      <c r="W15" s="94" t="str">
        <f t="shared" ca="1" si="1"/>
        <v/>
      </c>
      <c r="X15" s="94" t="str">
        <f t="shared" ca="1" si="1"/>
        <v/>
      </c>
      <c r="Y15" s="94" t="str">
        <f t="shared" ca="1" si="1"/>
        <v/>
      </c>
      <c r="Z15" s="94" t="str">
        <f t="shared" ca="1" si="1"/>
        <v/>
      </c>
      <c r="AA15" s="94" t="str">
        <f t="shared" ca="1" si="1"/>
        <v/>
      </c>
      <c r="AB15" s="94" t="str">
        <f t="shared" ca="1" si="1"/>
        <v/>
      </c>
    </row>
    <row r="16" spans="1:28">
      <c r="A16" s="95">
        <f t="shared" si="3"/>
        <v>45212</v>
      </c>
      <c r="B16" s="94" t="str">
        <f t="shared" ca="1" si="2"/>
        <v/>
      </c>
      <c r="C16" s="94" t="str">
        <f t="shared" ca="1" si="0"/>
        <v/>
      </c>
      <c r="D16" s="94" t="str">
        <f t="shared" ca="1" si="0"/>
        <v/>
      </c>
      <c r="E16" s="94" t="str">
        <f t="shared" ca="1" si="0"/>
        <v/>
      </c>
      <c r="F16" s="94" t="str">
        <f t="shared" ca="1" si="0"/>
        <v/>
      </c>
      <c r="G16" s="94" t="str">
        <f t="shared" ca="1" si="0"/>
        <v/>
      </c>
      <c r="H16" s="94" t="str">
        <f t="shared" ca="1" si="0"/>
        <v/>
      </c>
      <c r="I16" s="94" t="str">
        <f t="shared" ca="1" si="0"/>
        <v/>
      </c>
      <c r="J16" s="94" t="str">
        <f t="shared" ca="1" si="0"/>
        <v/>
      </c>
      <c r="K16" s="94" t="str">
        <f t="shared" ca="1" si="0"/>
        <v/>
      </c>
      <c r="L16" s="94" t="str">
        <f t="shared" ca="1" si="0"/>
        <v/>
      </c>
      <c r="M16" s="94" t="str">
        <f t="shared" ca="1" si="0"/>
        <v/>
      </c>
      <c r="N16" s="94" t="str">
        <f t="shared" ca="1" si="0"/>
        <v/>
      </c>
      <c r="O16" s="94" t="str">
        <f t="shared" ca="1" si="0"/>
        <v/>
      </c>
      <c r="P16" s="94" t="str">
        <f t="shared" ca="1" si="0"/>
        <v/>
      </c>
      <c r="Q16" s="94" t="str">
        <f t="shared" ca="1" si="0"/>
        <v/>
      </c>
      <c r="R16" s="94" t="str">
        <f t="shared" ca="1" si="0"/>
        <v/>
      </c>
      <c r="S16" s="94" t="str">
        <f t="shared" ca="1" si="1"/>
        <v/>
      </c>
      <c r="T16" s="94" t="str">
        <f t="shared" ca="1" si="1"/>
        <v/>
      </c>
      <c r="U16" s="94" t="str">
        <f t="shared" ca="1" si="1"/>
        <v/>
      </c>
      <c r="V16" s="94" t="str">
        <f t="shared" ca="1" si="1"/>
        <v/>
      </c>
      <c r="W16" s="94" t="str">
        <f t="shared" ca="1" si="1"/>
        <v/>
      </c>
      <c r="X16" s="94" t="str">
        <f t="shared" ca="1" si="1"/>
        <v/>
      </c>
      <c r="Y16" s="94" t="str">
        <f t="shared" ca="1" si="1"/>
        <v/>
      </c>
      <c r="Z16" s="94" t="str">
        <f t="shared" ca="1" si="1"/>
        <v/>
      </c>
      <c r="AA16" s="94" t="str">
        <f t="shared" ca="1" si="1"/>
        <v/>
      </c>
      <c r="AB16" s="94" t="str">
        <f t="shared" ca="1" si="1"/>
        <v/>
      </c>
    </row>
    <row r="17" spans="1:28">
      <c r="A17" s="95">
        <f t="shared" si="3"/>
        <v>45213</v>
      </c>
      <c r="B17" s="94" t="str">
        <f t="shared" ca="1" si="2"/>
        <v/>
      </c>
      <c r="C17" s="94" t="str">
        <f t="shared" ca="1" si="0"/>
        <v/>
      </c>
      <c r="D17" s="94" t="str">
        <f t="shared" ca="1" si="0"/>
        <v/>
      </c>
      <c r="E17" s="94" t="str">
        <f t="shared" ca="1" si="0"/>
        <v/>
      </c>
      <c r="F17" s="94" t="str">
        <f t="shared" ca="1" si="0"/>
        <v/>
      </c>
      <c r="G17" s="94" t="str">
        <f t="shared" ca="1" si="0"/>
        <v/>
      </c>
      <c r="H17" s="94" t="str">
        <f t="shared" ca="1" si="0"/>
        <v/>
      </c>
      <c r="I17" s="94" t="str">
        <f t="shared" ca="1" si="0"/>
        <v/>
      </c>
      <c r="J17" s="94" t="str">
        <f t="shared" ca="1" si="0"/>
        <v/>
      </c>
      <c r="K17" s="94" t="str">
        <f t="shared" ca="1" si="0"/>
        <v/>
      </c>
      <c r="L17" s="94" t="str">
        <f t="shared" ca="1" si="0"/>
        <v/>
      </c>
      <c r="M17" s="94" t="str">
        <f t="shared" ca="1" si="0"/>
        <v/>
      </c>
      <c r="N17" s="94" t="str">
        <f t="shared" ca="1" si="0"/>
        <v/>
      </c>
      <c r="O17" s="94" t="str">
        <f t="shared" ca="1" si="0"/>
        <v/>
      </c>
      <c r="P17" s="94" t="str">
        <f t="shared" ca="1" si="0"/>
        <v/>
      </c>
      <c r="Q17" s="94" t="str">
        <f t="shared" ca="1" si="0"/>
        <v/>
      </c>
      <c r="R17" s="94" t="str">
        <f t="shared" ca="1" si="0"/>
        <v/>
      </c>
      <c r="S17" s="94" t="str">
        <f t="shared" ca="1" si="1"/>
        <v/>
      </c>
      <c r="T17" s="94" t="str">
        <f t="shared" ca="1" si="1"/>
        <v/>
      </c>
      <c r="U17" s="94" t="str">
        <f t="shared" ca="1" si="1"/>
        <v/>
      </c>
      <c r="V17" s="94" t="str">
        <f t="shared" ca="1" si="1"/>
        <v/>
      </c>
      <c r="W17" s="94" t="str">
        <f t="shared" ca="1" si="1"/>
        <v/>
      </c>
      <c r="X17" s="94" t="str">
        <f t="shared" ca="1" si="1"/>
        <v/>
      </c>
      <c r="Y17" s="94" t="str">
        <f t="shared" ca="1" si="1"/>
        <v/>
      </c>
      <c r="Z17" s="94" t="str">
        <f t="shared" ca="1" si="1"/>
        <v/>
      </c>
      <c r="AA17" s="94" t="str">
        <f t="shared" ca="1" si="1"/>
        <v/>
      </c>
      <c r="AB17" s="94" t="str">
        <f t="shared" ca="1" si="1"/>
        <v/>
      </c>
    </row>
    <row r="18" spans="1:28">
      <c r="A18" s="95">
        <f t="shared" si="3"/>
        <v>45214</v>
      </c>
      <c r="B18" s="94" t="str">
        <f t="shared" ca="1" si="2"/>
        <v/>
      </c>
      <c r="C18" s="94" t="str">
        <f t="shared" ca="1" si="0"/>
        <v/>
      </c>
      <c r="D18" s="94" t="str">
        <f t="shared" ca="1" si="0"/>
        <v/>
      </c>
      <c r="E18" s="94" t="str">
        <f t="shared" ca="1" si="0"/>
        <v/>
      </c>
      <c r="F18" s="94" t="str">
        <f t="shared" ca="1" si="0"/>
        <v/>
      </c>
      <c r="G18" s="94" t="str">
        <f t="shared" ca="1" si="0"/>
        <v/>
      </c>
      <c r="H18" s="94" t="str">
        <f t="shared" ca="1" si="0"/>
        <v/>
      </c>
      <c r="I18" s="94" t="str">
        <f t="shared" ca="1" si="0"/>
        <v/>
      </c>
      <c r="J18" s="94" t="str">
        <f t="shared" ca="1" si="0"/>
        <v/>
      </c>
      <c r="K18" s="94" t="str">
        <f t="shared" ca="1" si="0"/>
        <v/>
      </c>
      <c r="L18" s="94" t="str">
        <f t="shared" ca="1" si="0"/>
        <v/>
      </c>
      <c r="M18" s="94" t="str">
        <f t="shared" ref="I18:X34" ca="1" si="4">VLOOKUP($A18,INDIRECT(M$3&amp;"!$B$9:$Q$39"),15,0)</f>
        <v/>
      </c>
      <c r="N18" s="94" t="str">
        <f t="shared" ca="1" si="4"/>
        <v/>
      </c>
      <c r="O18" s="94" t="str">
        <f t="shared" ca="1" si="4"/>
        <v/>
      </c>
      <c r="P18" s="94" t="str">
        <f t="shared" ca="1" si="4"/>
        <v/>
      </c>
      <c r="Q18" s="94" t="str">
        <f t="shared" ca="1" si="4"/>
        <v/>
      </c>
      <c r="R18" s="94" t="str">
        <f t="shared" ca="1" si="4"/>
        <v/>
      </c>
      <c r="S18" s="94" t="str">
        <f t="shared" ca="1" si="1"/>
        <v/>
      </c>
      <c r="T18" s="94" t="str">
        <f t="shared" ca="1" si="1"/>
        <v/>
      </c>
      <c r="U18" s="94" t="str">
        <f t="shared" ca="1" si="1"/>
        <v/>
      </c>
      <c r="V18" s="94" t="str">
        <f t="shared" ca="1" si="1"/>
        <v/>
      </c>
      <c r="W18" s="94" t="str">
        <f t="shared" ca="1" si="1"/>
        <v/>
      </c>
      <c r="X18" s="94" t="str">
        <f t="shared" ca="1" si="1"/>
        <v/>
      </c>
      <c r="Y18" s="94" t="str">
        <f t="shared" ca="1" si="1"/>
        <v/>
      </c>
      <c r="Z18" s="94" t="str">
        <f t="shared" ca="1" si="1"/>
        <v/>
      </c>
      <c r="AA18" s="94" t="str">
        <f t="shared" ca="1" si="1"/>
        <v/>
      </c>
      <c r="AB18" s="94" t="str">
        <f t="shared" ca="1" si="1"/>
        <v/>
      </c>
    </row>
    <row r="19" spans="1:28">
      <c r="A19" s="95">
        <f t="shared" si="3"/>
        <v>45215</v>
      </c>
      <c r="B19" s="94" t="str">
        <f t="shared" ca="1" si="2"/>
        <v/>
      </c>
      <c r="C19" s="94" t="str">
        <f t="shared" ca="1" si="0"/>
        <v/>
      </c>
      <c r="D19" s="94" t="str">
        <f t="shared" ca="1" si="0"/>
        <v/>
      </c>
      <c r="E19" s="94" t="str">
        <f t="shared" ca="1" si="0"/>
        <v/>
      </c>
      <c r="F19" s="94" t="str">
        <f t="shared" ca="1" si="0"/>
        <v/>
      </c>
      <c r="G19" s="94" t="str">
        <f t="shared" ca="1" si="0"/>
        <v/>
      </c>
      <c r="H19" s="94" t="str">
        <f t="shared" ca="1" si="0"/>
        <v/>
      </c>
      <c r="I19" s="94" t="str">
        <f t="shared" ca="1" si="4"/>
        <v/>
      </c>
      <c r="J19" s="94" t="str">
        <f t="shared" ca="1" si="4"/>
        <v/>
      </c>
      <c r="K19" s="94" t="str">
        <f t="shared" ca="1" si="4"/>
        <v/>
      </c>
      <c r="L19" s="94" t="str">
        <f t="shared" ca="1" si="4"/>
        <v/>
      </c>
      <c r="M19" s="94" t="str">
        <f t="shared" ca="1" si="4"/>
        <v/>
      </c>
      <c r="N19" s="94" t="str">
        <f t="shared" ca="1" si="4"/>
        <v/>
      </c>
      <c r="O19" s="94" t="str">
        <f t="shared" ca="1" si="4"/>
        <v/>
      </c>
      <c r="P19" s="94" t="str">
        <f t="shared" ca="1" si="4"/>
        <v/>
      </c>
      <c r="Q19" s="94" t="str">
        <f t="shared" ca="1" si="4"/>
        <v/>
      </c>
      <c r="R19" s="94" t="str">
        <f t="shared" ca="1" si="4"/>
        <v/>
      </c>
      <c r="S19" s="94" t="str">
        <f t="shared" ca="1" si="1"/>
        <v/>
      </c>
      <c r="T19" s="94" t="str">
        <f t="shared" ca="1" si="1"/>
        <v/>
      </c>
      <c r="U19" s="94" t="str">
        <f t="shared" ca="1" si="1"/>
        <v/>
      </c>
      <c r="V19" s="94" t="str">
        <f t="shared" ca="1" si="1"/>
        <v/>
      </c>
      <c r="W19" s="94" t="str">
        <f t="shared" ca="1" si="1"/>
        <v/>
      </c>
      <c r="X19" s="94" t="str">
        <f t="shared" ca="1" si="1"/>
        <v/>
      </c>
      <c r="Y19" s="94" t="str">
        <f t="shared" ca="1" si="1"/>
        <v/>
      </c>
      <c r="Z19" s="94" t="str">
        <f t="shared" ca="1" si="1"/>
        <v/>
      </c>
      <c r="AA19" s="94" t="str">
        <f t="shared" ca="1" si="1"/>
        <v/>
      </c>
      <c r="AB19" s="94" t="str">
        <f t="shared" ca="1" si="1"/>
        <v/>
      </c>
    </row>
    <row r="20" spans="1:28">
      <c r="A20" s="95">
        <f t="shared" si="3"/>
        <v>45216</v>
      </c>
      <c r="B20" s="94" t="str">
        <f t="shared" ca="1" si="2"/>
        <v/>
      </c>
      <c r="C20" s="94" t="str">
        <f t="shared" ca="1" si="2"/>
        <v/>
      </c>
      <c r="D20" s="94" t="str">
        <f t="shared" ca="1" si="2"/>
        <v/>
      </c>
      <c r="E20" s="94" t="str">
        <f t="shared" ca="1" si="2"/>
        <v/>
      </c>
      <c r="F20" s="94" t="str">
        <f t="shared" ca="1" si="2"/>
        <v/>
      </c>
      <c r="G20" s="94" t="str">
        <f t="shared" ca="1" si="2"/>
        <v/>
      </c>
      <c r="H20" s="94" t="str">
        <f t="shared" ca="1" si="2"/>
        <v/>
      </c>
      <c r="I20" s="94" t="str">
        <f t="shared" ca="1" si="4"/>
        <v/>
      </c>
      <c r="J20" s="94" t="str">
        <f t="shared" ca="1" si="4"/>
        <v/>
      </c>
      <c r="K20" s="94" t="str">
        <f t="shared" ca="1" si="4"/>
        <v/>
      </c>
      <c r="L20" s="94" t="str">
        <f t="shared" ca="1" si="4"/>
        <v/>
      </c>
      <c r="M20" s="94" t="str">
        <f t="shared" ca="1" si="4"/>
        <v/>
      </c>
      <c r="N20" s="94" t="str">
        <f t="shared" ca="1" si="4"/>
        <v/>
      </c>
      <c r="O20" s="94" t="str">
        <f t="shared" ca="1" si="4"/>
        <v/>
      </c>
      <c r="P20" s="94" t="str">
        <f t="shared" ca="1" si="4"/>
        <v/>
      </c>
      <c r="Q20" s="94" t="str">
        <f t="shared" ca="1" si="4"/>
        <v/>
      </c>
      <c r="R20" s="94" t="str">
        <f t="shared" ca="1" si="4"/>
        <v/>
      </c>
      <c r="S20" s="94" t="str">
        <f t="shared" ca="1" si="4"/>
        <v/>
      </c>
      <c r="T20" s="94" t="str">
        <f t="shared" ca="1" si="4"/>
        <v/>
      </c>
      <c r="U20" s="94" t="str">
        <f t="shared" ca="1" si="4"/>
        <v/>
      </c>
      <c r="V20" s="94" t="str">
        <f t="shared" ca="1" si="4"/>
        <v/>
      </c>
      <c r="W20" s="94" t="str">
        <f t="shared" ca="1" si="4"/>
        <v/>
      </c>
      <c r="X20" s="94" t="str">
        <f t="shared" ca="1" si="4"/>
        <v/>
      </c>
      <c r="Y20" s="94" t="str">
        <f t="shared" ref="S20:AB34" ca="1" si="5">VLOOKUP($A20,INDIRECT(Y$3&amp;"!$B$9:$Q$39"),15,0)</f>
        <v/>
      </c>
      <c r="Z20" s="94" t="str">
        <f t="shared" ca="1" si="5"/>
        <v/>
      </c>
      <c r="AA20" s="94" t="str">
        <f t="shared" ca="1" si="5"/>
        <v/>
      </c>
      <c r="AB20" s="94" t="str">
        <f t="shared" ca="1" si="5"/>
        <v/>
      </c>
    </row>
    <row r="21" spans="1:28">
      <c r="A21" s="95">
        <f t="shared" si="3"/>
        <v>45217</v>
      </c>
      <c r="B21" s="94" t="str">
        <f t="shared" ca="1" si="2"/>
        <v/>
      </c>
      <c r="C21" s="94" t="str">
        <f t="shared" ca="1" si="2"/>
        <v/>
      </c>
      <c r="D21" s="94" t="str">
        <f t="shared" ca="1" si="2"/>
        <v/>
      </c>
      <c r="E21" s="94" t="str">
        <f t="shared" ca="1" si="2"/>
        <v/>
      </c>
      <c r="F21" s="94" t="str">
        <f t="shared" ca="1" si="2"/>
        <v/>
      </c>
      <c r="G21" s="94" t="str">
        <f t="shared" ca="1" si="2"/>
        <v/>
      </c>
      <c r="H21" s="94" t="str">
        <f t="shared" ca="1" si="2"/>
        <v/>
      </c>
      <c r="I21" s="94" t="str">
        <f t="shared" ca="1" si="4"/>
        <v/>
      </c>
      <c r="J21" s="94" t="str">
        <f t="shared" ca="1" si="4"/>
        <v/>
      </c>
      <c r="K21" s="94" t="str">
        <f t="shared" ca="1" si="4"/>
        <v/>
      </c>
      <c r="L21" s="94" t="str">
        <f t="shared" ca="1" si="4"/>
        <v/>
      </c>
      <c r="M21" s="94" t="str">
        <f t="shared" ca="1" si="4"/>
        <v/>
      </c>
      <c r="N21" s="94" t="str">
        <f t="shared" ca="1" si="4"/>
        <v/>
      </c>
      <c r="O21" s="94" t="str">
        <f t="shared" ca="1" si="4"/>
        <v/>
      </c>
      <c r="P21" s="94" t="str">
        <f t="shared" ca="1" si="4"/>
        <v/>
      </c>
      <c r="Q21" s="94" t="str">
        <f t="shared" ca="1" si="4"/>
        <v/>
      </c>
      <c r="R21" s="94" t="str">
        <f t="shared" ca="1" si="4"/>
        <v/>
      </c>
      <c r="S21" s="94" t="str">
        <f t="shared" ca="1" si="5"/>
        <v/>
      </c>
      <c r="T21" s="94" t="str">
        <f t="shared" ca="1" si="5"/>
        <v/>
      </c>
      <c r="U21" s="94" t="str">
        <f t="shared" ca="1" si="5"/>
        <v/>
      </c>
      <c r="V21" s="94" t="str">
        <f t="shared" ca="1" si="5"/>
        <v/>
      </c>
      <c r="W21" s="94" t="str">
        <f t="shared" ca="1" si="5"/>
        <v/>
      </c>
      <c r="X21" s="94" t="str">
        <f t="shared" ca="1" si="5"/>
        <v/>
      </c>
      <c r="Y21" s="94" t="str">
        <f t="shared" ca="1" si="5"/>
        <v/>
      </c>
      <c r="Z21" s="94" t="str">
        <f t="shared" ca="1" si="5"/>
        <v/>
      </c>
      <c r="AA21" s="94" t="str">
        <f t="shared" ca="1" si="5"/>
        <v/>
      </c>
      <c r="AB21" s="94" t="str">
        <f t="shared" ca="1" si="5"/>
        <v/>
      </c>
    </row>
    <row r="22" spans="1:28">
      <c r="A22" s="95">
        <f t="shared" si="3"/>
        <v>45218</v>
      </c>
      <c r="B22" s="94" t="str">
        <f t="shared" ca="1" si="2"/>
        <v/>
      </c>
      <c r="C22" s="94" t="str">
        <f t="shared" ca="1" si="2"/>
        <v/>
      </c>
      <c r="D22" s="94" t="str">
        <f t="shared" ca="1" si="2"/>
        <v/>
      </c>
      <c r="E22" s="94" t="str">
        <f t="shared" ca="1" si="2"/>
        <v/>
      </c>
      <c r="F22" s="94" t="str">
        <f t="shared" ca="1" si="2"/>
        <v/>
      </c>
      <c r="G22" s="94" t="str">
        <f t="shared" ca="1" si="2"/>
        <v/>
      </c>
      <c r="H22" s="94" t="str">
        <f t="shared" ca="1" si="2"/>
        <v/>
      </c>
      <c r="I22" s="94" t="str">
        <f t="shared" ca="1" si="4"/>
        <v/>
      </c>
      <c r="J22" s="94" t="str">
        <f t="shared" ca="1" si="4"/>
        <v/>
      </c>
      <c r="K22" s="94" t="str">
        <f t="shared" ca="1" si="4"/>
        <v/>
      </c>
      <c r="L22" s="94" t="str">
        <f t="shared" ca="1" si="4"/>
        <v/>
      </c>
      <c r="M22" s="94" t="str">
        <f t="shared" ca="1" si="4"/>
        <v/>
      </c>
      <c r="N22" s="94" t="str">
        <f t="shared" ca="1" si="4"/>
        <v/>
      </c>
      <c r="O22" s="94" t="str">
        <f t="shared" ca="1" si="4"/>
        <v/>
      </c>
      <c r="P22" s="94" t="str">
        <f t="shared" ca="1" si="4"/>
        <v/>
      </c>
      <c r="Q22" s="94" t="str">
        <f t="shared" ca="1" si="4"/>
        <v/>
      </c>
      <c r="R22" s="94" t="str">
        <f t="shared" ca="1" si="4"/>
        <v/>
      </c>
      <c r="S22" s="94" t="str">
        <f t="shared" ca="1" si="5"/>
        <v/>
      </c>
      <c r="T22" s="94" t="str">
        <f t="shared" ca="1" si="5"/>
        <v/>
      </c>
      <c r="U22" s="94" t="str">
        <f t="shared" ca="1" si="5"/>
        <v/>
      </c>
      <c r="V22" s="94" t="str">
        <f t="shared" ca="1" si="5"/>
        <v/>
      </c>
      <c r="W22" s="94" t="str">
        <f t="shared" ca="1" si="5"/>
        <v/>
      </c>
      <c r="X22" s="94" t="str">
        <f t="shared" ca="1" si="5"/>
        <v/>
      </c>
      <c r="Y22" s="94" t="str">
        <f t="shared" ca="1" si="5"/>
        <v/>
      </c>
      <c r="Z22" s="94" t="str">
        <f t="shared" ca="1" si="5"/>
        <v/>
      </c>
      <c r="AA22" s="94" t="str">
        <f t="shared" ca="1" si="5"/>
        <v/>
      </c>
      <c r="AB22" s="94" t="str">
        <f t="shared" ca="1" si="5"/>
        <v/>
      </c>
    </row>
    <row r="23" spans="1:28">
      <c r="A23" s="95">
        <f t="shared" si="3"/>
        <v>45219</v>
      </c>
      <c r="B23" s="94" t="str">
        <f t="shared" ca="1" si="2"/>
        <v/>
      </c>
      <c r="C23" s="94" t="str">
        <f t="shared" ca="1" si="2"/>
        <v/>
      </c>
      <c r="D23" s="94" t="str">
        <f t="shared" ca="1" si="2"/>
        <v/>
      </c>
      <c r="E23" s="94" t="str">
        <f t="shared" ca="1" si="2"/>
        <v/>
      </c>
      <c r="F23" s="94" t="str">
        <f t="shared" ca="1" si="2"/>
        <v/>
      </c>
      <c r="G23" s="94" t="str">
        <f t="shared" ca="1" si="2"/>
        <v/>
      </c>
      <c r="H23" s="94" t="str">
        <f t="shared" ca="1" si="2"/>
        <v/>
      </c>
      <c r="I23" s="94" t="str">
        <f t="shared" ca="1" si="4"/>
        <v/>
      </c>
      <c r="J23" s="94" t="str">
        <f t="shared" ca="1" si="4"/>
        <v/>
      </c>
      <c r="K23" s="94" t="str">
        <f t="shared" ca="1" si="4"/>
        <v/>
      </c>
      <c r="L23" s="94" t="str">
        <f t="shared" ca="1" si="4"/>
        <v/>
      </c>
      <c r="M23" s="94" t="str">
        <f t="shared" ca="1" si="4"/>
        <v/>
      </c>
      <c r="N23" s="94" t="str">
        <f t="shared" ca="1" si="4"/>
        <v/>
      </c>
      <c r="O23" s="94" t="str">
        <f t="shared" ca="1" si="4"/>
        <v/>
      </c>
      <c r="P23" s="94" t="str">
        <f t="shared" ca="1" si="4"/>
        <v/>
      </c>
      <c r="Q23" s="94" t="str">
        <f t="shared" ca="1" si="4"/>
        <v/>
      </c>
      <c r="R23" s="94" t="str">
        <f t="shared" ca="1" si="4"/>
        <v/>
      </c>
      <c r="S23" s="94" t="str">
        <f t="shared" ca="1" si="5"/>
        <v/>
      </c>
      <c r="T23" s="94" t="str">
        <f t="shared" ca="1" si="5"/>
        <v/>
      </c>
      <c r="U23" s="94" t="str">
        <f t="shared" ca="1" si="5"/>
        <v/>
      </c>
      <c r="V23" s="94" t="str">
        <f t="shared" ca="1" si="5"/>
        <v/>
      </c>
      <c r="W23" s="94" t="str">
        <f t="shared" ca="1" si="5"/>
        <v/>
      </c>
      <c r="X23" s="94" t="str">
        <f t="shared" ca="1" si="5"/>
        <v/>
      </c>
      <c r="Y23" s="94" t="str">
        <f t="shared" ca="1" si="5"/>
        <v/>
      </c>
      <c r="Z23" s="94" t="str">
        <f t="shared" ca="1" si="5"/>
        <v/>
      </c>
      <c r="AA23" s="94" t="str">
        <f t="shared" ca="1" si="5"/>
        <v/>
      </c>
      <c r="AB23" s="94" t="str">
        <f t="shared" ca="1" si="5"/>
        <v/>
      </c>
    </row>
    <row r="24" spans="1:28">
      <c r="A24" s="95">
        <f t="shared" si="3"/>
        <v>45220</v>
      </c>
      <c r="B24" s="94" t="str">
        <f t="shared" ca="1" si="2"/>
        <v/>
      </c>
      <c r="C24" s="94" t="str">
        <f t="shared" ca="1" si="2"/>
        <v/>
      </c>
      <c r="D24" s="94" t="str">
        <f t="shared" ca="1" si="2"/>
        <v/>
      </c>
      <c r="E24" s="94" t="str">
        <f t="shared" ca="1" si="2"/>
        <v/>
      </c>
      <c r="F24" s="94" t="str">
        <f t="shared" ca="1" si="2"/>
        <v/>
      </c>
      <c r="G24" s="94" t="str">
        <f t="shared" ca="1" si="2"/>
        <v/>
      </c>
      <c r="H24" s="94" t="str">
        <f t="shared" ca="1" si="2"/>
        <v/>
      </c>
      <c r="I24" s="94" t="str">
        <f t="shared" ca="1" si="4"/>
        <v/>
      </c>
      <c r="J24" s="94" t="str">
        <f t="shared" ca="1" si="4"/>
        <v/>
      </c>
      <c r="K24" s="94" t="str">
        <f t="shared" ca="1" si="4"/>
        <v/>
      </c>
      <c r="L24" s="94" t="str">
        <f t="shared" ca="1" si="4"/>
        <v/>
      </c>
      <c r="M24" s="94" t="str">
        <f t="shared" ca="1" si="4"/>
        <v/>
      </c>
      <c r="N24" s="94" t="str">
        <f t="shared" ca="1" si="4"/>
        <v/>
      </c>
      <c r="O24" s="94" t="str">
        <f t="shared" ca="1" si="4"/>
        <v/>
      </c>
      <c r="P24" s="94" t="str">
        <f t="shared" ca="1" si="4"/>
        <v/>
      </c>
      <c r="Q24" s="94" t="str">
        <f t="shared" ca="1" si="4"/>
        <v/>
      </c>
      <c r="R24" s="94" t="str">
        <f t="shared" ca="1" si="4"/>
        <v/>
      </c>
      <c r="S24" s="94" t="str">
        <f t="shared" ca="1" si="5"/>
        <v/>
      </c>
      <c r="T24" s="94" t="str">
        <f t="shared" ca="1" si="5"/>
        <v/>
      </c>
      <c r="U24" s="94" t="str">
        <f t="shared" ca="1" si="5"/>
        <v/>
      </c>
      <c r="V24" s="94" t="str">
        <f t="shared" ca="1" si="5"/>
        <v/>
      </c>
      <c r="W24" s="94" t="str">
        <f t="shared" ca="1" si="5"/>
        <v/>
      </c>
      <c r="X24" s="94" t="str">
        <f t="shared" ca="1" si="5"/>
        <v/>
      </c>
      <c r="Y24" s="94" t="str">
        <f t="shared" ca="1" si="5"/>
        <v/>
      </c>
      <c r="Z24" s="94" t="str">
        <f t="shared" ca="1" si="5"/>
        <v/>
      </c>
      <c r="AA24" s="94" t="str">
        <f t="shared" ca="1" si="5"/>
        <v/>
      </c>
      <c r="AB24" s="94" t="str">
        <f t="shared" ca="1" si="5"/>
        <v/>
      </c>
    </row>
    <row r="25" spans="1:28">
      <c r="A25" s="95">
        <f t="shared" si="3"/>
        <v>45221</v>
      </c>
      <c r="B25" s="94" t="str">
        <f t="shared" ca="1" si="2"/>
        <v/>
      </c>
      <c r="C25" s="94" t="str">
        <f t="shared" ca="1" si="2"/>
        <v/>
      </c>
      <c r="D25" s="94" t="str">
        <f t="shared" ca="1" si="2"/>
        <v/>
      </c>
      <c r="E25" s="94" t="str">
        <f t="shared" ca="1" si="2"/>
        <v/>
      </c>
      <c r="F25" s="94" t="str">
        <f t="shared" ca="1" si="2"/>
        <v/>
      </c>
      <c r="G25" s="94" t="str">
        <f t="shared" ca="1" si="2"/>
        <v/>
      </c>
      <c r="H25" s="94" t="str">
        <f t="shared" ca="1" si="2"/>
        <v/>
      </c>
      <c r="I25" s="94" t="str">
        <f t="shared" ca="1" si="4"/>
        <v/>
      </c>
      <c r="J25" s="94" t="str">
        <f t="shared" ca="1" si="4"/>
        <v/>
      </c>
      <c r="K25" s="94" t="str">
        <f t="shared" ca="1" si="4"/>
        <v/>
      </c>
      <c r="L25" s="94" t="str">
        <f t="shared" ca="1" si="4"/>
        <v/>
      </c>
      <c r="M25" s="94" t="str">
        <f t="shared" ca="1" si="4"/>
        <v/>
      </c>
      <c r="N25" s="94" t="str">
        <f t="shared" ca="1" si="4"/>
        <v/>
      </c>
      <c r="O25" s="94" t="str">
        <f t="shared" ca="1" si="4"/>
        <v/>
      </c>
      <c r="P25" s="94" t="str">
        <f t="shared" ca="1" si="4"/>
        <v/>
      </c>
      <c r="Q25" s="94" t="str">
        <f t="shared" ca="1" si="4"/>
        <v/>
      </c>
      <c r="R25" s="94" t="str">
        <f t="shared" ca="1" si="4"/>
        <v/>
      </c>
      <c r="S25" s="94" t="str">
        <f t="shared" ca="1" si="5"/>
        <v/>
      </c>
      <c r="T25" s="94" t="str">
        <f t="shared" ca="1" si="5"/>
        <v/>
      </c>
      <c r="U25" s="94" t="str">
        <f t="shared" ca="1" si="5"/>
        <v/>
      </c>
      <c r="V25" s="94" t="str">
        <f t="shared" ca="1" si="5"/>
        <v/>
      </c>
      <c r="W25" s="94" t="str">
        <f t="shared" ca="1" si="5"/>
        <v/>
      </c>
      <c r="X25" s="94" t="str">
        <f t="shared" ca="1" si="5"/>
        <v/>
      </c>
      <c r="Y25" s="94" t="str">
        <f t="shared" ca="1" si="5"/>
        <v/>
      </c>
      <c r="Z25" s="94" t="str">
        <f t="shared" ca="1" si="5"/>
        <v/>
      </c>
      <c r="AA25" s="94" t="str">
        <f t="shared" ca="1" si="5"/>
        <v/>
      </c>
      <c r="AB25" s="94" t="str">
        <f t="shared" ca="1" si="5"/>
        <v/>
      </c>
    </row>
    <row r="26" spans="1:28">
      <c r="A26" s="95">
        <f t="shared" si="3"/>
        <v>45222</v>
      </c>
      <c r="B26" s="94" t="str">
        <f t="shared" ca="1" si="2"/>
        <v/>
      </c>
      <c r="C26" s="94" t="str">
        <f t="shared" ca="1" si="2"/>
        <v/>
      </c>
      <c r="D26" s="94" t="str">
        <f t="shared" ca="1" si="2"/>
        <v/>
      </c>
      <c r="E26" s="94" t="str">
        <f t="shared" ca="1" si="2"/>
        <v/>
      </c>
      <c r="F26" s="94" t="str">
        <f t="shared" ca="1" si="2"/>
        <v/>
      </c>
      <c r="G26" s="94" t="str">
        <f t="shared" ca="1" si="2"/>
        <v/>
      </c>
      <c r="H26" s="94" t="str">
        <f t="shared" ca="1" si="2"/>
        <v/>
      </c>
      <c r="I26" s="94" t="str">
        <f t="shared" ca="1" si="4"/>
        <v/>
      </c>
      <c r="J26" s="94" t="str">
        <f t="shared" ca="1" si="4"/>
        <v/>
      </c>
      <c r="K26" s="94" t="str">
        <f t="shared" ca="1" si="4"/>
        <v/>
      </c>
      <c r="L26" s="94" t="str">
        <f t="shared" ca="1" si="4"/>
        <v/>
      </c>
      <c r="M26" s="94" t="str">
        <f t="shared" ca="1" si="4"/>
        <v/>
      </c>
      <c r="N26" s="94" t="str">
        <f t="shared" ca="1" si="4"/>
        <v/>
      </c>
      <c r="O26" s="94" t="str">
        <f t="shared" ca="1" si="4"/>
        <v/>
      </c>
      <c r="P26" s="94" t="str">
        <f t="shared" ca="1" si="4"/>
        <v/>
      </c>
      <c r="Q26" s="94" t="str">
        <f t="shared" ca="1" si="4"/>
        <v/>
      </c>
      <c r="R26" s="94" t="str">
        <f t="shared" ca="1" si="4"/>
        <v/>
      </c>
      <c r="S26" s="94" t="str">
        <f t="shared" ca="1" si="5"/>
        <v/>
      </c>
      <c r="T26" s="94" t="str">
        <f t="shared" ca="1" si="5"/>
        <v/>
      </c>
      <c r="U26" s="94" t="str">
        <f t="shared" ca="1" si="5"/>
        <v/>
      </c>
      <c r="V26" s="94" t="str">
        <f t="shared" ca="1" si="5"/>
        <v/>
      </c>
      <c r="W26" s="94" t="str">
        <f t="shared" ca="1" si="5"/>
        <v/>
      </c>
      <c r="X26" s="94" t="str">
        <f t="shared" ca="1" si="5"/>
        <v/>
      </c>
      <c r="Y26" s="94" t="str">
        <f t="shared" ca="1" si="5"/>
        <v/>
      </c>
      <c r="Z26" s="94" t="str">
        <f t="shared" ca="1" si="5"/>
        <v/>
      </c>
      <c r="AA26" s="94" t="str">
        <f t="shared" ca="1" si="5"/>
        <v/>
      </c>
      <c r="AB26" s="94" t="str">
        <f t="shared" ca="1" si="5"/>
        <v/>
      </c>
    </row>
    <row r="27" spans="1:28">
      <c r="A27" s="95">
        <f t="shared" si="3"/>
        <v>45223</v>
      </c>
      <c r="B27" s="94" t="str">
        <f t="shared" ca="1" si="2"/>
        <v/>
      </c>
      <c r="C27" s="94" t="str">
        <f t="shared" ca="1" si="2"/>
        <v/>
      </c>
      <c r="D27" s="94" t="str">
        <f t="shared" ca="1" si="2"/>
        <v/>
      </c>
      <c r="E27" s="94" t="str">
        <f t="shared" ca="1" si="2"/>
        <v/>
      </c>
      <c r="F27" s="94" t="str">
        <f t="shared" ca="1" si="2"/>
        <v/>
      </c>
      <c r="G27" s="94" t="str">
        <f t="shared" ca="1" si="2"/>
        <v/>
      </c>
      <c r="H27" s="94" t="str">
        <f t="shared" ca="1" si="2"/>
        <v/>
      </c>
      <c r="I27" s="94" t="str">
        <f t="shared" ca="1" si="4"/>
        <v/>
      </c>
      <c r="J27" s="94" t="str">
        <f t="shared" ca="1" si="4"/>
        <v/>
      </c>
      <c r="K27" s="94" t="str">
        <f t="shared" ca="1" si="4"/>
        <v/>
      </c>
      <c r="L27" s="94" t="str">
        <f t="shared" ca="1" si="4"/>
        <v/>
      </c>
      <c r="M27" s="94" t="str">
        <f t="shared" ca="1" si="4"/>
        <v/>
      </c>
      <c r="N27" s="94" t="str">
        <f t="shared" ca="1" si="4"/>
        <v/>
      </c>
      <c r="O27" s="94" t="str">
        <f t="shared" ca="1" si="4"/>
        <v/>
      </c>
      <c r="P27" s="94" t="str">
        <f t="shared" ca="1" si="4"/>
        <v/>
      </c>
      <c r="Q27" s="94" t="str">
        <f t="shared" ca="1" si="4"/>
        <v/>
      </c>
      <c r="R27" s="94" t="str">
        <f t="shared" ca="1" si="4"/>
        <v/>
      </c>
      <c r="S27" s="94" t="str">
        <f t="shared" ca="1" si="5"/>
        <v/>
      </c>
      <c r="T27" s="94" t="str">
        <f t="shared" ca="1" si="5"/>
        <v/>
      </c>
      <c r="U27" s="94" t="str">
        <f t="shared" ca="1" si="5"/>
        <v/>
      </c>
      <c r="V27" s="94" t="str">
        <f t="shared" ca="1" si="5"/>
        <v/>
      </c>
      <c r="W27" s="94" t="str">
        <f t="shared" ca="1" si="5"/>
        <v/>
      </c>
      <c r="X27" s="94" t="str">
        <f t="shared" ca="1" si="5"/>
        <v/>
      </c>
      <c r="Y27" s="94" t="str">
        <f t="shared" ca="1" si="5"/>
        <v/>
      </c>
      <c r="Z27" s="94" t="str">
        <f t="shared" ca="1" si="5"/>
        <v/>
      </c>
      <c r="AA27" s="94" t="str">
        <f t="shared" ca="1" si="5"/>
        <v/>
      </c>
      <c r="AB27" s="94" t="str">
        <f t="shared" ca="1" si="5"/>
        <v/>
      </c>
    </row>
    <row r="28" spans="1:28">
      <c r="A28" s="95">
        <f t="shared" si="3"/>
        <v>45224</v>
      </c>
      <c r="B28" s="94" t="str">
        <f t="shared" ca="1" si="2"/>
        <v/>
      </c>
      <c r="C28" s="94" t="str">
        <f t="shared" ca="1" si="2"/>
        <v/>
      </c>
      <c r="D28" s="94" t="str">
        <f t="shared" ca="1" si="2"/>
        <v/>
      </c>
      <c r="E28" s="94" t="str">
        <f t="shared" ca="1" si="2"/>
        <v/>
      </c>
      <c r="F28" s="94" t="str">
        <f t="shared" ca="1" si="2"/>
        <v/>
      </c>
      <c r="G28" s="94" t="str">
        <f t="shared" ca="1" si="2"/>
        <v/>
      </c>
      <c r="H28" s="94" t="str">
        <f t="shared" ca="1" si="2"/>
        <v/>
      </c>
      <c r="I28" s="94" t="str">
        <f t="shared" ca="1" si="4"/>
        <v/>
      </c>
      <c r="J28" s="94" t="str">
        <f t="shared" ca="1" si="4"/>
        <v/>
      </c>
      <c r="K28" s="94" t="str">
        <f t="shared" ca="1" si="4"/>
        <v/>
      </c>
      <c r="L28" s="94" t="str">
        <f t="shared" ca="1" si="4"/>
        <v/>
      </c>
      <c r="M28" s="94" t="str">
        <f t="shared" ca="1" si="4"/>
        <v/>
      </c>
      <c r="N28" s="94" t="str">
        <f t="shared" ca="1" si="4"/>
        <v/>
      </c>
      <c r="O28" s="94" t="str">
        <f t="shared" ca="1" si="4"/>
        <v/>
      </c>
      <c r="P28" s="94" t="str">
        <f t="shared" ca="1" si="4"/>
        <v/>
      </c>
      <c r="Q28" s="94" t="str">
        <f t="shared" ca="1" si="4"/>
        <v/>
      </c>
      <c r="R28" s="94" t="str">
        <f t="shared" ca="1" si="4"/>
        <v/>
      </c>
      <c r="S28" s="94" t="str">
        <f t="shared" ca="1" si="5"/>
        <v/>
      </c>
      <c r="T28" s="94" t="str">
        <f t="shared" ca="1" si="5"/>
        <v/>
      </c>
      <c r="U28" s="94" t="str">
        <f t="shared" ca="1" si="5"/>
        <v/>
      </c>
      <c r="V28" s="94" t="str">
        <f t="shared" ca="1" si="5"/>
        <v/>
      </c>
      <c r="W28" s="94" t="str">
        <f t="shared" ca="1" si="5"/>
        <v/>
      </c>
      <c r="X28" s="94" t="str">
        <f t="shared" ca="1" si="5"/>
        <v/>
      </c>
      <c r="Y28" s="94" t="str">
        <f t="shared" ca="1" si="5"/>
        <v/>
      </c>
      <c r="Z28" s="94" t="str">
        <f t="shared" ca="1" si="5"/>
        <v/>
      </c>
      <c r="AA28" s="94" t="str">
        <f t="shared" ca="1" si="5"/>
        <v/>
      </c>
      <c r="AB28" s="94" t="str">
        <f t="shared" ca="1" si="5"/>
        <v/>
      </c>
    </row>
    <row r="29" spans="1:28">
      <c r="A29" s="95">
        <f t="shared" si="3"/>
        <v>45225</v>
      </c>
      <c r="B29" s="94" t="str">
        <f t="shared" ca="1" si="2"/>
        <v/>
      </c>
      <c r="C29" s="94" t="str">
        <f t="shared" ca="1" si="2"/>
        <v/>
      </c>
      <c r="D29" s="94" t="str">
        <f t="shared" ca="1" si="2"/>
        <v/>
      </c>
      <c r="E29" s="94" t="str">
        <f t="shared" ca="1" si="2"/>
        <v/>
      </c>
      <c r="F29" s="94" t="str">
        <f t="shared" ca="1" si="2"/>
        <v/>
      </c>
      <c r="G29" s="94" t="str">
        <f t="shared" ca="1" si="2"/>
        <v/>
      </c>
      <c r="H29" s="94" t="str">
        <f t="shared" ca="1" si="2"/>
        <v/>
      </c>
      <c r="I29" s="94" t="str">
        <f t="shared" ca="1" si="4"/>
        <v/>
      </c>
      <c r="J29" s="94" t="str">
        <f t="shared" ca="1" si="4"/>
        <v/>
      </c>
      <c r="K29" s="94" t="str">
        <f t="shared" ca="1" si="4"/>
        <v/>
      </c>
      <c r="L29" s="94" t="str">
        <f t="shared" ca="1" si="4"/>
        <v/>
      </c>
      <c r="M29" s="94" t="str">
        <f t="shared" ca="1" si="4"/>
        <v/>
      </c>
      <c r="N29" s="94" t="str">
        <f t="shared" ca="1" si="4"/>
        <v/>
      </c>
      <c r="O29" s="94" t="str">
        <f t="shared" ca="1" si="4"/>
        <v/>
      </c>
      <c r="P29" s="94" t="str">
        <f t="shared" ca="1" si="4"/>
        <v/>
      </c>
      <c r="Q29" s="94" t="str">
        <f t="shared" ca="1" si="4"/>
        <v/>
      </c>
      <c r="R29" s="94" t="str">
        <f t="shared" ca="1" si="4"/>
        <v/>
      </c>
      <c r="S29" s="94" t="str">
        <f t="shared" ca="1" si="5"/>
        <v/>
      </c>
      <c r="T29" s="94" t="str">
        <f t="shared" ca="1" si="5"/>
        <v/>
      </c>
      <c r="U29" s="94" t="str">
        <f t="shared" ca="1" si="5"/>
        <v/>
      </c>
      <c r="V29" s="94" t="str">
        <f t="shared" ca="1" si="5"/>
        <v/>
      </c>
      <c r="W29" s="94" t="str">
        <f t="shared" ca="1" si="5"/>
        <v/>
      </c>
      <c r="X29" s="94" t="str">
        <f t="shared" ca="1" si="5"/>
        <v/>
      </c>
      <c r="Y29" s="94" t="str">
        <f t="shared" ca="1" si="5"/>
        <v/>
      </c>
      <c r="Z29" s="94" t="str">
        <f t="shared" ca="1" si="5"/>
        <v/>
      </c>
      <c r="AA29" s="94" t="str">
        <f t="shared" ca="1" si="5"/>
        <v/>
      </c>
      <c r="AB29" s="94" t="str">
        <f t="shared" ca="1" si="5"/>
        <v/>
      </c>
    </row>
    <row r="30" spans="1:28">
      <c r="A30" s="95">
        <f t="shared" si="3"/>
        <v>45226</v>
      </c>
      <c r="B30" s="94" t="str">
        <f t="shared" ca="1" si="2"/>
        <v/>
      </c>
      <c r="C30" s="94" t="str">
        <f t="shared" ca="1" si="2"/>
        <v/>
      </c>
      <c r="D30" s="94" t="str">
        <f t="shared" ca="1" si="2"/>
        <v/>
      </c>
      <c r="E30" s="94" t="str">
        <f t="shared" ca="1" si="2"/>
        <v/>
      </c>
      <c r="F30" s="94" t="str">
        <f t="shared" ca="1" si="2"/>
        <v/>
      </c>
      <c r="G30" s="94" t="str">
        <f t="shared" ca="1" si="2"/>
        <v/>
      </c>
      <c r="H30" s="94" t="str">
        <f t="shared" ca="1" si="2"/>
        <v/>
      </c>
      <c r="I30" s="94" t="str">
        <f t="shared" ca="1" si="4"/>
        <v/>
      </c>
      <c r="J30" s="94" t="str">
        <f t="shared" ca="1" si="4"/>
        <v/>
      </c>
      <c r="K30" s="94" t="str">
        <f t="shared" ca="1" si="4"/>
        <v/>
      </c>
      <c r="L30" s="94" t="str">
        <f t="shared" ca="1" si="4"/>
        <v/>
      </c>
      <c r="M30" s="94" t="str">
        <f t="shared" ca="1" si="4"/>
        <v/>
      </c>
      <c r="N30" s="94" t="str">
        <f t="shared" ca="1" si="4"/>
        <v/>
      </c>
      <c r="O30" s="94" t="str">
        <f t="shared" ca="1" si="4"/>
        <v/>
      </c>
      <c r="P30" s="94" t="str">
        <f t="shared" ca="1" si="4"/>
        <v/>
      </c>
      <c r="Q30" s="94" t="str">
        <f t="shared" ca="1" si="4"/>
        <v/>
      </c>
      <c r="R30" s="94" t="str">
        <f t="shared" ca="1" si="4"/>
        <v/>
      </c>
      <c r="S30" s="94" t="str">
        <f t="shared" ca="1" si="5"/>
        <v/>
      </c>
      <c r="T30" s="94" t="str">
        <f t="shared" ca="1" si="5"/>
        <v/>
      </c>
      <c r="U30" s="94" t="str">
        <f t="shared" ca="1" si="5"/>
        <v/>
      </c>
      <c r="V30" s="94" t="str">
        <f t="shared" ca="1" si="5"/>
        <v/>
      </c>
      <c r="W30" s="94" t="str">
        <f t="shared" ca="1" si="5"/>
        <v/>
      </c>
      <c r="X30" s="94" t="str">
        <f t="shared" ca="1" si="5"/>
        <v/>
      </c>
      <c r="Y30" s="94" t="str">
        <f t="shared" ca="1" si="5"/>
        <v/>
      </c>
      <c r="Z30" s="94" t="str">
        <f t="shared" ca="1" si="5"/>
        <v/>
      </c>
      <c r="AA30" s="94" t="str">
        <f t="shared" ca="1" si="5"/>
        <v/>
      </c>
      <c r="AB30" s="94" t="str">
        <f t="shared" ca="1" si="5"/>
        <v/>
      </c>
    </row>
    <row r="31" spans="1:28">
      <c r="A31" s="95">
        <f t="shared" si="3"/>
        <v>45227</v>
      </c>
      <c r="B31" s="94" t="str">
        <f t="shared" ca="1" si="2"/>
        <v/>
      </c>
      <c r="C31" s="94" t="str">
        <f t="shared" ca="1" si="2"/>
        <v/>
      </c>
      <c r="D31" s="94" t="str">
        <f t="shared" ca="1" si="2"/>
        <v/>
      </c>
      <c r="E31" s="94" t="str">
        <f t="shared" ca="1" si="2"/>
        <v/>
      </c>
      <c r="F31" s="94" t="str">
        <f t="shared" ca="1" si="2"/>
        <v/>
      </c>
      <c r="G31" s="94" t="str">
        <f t="shared" ca="1" si="2"/>
        <v/>
      </c>
      <c r="H31" s="94" t="str">
        <f t="shared" ca="1" si="2"/>
        <v/>
      </c>
      <c r="I31" s="94" t="str">
        <f t="shared" ca="1" si="4"/>
        <v/>
      </c>
      <c r="J31" s="94" t="str">
        <f t="shared" ca="1" si="4"/>
        <v/>
      </c>
      <c r="K31" s="94" t="str">
        <f t="shared" ca="1" si="4"/>
        <v/>
      </c>
      <c r="L31" s="94" t="str">
        <f t="shared" ca="1" si="4"/>
        <v/>
      </c>
      <c r="M31" s="94" t="str">
        <f t="shared" ca="1" si="4"/>
        <v/>
      </c>
      <c r="N31" s="94" t="str">
        <f t="shared" ca="1" si="4"/>
        <v/>
      </c>
      <c r="O31" s="94" t="str">
        <f t="shared" ca="1" si="4"/>
        <v/>
      </c>
      <c r="P31" s="94" t="str">
        <f t="shared" ca="1" si="4"/>
        <v/>
      </c>
      <c r="Q31" s="94" t="str">
        <f t="shared" ca="1" si="4"/>
        <v/>
      </c>
      <c r="R31" s="94" t="str">
        <f t="shared" ca="1" si="4"/>
        <v/>
      </c>
      <c r="S31" s="94" t="str">
        <f t="shared" ca="1" si="5"/>
        <v/>
      </c>
      <c r="T31" s="94" t="str">
        <f t="shared" ca="1" si="5"/>
        <v/>
      </c>
      <c r="U31" s="94" t="str">
        <f t="shared" ca="1" si="5"/>
        <v/>
      </c>
      <c r="V31" s="94" t="str">
        <f t="shared" ca="1" si="5"/>
        <v/>
      </c>
      <c r="W31" s="94" t="str">
        <f t="shared" ca="1" si="5"/>
        <v/>
      </c>
      <c r="X31" s="94" t="str">
        <f t="shared" ca="1" si="5"/>
        <v/>
      </c>
      <c r="Y31" s="94" t="str">
        <f t="shared" ca="1" si="5"/>
        <v/>
      </c>
      <c r="Z31" s="94" t="str">
        <f t="shared" ca="1" si="5"/>
        <v/>
      </c>
      <c r="AA31" s="94" t="str">
        <f t="shared" ca="1" si="5"/>
        <v/>
      </c>
      <c r="AB31" s="94" t="str">
        <f t="shared" ca="1" si="5"/>
        <v/>
      </c>
    </row>
    <row r="32" spans="1:28">
      <c r="A32" s="95">
        <f t="shared" si="3"/>
        <v>45228</v>
      </c>
      <c r="B32" s="94" t="str">
        <f t="shared" ca="1" si="2"/>
        <v/>
      </c>
      <c r="C32" s="94" t="str">
        <f t="shared" ca="1" si="2"/>
        <v/>
      </c>
      <c r="D32" s="94" t="str">
        <f t="shared" ca="1" si="2"/>
        <v/>
      </c>
      <c r="E32" s="94" t="str">
        <f t="shared" ca="1" si="2"/>
        <v/>
      </c>
      <c r="F32" s="94" t="str">
        <f t="shared" ca="1" si="2"/>
        <v/>
      </c>
      <c r="G32" s="94" t="str">
        <f t="shared" ca="1" si="2"/>
        <v/>
      </c>
      <c r="H32" s="94" t="str">
        <f t="shared" ca="1" si="2"/>
        <v/>
      </c>
      <c r="I32" s="94" t="str">
        <f t="shared" ca="1" si="4"/>
        <v/>
      </c>
      <c r="J32" s="94" t="str">
        <f t="shared" ca="1" si="4"/>
        <v/>
      </c>
      <c r="K32" s="94" t="str">
        <f t="shared" ca="1" si="4"/>
        <v/>
      </c>
      <c r="L32" s="94" t="str">
        <f t="shared" ca="1" si="4"/>
        <v/>
      </c>
      <c r="M32" s="94" t="str">
        <f t="shared" ca="1" si="4"/>
        <v/>
      </c>
      <c r="N32" s="94" t="str">
        <f t="shared" ca="1" si="4"/>
        <v/>
      </c>
      <c r="O32" s="94" t="str">
        <f t="shared" ca="1" si="4"/>
        <v/>
      </c>
      <c r="P32" s="94" t="str">
        <f t="shared" ca="1" si="4"/>
        <v/>
      </c>
      <c r="Q32" s="94" t="str">
        <f t="shared" ca="1" si="4"/>
        <v/>
      </c>
      <c r="R32" s="94" t="str">
        <f t="shared" ca="1" si="4"/>
        <v/>
      </c>
      <c r="S32" s="94" t="str">
        <f t="shared" ca="1" si="5"/>
        <v/>
      </c>
      <c r="T32" s="94" t="str">
        <f t="shared" ca="1" si="5"/>
        <v/>
      </c>
      <c r="U32" s="94" t="str">
        <f t="shared" ca="1" si="5"/>
        <v/>
      </c>
      <c r="V32" s="94" t="str">
        <f t="shared" ca="1" si="5"/>
        <v/>
      </c>
      <c r="W32" s="94" t="str">
        <f t="shared" ca="1" si="5"/>
        <v/>
      </c>
      <c r="X32" s="94" t="str">
        <f t="shared" ca="1" si="5"/>
        <v/>
      </c>
      <c r="Y32" s="94" t="str">
        <f t="shared" ca="1" si="5"/>
        <v/>
      </c>
      <c r="Z32" s="94" t="str">
        <f t="shared" ca="1" si="5"/>
        <v/>
      </c>
      <c r="AA32" s="94" t="str">
        <f t="shared" ca="1" si="5"/>
        <v/>
      </c>
      <c r="AB32" s="94" t="str">
        <f t="shared" ca="1" si="5"/>
        <v/>
      </c>
    </row>
    <row r="33" spans="1:28">
      <c r="A33" s="95">
        <f t="shared" si="3"/>
        <v>45229</v>
      </c>
      <c r="B33" s="94" t="str">
        <f t="shared" ca="1" si="2"/>
        <v/>
      </c>
      <c r="C33" s="94" t="str">
        <f t="shared" ca="1" si="2"/>
        <v/>
      </c>
      <c r="D33" s="94" t="str">
        <f t="shared" ca="1" si="2"/>
        <v/>
      </c>
      <c r="E33" s="94" t="str">
        <f t="shared" ca="1" si="2"/>
        <v/>
      </c>
      <c r="F33" s="94" t="str">
        <f t="shared" ca="1" si="2"/>
        <v/>
      </c>
      <c r="G33" s="94" t="str">
        <f t="shared" ca="1" si="2"/>
        <v/>
      </c>
      <c r="H33" s="94" t="str">
        <f t="shared" ca="1" si="2"/>
        <v/>
      </c>
      <c r="I33" s="94" t="str">
        <f t="shared" ca="1" si="4"/>
        <v/>
      </c>
      <c r="J33" s="94" t="str">
        <f t="shared" ca="1" si="4"/>
        <v/>
      </c>
      <c r="K33" s="94" t="str">
        <f t="shared" ca="1" si="4"/>
        <v/>
      </c>
      <c r="L33" s="94" t="str">
        <f t="shared" ca="1" si="4"/>
        <v/>
      </c>
      <c r="M33" s="94" t="str">
        <f t="shared" ca="1" si="4"/>
        <v/>
      </c>
      <c r="N33" s="94" t="str">
        <f t="shared" ca="1" si="4"/>
        <v/>
      </c>
      <c r="O33" s="94" t="str">
        <f t="shared" ca="1" si="4"/>
        <v/>
      </c>
      <c r="P33" s="94" t="str">
        <f t="shared" ca="1" si="4"/>
        <v/>
      </c>
      <c r="Q33" s="94" t="str">
        <f t="shared" ca="1" si="4"/>
        <v/>
      </c>
      <c r="R33" s="94" t="str">
        <f t="shared" ca="1" si="4"/>
        <v/>
      </c>
      <c r="S33" s="94" t="str">
        <f t="shared" ca="1" si="5"/>
        <v/>
      </c>
      <c r="T33" s="94" t="str">
        <f t="shared" ca="1" si="5"/>
        <v/>
      </c>
      <c r="U33" s="94" t="str">
        <f t="shared" ca="1" si="5"/>
        <v/>
      </c>
      <c r="V33" s="94" t="str">
        <f t="shared" ca="1" si="5"/>
        <v/>
      </c>
      <c r="W33" s="94" t="str">
        <f t="shared" ca="1" si="5"/>
        <v/>
      </c>
      <c r="X33" s="94" t="str">
        <f t="shared" ca="1" si="5"/>
        <v/>
      </c>
      <c r="Y33" s="94" t="str">
        <f t="shared" ca="1" si="5"/>
        <v/>
      </c>
      <c r="Z33" s="94" t="str">
        <f t="shared" ca="1" si="5"/>
        <v/>
      </c>
      <c r="AA33" s="94" t="str">
        <f t="shared" ca="1" si="5"/>
        <v/>
      </c>
      <c r="AB33" s="94" t="str">
        <f t="shared" ca="1" si="5"/>
        <v/>
      </c>
    </row>
    <row r="34" spans="1:28" ht="14.25" thickBot="1">
      <c r="A34" s="109">
        <f t="shared" si="3"/>
        <v>45230</v>
      </c>
      <c r="B34" s="94" t="str">
        <f t="shared" ca="1" si="2"/>
        <v/>
      </c>
      <c r="C34" s="94" t="str">
        <f t="shared" ca="1" si="2"/>
        <v/>
      </c>
      <c r="D34" s="94" t="str">
        <f t="shared" ca="1" si="2"/>
        <v/>
      </c>
      <c r="E34" s="94" t="str">
        <f t="shared" ca="1" si="2"/>
        <v/>
      </c>
      <c r="F34" s="94" t="str">
        <f t="shared" ca="1" si="2"/>
        <v/>
      </c>
      <c r="G34" s="94" t="str">
        <f t="shared" ca="1" si="2"/>
        <v/>
      </c>
      <c r="H34" s="94" t="str">
        <f t="shared" ca="1" si="2"/>
        <v/>
      </c>
      <c r="I34" s="94" t="str">
        <f t="shared" ca="1" si="4"/>
        <v/>
      </c>
      <c r="J34" s="94" t="str">
        <f t="shared" ca="1" si="4"/>
        <v/>
      </c>
      <c r="K34" s="94" t="str">
        <f t="shared" ca="1" si="4"/>
        <v/>
      </c>
      <c r="L34" s="94" t="str">
        <f t="shared" ca="1" si="4"/>
        <v/>
      </c>
      <c r="M34" s="94" t="str">
        <f t="shared" ca="1" si="4"/>
        <v/>
      </c>
      <c r="N34" s="94" t="str">
        <f t="shared" ca="1" si="4"/>
        <v/>
      </c>
      <c r="O34" s="94" t="str">
        <f t="shared" ca="1" si="4"/>
        <v/>
      </c>
      <c r="P34" s="94" t="str">
        <f t="shared" ca="1" si="4"/>
        <v/>
      </c>
      <c r="Q34" s="94" t="str">
        <f t="shared" ca="1" si="4"/>
        <v/>
      </c>
      <c r="R34" s="94" t="str">
        <f t="shared" ca="1" si="4"/>
        <v/>
      </c>
      <c r="S34" s="94" t="str">
        <f t="shared" ca="1" si="5"/>
        <v/>
      </c>
      <c r="T34" s="94" t="str">
        <f t="shared" ca="1" si="5"/>
        <v/>
      </c>
      <c r="U34" s="94" t="str">
        <f t="shared" ca="1" si="5"/>
        <v/>
      </c>
      <c r="V34" s="94" t="str">
        <f t="shared" ca="1" si="5"/>
        <v/>
      </c>
      <c r="W34" s="94" t="str">
        <f t="shared" ca="1" si="5"/>
        <v/>
      </c>
      <c r="X34" s="94" t="str">
        <f t="shared" ca="1" si="5"/>
        <v/>
      </c>
      <c r="Y34" s="94" t="str">
        <f t="shared" ca="1" si="5"/>
        <v/>
      </c>
      <c r="Z34" s="94" t="str">
        <f t="shared" ca="1" si="5"/>
        <v/>
      </c>
      <c r="AA34" s="94" t="str">
        <f t="shared" ca="1" si="5"/>
        <v/>
      </c>
      <c r="AB34" s="94" t="str">
        <f t="shared" ca="1" si="5"/>
        <v/>
      </c>
    </row>
    <row r="35" spans="1:28" ht="26.25" customHeight="1" thickTop="1">
      <c r="A35" s="108" t="s">
        <v>78</v>
      </c>
      <c r="B35" s="110">
        <f ca="1">SUM(B4:B34)</f>
        <v>0</v>
      </c>
      <c r="C35" s="110">
        <f t="shared" ref="C35:R35" ca="1" si="6">SUM(C4:C34)</f>
        <v>0</v>
      </c>
      <c r="D35" s="110">
        <f t="shared" ca="1" si="6"/>
        <v>0</v>
      </c>
      <c r="E35" s="110">
        <f t="shared" ca="1" si="6"/>
        <v>13200</v>
      </c>
      <c r="F35" s="110">
        <f t="shared" ca="1" si="6"/>
        <v>0</v>
      </c>
      <c r="G35" s="110">
        <f t="shared" ca="1" si="6"/>
        <v>0</v>
      </c>
      <c r="H35" s="110">
        <f t="shared" ca="1" si="6"/>
        <v>0</v>
      </c>
      <c r="I35" s="110">
        <f t="shared" ca="1" si="6"/>
        <v>0</v>
      </c>
      <c r="J35" s="110">
        <f t="shared" ca="1" si="6"/>
        <v>0</v>
      </c>
      <c r="K35" s="110">
        <f t="shared" ca="1" si="6"/>
        <v>0</v>
      </c>
      <c r="L35" s="110">
        <f t="shared" ca="1" si="6"/>
        <v>0</v>
      </c>
      <c r="M35" s="110">
        <f t="shared" ca="1" si="6"/>
        <v>0</v>
      </c>
      <c r="N35" s="110">
        <f t="shared" ca="1" si="6"/>
        <v>0</v>
      </c>
      <c r="O35" s="110">
        <f t="shared" ca="1" si="6"/>
        <v>0</v>
      </c>
      <c r="P35" s="110">
        <f t="shared" ca="1" si="6"/>
        <v>0</v>
      </c>
      <c r="Q35" s="110">
        <f t="shared" ca="1" si="6"/>
        <v>0</v>
      </c>
      <c r="R35" s="110">
        <f t="shared" ca="1" si="6"/>
        <v>4800.0000000000018</v>
      </c>
      <c r="S35" s="110">
        <f t="shared" ref="S35:AB35" ca="1" si="7">SUM(S4:S34)</f>
        <v>0</v>
      </c>
      <c r="T35" s="110">
        <f t="shared" ca="1" si="7"/>
        <v>0</v>
      </c>
      <c r="U35" s="110">
        <f t="shared" ca="1" si="7"/>
        <v>0</v>
      </c>
      <c r="V35" s="110">
        <f t="shared" ca="1" si="7"/>
        <v>0</v>
      </c>
      <c r="W35" s="110">
        <f t="shared" ca="1" si="7"/>
        <v>0</v>
      </c>
      <c r="X35" s="110">
        <f t="shared" ca="1" si="7"/>
        <v>0</v>
      </c>
      <c r="Y35" s="110">
        <f t="shared" ca="1" si="7"/>
        <v>0</v>
      </c>
      <c r="Z35" s="110">
        <f t="shared" ca="1" si="7"/>
        <v>0</v>
      </c>
      <c r="AA35" s="110">
        <f t="shared" ca="1" si="7"/>
        <v>0</v>
      </c>
      <c r="AB35" s="110">
        <f t="shared" ca="1" si="7"/>
        <v>0</v>
      </c>
    </row>
    <row r="36" spans="1:28">
      <c r="A36" s="90"/>
    </row>
    <row r="37" spans="1:28">
      <c r="A37" s="90"/>
    </row>
    <row r="38" spans="1:28">
      <c r="B38" t="s">
        <v>76</v>
      </c>
    </row>
    <row r="39" spans="1:28">
      <c r="A39" s="107" t="s">
        <v>77</v>
      </c>
      <c r="B39" s="107" t="str">
        <f>B3</f>
        <v>長尾</v>
      </c>
      <c r="C39" s="107" t="str">
        <f t="shared" ref="C39:AB39" si="8">C3</f>
        <v>鈴木裕</v>
      </c>
      <c r="D39" s="107" t="str">
        <f t="shared" si="8"/>
        <v>駒井</v>
      </c>
      <c r="E39" s="107" t="str">
        <f t="shared" si="8"/>
        <v>武茂</v>
      </c>
      <c r="F39" s="107" t="str">
        <f t="shared" si="8"/>
        <v>板坂</v>
      </c>
      <c r="G39" s="107" t="str">
        <f t="shared" si="8"/>
        <v>今前田</v>
      </c>
      <c r="H39" s="107" t="str">
        <f t="shared" si="8"/>
        <v>浦辻</v>
      </c>
      <c r="I39" s="107" t="str">
        <f t="shared" si="8"/>
        <v>木村</v>
      </c>
      <c r="J39" s="107" t="str">
        <f t="shared" si="8"/>
        <v>広田</v>
      </c>
      <c r="K39" s="107" t="str">
        <f t="shared" si="8"/>
        <v>中村</v>
      </c>
      <c r="L39" s="107" t="str">
        <f t="shared" si="8"/>
        <v>早水</v>
      </c>
      <c r="M39" s="107" t="str">
        <f t="shared" si="8"/>
        <v>高橋</v>
      </c>
      <c r="N39" s="107" t="str">
        <f t="shared" si="8"/>
        <v>大屋</v>
      </c>
      <c r="O39" s="107" t="str">
        <f t="shared" si="8"/>
        <v>深田</v>
      </c>
      <c r="P39" s="107" t="str">
        <f t="shared" si="8"/>
        <v>小林</v>
      </c>
      <c r="Q39" s="107" t="str">
        <f t="shared" si="8"/>
        <v>谷口</v>
      </c>
      <c r="R39" s="107" t="str">
        <f t="shared" si="8"/>
        <v>片山</v>
      </c>
      <c r="S39" s="107" t="str">
        <f t="shared" si="8"/>
        <v>小沼</v>
      </c>
      <c r="T39" s="107" t="str">
        <f t="shared" si="8"/>
        <v>清水</v>
      </c>
      <c r="U39" s="107" t="str">
        <f t="shared" si="8"/>
        <v>友廣</v>
      </c>
      <c r="V39" s="107" t="str">
        <f t="shared" si="8"/>
        <v>佐藤真</v>
      </c>
      <c r="W39" s="107" t="str">
        <f t="shared" si="8"/>
        <v>星</v>
      </c>
      <c r="X39" s="107" t="str">
        <f t="shared" si="8"/>
        <v>片山紗</v>
      </c>
      <c r="Y39" s="107" t="str">
        <f t="shared" si="8"/>
        <v>石巻</v>
      </c>
      <c r="Z39" s="107" t="str">
        <f t="shared" si="8"/>
        <v>安富</v>
      </c>
      <c r="AA39" s="107" t="str">
        <f t="shared" si="8"/>
        <v>米坂</v>
      </c>
      <c r="AB39" s="107" t="str">
        <f t="shared" si="8"/>
        <v>大澤</v>
      </c>
    </row>
    <row r="40" spans="1:28">
      <c r="A40" s="93">
        <f>A4</f>
        <v>45200</v>
      </c>
      <c r="B40" s="167" t="str">
        <f ca="1">IFERROR(VLOOKUP($A40,INDIRECT(B$39&amp;"!$B$9:$Q$39"),9,0)-VLOOKUP($A40,INDIRECT(B$39&amp;"!$B$9:$Q$39"),10,0),"")</f>
        <v/>
      </c>
      <c r="C40" s="167" t="str">
        <f t="shared" ref="C40:R55" ca="1" si="9">IFERROR(VLOOKUP($A40,INDIRECT(C$39&amp;"!$B$9:$Q$39"),9,0)-VLOOKUP($A40,INDIRECT(C$39&amp;"!$B$9:$Q$39"),10,0),"")</f>
        <v/>
      </c>
      <c r="D40" s="167" t="str">
        <f t="shared" ca="1" si="9"/>
        <v/>
      </c>
      <c r="E40" s="167">
        <f t="shared" ca="1" si="9"/>
        <v>5.0000000000000009</v>
      </c>
      <c r="F40" s="167" t="str">
        <f t="shared" ca="1" si="9"/>
        <v/>
      </c>
      <c r="G40" s="167" t="str">
        <f t="shared" ca="1" si="9"/>
        <v/>
      </c>
      <c r="H40" s="167" t="str">
        <f t="shared" ca="1" si="9"/>
        <v/>
      </c>
      <c r="I40" s="167" t="str">
        <f t="shared" ca="1" si="9"/>
        <v/>
      </c>
      <c r="J40" s="167" t="str">
        <f t="shared" ca="1" si="9"/>
        <v/>
      </c>
      <c r="K40" s="167" t="str">
        <f t="shared" ca="1" si="9"/>
        <v/>
      </c>
      <c r="L40" s="167" t="str">
        <f t="shared" ca="1" si="9"/>
        <v/>
      </c>
      <c r="M40" s="167" t="str">
        <f t="shared" ca="1" si="9"/>
        <v/>
      </c>
      <c r="N40" s="167" t="str">
        <f t="shared" ca="1" si="9"/>
        <v/>
      </c>
      <c r="O40" s="167" t="str">
        <f t="shared" ca="1" si="9"/>
        <v/>
      </c>
      <c r="P40" s="167" t="str">
        <f t="shared" ca="1" si="9"/>
        <v/>
      </c>
      <c r="Q40" s="167" t="str">
        <f t="shared" ca="1" si="9"/>
        <v/>
      </c>
      <c r="R40" s="167">
        <f t="shared" ca="1" si="9"/>
        <v>4.0000000000000018</v>
      </c>
      <c r="S40" s="167" t="str">
        <f t="shared" ref="R40:AB55" ca="1" si="10">IFERROR(VLOOKUP($A40,INDIRECT(S$39&amp;"!$B$9:$Q$39"),9,0)-VLOOKUP($A40,INDIRECT(S$39&amp;"!$B$9:$Q$39"),10,0),"")</f>
        <v/>
      </c>
      <c r="T40" s="167" t="str">
        <f t="shared" ca="1" si="10"/>
        <v/>
      </c>
      <c r="U40" s="167" t="str">
        <f t="shared" ca="1" si="10"/>
        <v/>
      </c>
      <c r="V40" s="167" t="str">
        <f t="shared" ca="1" si="10"/>
        <v/>
      </c>
      <c r="W40" s="167" t="str">
        <f t="shared" ca="1" si="10"/>
        <v/>
      </c>
      <c r="X40" s="167" t="str">
        <f t="shared" ca="1" si="10"/>
        <v/>
      </c>
      <c r="Y40" s="167" t="str">
        <f t="shared" ca="1" si="10"/>
        <v/>
      </c>
      <c r="Z40" s="167" t="str">
        <f t="shared" ca="1" si="10"/>
        <v/>
      </c>
      <c r="AA40" s="167" t="str">
        <f t="shared" ca="1" si="10"/>
        <v/>
      </c>
      <c r="AB40" s="167" t="str">
        <f t="shared" ca="1" si="10"/>
        <v/>
      </c>
    </row>
    <row r="41" spans="1:28">
      <c r="A41" s="95">
        <f>A40+1</f>
        <v>45201</v>
      </c>
      <c r="B41" s="167" t="str">
        <f t="shared" ref="B41:Q70" ca="1" si="11">IFERROR(VLOOKUP($A41,INDIRECT(B$39&amp;"!$B$9:$Q$39"),9,0)-VLOOKUP($A41,INDIRECT(B$39&amp;"!$B$9:$Q$39"),10,0),"")</f>
        <v/>
      </c>
      <c r="C41" s="167" t="str">
        <f t="shared" ca="1" si="9"/>
        <v/>
      </c>
      <c r="D41" s="167" t="str">
        <f t="shared" ca="1" si="9"/>
        <v/>
      </c>
      <c r="E41" s="167">
        <f t="shared" ca="1" si="9"/>
        <v>5.9999999999999991</v>
      </c>
      <c r="F41" s="167" t="str">
        <f t="shared" ca="1" si="9"/>
        <v/>
      </c>
      <c r="G41" s="167" t="str">
        <f t="shared" ca="1" si="9"/>
        <v/>
      </c>
      <c r="H41" s="167" t="str">
        <f t="shared" ca="1" si="9"/>
        <v/>
      </c>
      <c r="I41" s="167" t="str">
        <f t="shared" ca="1" si="9"/>
        <v/>
      </c>
      <c r="J41" s="167" t="str">
        <f t="shared" ca="1" si="9"/>
        <v/>
      </c>
      <c r="K41" s="167" t="str">
        <f t="shared" ca="1" si="9"/>
        <v/>
      </c>
      <c r="L41" s="167" t="str">
        <f t="shared" ca="1" si="9"/>
        <v/>
      </c>
      <c r="M41" s="167" t="str">
        <f t="shared" ca="1" si="9"/>
        <v/>
      </c>
      <c r="N41" s="167" t="str">
        <f t="shared" ca="1" si="9"/>
        <v/>
      </c>
      <c r="O41" s="167" t="str">
        <f t="shared" ca="1" si="9"/>
        <v/>
      </c>
      <c r="P41" s="167" t="str">
        <f t="shared" ca="1" si="9"/>
        <v/>
      </c>
      <c r="Q41" s="167" t="str">
        <f t="shared" ca="1" si="9"/>
        <v/>
      </c>
      <c r="R41" s="167" t="str">
        <f t="shared" ca="1" si="10"/>
        <v/>
      </c>
      <c r="S41" s="167" t="str">
        <f t="shared" ca="1" si="10"/>
        <v/>
      </c>
      <c r="T41" s="167" t="str">
        <f t="shared" ca="1" si="10"/>
        <v/>
      </c>
      <c r="U41" s="167" t="str">
        <f t="shared" ca="1" si="10"/>
        <v/>
      </c>
      <c r="V41" s="167" t="str">
        <f t="shared" ca="1" si="10"/>
        <v/>
      </c>
      <c r="W41" s="167" t="str">
        <f t="shared" ca="1" si="10"/>
        <v/>
      </c>
      <c r="X41" s="167" t="str">
        <f t="shared" ca="1" si="10"/>
        <v/>
      </c>
      <c r="Y41" s="167" t="str">
        <f t="shared" ca="1" si="10"/>
        <v/>
      </c>
      <c r="Z41" s="167" t="str">
        <f t="shared" ca="1" si="10"/>
        <v/>
      </c>
      <c r="AA41" s="167" t="str">
        <f t="shared" ca="1" si="10"/>
        <v/>
      </c>
      <c r="AB41" s="167" t="str">
        <f t="shared" ca="1" si="10"/>
        <v/>
      </c>
    </row>
    <row r="42" spans="1:28">
      <c r="A42" s="95">
        <f t="shared" ref="A42:A70" si="12">A41+1</f>
        <v>45202</v>
      </c>
      <c r="B42" s="167" t="str">
        <f t="shared" ca="1" si="11"/>
        <v/>
      </c>
      <c r="C42" s="167" t="str">
        <f t="shared" ca="1" si="9"/>
        <v/>
      </c>
      <c r="D42" s="167" t="str">
        <f t="shared" ca="1" si="9"/>
        <v/>
      </c>
      <c r="E42" s="167" t="str">
        <f t="shared" ca="1" si="9"/>
        <v/>
      </c>
      <c r="F42" s="167" t="str">
        <f t="shared" ca="1" si="9"/>
        <v/>
      </c>
      <c r="G42" s="167" t="str">
        <f t="shared" ca="1" si="9"/>
        <v/>
      </c>
      <c r="H42" s="167" t="str">
        <f t="shared" ca="1" si="9"/>
        <v/>
      </c>
      <c r="I42" s="167" t="str">
        <f t="shared" ca="1" si="9"/>
        <v/>
      </c>
      <c r="J42" s="167" t="str">
        <f t="shared" ca="1" si="9"/>
        <v/>
      </c>
      <c r="K42" s="167" t="str">
        <f t="shared" ca="1" si="9"/>
        <v/>
      </c>
      <c r="L42" s="167" t="str">
        <f t="shared" ca="1" si="9"/>
        <v/>
      </c>
      <c r="M42" s="167" t="str">
        <f t="shared" ca="1" si="9"/>
        <v/>
      </c>
      <c r="N42" s="167" t="str">
        <f t="shared" ca="1" si="9"/>
        <v/>
      </c>
      <c r="O42" s="167" t="str">
        <f t="shared" ca="1" si="9"/>
        <v/>
      </c>
      <c r="P42" s="167" t="str">
        <f t="shared" ca="1" si="9"/>
        <v/>
      </c>
      <c r="Q42" s="167" t="str">
        <f t="shared" ca="1" si="9"/>
        <v/>
      </c>
      <c r="R42" s="167" t="str">
        <f t="shared" ca="1" si="10"/>
        <v/>
      </c>
      <c r="S42" s="167" t="str">
        <f t="shared" ca="1" si="10"/>
        <v/>
      </c>
      <c r="T42" s="167" t="str">
        <f t="shared" ca="1" si="10"/>
        <v/>
      </c>
      <c r="U42" s="167" t="str">
        <f t="shared" ca="1" si="10"/>
        <v/>
      </c>
      <c r="V42" s="167" t="str">
        <f t="shared" ca="1" si="10"/>
        <v/>
      </c>
      <c r="W42" s="167" t="str">
        <f t="shared" ca="1" si="10"/>
        <v/>
      </c>
      <c r="X42" s="167" t="str">
        <f t="shared" ca="1" si="10"/>
        <v/>
      </c>
      <c r="Y42" s="167" t="str">
        <f t="shared" ca="1" si="10"/>
        <v/>
      </c>
      <c r="Z42" s="167" t="str">
        <f t="shared" ca="1" si="10"/>
        <v/>
      </c>
      <c r="AA42" s="167" t="str">
        <f t="shared" ca="1" si="10"/>
        <v/>
      </c>
      <c r="AB42" s="167" t="str">
        <f t="shared" ca="1" si="10"/>
        <v/>
      </c>
    </row>
    <row r="43" spans="1:28">
      <c r="A43" s="95">
        <f t="shared" si="12"/>
        <v>45203</v>
      </c>
      <c r="B43" s="167" t="str">
        <f t="shared" ca="1" si="11"/>
        <v/>
      </c>
      <c r="C43" s="167" t="str">
        <f t="shared" ca="1" si="9"/>
        <v/>
      </c>
      <c r="D43" s="167" t="str">
        <f t="shared" ca="1" si="9"/>
        <v/>
      </c>
      <c r="E43" s="167" t="str">
        <f t="shared" ca="1" si="9"/>
        <v/>
      </c>
      <c r="F43" s="167" t="str">
        <f t="shared" ca="1" si="9"/>
        <v/>
      </c>
      <c r="G43" s="167" t="str">
        <f t="shared" ca="1" si="9"/>
        <v/>
      </c>
      <c r="H43" s="167" t="str">
        <f t="shared" ca="1" si="9"/>
        <v/>
      </c>
      <c r="I43" s="167" t="str">
        <f t="shared" ca="1" si="9"/>
        <v/>
      </c>
      <c r="J43" s="167" t="str">
        <f t="shared" ca="1" si="9"/>
        <v/>
      </c>
      <c r="K43" s="167" t="str">
        <f t="shared" ca="1" si="9"/>
        <v/>
      </c>
      <c r="L43" s="167" t="str">
        <f t="shared" ca="1" si="9"/>
        <v/>
      </c>
      <c r="M43" s="167" t="str">
        <f t="shared" ca="1" si="9"/>
        <v/>
      </c>
      <c r="N43" s="167" t="str">
        <f t="shared" ca="1" si="9"/>
        <v/>
      </c>
      <c r="O43" s="167" t="str">
        <f t="shared" ca="1" si="9"/>
        <v/>
      </c>
      <c r="P43" s="167" t="str">
        <f t="shared" ca="1" si="9"/>
        <v/>
      </c>
      <c r="Q43" s="167" t="str">
        <f t="shared" ca="1" si="9"/>
        <v/>
      </c>
      <c r="R43" s="167" t="str">
        <f t="shared" ca="1" si="10"/>
        <v/>
      </c>
      <c r="S43" s="167" t="str">
        <f t="shared" ca="1" si="10"/>
        <v/>
      </c>
      <c r="T43" s="167" t="str">
        <f t="shared" ca="1" si="10"/>
        <v/>
      </c>
      <c r="U43" s="167" t="str">
        <f t="shared" ca="1" si="10"/>
        <v/>
      </c>
      <c r="V43" s="167" t="str">
        <f t="shared" ca="1" si="10"/>
        <v/>
      </c>
      <c r="W43" s="167" t="str">
        <f t="shared" ca="1" si="10"/>
        <v/>
      </c>
      <c r="X43" s="167" t="str">
        <f t="shared" ca="1" si="10"/>
        <v/>
      </c>
      <c r="Y43" s="167" t="str">
        <f t="shared" ca="1" si="10"/>
        <v/>
      </c>
      <c r="Z43" s="167" t="str">
        <f t="shared" ca="1" si="10"/>
        <v/>
      </c>
      <c r="AA43" s="167" t="str">
        <f t="shared" ca="1" si="10"/>
        <v/>
      </c>
      <c r="AB43" s="167" t="str">
        <f t="shared" ca="1" si="10"/>
        <v/>
      </c>
    </row>
    <row r="44" spans="1:28">
      <c r="A44" s="95">
        <f t="shared" si="12"/>
        <v>45204</v>
      </c>
      <c r="B44" s="167" t="str">
        <f t="shared" ca="1" si="11"/>
        <v/>
      </c>
      <c r="C44" s="167" t="str">
        <f t="shared" ca="1" si="9"/>
        <v/>
      </c>
      <c r="D44" s="167" t="str">
        <f t="shared" ca="1" si="9"/>
        <v/>
      </c>
      <c r="E44" s="167" t="str">
        <f t="shared" ca="1" si="9"/>
        <v/>
      </c>
      <c r="F44" s="167" t="str">
        <f t="shared" ca="1" si="9"/>
        <v/>
      </c>
      <c r="G44" s="167" t="str">
        <f t="shared" ca="1" si="9"/>
        <v/>
      </c>
      <c r="H44" s="167" t="str">
        <f t="shared" ca="1" si="9"/>
        <v/>
      </c>
      <c r="I44" s="167" t="str">
        <f t="shared" ca="1" si="9"/>
        <v/>
      </c>
      <c r="J44" s="167" t="str">
        <f t="shared" ca="1" si="9"/>
        <v/>
      </c>
      <c r="K44" s="167" t="str">
        <f t="shared" ca="1" si="9"/>
        <v/>
      </c>
      <c r="L44" s="167" t="str">
        <f t="shared" ca="1" si="9"/>
        <v/>
      </c>
      <c r="M44" s="167" t="str">
        <f t="shared" ca="1" si="9"/>
        <v/>
      </c>
      <c r="N44" s="167" t="str">
        <f t="shared" ca="1" si="9"/>
        <v/>
      </c>
      <c r="O44" s="167" t="str">
        <f t="shared" ca="1" si="9"/>
        <v/>
      </c>
      <c r="P44" s="167" t="str">
        <f t="shared" ca="1" si="9"/>
        <v/>
      </c>
      <c r="Q44" s="167" t="str">
        <f t="shared" ca="1" si="9"/>
        <v/>
      </c>
      <c r="R44" s="167" t="str">
        <f t="shared" ca="1" si="10"/>
        <v/>
      </c>
      <c r="S44" s="167" t="str">
        <f t="shared" ca="1" si="10"/>
        <v/>
      </c>
      <c r="T44" s="167" t="str">
        <f t="shared" ca="1" si="10"/>
        <v/>
      </c>
      <c r="U44" s="167" t="str">
        <f t="shared" ca="1" si="10"/>
        <v/>
      </c>
      <c r="V44" s="167" t="str">
        <f t="shared" ca="1" si="10"/>
        <v/>
      </c>
      <c r="W44" s="167" t="str">
        <f t="shared" ca="1" si="10"/>
        <v/>
      </c>
      <c r="X44" s="167" t="str">
        <f t="shared" ca="1" si="10"/>
        <v/>
      </c>
      <c r="Y44" s="167" t="str">
        <f t="shared" ca="1" si="10"/>
        <v/>
      </c>
      <c r="Z44" s="167" t="str">
        <f t="shared" ca="1" si="10"/>
        <v/>
      </c>
      <c r="AA44" s="167" t="str">
        <f t="shared" ca="1" si="10"/>
        <v/>
      </c>
      <c r="AB44" s="167" t="str">
        <f t="shared" ca="1" si="10"/>
        <v/>
      </c>
    </row>
    <row r="45" spans="1:28">
      <c r="A45" s="95">
        <f t="shared" si="12"/>
        <v>45205</v>
      </c>
      <c r="B45" s="167" t="str">
        <f t="shared" ca="1" si="11"/>
        <v/>
      </c>
      <c r="C45" s="167" t="str">
        <f t="shared" ca="1" si="9"/>
        <v/>
      </c>
      <c r="D45" s="167" t="str">
        <f t="shared" ca="1" si="9"/>
        <v/>
      </c>
      <c r="E45" s="167" t="str">
        <f t="shared" ca="1" si="9"/>
        <v/>
      </c>
      <c r="F45" s="167" t="str">
        <f t="shared" ca="1" si="9"/>
        <v/>
      </c>
      <c r="G45" s="167" t="str">
        <f t="shared" ca="1" si="9"/>
        <v/>
      </c>
      <c r="H45" s="167" t="str">
        <f t="shared" ca="1" si="9"/>
        <v/>
      </c>
      <c r="I45" s="167" t="str">
        <f t="shared" ca="1" si="9"/>
        <v/>
      </c>
      <c r="J45" s="167" t="str">
        <f t="shared" ca="1" si="9"/>
        <v/>
      </c>
      <c r="K45" s="167" t="str">
        <f t="shared" ca="1" si="9"/>
        <v/>
      </c>
      <c r="L45" s="167" t="str">
        <f t="shared" ca="1" si="9"/>
        <v/>
      </c>
      <c r="M45" s="167" t="str">
        <f t="shared" ca="1" si="9"/>
        <v/>
      </c>
      <c r="N45" s="167" t="str">
        <f t="shared" ca="1" si="9"/>
        <v/>
      </c>
      <c r="O45" s="167" t="str">
        <f t="shared" ca="1" si="9"/>
        <v/>
      </c>
      <c r="P45" s="167" t="str">
        <f t="shared" ca="1" si="9"/>
        <v/>
      </c>
      <c r="Q45" s="167" t="str">
        <f t="shared" ca="1" si="9"/>
        <v/>
      </c>
      <c r="R45" s="167" t="str">
        <f t="shared" ca="1" si="10"/>
        <v/>
      </c>
      <c r="S45" s="167" t="str">
        <f t="shared" ca="1" si="10"/>
        <v/>
      </c>
      <c r="T45" s="167" t="str">
        <f t="shared" ca="1" si="10"/>
        <v/>
      </c>
      <c r="U45" s="167" t="str">
        <f t="shared" ca="1" si="10"/>
        <v/>
      </c>
      <c r="V45" s="167" t="str">
        <f t="shared" ca="1" si="10"/>
        <v/>
      </c>
      <c r="W45" s="167" t="str">
        <f t="shared" ca="1" si="10"/>
        <v/>
      </c>
      <c r="X45" s="167" t="str">
        <f t="shared" ca="1" si="10"/>
        <v/>
      </c>
      <c r="Y45" s="167" t="str">
        <f t="shared" ca="1" si="10"/>
        <v/>
      </c>
      <c r="Z45" s="167" t="str">
        <f t="shared" ca="1" si="10"/>
        <v/>
      </c>
      <c r="AA45" s="167" t="str">
        <f t="shared" ca="1" si="10"/>
        <v/>
      </c>
      <c r="AB45" s="167" t="str">
        <f t="shared" ca="1" si="10"/>
        <v/>
      </c>
    </row>
    <row r="46" spans="1:28">
      <c r="A46" s="95">
        <f t="shared" si="12"/>
        <v>45206</v>
      </c>
      <c r="B46" s="167" t="str">
        <f t="shared" ca="1" si="11"/>
        <v/>
      </c>
      <c r="C46" s="167" t="str">
        <f t="shared" ca="1" si="9"/>
        <v/>
      </c>
      <c r="D46" s="167" t="str">
        <f t="shared" ca="1" si="9"/>
        <v/>
      </c>
      <c r="E46" s="167" t="str">
        <f t="shared" ca="1" si="9"/>
        <v/>
      </c>
      <c r="F46" s="167" t="str">
        <f t="shared" ca="1" si="9"/>
        <v/>
      </c>
      <c r="G46" s="167" t="str">
        <f t="shared" ca="1" si="9"/>
        <v/>
      </c>
      <c r="H46" s="167" t="str">
        <f t="shared" ca="1" si="9"/>
        <v/>
      </c>
      <c r="I46" s="167" t="str">
        <f t="shared" ca="1" si="9"/>
        <v/>
      </c>
      <c r="J46" s="167" t="str">
        <f t="shared" ca="1" si="9"/>
        <v/>
      </c>
      <c r="K46" s="167" t="str">
        <f t="shared" ca="1" si="9"/>
        <v/>
      </c>
      <c r="L46" s="167" t="str">
        <f t="shared" ca="1" si="9"/>
        <v/>
      </c>
      <c r="M46" s="167" t="str">
        <f t="shared" ca="1" si="9"/>
        <v/>
      </c>
      <c r="N46" s="167" t="str">
        <f t="shared" ca="1" si="9"/>
        <v/>
      </c>
      <c r="O46" s="167" t="str">
        <f t="shared" ca="1" si="9"/>
        <v/>
      </c>
      <c r="P46" s="167" t="str">
        <f t="shared" ca="1" si="9"/>
        <v/>
      </c>
      <c r="Q46" s="167" t="str">
        <f t="shared" ca="1" si="9"/>
        <v/>
      </c>
      <c r="R46" s="167" t="str">
        <f t="shared" ca="1" si="10"/>
        <v/>
      </c>
      <c r="S46" s="167" t="str">
        <f t="shared" ca="1" si="10"/>
        <v/>
      </c>
      <c r="T46" s="167" t="str">
        <f t="shared" ca="1" si="10"/>
        <v/>
      </c>
      <c r="U46" s="167" t="str">
        <f t="shared" ca="1" si="10"/>
        <v/>
      </c>
      <c r="V46" s="167" t="str">
        <f t="shared" ca="1" si="10"/>
        <v/>
      </c>
      <c r="W46" s="167" t="str">
        <f t="shared" ca="1" si="10"/>
        <v/>
      </c>
      <c r="X46" s="167" t="str">
        <f t="shared" ca="1" si="10"/>
        <v/>
      </c>
      <c r="Y46" s="167" t="str">
        <f t="shared" ca="1" si="10"/>
        <v/>
      </c>
      <c r="Z46" s="167" t="str">
        <f t="shared" ca="1" si="10"/>
        <v/>
      </c>
      <c r="AA46" s="167" t="str">
        <f t="shared" ca="1" si="10"/>
        <v/>
      </c>
      <c r="AB46" s="167" t="str">
        <f t="shared" ca="1" si="10"/>
        <v/>
      </c>
    </row>
    <row r="47" spans="1:28">
      <c r="A47" s="95">
        <f t="shared" si="12"/>
        <v>45207</v>
      </c>
      <c r="B47" s="167" t="str">
        <f t="shared" ca="1" si="11"/>
        <v/>
      </c>
      <c r="C47" s="167" t="str">
        <f t="shared" ca="1" si="9"/>
        <v/>
      </c>
      <c r="D47" s="167" t="str">
        <f t="shared" ca="1" si="9"/>
        <v/>
      </c>
      <c r="E47" s="167" t="str">
        <f t="shared" ca="1" si="9"/>
        <v/>
      </c>
      <c r="F47" s="167" t="str">
        <f t="shared" ca="1" si="9"/>
        <v/>
      </c>
      <c r="G47" s="167" t="str">
        <f t="shared" ca="1" si="9"/>
        <v/>
      </c>
      <c r="H47" s="167" t="str">
        <f t="shared" ca="1" si="9"/>
        <v/>
      </c>
      <c r="I47" s="167" t="str">
        <f t="shared" ca="1" si="9"/>
        <v/>
      </c>
      <c r="J47" s="167" t="str">
        <f t="shared" ca="1" si="9"/>
        <v/>
      </c>
      <c r="K47" s="167" t="str">
        <f t="shared" ca="1" si="9"/>
        <v/>
      </c>
      <c r="L47" s="167" t="str">
        <f t="shared" ca="1" si="9"/>
        <v/>
      </c>
      <c r="M47" s="167" t="str">
        <f t="shared" ca="1" si="9"/>
        <v/>
      </c>
      <c r="N47" s="167" t="str">
        <f t="shared" ca="1" si="9"/>
        <v/>
      </c>
      <c r="O47" s="167" t="str">
        <f t="shared" ca="1" si="9"/>
        <v/>
      </c>
      <c r="P47" s="167" t="str">
        <f t="shared" ca="1" si="9"/>
        <v/>
      </c>
      <c r="Q47" s="167" t="str">
        <f t="shared" ca="1" si="9"/>
        <v/>
      </c>
      <c r="R47" s="167" t="str">
        <f t="shared" ca="1" si="10"/>
        <v/>
      </c>
      <c r="S47" s="167" t="str">
        <f t="shared" ca="1" si="10"/>
        <v/>
      </c>
      <c r="T47" s="167" t="str">
        <f t="shared" ca="1" si="10"/>
        <v/>
      </c>
      <c r="U47" s="167" t="str">
        <f t="shared" ca="1" si="10"/>
        <v/>
      </c>
      <c r="V47" s="167" t="str">
        <f t="shared" ca="1" si="10"/>
        <v/>
      </c>
      <c r="W47" s="167" t="str">
        <f t="shared" ca="1" si="10"/>
        <v/>
      </c>
      <c r="X47" s="167" t="str">
        <f t="shared" ca="1" si="10"/>
        <v/>
      </c>
      <c r="Y47" s="167" t="str">
        <f t="shared" ca="1" si="10"/>
        <v/>
      </c>
      <c r="Z47" s="167" t="str">
        <f t="shared" ca="1" si="10"/>
        <v/>
      </c>
      <c r="AA47" s="167" t="str">
        <f t="shared" ca="1" si="10"/>
        <v/>
      </c>
      <c r="AB47" s="167" t="str">
        <f t="shared" ca="1" si="10"/>
        <v/>
      </c>
    </row>
    <row r="48" spans="1:28">
      <c r="A48" s="95">
        <f t="shared" si="12"/>
        <v>45208</v>
      </c>
      <c r="B48" s="167" t="str">
        <f t="shared" ca="1" si="11"/>
        <v/>
      </c>
      <c r="C48" s="167" t="str">
        <f t="shared" ca="1" si="9"/>
        <v/>
      </c>
      <c r="D48" s="167" t="str">
        <f t="shared" ca="1" si="9"/>
        <v/>
      </c>
      <c r="E48" s="167" t="str">
        <f t="shared" ca="1" si="9"/>
        <v/>
      </c>
      <c r="F48" s="167" t="str">
        <f t="shared" ca="1" si="9"/>
        <v/>
      </c>
      <c r="G48" s="167" t="str">
        <f t="shared" ca="1" si="9"/>
        <v/>
      </c>
      <c r="H48" s="167" t="str">
        <f t="shared" ca="1" si="9"/>
        <v/>
      </c>
      <c r="I48" s="167" t="str">
        <f t="shared" ca="1" si="9"/>
        <v/>
      </c>
      <c r="J48" s="167" t="str">
        <f t="shared" ca="1" si="9"/>
        <v/>
      </c>
      <c r="K48" s="167" t="str">
        <f t="shared" ca="1" si="9"/>
        <v/>
      </c>
      <c r="L48" s="167" t="str">
        <f t="shared" ca="1" si="9"/>
        <v/>
      </c>
      <c r="M48" s="167" t="str">
        <f t="shared" ca="1" si="9"/>
        <v/>
      </c>
      <c r="N48" s="167" t="str">
        <f t="shared" ca="1" si="9"/>
        <v/>
      </c>
      <c r="O48" s="167" t="str">
        <f t="shared" ca="1" si="9"/>
        <v/>
      </c>
      <c r="P48" s="167" t="str">
        <f t="shared" ca="1" si="9"/>
        <v/>
      </c>
      <c r="Q48" s="167" t="str">
        <f t="shared" ca="1" si="9"/>
        <v/>
      </c>
      <c r="R48" s="167" t="str">
        <f t="shared" ca="1" si="10"/>
        <v/>
      </c>
      <c r="S48" s="167" t="str">
        <f t="shared" ca="1" si="10"/>
        <v/>
      </c>
      <c r="T48" s="167" t="str">
        <f t="shared" ca="1" si="10"/>
        <v/>
      </c>
      <c r="U48" s="167" t="str">
        <f t="shared" ca="1" si="10"/>
        <v/>
      </c>
      <c r="V48" s="167" t="str">
        <f t="shared" ca="1" si="10"/>
        <v/>
      </c>
      <c r="W48" s="167" t="str">
        <f t="shared" ca="1" si="10"/>
        <v/>
      </c>
      <c r="X48" s="167" t="str">
        <f t="shared" ca="1" si="10"/>
        <v/>
      </c>
      <c r="Y48" s="167" t="str">
        <f t="shared" ca="1" si="10"/>
        <v/>
      </c>
      <c r="Z48" s="167" t="str">
        <f t="shared" ca="1" si="10"/>
        <v/>
      </c>
      <c r="AA48" s="167" t="str">
        <f t="shared" ca="1" si="10"/>
        <v/>
      </c>
      <c r="AB48" s="167" t="str">
        <f t="shared" ca="1" si="10"/>
        <v/>
      </c>
    </row>
    <row r="49" spans="1:28">
      <c r="A49" s="95">
        <f t="shared" si="12"/>
        <v>45209</v>
      </c>
      <c r="B49" s="167" t="str">
        <f t="shared" ca="1" si="11"/>
        <v/>
      </c>
      <c r="C49" s="167" t="str">
        <f t="shared" ca="1" si="9"/>
        <v/>
      </c>
      <c r="D49" s="167" t="str">
        <f t="shared" ca="1" si="9"/>
        <v/>
      </c>
      <c r="E49" s="167" t="str">
        <f t="shared" ca="1" si="9"/>
        <v/>
      </c>
      <c r="F49" s="167" t="str">
        <f t="shared" ca="1" si="9"/>
        <v/>
      </c>
      <c r="G49" s="167" t="str">
        <f t="shared" ca="1" si="9"/>
        <v/>
      </c>
      <c r="H49" s="167" t="str">
        <f t="shared" ca="1" si="9"/>
        <v/>
      </c>
      <c r="I49" s="167" t="str">
        <f t="shared" ca="1" si="9"/>
        <v/>
      </c>
      <c r="J49" s="167" t="str">
        <f t="shared" ca="1" si="9"/>
        <v/>
      </c>
      <c r="K49" s="167" t="str">
        <f t="shared" ca="1" si="9"/>
        <v/>
      </c>
      <c r="L49" s="167" t="str">
        <f t="shared" ca="1" si="9"/>
        <v/>
      </c>
      <c r="M49" s="167" t="str">
        <f t="shared" ca="1" si="9"/>
        <v/>
      </c>
      <c r="N49" s="167" t="str">
        <f t="shared" ca="1" si="9"/>
        <v/>
      </c>
      <c r="O49" s="167" t="str">
        <f t="shared" ca="1" si="9"/>
        <v/>
      </c>
      <c r="P49" s="167" t="str">
        <f t="shared" ca="1" si="9"/>
        <v/>
      </c>
      <c r="Q49" s="167" t="str">
        <f t="shared" ca="1" si="9"/>
        <v/>
      </c>
      <c r="R49" s="167" t="str">
        <f t="shared" ca="1" si="10"/>
        <v/>
      </c>
      <c r="S49" s="167" t="str">
        <f t="shared" ca="1" si="10"/>
        <v/>
      </c>
      <c r="T49" s="167" t="str">
        <f t="shared" ca="1" si="10"/>
        <v/>
      </c>
      <c r="U49" s="167" t="str">
        <f t="shared" ca="1" si="10"/>
        <v/>
      </c>
      <c r="V49" s="167" t="str">
        <f t="shared" ca="1" si="10"/>
        <v/>
      </c>
      <c r="W49" s="167" t="str">
        <f t="shared" ca="1" si="10"/>
        <v/>
      </c>
      <c r="X49" s="167" t="str">
        <f t="shared" ca="1" si="10"/>
        <v/>
      </c>
      <c r="Y49" s="167" t="str">
        <f t="shared" ca="1" si="10"/>
        <v/>
      </c>
      <c r="Z49" s="167" t="str">
        <f t="shared" ca="1" si="10"/>
        <v/>
      </c>
      <c r="AA49" s="167" t="str">
        <f t="shared" ca="1" si="10"/>
        <v/>
      </c>
      <c r="AB49" s="167" t="str">
        <f t="shared" ca="1" si="10"/>
        <v/>
      </c>
    </row>
    <row r="50" spans="1:28">
      <c r="A50" s="95">
        <f t="shared" si="12"/>
        <v>45210</v>
      </c>
      <c r="B50" s="167" t="str">
        <f t="shared" ca="1" si="11"/>
        <v/>
      </c>
      <c r="C50" s="167" t="str">
        <f t="shared" ca="1" si="9"/>
        <v/>
      </c>
      <c r="D50" s="167" t="str">
        <f t="shared" ca="1" si="9"/>
        <v/>
      </c>
      <c r="E50" s="167" t="str">
        <f t="shared" ca="1" si="9"/>
        <v/>
      </c>
      <c r="F50" s="167" t="str">
        <f t="shared" ca="1" si="9"/>
        <v/>
      </c>
      <c r="G50" s="167" t="str">
        <f t="shared" ca="1" si="9"/>
        <v/>
      </c>
      <c r="H50" s="167" t="str">
        <f t="shared" ca="1" si="9"/>
        <v/>
      </c>
      <c r="I50" s="167" t="str">
        <f t="shared" ca="1" si="9"/>
        <v/>
      </c>
      <c r="J50" s="167" t="str">
        <f t="shared" ca="1" si="9"/>
        <v/>
      </c>
      <c r="K50" s="167" t="str">
        <f t="shared" ca="1" si="9"/>
        <v/>
      </c>
      <c r="L50" s="167" t="str">
        <f t="shared" ca="1" si="9"/>
        <v/>
      </c>
      <c r="M50" s="167" t="str">
        <f t="shared" ca="1" si="9"/>
        <v/>
      </c>
      <c r="N50" s="167" t="str">
        <f t="shared" ca="1" si="9"/>
        <v/>
      </c>
      <c r="O50" s="167" t="str">
        <f t="shared" ca="1" si="9"/>
        <v/>
      </c>
      <c r="P50" s="167" t="str">
        <f t="shared" ca="1" si="9"/>
        <v/>
      </c>
      <c r="Q50" s="167" t="str">
        <f t="shared" ca="1" si="9"/>
        <v/>
      </c>
      <c r="R50" s="167" t="str">
        <f t="shared" ca="1" si="10"/>
        <v/>
      </c>
      <c r="S50" s="167" t="str">
        <f t="shared" ca="1" si="10"/>
        <v/>
      </c>
      <c r="T50" s="167" t="str">
        <f t="shared" ca="1" si="10"/>
        <v/>
      </c>
      <c r="U50" s="167" t="str">
        <f t="shared" ca="1" si="10"/>
        <v/>
      </c>
      <c r="V50" s="167" t="str">
        <f t="shared" ca="1" si="10"/>
        <v/>
      </c>
      <c r="W50" s="167" t="str">
        <f t="shared" ca="1" si="10"/>
        <v/>
      </c>
      <c r="X50" s="167" t="str">
        <f t="shared" ca="1" si="10"/>
        <v/>
      </c>
      <c r="Y50" s="167" t="str">
        <f t="shared" ca="1" si="10"/>
        <v/>
      </c>
      <c r="Z50" s="167" t="str">
        <f t="shared" ca="1" si="10"/>
        <v/>
      </c>
      <c r="AA50" s="167" t="str">
        <f t="shared" ca="1" si="10"/>
        <v/>
      </c>
      <c r="AB50" s="167" t="str">
        <f t="shared" ca="1" si="10"/>
        <v/>
      </c>
    </row>
    <row r="51" spans="1:28">
      <c r="A51" s="95">
        <f t="shared" si="12"/>
        <v>45211</v>
      </c>
      <c r="B51" s="167" t="str">
        <f t="shared" ca="1" si="11"/>
        <v/>
      </c>
      <c r="C51" s="167" t="str">
        <f t="shared" ca="1" si="9"/>
        <v/>
      </c>
      <c r="D51" s="167" t="str">
        <f t="shared" ca="1" si="9"/>
        <v/>
      </c>
      <c r="E51" s="167" t="str">
        <f t="shared" ca="1" si="9"/>
        <v/>
      </c>
      <c r="F51" s="167" t="str">
        <f t="shared" ca="1" si="9"/>
        <v/>
      </c>
      <c r="G51" s="167" t="str">
        <f t="shared" ca="1" si="9"/>
        <v/>
      </c>
      <c r="H51" s="167" t="str">
        <f t="shared" ca="1" si="9"/>
        <v/>
      </c>
      <c r="I51" s="167" t="str">
        <f t="shared" ca="1" si="9"/>
        <v/>
      </c>
      <c r="J51" s="167" t="str">
        <f t="shared" ca="1" si="9"/>
        <v/>
      </c>
      <c r="K51" s="167" t="str">
        <f t="shared" ca="1" si="9"/>
        <v/>
      </c>
      <c r="L51" s="167" t="str">
        <f t="shared" ca="1" si="9"/>
        <v/>
      </c>
      <c r="M51" s="167" t="str">
        <f t="shared" ca="1" si="9"/>
        <v/>
      </c>
      <c r="N51" s="167" t="str">
        <f t="shared" ca="1" si="9"/>
        <v/>
      </c>
      <c r="O51" s="167" t="str">
        <f t="shared" ca="1" si="9"/>
        <v/>
      </c>
      <c r="P51" s="167" t="str">
        <f t="shared" ca="1" si="9"/>
        <v/>
      </c>
      <c r="Q51" s="167" t="str">
        <f t="shared" ca="1" si="9"/>
        <v/>
      </c>
      <c r="R51" s="167" t="str">
        <f t="shared" ca="1" si="10"/>
        <v/>
      </c>
      <c r="S51" s="167" t="str">
        <f t="shared" ca="1" si="10"/>
        <v/>
      </c>
      <c r="T51" s="167" t="str">
        <f t="shared" ca="1" si="10"/>
        <v/>
      </c>
      <c r="U51" s="167" t="str">
        <f t="shared" ca="1" si="10"/>
        <v/>
      </c>
      <c r="V51" s="167" t="str">
        <f t="shared" ca="1" si="10"/>
        <v/>
      </c>
      <c r="W51" s="167" t="str">
        <f t="shared" ca="1" si="10"/>
        <v/>
      </c>
      <c r="X51" s="167" t="str">
        <f t="shared" ca="1" si="10"/>
        <v/>
      </c>
      <c r="Y51" s="167" t="str">
        <f t="shared" ca="1" si="10"/>
        <v/>
      </c>
      <c r="Z51" s="167" t="str">
        <f t="shared" ca="1" si="10"/>
        <v/>
      </c>
      <c r="AA51" s="167" t="str">
        <f t="shared" ca="1" si="10"/>
        <v/>
      </c>
      <c r="AB51" s="167" t="str">
        <f t="shared" ca="1" si="10"/>
        <v/>
      </c>
    </row>
    <row r="52" spans="1:28">
      <c r="A52" s="95">
        <f t="shared" si="12"/>
        <v>45212</v>
      </c>
      <c r="B52" s="167" t="str">
        <f t="shared" ca="1" si="11"/>
        <v/>
      </c>
      <c r="C52" s="167" t="str">
        <f t="shared" ca="1" si="9"/>
        <v/>
      </c>
      <c r="D52" s="167" t="str">
        <f t="shared" ca="1" si="9"/>
        <v/>
      </c>
      <c r="E52" s="167" t="str">
        <f t="shared" ca="1" si="9"/>
        <v/>
      </c>
      <c r="F52" s="167" t="str">
        <f t="shared" ca="1" si="9"/>
        <v/>
      </c>
      <c r="G52" s="167" t="str">
        <f t="shared" ca="1" si="9"/>
        <v/>
      </c>
      <c r="H52" s="167" t="str">
        <f t="shared" ca="1" si="9"/>
        <v/>
      </c>
      <c r="I52" s="167" t="str">
        <f t="shared" ca="1" si="9"/>
        <v/>
      </c>
      <c r="J52" s="167" t="str">
        <f t="shared" ca="1" si="9"/>
        <v/>
      </c>
      <c r="K52" s="167" t="str">
        <f t="shared" ca="1" si="9"/>
        <v/>
      </c>
      <c r="L52" s="167" t="str">
        <f t="shared" ca="1" si="9"/>
        <v/>
      </c>
      <c r="M52" s="167" t="str">
        <f t="shared" ca="1" si="9"/>
        <v/>
      </c>
      <c r="N52" s="167" t="str">
        <f t="shared" ca="1" si="9"/>
        <v/>
      </c>
      <c r="O52" s="167" t="str">
        <f t="shared" ca="1" si="9"/>
        <v/>
      </c>
      <c r="P52" s="167" t="str">
        <f t="shared" ca="1" si="9"/>
        <v/>
      </c>
      <c r="Q52" s="167" t="str">
        <f t="shared" ca="1" si="9"/>
        <v/>
      </c>
      <c r="R52" s="167" t="str">
        <f t="shared" ca="1" si="10"/>
        <v/>
      </c>
      <c r="S52" s="167" t="str">
        <f t="shared" ca="1" si="10"/>
        <v/>
      </c>
      <c r="T52" s="167" t="str">
        <f t="shared" ca="1" si="10"/>
        <v/>
      </c>
      <c r="U52" s="167" t="str">
        <f t="shared" ca="1" si="10"/>
        <v/>
      </c>
      <c r="V52" s="167" t="str">
        <f t="shared" ca="1" si="10"/>
        <v/>
      </c>
      <c r="W52" s="167" t="str">
        <f t="shared" ca="1" si="10"/>
        <v/>
      </c>
      <c r="X52" s="167" t="str">
        <f t="shared" ca="1" si="10"/>
        <v/>
      </c>
      <c r="Y52" s="167" t="str">
        <f t="shared" ca="1" si="10"/>
        <v/>
      </c>
      <c r="Z52" s="167" t="str">
        <f t="shared" ca="1" si="10"/>
        <v/>
      </c>
      <c r="AA52" s="167" t="str">
        <f t="shared" ca="1" si="10"/>
        <v/>
      </c>
      <c r="AB52" s="167" t="str">
        <f t="shared" ca="1" si="10"/>
        <v/>
      </c>
    </row>
    <row r="53" spans="1:28">
      <c r="A53" s="95">
        <f t="shared" si="12"/>
        <v>45213</v>
      </c>
      <c r="B53" s="167" t="str">
        <f t="shared" ca="1" si="11"/>
        <v/>
      </c>
      <c r="C53" s="167" t="str">
        <f t="shared" ca="1" si="9"/>
        <v/>
      </c>
      <c r="D53" s="167" t="str">
        <f t="shared" ca="1" si="9"/>
        <v/>
      </c>
      <c r="E53" s="167" t="str">
        <f t="shared" ca="1" si="9"/>
        <v/>
      </c>
      <c r="F53" s="167" t="str">
        <f t="shared" ca="1" si="9"/>
        <v/>
      </c>
      <c r="G53" s="167" t="str">
        <f t="shared" ca="1" si="9"/>
        <v/>
      </c>
      <c r="H53" s="167" t="str">
        <f t="shared" ca="1" si="9"/>
        <v/>
      </c>
      <c r="I53" s="167" t="str">
        <f t="shared" ca="1" si="9"/>
        <v/>
      </c>
      <c r="J53" s="167" t="str">
        <f t="shared" ca="1" si="9"/>
        <v/>
      </c>
      <c r="K53" s="167" t="str">
        <f t="shared" ca="1" si="9"/>
        <v/>
      </c>
      <c r="L53" s="167" t="str">
        <f t="shared" ca="1" si="9"/>
        <v/>
      </c>
      <c r="M53" s="167" t="str">
        <f t="shared" ca="1" si="9"/>
        <v/>
      </c>
      <c r="N53" s="167" t="str">
        <f t="shared" ca="1" si="9"/>
        <v/>
      </c>
      <c r="O53" s="167" t="str">
        <f t="shared" ca="1" si="9"/>
        <v/>
      </c>
      <c r="P53" s="167" t="str">
        <f t="shared" ca="1" si="9"/>
        <v/>
      </c>
      <c r="Q53" s="167" t="str">
        <f t="shared" ca="1" si="9"/>
        <v/>
      </c>
      <c r="R53" s="167" t="str">
        <f t="shared" ca="1" si="10"/>
        <v/>
      </c>
      <c r="S53" s="167" t="str">
        <f t="shared" ca="1" si="10"/>
        <v/>
      </c>
      <c r="T53" s="167" t="str">
        <f t="shared" ca="1" si="10"/>
        <v/>
      </c>
      <c r="U53" s="167" t="str">
        <f t="shared" ca="1" si="10"/>
        <v/>
      </c>
      <c r="V53" s="167" t="str">
        <f t="shared" ca="1" si="10"/>
        <v/>
      </c>
      <c r="W53" s="167" t="str">
        <f t="shared" ca="1" si="10"/>
        <v/>
      </c>
      <c r="X53" s="167" t="str">
        <f t="shared" ca="1" si="10"/>
        <v/>
      </c>
      <c r="Y53" s="167" t="str">
        <f t="shared" ca="1" si="10"/>
        <v/>
      </c>
      <c r="Z53" s="167" t="str">
        <f t="shared" ca="1" si="10"/>
        <v/>
      </c>
      <c r="AA53" s="167" t="str">
        <f t="shared" ca="1" si="10"/>
        <v/>
      </c>
      <c r="AB53" s="167" t="str">
        <f t="shared" ca="1" si="10"/>
        <v/>
      </c>
    </row>
    <row r="54" spans="1:28">
      <c r="A54" s="95">
        <f t="shared" si="12"/>
        <v>45214</v>
      </c>
      <c r="B54" s="167" t="str">
        <f t="shared" ca="1" si="11"/>
        <v/>
      </c>
      <c r="C54" s="167" t="str">
        <f t="shared" ca="1" si="9"/>
        <v/>
      </c>
      <c r="D54" s="167" t="str">
        <f t="shared" ca="1" si="9"/>
        <v/>
      </c>
      <c r="E54" s="167" t="str">
        <f t="shared" ca="1" si="9"/>
        <v/>
      </c>
      <c r="F54" s="167" t="str">
        <f t="shared" ca="1" si="9"/>
        <v/>
      </c>
      <c r="G54" s="167" t="str">
        <f t="shared" ca="1" si="9"/>
        <v/>
      </c>
      <c r="H54" s="167" t="str">
        <f t="shared" ca="1" si="9"/>
        <v/>
      </c>
      <c r="I54" s="167" t="str">
        <f t="shared" ca="1" si="9"/>
        <v/>
      </c>
      <c r="J54" s="167" t="str">
        <f t="shared" ca="1" si="9"/>
        <v/>
      </c>
      <c r="K54" s="167" t="str">
        <f t="shared" ca="1" si="9"/>
        <v/>
      </c>
      <c r="L54" s="167" t="str">
        <f t="shared" ca="1" si="9"/>
        <v/>
      </c>
      <c r="M54" s="167" t="str">
        <f t="shared" ca="1" si="9"/>
        <v/>
      </c>
      <c r="N54" s="167" t="str">
        <f t="shared" ca="1" si="9"/>
        <v/>
      </c>
      <c r="O54" s="167" t="str">
        <f t="shared" ca="1" si="9"/>
        <v/>
      </c>
      <c r="P54" s="167" t="str">
        <f t="shared" ca="1" si="9"/>
        <v/>
      </c>
      <c r="Q54" s="167" t="str">
        <f t="shared" ca="1" si="9"/>
        <v/>
      </c>
      <c r="R54" s="167" t="str">
        <f t="shared" ca="1" si="10"/>
        <v/>
      </c>
      <c r="S54" s="167" t="str">
        <f t="shared" ca="1" si="10"/>
        <v/>
      </c>
      <c r="T54" s="167" t="str">
        <f t="shared" ca="1" si="10"/>
        <v/>
      </c>
      <c r="U54" s="167" t="str">
        <f t="shared" ca="1" si="10"/>
        <v/>
      </c>
      <c r="V54" s="167" t="str">
        <f t="shared" ca="1" si="10"/>
        <v/>
      </c>
      <c r="W54" s="167" t="str">
        <f t="shared" ca="1" si="10"/>
        <v/>
      </c>
      <c r="X54" s="167" t="str">
        <f t="shared" ca="1" si="10"/>
        <v/>
      </c>
      <c r="Y54" s="167" t="str">
        <f t="shared" ca="1" si="10"/>
        <v/>
      </c>
      <c r="Z54" s="167" t="str">
        <f t="shared" ca="1" si="10"/>
        <v/>
      </c>
      <c r="AA54" s="167" t="str">
        <f t="shared" ca="1" si="10"/>
        <v/>
      </c>
      <c r="AB54" s="167" t="str">
        <f t="shared" ca="1" si="10"/>
        <v/>
      </c>
    </row>
    <row r="55" spans="1:28">
      <c r="A55" s="95">
        <f t="shared" si="12"/>
        <v>45215</v>
      </c>
      <c r="B55" s="167" t="str">
        <f t="shared" ca="1" si="11"/>
        <v/>
      </c>
      <c r="C55" s="167" t="str">
        <f t="shared" ca="1" si="9"/>
        <v/>
      </c>
      <c r="D55" s="167" t="str">
        <f t="shared" ca="1" si="9"/>
        <v/>
      </c>
      <c r="E55" s="167" t="str">
        <f t="shared" ca="1" si="9"/>
        <v/>
      </c>
      <c r="F55" s="167" t="str">
        <f t="shared" ca="1" si="9"/>
        <v/>
      </c>
      <c r="G55" s="167" t="str">
        <f t="shared" ca="1" si="9"/>
        <v/>
      </c>
      <c r="H55" s="167" t="str">
        <f t="shared" ca="1" si="9"/>
        <v/>
      </c>
      <c r="I55" s="167" t="str">
        <f t="shared" ca="1" si="9"/>
        <v/>
      </c>
      <c r="J55" s="167" t="str">
        <f t="shared" ca="1" si="9"/>
        <v/>
      </c>
      <c r="K55" s="167" t="str">
        <f t="shared" ca="1" si="9"/>
        <v/>
      </c>
      <c r="L55" s="167" t="str">
        <f t="shared" ca="1" si="9"/>
        <v/>
      </c>
      <c r="M55" s="167" t="str">
        <f t="shared" ca="1" si="9"/>
        <v/>
      </c>
      <c r="N55" s="167" t="str">
        <f t="shared" ca="1" si="9"/>
        <v/>
      </c>
      <c r="O55" s="167" t="str">
        <f t="shared" ca="1" si="9"/>
        <v/>
      </c>
      <c r="P55" s="167" t="str">
        <f t="shared" ca="1" si="9"/>
        <v/>
      </c>
      <c r="Q55" s="167" t="str">
        <f t="shared" ca="1" si="9"/>
        <v/>
      </c>
      <c r="R55" s="167" t="str">
        <f t="shared" ca="1" si="10"/>
        <v/>
      </c>
      <c r="S55" s="167" t="str">
        <f t="shared" ca="1" si="10"/>
        <v/>
      </c>
      <c r="T55" s="167" t="str">
        <f t="shared" ca="1" si="10"/>
        <v/>
      </c>
      <c r="U55" s="167" t="str">
        <f t="shared" ca="1" si="10"/>
        <v/>
      </c>
      <c r="V55" s="167" t="str">
        <f t="shared" ca="1" si="10"/>
        <v/>
      </c>
      <c r="W55" s="167" t="str">
        <f t="shared" ca="1" si="10"/>
        <v/>
      </c>
      <c r="X55" s="167" t="str">
        <f t="shared" ca="1" si="10"/>
        <v/>
      </c>
      <c r="Y55" s="167" t="str">
        <f t="shared" ca="1" si="10"/>
        <v/>
      </c>
      <c r="Z55" s="167" t="str">
        <f t="shared" ca="1" si="10"/>
        <v/>
      </c>
      <c r="AA55" s="167" t="str">
        <f t="shared" ca="1" si="10"/>
        <v/>
      </c>
      <c r="AB55" s="167" t="str">
        <f t="shared" ca="1" si="10"/>
        <v/>
      </c>
    </row>
    <row r="56" spans="1:28">
      <c r="A56" s="95">
        <f t="shared" si="12"/>
        <v>45216</v>
      </c>
      <c r="B56" s="167" t="str">
        <f t="shared" ca="1" si="11"/>
        <v/>
      </c>
      <c r="C56" s="167" t="str">
        <f t="shared" ca="1" si="11"/>
        <v/>
      </c>
      <c r="D56" s="167" t="str">
        <f t="shared" ca="1" si="11"/>
        <v/>
      </c>
      <c r="E56" s="167" t="str">
        <f t="shared" ca="1" si="11"/>
        <v/>
      </c>
      <c r="F56" s="167" t="str">
        <f t="shared" ca="1" si="11"/>
        <v/>
      </c>
      <c r="G56" s="167" t="str">
        <f t="shared" ca="1" si="11"/>
        <v/>
      </c>
      <c r="H56" s="167" t="str">
        <f t="shared" ca="1" si="11"/>
        <v/>
      </c>
      <c r="I56" s="167" t="str">
        <f t="shared" ca="1" si="11"/>
        <v/>
      </c>
      <c r="J56" s="167" t="str">
        <f t="shared" ca="1" si="11"/>
        <v/>
      </c>
      <c r="K56" s="167" t="str">
        <f t="shared" ca="1" si="11"/>
        <v/>
      </c>
      <c r="L56" s="167" t="str">
        <f t="shared" ca="1" si="11"/>
        <v/>
      </c>
      <c r="M56" s="167" t="str">
        <f t="shared" ca="1" si="11"/>
        <v/>
      </c>
      <c r="N56" s="167" t="str">
        <f t="shared" ca="1" si="11"/>
        <v/>
      </c>
      <c r="O56" s="167" t="str">
        <f t="shared" ca="1" si="11"/>
        <v/>
      </c>
      <c r="P56" s="167" t="str">
        <f t="shared" ca="1" si="11"/>
        <v/>
      </c>
      <c r="Q56" s="167" t="str">
        <f t="shared" ca="1" si="11"/>
        <v/>
      </c>
      <c r="R56" s="167" t="str">
        <f t="shared" ref="R56:AB70" ca="1" si="13">IFERROR(VLOOKUP($A56,INDIRECT(R$39&amp;"!$B$9:$Q$39"),9,0)-VLOOKUP($A56,INDIRECT(R$39&amp;"!$B$9:$Q$39"),10,0),"")</f>
        <v/>
      </c>
      <c r="S56" s="167" t="str">
        <f t="shared" ca="1" si="13"/>
        <v/>
      </c>
      <c r="T56" s="167" t="str">
        <f t="shared" ca="1" si="13"/>
        <v/>
      </c>
      <c r="U56" s="167" t="str">
        <f t="shared" ca="1" si="13"/>
        <v/>
      </c>
      <c r="V56" s="167" t="str">
        <f t="shared" ca="1" si="13"/>
        <v/>
      </c>
      <c r="W56" s="167" t="str">
        <f t="shared" ca="1" si="13"/>
        <v/>
      </c>
      <c r="X56" s="167" t="str">
        <f t="shared" ca="1" si="13"/>
        <v/>
      </c>
      <c r="Y56" s="167" t="str">
        <f t="shared" ca="1" si="13"/>
        <v/>
      </c>
      <c r="Z56" s="167" t="str">
        <f t="shared" ca="1" si="13"/>
        <v/>
      </c>
      <c r="AA56" s="167" t="str">
        <f t="shared" ca="1" si="13"/>
        <v/>
      </c>
      <c r="AB56" s="167" t="str">
        <f t="shared" ca="1" si="13"/>
        <v/>
      </c>
    </row>
    <row r="57" spans="1:28">
      <c r="A57" s="95">
        <f t="shared" si="12"/>
        <v>45217</v>
      </c>
      <c r="B57" s="167" t="str">
        <f t="shared" ca="1" si="11"/>
        <v/>
      </c>
      <c r="C57" s="167" t="str">
        <f t="shared" ca="1" si="11"/>
        <v/>
      </c>
      <c r="D57" s="167" t="str">
        <f t="shared" ca="1" si="11"/>
        <v/>
      </c>
      <c r="E57" s="167" t="str">
        <f t="shared" ca="1" si="11"/>
        <v/>
      </c>
      <c r="F57" s="167" t="str">
        <f t="shared" ca="1" si="11"/>
        <v/>
      </c>
      <c r="G57" s="167" t="str">
        <f t="shared" ca="1" si="11"/>
        <v/>
      </c>
      <c r="H57" s="167" t="str">
        <f t="shared" ca="1" si="11"/>
        <v/>
      </c>
      <c r="I57" s="167" t="str">
        <f t="shared" ca="1" si="11"/>
        <v/>
      </c>
      <c r="J57" s="167" t="str">
        <f t="shared" ca="1" si="11"/>
        <v/>
      </c>
      <c r="K57" s="167" t="str">
        <f t="shared" ca="1" si="11"/>
        <v/>
      </c>
      <c r="L57" s="167" t="str">
        <f t="shared" ca="1" si="11"/>
        <v/>
      </c>
      <c r="M57" s="167" t="str">
        <f t="shared" ca="1" si="11"/>
        <v/>
      </c>
      <c r="N57" s="167" t="str">
        <f t="shared" ca="1" si="11"/>
        <v/>
      </c>
      <c r="O57" s="167" t="str">
        <f t="shared" ca="1" si="11"/>
        <v/>
      </c>
      <c r="P57" s="167" t="str">
        <f t="shared" ca="1" si="11"/>
        <v/>
      </c>
      <c r="Q57" s="167" t="str">
        <f t="shared" ca="1" si="11"/>
        <v/>
      </c>
      <c r="R57" s="167" t="str">
        <f t="shared" ca="1" si="13"/>
        <v/>
      </c>
      <c r="S57" s="167" t="str">
        <f t="shared" ca="1" si="13"/>
        <v/>
      </c>
      <c r="T57" s="167" t="str">
        <f t="shared" ca="1" si="13"/>
        <v/>
      </c>
      <c r="U57" s="167" t="str">
        <f t="shared" ca="1" si="13"/>
        <v/>
      </c>
      <c r="V57" s="167" t="str">
        <f t="shared" ca="1" si="13"/>
        <v/>
      </c>
      <c r="W57" s="167" t="str">
        <f t="shared" ca="1" si="13"/>
        <v/>
      </c>
      <c r="X57" s="167" t="str">
        <f t="shared" ca="1" si="13"/>
        <v/>
      </c>
      <c r="Y57" s="167" t="str">
        <f t="shared" ca="1" si="13"/>
        <v/>
      </c>
      <c r="Z57" s="167" t="str">
        <f t="shared" ca="1" si="13"/>
        <v/>
      </c>
      <c r="AA57" s="167" t="str">
        <f t="shared" ca="1" si="13"/>
        <v/>
      </c>
      <c r="AB57" s="167" t="str">
        <f t="shared" ca="1" si="13"/>
        <v/>
      </c>
    </row>
    <row r="58" spans="1:28">
      <c r="A58" s="95">
        <f t="shared" si="12"/>
        <v>45218</v>
      </c>
      <c r="B58" s="167" t="str">
        <f t="shared" ca="1" si="11"/>
        <v/>
      </c>
      <c r="C58" s="167" t="str">
        <f t="shared" ca="1" si="11"/>
        <v/>
      </c>
      <c r="D58" s="167" t="str">
        <f t="shared" ca="1" si="11"/>
        <v/>
      </c>
      <c r="E58" s="167" t="str">
        <f t="shared" ca="1" si="11"/>
        <v/>
      </c>
      <c r="F58" s="167" t="str">
        <f t="shared" ca="1" si="11"/>
        <v/>
      </c>
      <c r="G58" s="167" t="str">
        <f t="shared" ca="1" si="11"/>
        <v/>
      </c>
      <c r="H58" s="167" t="str">
        <f t="shared" ca="1" si="11"/>
        <v/>
      </c>
      <c r="I58" s="167" t="str">
        <f t="shared" ca="1" si="11"/>
        <v/>
      </c>
      <c r="J58" s="167" t="str">
        <f t="shared" ca="1" si="11"/>
        <v/>
      </c>
      <c r="K58" s="167" t="str">
        <f t="shared" ca="1" si="11"/>
        <v/>
      </c>
      <c r="L58" s="167" t="str">
        <f t="shared" ca="1" si="11"/>
        <v/>
      </c>
      <c r="M58" s="167" t="str">
        <f t="shared" ca="1" si="11"/>
        <v/>
      </c>
      <c r="N58" s="167" t="str">
        <f t="shared" ca="1" si="11"/>
        <v/>
      </c>
      <c r="O58" s="167" t="str">
        <f t="shared" ca="1" si="11"/>
        <v/>
      </c>
      <c r="P58" s="167" t="str">
        <f t="shared" ca="1" si="11"/>
        <v/>
      </c>
      <c r="Q58" s="167" t="str">
        <f t="shared" ca="1" si="11"/>
        <v/>
      </c>
      <c r="R58" s="167" t="str">
        <f t="shared" ca="1" si="13"/>
        <v/>
      </c>
      <c r="S58" s="167" t="str">
        <f t="shared" ca="1" si="13"/>
        <v/>
      </c>
      <c r="T58" s="167" t="str">
        <f t="shared" ca="1" si="13"/>
        <v/>
      </c>
      <c r="U58" s="167" t="str">
        <f t="shared" ca="1" si="13"/>
        <v/>
      </c>
      <c r="V58" s="167" t="str">
        <f t="shared" ca="1" si="13"/>
        <v/>
      </c>
      <c r="W58" s="167" t="str">
        <f t="shared" ca="1" si="13"/>
        <v/>
      </c>
      <c r="X58" s="167" t="str">
        <f t="shared" ca="1" si="13"/>
        <v/>
      </c>
      <c r="Y58" s="167" t="str">
        <f t="shared" ca="1" si="13"/>
        <v/>
      </c>
      <c r="Z58" s="167" t="str">
        <f t="shared" ca="1" si="13"/>
        <v/>
      </c>
      <c r="AA58" s="167" t="str">
        <f t="shared" ca="1" si="13"/>
        <v/>
      </c>
      <c r="AB58" s="167" t="str">
        <f t="shared" ca="1" si="13"/>
        <v/>
      </c>
    </row>
    <row r="59" spans="1:28">
      <c r="A59" s="95">
        <f t="shared" si="12"/>
        <v>45219</v>
      </c>
      <c r="B59" s="167" t="str">
        <f t="shared" ca="1" si="11"/>
        <v/>
      </c>
      <c r="C59" s="167" t="str">
        <f t="shared" ca="1" si="11"/>
        <v/>
      </c>
      <c r="D59" s="167" t="str">
        <f t="shared" ca="1" si="11"/>
        <v/>
      </c>
      <c r="E59" s="167" t="str">
        <f t="shared" ca="1" si="11"/>
        <v/>
      </c>
      <c r="F59" s="167" t="str">
        <f t="shared" ca="1" si="11"/>
        <v/>
      </c>
      <c r="G59" s="167" t="str">
        <f t="shared" ca="1" si="11"/>
        <v/>
      </c>
      <c r="H59" s="167" t="str">
        <f t="shared" ca="1" si="11"/>
        <v/>
      </c>
      <c r="I59" s="167" t="str">
        <f t="shared" ca="1" si="11"/>
        <v/>
      </c>
      <c r="J59" s="167" t="str">
        <f t="shared" ca="1" si="11"/>
        <v/>
      </c>
      <c r="K59" s="167" t="str">
        <f t="shared" ca="1" si="11"/>
        <v/>
      </c>
      <c r="L59" s="167" t="str">
        <f t="shared" ca="1" si="11"/>
        <v/>
      </c>
      <c r="M59" s="167" t="str">
        <f t="shared" ca="1" si="11"/>
        <v/>
      </c>
      <c r="N59" s="167" t="str">
        <f t="shared" ca="1" si="11"/>
        <v/>
      </c>
      <c r="O59" s="167" t="str">
        <f t="shared" ca="1" si="11"/>
        <v/>
      </c>
      <c r="P59" s="167" t="str">
        <f t="shared" ca="1" si="11"/>
        <v/>
      </c>
      <c r="Q59" s="167" t="str">
        <f t="shared" ca="1" si="11"/>
        <v/>
      </c>
      <c r="R59" s="167" t="str">
        <f t="shared" ca="1" si="13"/>
        <v/>
      </c>
      <c r="S59" s="167" t="str">
        <f t="shared" ca="1" si="13"/>
        <v/>
      </c>
      <c r="T59" s="167" t="str">
        <f t="shared" ca="1" si="13"/>
        <v/>
      </c>
      <c r="U59" s="167" t="str">
        <f t="shared" ca="1" si="13"/>
        <v/>
      </c>
      <c r="V59" s="167" t="str">
        <f t="shared" ca="1" si="13"/>
        <v/>
      </c>
      <c r="W59" s="167" t="str">
        <f t="shared" ca="1" si="13"/>
        <v/>
      </c>
      <c r="X59" s="167" t="str">
        <f t="shared" ca="1" si="13"/>
        <v/>
      </c>
      <c r="Y59" s="167" t="str">
        <f t="shared" ca="1" si="13"/>
        <v/>
      </c>
      <c r="Z59" s="167" t="str">
        <f t="shared" ca="1" si="13"/>
        <v/>
      </c>
      <c r="AA59" s="167" t="str">
        <f t="shared" ca="1" si="13"/>
        <v/>
      </c>
      <c r="AB59" s="167" t="str">
        <f t="shared" ca="1" si="13"/>
        <v/>
      </c>
    </row>
    <row r="60" spans="1:28">
      <c r="A60" s="95">
        <f t="shared" si="12"/>
        <v>45220</v>
      </c>
      <c r="B60" s="167" t="str">
        <f t="shared" ca="1" si="11"/>
        <v/>
      </c>
      <c r="C60" s="167" t="str">
        <f t="shared" ca="1" si="11"/>
        <v/>
      </c>
      <c r="D60" s="167" t="str">
        <f t="shared" ca="1" si="11"/>
        <v/>
      </c>
      <c r="E60" s="167" t="str">
        <f t="shared" ca="1" si="11"/>
        <v/>
      </c>
      <c r="F60" s="167" t="str">
        <f t="shared" ca="1" si="11"/>
        <v/>
      </c>
      <c r="G60" s="167" t="str">
        <f t="shared" ca="1" si="11"/>
        <v/>
      </c>
      <c r="H60" s="167" t="str">
        <f t="shared" ca="1" si="11"/>
        <v/>
      </c>
      <c r="I60" s="167" t="str">
        <f t="shared" ca="1" si="11"/>
        <v/>
      </c>
      <c r="J60" s="167" t="str">
        <f t="shared" ca="1" si="11"/>
        <v/>
      </c>
      <c r="K60" s="167" t="str">
        <f t="shared" ca="1" si="11"/>
        <v/>
      </c>
      <c r="L60" s="167" t="str">
        <f t="shared" ca="1" si="11"/>
        <v/>
      </c>
      <c r="M60" s="167" t="str">
        <f t="shared" ca="1" si="11"/>
        <v/>
      </c>
      <c r="N60" s="167" t="str">
        <f t="shared" ca="1" si="11"/>
        <v/>
      </c>
      <c r="O60" s="167" t="str">
        <f t="shared" ca="1" si="11"/>
        <v/>
      </c>
      <c r="P60" s="167" t="str">
        <f t="shared" ca="1" si="11"/>
        <v/>
      </c>
      <c r="Q60" s="167" t="str">
        <f t="shared" ca="1" si="11"/>
        <v/>
      </c>
      <c r="R60" s="167" t="str">
        <f t="shared" ca="1" si="13"/>
        <v/>
      </c>
      <c r="S60" s="167" t="str">
        <f t="shared" ca="1" si="13"/>
        <v/>
      </c>
      <c r="T60" s="167" t="str">
        <f t="shared" ca="1" si="13"/>
        <v/>
      </c>
      <c r="U60" s="167" t="str">
        <f t="shared" ca="1" si="13"/>
        <v/>
      </c>
      <c r="V60" s="167" t="str">
        <f t="shared" ca="1" si="13"/>
        <v/>
      </c>
      <c r="W60" s="167" t="str">
        <f t="shared" ca="1" si="13"/>
        <v/>
      </c>
      <c r="X60" s="167" t="str">
        <f t="shared" ca="1" si="13"/>
        <v/>
      </c>
      <c r="Y60" s="167" t="str">
        <f t="shared" ca="1" si="13"/>
        <v/>
      </c>
      <c r="Z60" s="167" t="str">
        <f t="shared" ca="1" si="13"/>
        <v/>
      </c>
      <c r="AA60" s="167" t="str">
        <f t="shared" ca="1" si="13"/>
        <v/>
      </c>
      <c r="AB60" s="167" t="str">
        <f t="shared" ca="1" si="13"/>
        <v/>
      </c>
    </row>
    <row r="61" spans="1:28">
      <c r="A61" s="95">
        <f t="shared" si="12"/>
        <v>45221</v>
      </c>
      <c r="B61" s="167" t="str">
        <f t="shared" ca="1" si="11"/>
        <v/>
      </c>
      <c r="C61" s="167" t="str">
        <f t="shared" ca="1" si="11"/>
        <v/>
      </c>
      <c r="D61" s="167" t="str">
        <f t="shared" ca="1" si="11"/>
        <v/>
      </c>
      <c r="E61" s="167" t="str">
        <f t="shared" ca="1" si="11"/>
        <v/>
      </c>
      <c r="F61" s="167" t="str">
        <f t="shared" ca="1" si="11"/>
        <v/>
      </c>
      <c r="G61" s="167" t="str">
        <f t="shared" ca="1" si="11"/>
        <v/>
      </c>
      <c r="H61" s="167" t="str">
        <f t="shared" ca="1" si="11"/>
        <v/>
      </c>
      <c r="I61" s="167" t="str">
        <f t="shared" ca="1" si="11"/>
        <v/>
      </c>
      <c r="J61" s="167" t="str">
        <f t="shared" ca="1" si="11"/>
        <v/>
      </c>
      <c r="K61" s="167" t="str">
        <f t="shared" ca="1" si="11"/>
        <v/>
      </c>
      <c r="L61" s="167" t="str">
        <f t="shared" ca="1" si="11"/>
        <v/>
      </c>
      <c r="M61" s="167" t="str">
        <f t="shared" ca="1" si="11"/>
        <v/>
      </c>
      <c r="N61" s="167" t="str">
        <f t="shared" ca="1" si="11"/>
        <v/>
      </c>
      <c r="O61" s="167" t="str">
        <f t="shared" ca="1" si="11"/>
        <v/>
      </c>
      <c r="P61" s="167" t="str">
        <f t="shared" ca="1" si="11"/>
        <v/>
      </c>
      <c r="Q61" s="167" t="str">
        <f t="shared" ca="1" si="11"/>
        <v/>
      </c>
      <c r="R61" s="167" t="str">
        <f t="shared" ca="1" si="13"/>
        <v/>
      </c>
      <c r="S61" s="167" t="str">
        <f t="shared" ca="1" si="13"/>
        <v/>
      </c>
      <c r="T61" s="167" t="str">
        <f t="shared" ca="1" si="13"/>
        <v/>
      </c>
      <c r="U61" s="167" t="str">
        <f t="shared" ca="1" si="13"/>
        <v/>
      </c>
      <c r="V61" s="167" t="str">
        <f t="shared" ca="1" si="13"/>
        <v/>
      </c>
      <c r="W61" s="167" t="str">
        <f t="shared" ca="1" si="13"/>
        <v/>
      </c>
      <c r="X61" s="167" t="str">
        <f t="shared" ca="1" si="13"/>
        <v/>
      </c>
      <c r="Y61" s="167" t="str">
        <f t="shared" ca="1" si="13"/>
        <v/>
      </c>
      <c r="Z61" s="167" t="str">
        <f t="shared" ca="1" si="13"/>
        <v/>
      </c>
      <c r="AA61" s="167" t="str">
        <f t="shared" ca="1" si="13"/>
        <v/>
      </c>
      <c r="AB61" s="167" t="str">
        <f t="shared" ca="1" si="13"/>
        <v/>
      </c>
    </row>
    <row r="62" spans="1:28">
      <c r="A62" s="95">
        <f t="shared" si="12"/>
        <v>45222</v>
      </c>
      <c r="B62" s="167" t="str">
        <f t="shared" ca="1" si="11"/>
        <v/>
      </c>
      <c r="C62" s="167" t="str">
        <f t="shared" ca="1" si="11"/>
        <v/>
      </c>
      <c r="D62" s="167" t="str">
        <f t="shared" ca="1" si="11"/>
        <v/>
      </c>
      <c r="E62" s="167" t="str">
        <f t="shared" ca="1" si="11"/>
        <v/>
      </c>
      <c r="F62" s="167" t="str">
        <f t="shared" ca="1" si="11"/>
        <v/>
      </c>
      <c r="G62" s="167" t="str">
        <f t="shared" ca="1" si="11"/>
        <v/>
      </c>
      <c r="H62" s="167" t="str">
        <f t="shared" ca="1" si="11"/>
        <v/>
      </c>
      <c r="I62" s="167" t="str">
        <f t="shared" ca="1" si="11"/>
        <v/>
      </c>
      <c r="J62" s="167" t="str">
        <f t="shared" ca="1" si="11"/>
        <v/>
      </c>
      <c r="K62" s="167" t="str">
        <f t="shared" ca="1" si="11"/>
        <v/>
      </c>
      <c r="L62" s="167" t="str">
        <f t="shared" ca="1" si="11"/>
        <v/>
      </c>
      <c r="M62" s="167" t="str">
        <f t="shared" ca="1" si="11"/>
        <v/>
      </c>
      <c r="N62" s="167" t="str">
        <f t="shared" ca="1" si="11"/>
        <v/>
      </c>
      <c r="O62" s="167" t="str">
        <f t="shared" ca="1" si="11"/>
        <v/>
      </c>
      <c r="P62" s="167" t="str">
        <f t="shared" ca="1" si="11"/>
        <v/>
      </c>
      <c r="Q62" s="167" t="str">
        <f t="shared" ca="1" si="11"/>
        <v/>
      </c>
      <c r="R62" s="167" t="str">
        <f t="shared" ca="1" si="13"/>
        <v/>
      </c>
      <c r="S62" s="167" t="str">
        <f t="shared" ca="1" si="13"/>
        <v/>
      </c>
      <c r="T62" s="167" t="str">
        <f t="shared" ca="1" si="13"/>
        <v/>
      </c>
      <c r="U62" s="167" t="str">
        <f t="shared" ca="1" si="13"/>
        <v/>
      </c>
      <c r="V62" s="167" t="str">
        <f t="shared" ca="1" si="13"/>
        <v/>
      </c>
      <c r="W62" s="167" t="str">
        <f t="shared" ca="1" si="13"/>
        <v/>
      </c>
      <c r="X62" s="167" t="str">
        <f t="shared" ca="1" si="13"/>
        <v/>
      </c>
      <c r="Y62" s="167" t="str">
        <f t="shared" ca="1" si="13"/>
        <v/>
      </c>
      <c r="Z62" s="167" t="str">
        <f t="shared" ca="1" si="13"/>
        <v/>
      </c>
      <c r="AA62" s="167" t="str">
        <f t="shared" ca="1" si="13"/>
        <v/>
      </c>
      <c r="AB62" s="167" t="str">
        <f t="shared" ca="1" si="13"/>
        <v/>
      </c>
    </row>
    <row r="63" spans="1:28">
      <c r="A63" s="95">
        <f t="shared" si="12"/>
        <v>45223</v>
      </c>
      <c r="B63" s="167" t="str">
        <f t="shared" ca="1" si="11"/>
        <v/>
      </c>
      <c r="C63" s="167" t="str">
        <f t="shared" ca="1" si="11"/>
        <v/>
      </c>
      <c r="D63" s="167" t="str">
        <f t="shared" ca="1" si="11"/>
        <v/>
      </c>
      <c r="E63" s="167" t="str">
        <f t="shared" ca="1" si="11"/>
        <v/>
      </c>
      <c r="F63" s="167" t="str">
        <f t="shared" ca="1" si="11"/>
        <v/>
      </c>
      <c r="G63" s="167" t="str">
        <f t="shared" ca="1" si="11"/>
        <v/>
      </c>
      <c r="H63" s="167" t="str">
        <f t="shared" ca="1" si="11"/>
        <v/>
      </c>
      <c r="I63" s="167" t="str">
        <f t="shared" ca="1" si="11"/>
        <v/>
      </c>
      <c r="J63" s="167" t="str">
        <f t="shared" ca="1" si="11"/>
        <v/>
      </c>
      <c r="K63" s="167" t="str">
        <f t="shared" ca="1" si="11"/>
        <v/>
      </c>
      <c r="L63" s="167" t="str">
        <f t="shared" ca="1" si="11"/>
        <v/>
      </c>
      <c r="M63" s="167" t="str">
        <f t="shared" ca="1" si="11"/>
        <v/>
      </c>
      <c r="N63" s="167" t="str">
        <f t="shared" ca="1" si="11"/>
        <v/>
      </c>
      <c r="O63" s="167" t="str">
        <f t="shared" ca="1" si="11"/>
        <v/>
      </c>
      <c r="P63" s="167" t="str">
        <f t="shared" ca="1" si="11"/>
        <v/>
      </c>
      <c r="Q63" s="167" t="str">
        <f t="shared" ca="1" si="11"/>
        <v/>
      </c>
      <c r="R63" s="167" t="str">
        <f t="shared" ca="1" si="13"/>
        <v/>
      </c>
      <c r="S63" s="167" t="str">
        <f t="shared" ca="1" si="13"/>
        <v/>
      </c>
      <c r="T63" s="167" t="str">
        <f t="shared" ca="1" si="13"/>
        <v/>
      </c>
      <c r="U63" s="167" t="str">
        <f t="shared" ca="1" si="13"/>
        <v/>
      </c>
      <c r="V63" s="167" t="str">
        <f t="shared" ca="1" si="13"/>
        <v/>
      </c>
      <c r="W63" s="167" t="str">
        <f t="shared" ca="1" si="13"/>
        <v/>
      </c>
      <c r="X63" s="167" t="str">
        <f t="shared" ca="1" si="13"/>
        <v/>
      </c>
      <c r="Y63" s="167" t="str">
        <f t="shared" ca="1" si="13"/>
        <v/>
      </c>
      <c r="Z63" s="167" t="str">
        <f t="shared" ca="1" si="13"/>
        <v/>
      </c>
      <c r="AA63" s="167" t="str">
        <f t="shared" ca="1" si="13"/>
        <v/>
      </c>
      <c r="AB63" s="167" t="str">
        <f t="shared" ca="1" si="13"/>
        <v/>
      </c>
    </row>
    <row r="64" spans="1:28">
      <c r="A64" s="95">
        <f t="shared" si="12"/>
        <v>45224</v>
      </c>
      <c r="B64" s="167" t="str">
        <f t="shared" ca="1" si="11"/>
        <v/>
      </c>
      <c r="C64" s="167" t="str">
        <f t="shared" ca="1" si="11"/>
        <v/>
      </c>
      <c r="D64" s="167" t="str">
        <f t="shared" ca="1" si="11"/>
        <v/>
      </c>
      <c r="E64" s="167" t="str">
        <f t="shared" ca="1" si="11"/>
        <v/>
      </c>
      <c r="F64" s="167" t="str">
        <f t="shared" ca="1" si="11"/>
        <v/>
      </c>
      <c r="G64" s="167" t="str">
        <f t="shared" ca="1" si="11"/>
        <v/>
      </c>
      <c r="H64" s="167" t="str">
        <f t="shared" ca="1" si="11"/>
        <v/>
      </c>
      <c r="I64" s="167" t="str">
        <f t="shared" ca="1" si="11"/>
        <v/>
      </c>
      <c r="J64" s="167" t="str">
        <f t="shared" ca="1" si="11"/>
        <v/>
      </c>
      <c r="K64" s="167" t="str">
        <f t="shared" ca="1" si="11"/>
        <v/>
      </c>
      <c r="L64" s="167" t="str">
        <f t="shared" ca="1" si="11"/>
        <v/>
      </c>
      <c r="M64" s="167" t="str">
        <f t="shared" ca="1" si="11"/>
        <v/>
      </c>
      <c r="N64" s="167" t="str">
        <f t="shared" ca="1" si="11"/>
        <v/>
      </c>
      <c r="O64" s="167" t="str">
        <f t="shared" ca="1" si="11"/>
        <v/>
      </c>
      <c r="P64" s="167" t="str">
        <f t="shared" ca="1" si="11"/>
        <v/>
      </c>
      <c r="Q64" s="167" t="str">
        <f t="shared" ca="1" si="11"/>
        <v/>
      </c>
      <c r="R64" s="167" t="str">
        <f t="shared" ca="1" si="13"/>
        <v/>
      </c>
      <c r="S64" s="167" t="str">
        <f t="shared" ca="1" si="13"/>
        <v/>
      </c>
      <c r="T64" s="167" t="str">
        <f t="shared" ca="1" si="13"/>
        <v/>
      </c>
      <c r="U64" s="167" t="str">
        <f t="shared" ca="1" si="13"/>
        <v/>
      </c>
      <c r="V64" s="167" t="str">
        <f t="shared" ca="1" si="13"/>
        <v/>
      </c>
      <c r="W64" s="167" t="str">
        <f t="shared" ca="1" si="13"/>
        <v/>
      </c>
      <c r="X64" s="167" t="str">
        <f t="shared" ca="1" si="13"/>
        <v/>
      </c>
      <c r="Y64" s="167" t="str">
        <f t="shared" ca="1" si="13"/>
        <v/>
      </c>
      <c r="Z64" s="167" t="str">
        <f t="shared" ca="1" si="13"/>
        <v/>
      </c>
      <c r="AA64" s="167" t="str">
        <f t="shared" ca="1" si="13"/>
        <v/>
      </c>
      <c r="AB64" s="167" t="str">
        <f t="shared" ca="1" si="13"/>
        <v/>
      </c>
    </row>
    <row r="65" spans="1:28">
      <c r="A65" s="95">
        <f t="shared" si="12"/>
        <v>45225</v>
      </c>
      <c r="B65" s="167" t="str">
        <f t="shared" ca="1" si="11"/>
        <v/>
      </c>
      <c r="C65" s="167" t="str">
        <f t="shared" ca="1" si="11"/>
        <v/>
      </c>
      <c r="D65" s="167" t="str">
        <f t="shared" ca="1" si="11"/>
        <v/>
      </c>
      <c r="E65" s="167" t="str">
        <f t="shared" ca="1" si="11"/>
        <v/>
      </c>
      <c r="F65" s="167" t="str">
        <f t="shared" ca="1" si="11"/>
        <v/>
      </c>
      <c r="G65" s="167" t="str">
        <f t="shared" ca="1" si="11"/>
        <v/>
      </c>
      <c r="H65" s="167" t="str">
        <f t="shared" ca="1" si="11"/>
        <v/>
      </c>
      <c r="I65" s="167" t="str">
        <f t="shared" ca="1" si="11"/>
        <v/>
      </c>
      <c r="J65" s="167" t="str">
        <f t="shared" ca="1" si="11"/>
        <v/>
      </c>
      <c r="K65" s="167" t="str">
        <f t="shared" ca="1" si="11"/>
        <v/>
      </c>
      <c r="L65" s="167" t="str">
        <f t="shared" ca="1" si="11"/>
        <v/>
      </c>
      <c r="M65" s="167" t="str">
        <f t="shared" ca="1" si="11"/>
        <v/>
      </c>
      <c r="N65" s="167" t="str">
        <f t="shared" ca="1" si="11"/>
        <v/>
      </c>
      <c r="O65" s="167" t="str">
        <f t="shared" ca="1" si="11"/>
        <v/>
      </c>
      <c r="P65" s="167" t="str">
        <f t="shared" ca="1" si="11"/>
        <v/>
      </c>
      <c r="Q65" s="167" t="str">
        <f t="shared" ca="1" si="11"/>
        <v/>
      </c>
      <c r="R65" s="167" t="str">
        <f t="shared" ca="1" si="13"/>
        <v/>
      </c>
      <c r="S65" s="167" t="str">
        <f t="shared" ca="1" si="13"/>
        <v/>
      </c>
      <c r="T65" s="167" t="str">
        <f t="shared" ca="1" si="13"/>
        <v/>
      </c>
      <c r="U65" s="167" t="str">
        <f t="shared" ca="1" si="13"/>
        <v/>
      </c>
      <c r="V65" s="167" t="str">
        <f t="shared" ca="1" si="13"/>
        <v/>
      </c>
      <c r="W65" s="167" t="str">
        <f t="shared" ca="1" si="13"/>
        <v/>
      </c>
      <c r="X65" s="167" t="str">
        <f t="shared" ca="1" si="13"/>
        <v/>
      </c>
      <c r="Y65" s="167" t="str">
        <f t="shared" ca="1" si="13"/>
        <v/>
      </c>
      <c r="Z65" s="167" t="str">
        <f t="shared" ca="1" si="13"/>
        <v/>
      </c>
      <c r="AA65" s="167" t="str">
        <f t="shared" ca="1" si="13"/>
        <v/>
      </c>
      <c r="AB65" s="167" t="str">
        <f t="shared" ca="1" si="13"/>
        <v/>
      </c>
    </row>
    <row r="66" spans="1:28">
      <c r="A66" s="95">
        <f t="shared" si="12"/>
        <v>45226</v>
      </c>
      <c r="B66" s="167" t="str">
        <f t="shared" ca="1" si="11"/>
        <v/>
      </c>
      <c r="C66" s="167" t="str">
        <f t="shared" ca="1" si="11"/>
        <v/>
      </c>
      <c r="D66" s="167" t="str">
        <f t="shared" ca="1" si="11"/>
        <v/>
      </c>
      <c r="E66" s="167" t="str">
        <f t="shared" ca="1" si="11"/>
        <v/>
      </c>
      <c r="F66" s="167" t="str">
        <f t="shared" ca="1" si="11"/>
        <v/>
      </c>
      <c r="G66" s="167" t="str">
        <f t="shared" ca="1" si="11"/>
        <v/>
      </c>
      <c r="H66" s="167" t="str">
        <f t="shared" ca="1" si="11"/>
        <v/>
      </c>
      <c r="I66" s="167" t="str">
        <f t="shared" ca="1" si="11"/>
        <v/>
      </c>
      <c r="J66" s="167" t="str">
        <f t="shared" ca="1" si="11"/>
        <v/>
      </c>
      <c r="K66" s="167" t="str">
        <f t="shared" ca="1" si="11"/>
        <v/>
      </c>
      <c r="L66" s="167" t="str">
        <f t="shared" ca="1" si="11"/>
        <v/>
      </c>
      <c r="M66" s="167" t="str">
        <f t="shared" ca="1" si="11"/>
        <v/>
      </c>
      <c r="N66" s="167" t="str">
        <f t="shared" ca="1" si="11"/>
        <v/>
      </c>
      <c r="O66" s="167" t="str">
        <f t="shared" ca="1" si="11"/>
        <v/>
      </c>
      <c r="P66" s="167" t="str">
        <f t="shared" ca="1" si="11"/>
        <v/>
      </c>
      <c r="Q66" s="167" t="str">
        <f t="shared" ca="1" si="11"/>
        <v/>
      </c>
      <c r="R66" s="167" t="str">
        <f t="shared" ca="1" si="13"/>
        <v/>
      </c>
      <c r="S66" s="167" t="str">
        <f t="shared" ca="1" si="13"/>
        <v/>
      </c>
      <c r="T66" s="167" t="str">
        <f t="shared" ca="1" si="13"/>
        <v/>
      </c>
      <c r="U66" s="167" t="str">
        <f t="shared" ca="1" si="13"/>
        <v/>
      </c>
      <c r="V66" s="167" t="str">
        <f t="shared" ca="1" si="13"/>
        <v/>
      </c>
      <c r="W66" s="167" t="str">
        <f t="shared" ca="1" si="13"/>
        <v/>
      </c>
      <c r="X66" s="167" t="str">
        <f t="shared" ca="1" si="13"/>
        <v/>
      </c>
      <c r="Y66" s="167" t="str">
        <f t="shared" ca="1" si="13"/>
        <v/>
      </c>
      <c r="Z66" s="167" t="str">
        <f t="shared" ca="1" si="13"/>
        <v/>
      </c>
      <c r="AA66" s="167" t="str">
        <f t="shared" ca="1" si="13"/>
        <v/>
      </c>
      <c r="AB66" s="167" t="str">
        <f t="shared" ca="1" si="13"/>
        <v/>
      </c>
    </row>
    <row r="67" spans="1:28">
      <c r="A67" s="95">
        <f t="shared" si="12"/>
        <v>45227</v>
      </c>
      <c r="B67" s="167" t="str">
        <f t="shared" ca="1" si="11"/>
        <v/>
      </c>
      <c r="C67" s="167" t="str">
        <f t="shared" ca="1" si="11"/>
        <v/>
      </c>
      <c r="D67" s="167" t="str">
        <f t="shared" ca="1" si="11"/>
        <v/>
      </c>
      <c r="E67" s="167" t="str">
        <f t="shared" ca="1" si="11"/>
        <v/>
      </c>
      <c r="F67" s="167" t="str">
        <f t="shared" ca="1" si="11"/>
        <v/>
      </c>
      <c r="G67" s="167" t="str">
        <f t="shared" ca="1" si="11"/>
        <v/>
      </c>
      <c r="H67" s="167" t="str">
        <f t="shared" ca="1" si="11"/>
        <v/>
      </c>
      <c r="I67" s="167" t="str">
        <f t="shared" ca="1" si="11"/>
        <v/>
      </c>
      <c r="J67" s="167" t="str">
        <f t="shared" ca="1" si="11"/>
        <v/>
      </c>
      <c r="K67" s="167" t="str">
        <f t="shared" ca="1" si="11"/>
        <v/>
      </c>
      <c r="L67" s="167" t="str">
        <f t="shared" ca="1" si="11"/>
        <v/>
      </c>
      <c r="M67" s="167" t="str">
        <f t="shared" ca="1" si="11"/>
        <v/>
      </c>
      <c r="N67" s="167" t="str">
        <f t="shared" ca="1" si="11"/>
        <v/>
      </c>
      <c r="O67" s="167" t="str">
        <f t="shared" ca="1" si="11"/>
        <v/>
      </c>
      <c r="P67" s="167" t="str">
        <f t="shared" ca="1" si="11"/>
        <v/>
      </c>
      <c r="Q67" s="167" t="str">
        <f t="shared" ca="1" si="11"/>
        <v/>
      </c>
      <c r="R67" s="167" t="str">
        <f t="shared" ca="1" si="13"/>
        <v/>
      </c>
      <c r="S67" s="167" t="str">
        <f t="shared" ca="1" si="13"/>
        <v/>
      </c>
      <c r="T67" s="167" t="str">
        <f t="shared" ca="1" si="13"/>
        <v/>
      </c>
      <c r="U67" s="167" t="str">
        <f t="shared" ca="1" si="13"/>
        <v/>
      </c>
      <c r="V67" s="167" t="str">
        <f t="shared" ca="1" si="13"/>
        <v/>
      </c>
      <c r="W67" s="167" t="str">
        <f t="shared" ca="1" si="13"/>
        <v/>
      </c>
      <c r="X67" s="167" t="str">
        <f t="shared" ca="1" si="13"/>
        <v/>
      </c>
      <c r="Y67" s="167" t="str">
        <f t="shared" ca="1" si="13"/>
        <v/>
      </c>
      <c r="Z67" s="167" t="str">
        <f t="shared" ca="1" si="13"/>
        <v/>
      </c>
      <c r="AA67" s="167" t="str">
        <f t="shared" ca="1" si="13"/>
        <v/>
      </c>
      <c r="AB67" s="167" t="str">
        <f t="shared" ca="1" si="13"/>
        <v/>
      </c>
    </row>
    <row r="68" spans="1:28">
      <c r="A68" s="95">
        <f t="shared" si="12"/>
        <v>45228</v>
      </c>
      <c r="B68" s="167" t="str">
        <f t="shared" ca="1" si="11"/>
        <v/>
      </c>
      <c r="C68" s="167" t="str">
        <f t="shared" ca="1" si="11"/>
        <v/>
      </c>
      <c r="D68" s="167" t="str">
        <f t="shared" ca="1" si="11"/>
        <v/>
      </c>
      <c r="E68" s="167" t="str">
        <f t="shared" ca="1" si="11"/>
        <v/>
      </c>
      <c r="F68" s="167" t="str">
        <f t="shared" ca="1" si="11"/>
        <v/>
      </c>
      <c r="G68" s="167" t="str">
        <f t="shared" ca="1" si="11"/>
        <v/>
      </c>
      <c r="H68" s="167" t="str">
        <f t="shared" ca="1" si="11"/>
        <v/>
      </c>
      <c r="I68" s="167" t="str">
        <f t="shared" ca="1" si="11"/>
        <v/>
      </c>
      <c r="J68" s="167" t="str">
        <f t="shared" ca="1" si="11"/>
        <v/>
      </c>
      <c r="K68" s="167" t="str">
        <f t="shared" ca="1" si="11"/>
        <v/>
      </c>
      <c r="L68" s="167" t="str">
        <f t="shared" ca="1" si="11"/>
        <v/>
      </c>
      <c r="M68" s="167" t="str">
        <f t="shared" ca="1" si="11"/>
        <v/>
      </c>
      <c r="N68" s="167" t="str">
        <f t="shared" ca="1" si="11"/>
        <v/>
      </c>
      <c r="O68" s="167" t="str">
        <f t="shared" ca="1" si="11"/>
        <v/>
      </c>
      <c r="P68" s="167" t="str">
        <f t="shared" ca="1" si="11"/>
        <v/>
      </c>
      <c r="Q68" s="167" t="str">
        <f t="shared" ca="1" si="11"/>
        <v/>
      </c>
      <c r="R68" s="167" t="str">
        <f t="shared" ca="1" si="13"/>
        <v/>
      </c>
      <c r="S68" s="167" t="str">
        <f t="shared" ca="1" si="13"/>
        <v/>
      </c>
      <c r="T68" s="167" t="str">
        <f t="shared" ca="1" si="13"/>
        <v/>
      </c>
      <c r="U68" s="167" t="str">
        <f t="shared" ca="1" si="13"/>
        <v/>
      </c>
      <c r="V68" s="167" t="str">
        <f t="shared" ca="1" si="13"/>
        <v/>
      </c>
      <c r="W68" s="167" t="str">
        <f t="shared" ca="1" si="13"/>
        <v/>
      </c>
      <c r="X68" s="167" t="str">
        <f t="shared" ca="1" si="13"/>
        <v/>
      </c>
      <c r="Y68" s="167" t="str">
        <f t="shared" ca="1" si="13"/>
        <v/>
      </c>
      <c r="Z68" s="167" t="str">
        <f t="shared" ca="1" si="13"/>
        <v/>
      </c>
      <c r="AA68" s="167" t="str">
        <f t="shared" ca="1" si="13"/>
        <v/>
      </c>
      <c r="AB68" s="167" t="str">
        <f t="shared" ca="1" si="13"/>
        <v/>
      </c>
    </row>
    <row r="69" spans="1:28">
      <c r="A69" s="95">
        <f t="shared" si="12"/>
        <v>45229</v>
      </c>
      <c r="B69" s="167" t="str">
        <f t="shared" ca="1" si="11"/>
        <v/>
      </c>
      <c r="C69" s="167" t="str">
        <f t="shared" ca="1" si="11"/>
        <v/>
      </c>
      <c r="D69" s="167" t="str">
        <f t="shared" ca="1" si="11"/>
        <v/>
      </c>
      <c r="E69" s="167" t="str">
        <f t="shared" ca="1" si="11"/>
        <v/>
      </c>
      <c r="F69" s="167" t="str">
        <f t="shared" ca="1" si="11"/>
        <v/>
      </c>
      <c r="G69" s="167" t="str">
        <f t="shared" ca="1" si="11"/>
        <v/>
      </c>
      <c r="H69" s="167" t="str">
        <f t="shared" ca="1" si="11"/>
        <v/>
      </c>
      <c r="I69" s="167" t="str">
        <f t="shared" ca="1" si="11"/>
        <v/>
      </c>
      <c r="J69" s="167" t="str">
        <f t="shared" ca="1" si="11"/>
        <v/>
      </c>
      <c r="K69" s="167" t="str">
        <f t="shared" ca="1" si="11"/>
        <v/>
      </c>
      <c r="L69" s="167" t="str">
        <f t="shared" ca="1" si="11"/>
        <v/>
      </c>
      <c r="M69" s="167" t="str">
        <f t="shared" ca="1" si="11"/>
        <v/>
      </c>
      <c r="N69" s="167" t="str">
        <f t="shared" ca="1" si="11"/>
        <v/>
      </c>
      <c r="O69" s="167" t="str">
        <f t="shared" ca="1" si="11"/>
        <v/>
      </c>
      <c r="P69" s="167" t="str">
        <f t="shared" ca="1" si="11"/>
        <v/>
      </c>
      <c r="Q69" s="167" t="str">
        <f t="shared" ca="1" si="11"/>
        <v/>
      </c>
      <c r="R69" s="167" t="str">
        <f t="shared" ca="1" si="13"/>
        <v/>
      </c>
      <c r="S69" s="167" t="str">
        <f t="shared" ca="1" si="13"/>
        <v/>
      </c>
      <c r="T69" s="167" t="str">
        <f t="shared" ca="1" si="13"/>
        <v/>
      </c>
      <c r="U69" s="167" t="str">
        <f t="shared" ca="1" si="13"/>
        <v/>
      </c>
      <c r="V69" s="167" t="str">
        <f t="shared" ca="1" si="13"/>
        <v/>
      </c>
      <c r="W69" s="167" t="str">
        <f t="shared" ca="1" si="13"/>
        <v/>
      </c>
      <c r="X69" s="167" t="str">
        <f t="shared" ca="1" si="13"/>
        <v/>
      </c>
      <c r="Y69" s="167" t="str">
        <f t="shared" ca="1" si="13"/>
        <v/>
      </c>
      <c r="Z69" s="167" t="str">
        <f t="shared" ca="1" si="13"/>
        <v/>
      </c>
      <c r="AA69" s="167" t="str">
        <f t="shared" ca="1" si="13"/>
        <v/>
      </c>
      <c r="AB69" s="167" t="str">
        <f t="shared" ca="1" si="13"/>
        <v/>
      </c>
    </row>
    <row r="70" spans="1:28" ht="14.25" thickBot="1">
      <c r="A70" s="109">
        <f t="shared" si="12"/>
        <v>45230</v>
      </c>
      <c r="B70" s="167" t="str">
        <f t="shared" ca="1" si="11"/>
        <v/>
      </c>
      <c r="C70" s="167" t="str">
        <f t="shared" ca="1" si="11"/>
        <v/>
      </c>
      <c r="D70" s="167" t="str">
        <f t="shared" ca="1" si="11"/>
        <v/>
      </c>
      <c r="E70" s="167" t="str">
        <f t="shared" ca="1" si="11"/>
        <v/>
      </c>
      <c r="F70" s="167" t="str">
        <f t="shared" ca="1" si="11"/>
        <v/>
      </c>
      <c r="G70" s="167" t="str">
        <f t="shared" ca="1" si="11"/>
        <v/>
      </c>
      <c r="H70" s="167" t="str">
        <f t="shared" ca="1" si="11"/>
        <v/>
      </c>
      <c r="I70" s="167" t="str">
        <f t="shared" ca="1" si="11"/>
        <v/>
      </c>
      <c r="J70" s="167" t="str">
        <f t="shared" ca="1" si="11"/>
        <v/>
      </c>
      <c r="K70" s="167" t="str">
        <f t="shared" ca="1" si="11"/>
        <v/>
      </c>
      <c r="L70" s="167" t="str">
        <f t="shared" ca="1" si="11"/>
        <v/>
      </c>
      <c r="M70" s="167" t="str">
        <f t="shared" ca="1" si="11"/>
        <v/>
      </c>
      <c r="N70" s="167" t="str">
        <f t="shared" ca="1" si="11"/>
        <v/>
      </c>
      <c r="O70" s="167" t="str">
        <f t="shared" ca="1" si="11"/>
        <v/>
      </c>
      <c r="P70" s="167" t="str">
        <f t="shared" ca="1" si="11"/>
        <v/>
      </c>
      <c r="Q70" s="167" t="str">
        <f t="shared" ca="1" si="11"/>
        <v/>
      </c>
      <c r="R70" s="167" t="str">
        <f t="shared" ca="1" si="13"/>
        <v/>
      </c>
      <c r="S70" s="167" t="str">
        <f t="shared" ca="1" si="13"/>
        <v/>
      </c>
      <c r="T70" s="167" t="str">
        <f t="shared" ca="1" si="13"/>
        <v/>
      </c>
      <c r="U70" s="167" t="str">
        <f t="shared" ca="1" si="13"/>
        <v/>
      </c>
      <c r="V70" s="167" t="str">
        <f t="shared" ca="1" si="13"/>
        <v/>
      </c>
      <c r="W70" s="167" t="str">
        <f t="shared" ca="1" si="13"/>
        <v/>
      </c>
      <c r="X70" s="167" t="str">
        <f t="shared" ca="1" si="13"/>
        <v/>
      </c>
      <c r="Y70" s="167" t="str">
        <f t="shared" ca="1" si="13"/>
        <v/>
      </c>
      <c r="Z70" s="167" t="str">
        <f t="shared" ca="1" si="13"/>
        <v/>
      </c>
      <c r="AA70" s="167" t="str">
        <f t="shared" ca="1" si="13"/>
        <v/>
      </c>
      <c r="AB70" s="167" t="str">
        <f t="shared" ca="1" si="13"/>
        <v/>
      </c>
    </row>
    <row r="71" spans="1:28" ht="14.25" thickTop="1">
      <c r="A71" s="108" t="s">
        <v>78</v>
      </c>
      <c r="B71" s="110">
        <f t="shared" ref="B71:AB71" ca="1" si="14">SUM(B40:B70)</f>
        <v>0</v>
      </c>
      <c r="C71" s="110">
        <f t="shared" ca="1" si="14"/>
        <v>0</v>
      </c>
      <c r="D71" s="110">
        <f t="shared" ca="1" si="14"/>
        <v>0</v>
      </c>
      <c r="E71" s="110">
        <f t="shared" ca="1" si="14"/>
        <v>11</v>
      </c>
      <c r="F71" s="110">
        <f t="shared" ca="1" si="14"/>
        <v>0</v>
      </c>
      <c r="G71" s="110">
        <f t="shared" ca="1" si="14"/>
        <v>0</v>
      </c>
      <c r="H71" s="110">
        <f t="shared" ca="1" si="14"/>
        <v>0</v>
      </c>
      <c r="I71" s="110">
        <f t="shared" ca="1" si="14"/>
        <v>0</v>
      </c>
      <c r="J71" s="110">
        <f t="shared" ca="1" si="14"/>
        <v>0</v>
      </c>
      <c r="K71" s="110">
        <f t="shared" ca="1" si="14"/>
        <v>0</v>
      </c>
      <c r="L71" s="110">
        <f t="shared" ca="1" si="14"/>
        <v>0</v>
      </c>
      <c r="M71" s="110">
        <f t="shared" ca="1" si="14"/>
        <v>0</v>
      </c>
      <c r="N71" s="110">
        <f t="shared" ca="1" si="14"/>
        <v>0</v>
      </c>
      <c r="O71" s="110">
        <f t="shared" ca="1" si="14"/>
        <v>0</v>
      </c>
      <c r="P71" s="110">
        <f t="shared" ca="1" si="14"/>
        <v>0</v>
      </c>
      <c r="Q71" s="110">
        <f t="shared" ca="1" si="14"/>
        <v>0</v>
      </c>
      <c r="R71" s="110">
        <f t="shared" ca="1" si="14"/>
        <v>4.0000000000000018</v>
      </c>
      <c r="S71" s="110">
        <f t="shared" ca="1" si="14"/>
        <v>0</v>
      </c>
      <c r="T71" s="110">
        <f t="shared" ca="1" si="14"/>
        <v>0</v>
      </c>
      <c r="U71" s="110">
        <f t="shared" ca="1" si="14"/>
        <v>0</v>
      </c>
      <c r="V71" s="110">
        <f t="shared" ca="1" si="14"/>
        <v>0</v>
      </c>
      <c r="W71" s="110">
        <f t="shared" ca="1" si="14"/>
        <v>0</v>
      </c>
      <c r="X71" s="110">
        <f t="shared" ca="1" si="14"/>
        <v>0</v>
      </c>
      <c r="Y71" s="110">
        <f t="shared" ca="1" si="14"/>
        <v>0</v>
      </c>
      <c r="Z71" s="110">
        <f t="shared" ca="1" si="14"/>
        <v>0</v>
      </c>
      <c r="AA71" s="110">
        <f t="shared" ca="1" si="14"/>
        <v>0</v>
      </c>
      <c r="AB71" s="110">
        <f t="shared" ca="1" si="14"/>
        <v>0</v>
      </c>
    </row>
    <row r="72" spans="1:28">
      <c r="A72" s="90"/>
    </row>
    <row r="73" spans="1:28">
      <c r="A73" s="90"/>
    </row>
    <row r="74" spans="1:28">
      <c r="A74" s="90"/>
    </row>
    <row r="75" spans="1:28">
      <c r="A75" s="90"/>
    </row>
    <row r="76" spans="1:28">
      <c r="A76" s="90"/>
    </row>
    <row r="77" spans="1:28">
      <c r="A77" s="90"/>
    </row>
    <row r="78" spans="1:28">
      <c r="A78" s="90"/>
    </row>
    <row r="79" spans="1:28">
      <c r="A79" s="90"/>
    </row>
    <row r="80" spans="1:28">
      <c r="A80" s="90"/>
    </row>
    <row r="81" spans="1:1">
      <c r="A81" s="90"/>
    </row>
    <row r="82" spans="1:1">
      <c r="A82" s="90"/>
    </row>
    <row r="83" spans="1:1">
      <c r="A83" s="90"/>
    </row>
    <row r="84" spans="1:1">
      <c r="A84" s="90"/>
    </row>
    <row r="85" spans="1:1">
      <c r="A85" s="90"/>
    </row>
    <row r="86" spans="1:1">
      <c r="A86" s="90"/>
    </row>
    <row r="87" spans="1:1">
      <c r="A87" s="90"/>
    </row>
    <row r="88" spans="1:1">
      <c r="A88" s="90"/>
    </row>
    <row r="89" spans="1:1">
      <c r="A89" s="90"/>
    </row>
    <row r="90" spans="1:1">
      <c r="A90" s="90"/>
    </row>
    <row r="91" spans="1:1">
      <c r="A91" s="90"/>
    </row>
    <row r="92" spans="1:1">
      <c r="A92" s="90"/>
    </row>
    <row r="93" spans="1:1">
      <c r="A93" s="90"/>
    </row>
    <row r="94" spans="1:1">
      <c r="A94" s="90"/>
    </row>
    <row r="95" spans="1:1">
      <c r="A95" s="90"/>
    </row>
    <row r="96" spans="1:1">
      <c r="A96" s="90"/>
    </row>
    <row r="97" spans="1:1">
      <c r="A97" s="90"/>
    </row>
    <row r="98" spans="1:1">
      <c r="A98" s="90"/>
    </row>
    <row r="99" spans="1:1">
      <c r="A99" s="90"/>
    </row>
    <row r="100" spans="1:1">
      <c r="A100" s="90"/>
    </row>
    <row r="101" spans="1:1">
      <c r="A101" s="90"/>
    </row>
    <row r="102" spans="1:1">
      <c r="A102" s="90"/>
    </row>
    <row r="103" spans="1:1">
      <c r="A103" s="90"/>
    </row>
    <row r="104" spans="1:1">
      <c r="A104" s="90"/>
    </row>
    <row r="105" spans="1:1">
      <c r="A105" s="90"/>
    </row>
    <row r="106" spans="1:1">
      <c r="A106" s="90"/>
    </row>
    <row r="107" spans="1:1">
      <c r="A107" s="90"/>
    </row>
    <row r="108" spans="1:1">
      <c r="A108" s="90"/>
    </row>
    <row r="109" spans="1:1">
      <c r="A109" s="90"/>
    </row>
    <row r="110" spans="1:1">
      <c r="A110" s="90"/>
    </row>
    <row r="111" spans="1:1">
      <c r="A111" s="90"/>
    </row>
    <row r="112" spans="1:1">
      <c r="A112" s="90"/>
    </row>
    <row r="113" spans="1:1">
      <c r="A113" s="90"/>
    </row>
    <row r="114" spans="1:1">
      <c r="A114" s="90"/>
    </row>
    <row r="115" spans="1:1">
      <c r="A115" s="90"/>
    </row>
    <row r="116" spans="1:1">
      <c r="A116" s="90"/>
    </row>
    <row r="117" spans="1:1">
      <c r="A117" s="90"/>
    </row>
    <row r="118" spans="1:1">
      <c r="A118" s="90"/>
    </row>
    <row r="119" spans="1:1">
      <c r="A119" s="90"/>
    </row>
    <row r="120" spans="1:1">
      <c r="A120" s="90"/>
    </row>
    <row r="121" spans="1:1">
      <c r="A121" s="90"/>
    </row>
    <row r="122" spans="1:1">
      <c r="A122" s="90"/>
    </row>
    <row r="123" spans="1:1">
      <c r="A123" s="90"/>
    </row>
    <row r="124" spans="1:1">
      <c r="A124" s="90"/>
    </row>
    <row r="125" spans="1:1">
      <c r="A125" s="90"/>
    </row>
    <row r="126" spans="1:1">
      <c r="A126" s="90"/>
    </row>
    <row r="127" spans="1:1">
      <c r="A127" s="90"/>
    </row>
    <row r="128" spans="1:1">
      <c r="A128" s="90"/>
    </row>
    <row r="129" spans="1:1">
      <c r="A129" s="90"/>
    </row>
    <row r="130" spans="1:1">
      <c r="A130" s="90"/>
    </row>
    <row r="131" spans="1:1">
      <c r="A131" s="90"/>
    </row>
    <row r="132" spans="1:1">
      <c r="A132" s="90"/>
    </row>
    <row r="133" spans="1:1">
      <c r="A133" s="90"/>
    </row>
    <row r="134" spans="1:1">
      <c r="A134" s="90"/>
    </row>
    <row r="135" spans="1:1">
      <c r="A135" s="90"/>
    </row>
    <row r="136" spans="1:1">
      <c r="A136" s="90"/>
    </row>
    <row r="137" spans="1:1">
      <c r="A137" s="90"/>
    </row>
    <row r="138" spans="1:1">
      <c r="A138" s="90"/>
    </row>
    <row r="139" spans="1:1">
      <c r="A139" s="90"/>
    </row>
    <row r="140" spans="1:1">
      <c r="A140" s="90"/>
    </row>
    <row r="141" spans="1:1">
      <c r="A141" s="90"/>
    </row>
    <row r="142" spans="1:1">
      <c r="A142" s="90"/>
    </row>
    <row r="143" spans="1:1">
      <c r="A143" s="90"/>
    </row>
    <row r="144" spans="1:1">
      <c r="A144" s="90"/>
    </row>
    <row r="145" spans="1:1">
      <c r="A145" s="90"/>
    </row>
    <row r="146" spans="1:1">
      <c r="A146" s="90"/>
    </row>
    <row r="147" spans="1:1">
      <c r="A147" s="90"/>
    </row>
    <row r="148" spans="1:1">
      <c r="A148" s="90"/>
    </row>
    <row r="149" spans="1:1">
      <c r="A149" s="90"/>
    </row>
    <row r="150" spans="1:1">
      <c r="A150" s="90"/>
    </row>
    <row r="151" spans="1:1">
      <c r="A151" s="90"/>
    </row>
    <row r="152" spans="1:1">
      <c r="A152" s="90"/>
    </row>
    <row r="153" spans="1:1">
      <c r="A153" s="90"/>
    </row>
    <row r="154" spans="1:1">
      <c r="A154" s="90"/>
    </row>
    <row r="155" spans="1:1">
      <c r="A155" s="90"/>
    </row>
    <row r="156" spans="1:1">
      <c r="A156" s="90"/>
    </row>
    <row r="157" spans="1:1">
      <c r="A157" s="90"/>
    </row>
    <row r="158" spans="1:1">
      <c r="A158" s="90"/>
    </row>
    <row r="159" spans="1:1">
      <c r="A159" s="90"/>
    </row>
    <row r="160" spans="1:1">
      <c r="A160" s="90"/>
    </row>
    <row r="161" spans="1:1">
      <c r="A161" s="90"/>
    </row>
    <row r="162" spans="1:1">
      <c r="A162" s="90"/>
    </row>
    <row r="163" spans="1:1">
      <c r="A163" s="90"/>
    </row>
    <row r="164" spans="1:1">
      <c r="A164" s="90"/>
    </row>
    <row r="165" spans="1:1">
      <c r="A165" s="90"/>
    </row>
    <row r="166" spans="1:1">
      <c r="A166" s="90"/>
    </row>
    <row r="167" spans="1:1">
      <c r="A167" s="90"/>
    </row>
    <row r="168" spans="1:1">
      <c r="A168" s="90"/>
    </row>
    <row r="169" spans="1:1">
      <c r="A169" s="90"/>
    </row>
    <row r="170" spans="1:1">
      <c r="A170" s="90"/>
    </row>
    <row r="171" spans="1:1">
      <c r="A171" s="90"/>
    </row>
    <row r="172" spans="1:1">
      <c r="A172" s="90"/>
    </row>
    <row r="173" spans="1:1">
      <c r="A173" s="90"/>
    </row>
    <row r="174" spans="1:1">
      <c r="A174" s="90"/>
    </row>
    <row r="175" spans="1:1">
      <c r="A175" s="90"/>
    </row>
    <row r="176" spans="1:1">
      <c r="A176" s="90"/>
    </row>
    <row r="177" spans="1:1">
      <c r="A177" s="90"/>
    </row>
    <row r="178" spans="1:1">
      <c r="A178" s="90"/>
    </row>
    <row r="179" spans="1:1">
      <c r="A179" s="90"/>
    </row>
    <row r="180" spans="1:1">
      <c r="A180" s="90"/>
    </row>
    <row r="181" spans="1:1">
      <c r="A181" s="90"/>
    </row>
    <row r="182" spans="1:1">
      <c r="A182" s="90"/>
    </row>
    <row r="183" spans="1:1">
      <c r="A183" s="90"/>
    </row>
    <row r="184" spans="1:1">
      <c r="A184" s="90"/>
    </row>
    <row r="185" spans="1:1">
      <c r="A185" s="90"/>
    </row>
    <row r="186" spans="1:1">
      <c r="A186" s="90"/>
    </row>
    <row r="187" spans="1:1">
      <c r="A187" s="90"/>
    </row>
    <row r="188" spans="1:1">
      <c r="A188" s="90"/>
    </row>
    <row r="189" spans="1:1">
      <c r="A189" s="90"/>
    </row>
    <row r="190" spans="1:1">
      <c r="A190" s="90"/>
    </row>
    <row r="191" spans="1:1">
      <c r="A191" s="90"/>
    </row>
    <row r="192" spans="1:1">
      <c r="A192" s="90"/>
    </row>
    <row r="193" spans="1:1">
      <c r="A193" s="90"/>
    </row>
    <row r="194" spans="1:1">
      <c r="A194" s="90"/>
    </row>
    <row r="195" spans="1:1">
      <c r="A195" s="90"/>
    </row>
    <row r="196" spans="1:1">
      <c r="A196" s="90"/>
    </row>
    <row r="197" spans="1:1">
      <c r="A197" s="90"/>
    </row>
    <row r="198" spans="1:1">
      <c r="A198" s="90"/>
    </row>
    <row r="199" spans="1:1">
      <c r="A199" s="90"/>
    </row>
    <row r="200" spans="1:1">
      <c r="A200" s="90"/>
    </row>
    <row r="201" spans="1:1">
      <c r="A201" s="90"/>
    </row>
    <row r="202" spans="1:1">
      <c r="A202" s="90"/>
    </row>
    <row r="203" spans="1:1">
      <c r="A203" s="90"/>
    </row>
    <row r="204" spans="1:1">
      <c r="A204" s="90"/>
    </row>
    <row r="205" spans="1:1">
      <c r="A205" s="90"/>
    </row>
    <row r="206" spans="1:1">
      <c r="A206" s="90"/>
    </row>
    <row r="207" spans="1:1">
      <c r="A207" s="90"/>
    </row>
    <row r="208" spans="1:1">
      <c r="A208" s="90"/>
    </row>
    <row r="209" spans="1:1">
      <c r="A209" s="90"/>
    </row>
    <row r="210" spans="1:1">
      <c r="A210" s="90"/>
    </row>
    <row r="211" spans="1:1">
      <c r="A211" s="90"/>
    </row>
    <row r="212" spans="1:1">
      <c r="A212" s="90"/>
    </row>
    <row r="213" spans="1:1">
      <c r="A213" s="90"/>
    </row>
    <row r="214" spans="1:1">
      <c r="A214" s="90"/>
    </row>
    <row r="215" spans="1:1">
      <c r="A215" s="90"/>
    </row>
    <row r="216" spans="1:1">
      <c r="A216" s="90"/>
    </row>
    <row r="217" spans="1:1">
      <c r="A217" s="90"/>
    </row>
    <row r="218" spans="1:1">
      <c r="A218" s="90"/>
    </row>
    <row r="219" spans="1:1">
      <c r="A219" s="90"/>
    </row>
    <row r="220" spans="1:1">
      <c r="A220" s="90"/>
    </row>
    <row r="221" spans="1:1">
      <c r="A221" s="90"/>
    </row>
    <row r="222" spans="1:1">
      <c r="A222" s="90"/>
    </row>
    <row r="223" spans="1:1">
      <c r="A223" s="90"/>
    </row>
    <row r="224" spans="1:1">
      <c r="A224" s="90"/>
    </row>
    <row r="225" spans="1:1">
      <c r="A225" s="90"/>
    </row>
    <row r="226" spans="1:1">
      <c r="A226" s="90"/>
    </row>
    <row r="227" spans="1:1">
      <c r="A227" s="90"/>
    </row>
    <row r="228" spans="1:1">
      <c r="A228" s="90"/>
    </row>
    <row r="229" spans="1:1">
      <c r="A229" s="90"/>
    </row>
    <row r="230" spans="1:1">
      <c r="A230" s="90"/>
    </row>
    <row r="231" spans="1:1">
      <c r="A231" s="90"/>
    </row>
    <row r="232" spans="1:1">
      <c r="A232" s="90"/>
    </row>
    <row r="233" spans="1:1">
      <c r="A233" s="90"/>
    </row>
    <row r="234" spans="1:1">
      <c r="A234" s="90"/>
    </row>
    <row r="235" spans="1:1">
      <c r="A235" s="90"/>
    </row>
    <row r="236" spans="1:1">
      <c r="A236" s="90"/>
    </row>
    <row r="237" spans="1:1">
      <c r="A237" s="90"/>
    </row>
    <row r="238" spans="1:1">
      <c r="A238" s="90"/>
    </row>
    <row r="239" spans="1:1">
      <c r="A239" s="90"/>
    </row>
    <row r="240" spans="1:1">
      <c r="A240" s="90"/>
    </row>
    <row r="241" spans="1:1">
      <c r="A241" s="90"/>
    </row>
    <row r="242" spans="1:1">
      <c r="A242" s="90"/>
    </row>
    <row r="243" spans="1:1">
      <c r="A243" s="90"/>
    </row>
    <row r="244" spans="1:1">
      <c r="A244" s="90"/>
    </row>
    <row r="245" spans="1:1">
      <c r="A245" s="90"/>
    </row>
    <row r="246" spans="1:1">
      <c r="A246" s="90"/>
    </row>
    <row r="247" spans="1:1">
      <c r="A247" s="90"/>
    </row>
    <row r="248" spans="1:1">
      <c r="A248" s="90"/>
    </row>
    <row r="249" spans="1:1">
      <c r="A249" s="90"/>
    </row>
    <row r="250" spans="1:1">
      <c r="A250" s="90"/>
    </row>
    <row r="251" spans="1:1">
      <c r="A251" s="90"/>
    </row>
    <row r="252" spans="1:1">
      <c r="A252" s="90"/>
    </row>
    <row r="253" spans="1:1">
      <c r="A253" s="90"/>
    </row>
    <row r="254" spans="1:1">
      <c r="A254" s="90"/>
    </row>
    <row r="255" spans="1:1">
      <c r="A255" s="90"/>
    </row>
    <row r="256" spans="1:1">
      <c r="A256" s="90"/>
    </row>
    <row r="257" spans="1:1">
      <c r="A257" s="90"/>
    </row>
    <row r="258" spans="1:1">
      <c r="A258" s="90"/>
    </row>
    <row r="259" spans="1:1">
      <c r="A259" s="90"/>
    </row>
    <row r="260" spans="1:1">
      <c r="A260" s="90"/>
    </row>
    <row r="261" spans="1:1">
      <c r="A261" s="90"/>
    </row>
    <row r="262" spans="1:1">
      <c r="A262" s="90"/>
    </row>
    <row r="263" spans="1:1">
      <c r="A263" s="90"/>
    </row>
    <row r="264" spans="1:1">
      <c r="A264" s="90"/>
    </row>
    <row r="265" spans="1:1">
      <c r="A265" s="90"/>
    </row>
    <row r="266" spans="1:1">
      <c r="A266" s="90"/>
    </row>
    <row r="267" spans="1:1">
      <c r="A267" s="90"/>
    </row>
    <row r="268" spans="1:1">
      <c r="A268" s="90"/>
    </row>
    <row r="269" spans="1:1">
      <c r="A269" s="90"/>
    </row>
    <row r="270" spans="1:1">
      <c r="A270" s="90"/>
    </row>
    <row r="271" spans="1:1">
      <c r="A271" s="90"/>
    </row>
    <row r="272" spans="1:1">
      <c r="A272" s="90"/>
    </row>
    <row r="273" spans="1:1">
      <c r="A273" s="90"/>
    </row>
    <row r="274" spans="1:1">
      <c r="A274" s="90"/>
    </row>
    <row r="275" spans="1:1">
      <c r="A275" s="90"/>
    </row>
    <row r="276" spans="1:1">
      <c r="A276" s="90"/>
    </row>
    <row r="277" spans="1:1">
      <c r="A277" s="90"/>
    </row>
    <row r="278" spans="1:1">
      <c r="A278" s="90"/>
    </row>
    <row r="279" spans="1:1">
      <c r="A279" s="90"/>
    </row>
    <row r="280" spans="1:1">
      <c r="A280" s="90"/>
    </row>
    <row r="281" spans="1:1">
      <c r="A281" s="90"/>
    </row>
    <row r="282" spans="1:1">
      <c r="A282" s="90"/>
    </row>
    <row r="283" spans="1:1">
      <c r="A283" s="90"/>
    </row>
    <row r="284" spans="1:1">
      <c r="A284" s="90"/>
    </row>
    <row r="285" spans="1:1">
      <c r="A285" s="90"/>
    </row>
    <row r="286" spans="1:1">
      <c r="A286" s="90"/>
    </row>
    <row r="287" spans="1:1">
      <c r="A287" s="90"/>
    </row>
    <row r="288" spans="1:1">
      <c r="A288" s="90"/>
    </row>
    <row r="289" spans="1:1">
      <c r="A289" s="90"/>
    </row>
    <row r="290" spans="1:1">
      <c r="A290" s="90"/>
    </row>
    <row r="291" spans="1:1">
      <c r="A291" s="90"/>
    </row>
    <row r="292" spans="1:1">
      <c r="A292" s="90"/>
    </row>
    <row r="293" spans="1:1">
      <c r="A293" s="90"/>
    </row>
    <row r="294" spans="1:1">
      <c r="A294" s="90"/>
    </row>
    <row r="295" spans="1:1">
      <c r="A295" s="90"/>
    </row>
    <row r="296" spans="1:1">
      <c r="A296" s="90"/>
    </row>
    <row r="297" spans="1:1">
      <c r="A297" s="90"/>
    </row>
    <row r="298" spans="1:1">
      <c r="A298" s="90"/>
    </row>
    <row r="299" spans="1:1">
      <c r="A299" s="90"/>
    </row>
    <row r="300" spans="1:1">
      <c r="A300" s="90"/>
    </row>
    <row r="301" spans="1:1">
      <c r="A301" s="90"/>
    </row>
    <row r="302" spans="1:1">
      <c r="A302" s="90"/>
    </row>
    <row r="303" spans="1:1">
      <c r="A303" s="90"/>
    </row>
    <row r="304" spans="1:1">
      <c r="A304" s="90"/>
    </row>
    <row r="305" spans="1:1">
      <c r="A305" s="90"/>
    </row>
    <row r="306" spans="1:1">
      <c r="A306" s="90"/>
    </row>
    <row r="307" spans="1:1">
      <c r="A307" s="90"/>
    </row>
    <row r="308" spans="1:1">
      <c r="A308" s="90"/>
    </row>
    <row r="309" spans="1:1">
      <c r="A309" s="90"/>
    </row>
    <row r="310" spans="1:1">
      <c r="A310" s="90"/>
    </row>
    <row r="311" spans="1:1">
      <c r="A311" s="90"/>
    </row>
    <row r="312" spans="1:1">
      <c r="A312" s="90"/>
    </row>
    <row r="313" spans="1:1">
      <c r="A313" s="90"/>
    </row>
    <row r="314" spans="1:1">
      <c r="A314" s="90"/>
    </row>
    <row r="315" spans="1:1">
      <c r="A315" s="90"/>
    </row>
    <row r="316" spans="1:1">
      <c r="A316" s="90"/>
    </row>
    <row r="317" spans="1:1">
      <c r="A317" s="90"/>
    </row>
    <row r="318" spans="1:1">
      <c r="A318" s="90"/>
    </row>
    <row r="319" spans="1:1">
      <c r="A319" s="90"/>
    </row>
    <row r="320" spans="1:1">
      <c r="A320" s="90"/>
    </row>
    <row r="321" spans="1:1">
      <c r="A321" s="90"/>
    </row>
    <row r="322" spans="1:1">
      <c r="A322" s="90"/>
    </row>
    <row r="323" spans="1:1">
      <c r="A323" s="90"/>
    </row>
    <row r="324" spans="1:1">
      <c r="A324" s="90"/>
    </row>
    <row r="325" spans="1:1">
      <c r="A325" s="90"/>
    </row>
    <row r="326" spans="1:1">
      <c r="A326" s="90"/>
    </row>
    <row r="327" spans="1:1">
      <c r="A327" s="90"/>
    </row>
    <row r="328" spans="1:1">
      <c r="A328" s="90"/>
    </row>
    <row r="329" spans="1:1">
      <c r="A329" s="90"/>
    </row>
    <row r="330" spans="1:1">
      <c r="A330" s="90"/>
    </row>
    <row r="331" spans="1:1">
      <c r="A331" s="90"/>
    </row>
    <row r="332" spans="1:1">
      <c r="A332" s="90"/>
    </row>
    <row r="333" spans="1:1">
      <c r="A333" s="90"/>
    </row>
    <row r="334" spans="1:1">
      <c r="A334" s="90"/>
    </row>
    <row r="335" spans="1:1">
      <c r="A335" s="90"/>
    </row>
    <row r="336" spans="1:1">
      <c r="A336" s="90"/>
    </row>
    <row r="337" spans="1:1">
      <c r="A337" s="90"/>
    </row>
    <row r="338" spans="1:1">
      <c r="A338" s="90"/>
    </row>
    <row r="339" spans="1:1">
      <c r="A339" s="90"/>
    </row>
    <row r="340" spans="1:1">
      <c r="A340" s="90"/>
    </row>
    <row r="341" spans="1:1">
      <c r="A341" s="90"/>
    </row>
    <row r="342" spans="1:1">
      <c r="A342" s="90"/>
    </row>
    <row r="343" spans="1:1">
      <c r="A343" s="90"/>
    </row>
    <row r="344" spans="1:1">
      <c r="A344" s="90"/>
    </row>
    <row r="345" spans="1:1">
      <c r="A345" s="90"/>
    </row>
    <row r="346" spans="1:1">
      <c r="A346" s="90"/>
    </row>
    <row r="347" spans="1:1">
      <c r="A347" s="90"/>
    </row>
    <row r="348" spans="1:1">
      <c r="A348" s="90"/>
    </row>
    <row r="349" spans="1:1">
      <c r="A349" s="90"/>
    </row>
    <row r="350" spans="1:1">
      <c r="A350" s="90"/>
    </row>
    <row r="351" spans="1:1">
      <c r="A351" s="90"/>
    </row>
    <row r="352" spans="1:1">
      <c r="A352" s="90"/>
    </row>
    <row r="353" spans="1:1">
      <c r="A353" s="90"/>
    </row>
    <row r="354" spans="1:1">
      <c r="A354" s="90"/>
    </row>
    <row r="355" spans="1:1">
      <c r="A355" s="90"/>
    </row>
    <row r="356" spans="1:1">
      <c r="A356" s="90"/>
    </row>
    <row r="357" spans="1:1">
      <c r="A357" s="90"/>
    </row>
    <row r="358" spans="1:1">
      <c r="A358" s="90"/>
    </row>
    <row r="359" spans="1:1">
      <c r="A359" s="90"/>
    </row>
    <row r="360" spans="1:1">
      <c r="A360" s="90"/>
    </row>
    <row r="361" spans="1:1">
      <c r="A361" s="90"/>
    </row>
    <row r="362" spans="1:1">
      <c r="A362" s="90"/>
    </row>
    <row r="363" spans="1:1">
      <c r="A363" s="90"/>
    </row>
    <row r="364" spans="1:1">
      <c r="A364" s="90"/>
    </row>
    <row r="365" spans="1:1">
      <c r="A365" s="90"/>
    </row>
    <row r="366" spans="1:1">
      <c r="A366" s="90"/>
    </row>
  </sheetData>
  <phoneticPr fontId="1"/>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0000"/>
    <pageSetUpPr fitToPage="1"/>
  </sheetPr>
  <dimension ref="B2:R40"/>
  <sheetViews>
    <sheetView showGridLines="0" topLeftCell="A4" zoomScale="85" zoomScaleNormal="85" workbookViewId="0">
      <selection activeCell="C9" sqref="C9"/>
    </sheetView>
  </sheetViews>
  <sheetFormatPr defaultColWidth="9" defaultRowHeight="13.5"/>
  <cols>
    <col min="1" max="1" width="9" style="5"/>
    <col min="2" max="3" width="4.5" style="5" customWidth="1"/>
    <col min="4" max="4" width="14.5" style="5" customWidth="1"/>
    <col min="5" max="5" width="5.875" style="5" customWidth="1"/>
    <col min="6" max="6" width="6.875" style="5" customWidth="1"/>
    <col min="7" max="7" width="7.5" style="5" customWidth="1"/>
    <col min="8" max="8" width="6.25" style="5" customWidth="1"/>
    <col min="9" max="9" width="15" style="5" hidden="1" customWidth="1"/>
    <col min="10" max="10" width="11.375" style="5" hidden="1" customWidth="1"/>
    <col min="11" max="11" width="10.75" style="5" customWidth="1"/>
    <col min="12" max="12" width="11.375" style="5" bestFit="1" customWidth="1"/>
    <col min="13" max="13" width="14" style="5" bestFit="1" customWidth="1"/>
    <col min="14" max="14" width="10.625" style="5" hidden="1" customWidth="1"/>
    <col min="15" max="16" width="12.75" style="5" hidden="1" customWidth="1"/>
    <col min="17" max="17" width="9" style="154" hidden="1" customWidth="1"/>
    <col min="18" max="18" width="9" style="158" hidden="1" customWidth="1"/>
    <col min="19" max="16384" width="9" style="5"/>
  </cols>
  <sheetData>
    <row r="2" spans="2:18">
      <c r="B2" s="233" t="s">
        <v>195</v>
      </c>
    </row>
    <row r="4" spans="2:18" ht="21.75" thickBot="1">
      <c r="B4" s="809" t="s">
        <v>211</v>
      </c>
      <c r="C4" s="809"/>
      <c r="D4" s="809"/>
      <c r="E4" s="809"/>
      <c r="F4" s="809"/>
      <c r="G4" s="809"/>
      <c r="H4" s="809"/>
      <c r="I4" s="809"/>
      <c r="J4" s="809"/>
      <c r="K4" s="809"/>
      <c r="L4" s="809"/>
      <c r="M4" s="809"/>
      <c r="N4" s="809"/>
      <c r="O4" s="809"/>
    </row>
    <row r="5" spans="2:18" ht="12" customHeight="1">
      <c r="B5" s="6"/>
      <c r="C5" s="6"/>
      <c r="D5" s="6"/>
      <c r="E5" s="6"/>
      <c r="F5" s="6"/>
      <c r="G5" s="6"/>
      <c r="H5" s="6"/>
      <c r="I5" s="6"/>
      <c r="J5" s="6"/>
      <c r="K5" s="7"/>
      <c r="L5" s="7"/>
      <c r="M5" s="7"/>
      <c r="N5" s="7"/>
    </row>
    <row r="6" spans="2:18" ht="21" customHeight="1">
      <c r="B6" s="810">
        <f>B9</f>
        <v>45200</v>
      </c>
      <c r="C6" s="810"/>
      <c r="D6" s="810"/>
      <c r="E6" s="810"/>
      <c r="G6" s="8" t="s">
        <v>13</v>
      </c>
      <c r="H6" s="811" t="s">
        <v>26</v>
      </c>
      <c r="I6" s="811"/>
      <c r="J6" s="811"/>
      <c r="K6" s="811"/>
      <c r="L6" s="245"/>
      <c r="M6" s="246"/>
      <c r="N6" s="246"/>
      <c r="O6" s="10"/>
      <c r="P6" s="5">
        <v>0</v>
      </c>
    </row>
    <row r="7" spans="2:18" ht="30" customHeight="1">
      <c r="B7" s="6"/>
      <c r="C7" s="6"/>
      <c r="D7" s="6"/>
      <c r="E7" s="6"/>
      <c r="F7" s="6"/>
      <c r="G7" s="6"/>
      <c r="H7" s="247" t="s">
        <v>78</v>
      </c>
      <c r="I7" s="6"/>
      <c r="J7" s="6"/>
      <c r="K7" s="248">
        <f ca="1">SUBTOTAL(9,K9:K39)</f>
        <v>0</v>
      </c>
      <c r="L7" s="248">
        <f ca="1">SUBTOTAL(9,L9:L39)</f>
        <v>0</v>
      </c>
      <c r="M7" s="249">
        <f ca="1">SUBTOTAL(9,M9:M39)</f>
        <v>0</v>
      </c>
      <c r="N7" s="7"/>
    </row>
    <row r="8" spans="2:18" ht="23.25" customHeight="1">
      <c r="B8" s="250" t="s">
        <v>15</v>
      </c>
      <c r="C8" s="251" t="s">
        <v>16</v>
      </c>
      <c r="D8" s="252" t="s">
        <v>86</v>
      </c>
      <c r="E8" s="812" t="s">
        <v>17</v>
      </c>
      <c r="F8" s="812"/>
      <c r="G8" s="812" t="s">
        <v>18</v>
      </c>
      <c r="H8" s="812"/>
      <c r="I8" s="251" t="s">
        <v>19</v>
      </c>
      <c r="J8" s="251" t="s">
        <v>20</v>
      </c>
      <c r="K8" s="251" t="s">
        <v>23</v>
      </c>
      <c r="L8" s="251" t="s">
        <v>19</v>
      </c>
      <c r="M8" s="253" t="s">
        <v>24</v>
      </c>
      <c r="N8" s="254" t="s">
        <v>119</v>
      </c>
      <c r="O8" s="27" t="s">
        <v>21</v>
      </c>
      <c r="P8" s="27" t="s">
        <v>25</v>
      </c>
      <c r="Q8" s="155" t="s">
        <v>127</v>
      </c>
      <c r="R8" s="159" t="s">
        <v>128</v>
      </c>
    </row>
    <row r="9" spans="2:18" ht="23.25" customHeight="1">
      <c r="B9" s="255">
        <v>45200</v>
      </c>
      <c r="C9" s="18">
        <f>B9</f>
        <v>45200</v>
      </c>
      <c r="D9" s="256" t="str">
        <f ca="1">IF(INDIRECT($H$6&amp;"!D9")="","",INDIRECT($H$6&amp;"!D9"))</f>
        <v/>
      </c>
      <c r="E9" s="808" t="str">
        <f ca="1">IF(INDIRECT($H$6&amp;"!E9")="","",INDIRECT($H$6&amp;"!E9"))</f>
        <v/>
      </c>
      <c r="F9" s="808" t="str">
        <f ca="1">IF(INDIRECT($H$6&amp;"!D9")="","",INDIRECT($H$6&amp;"!D9"))</f>
        <v/>
      </c>
      <c r="G9" s="808" t="str">
        <f ca="1">IF(INDIRECT($H$6&amp;"!G9")="","",INDIRECT($H$6&amp;"!G9"))</f>
        <v/>
      </c>
      <c r="H9" s="808" t="str">
        <f ca="1">IF(INDIRECT($H$6&amp;"!D9")="","",INDIRECT($H$6&amp;"!D9"))</f>
        <v/>
      </c>
      <c r="I9" s="19" t="str">
        <f ca="1">IF(D9="","",IF(G9-E9&gt;0,G9-E9,""))</f>
        <v/>
      </c>
      <c r="J9" s="100" t="str">
        <f ca="1">IFERROR(I9*24,"")</f>
        <v/>
      </c>
      <c r="K9" s="100" t="str">
        <f ca="1">IF(INDIRECT($H$6&amp;"!K9")="","",INDIRECT($H$6&amp;"!K9"))</f>
        <v/>
      </c>
      <c r="L9" s="257" t="str">
        <f ca="1">IFERROR(J9-K9,J9)</f>
        <v/>
      </c>
      <c r="M9" s="258" t="str">
        <f ca="1">IF(INDIRECT($H$6&amp;"!N9")="","",INDIRECT($H$6&amp;"!N9"))</f>
        <v/>
      </c>
      <c r="N9" s="259"/>
      <c r="O9" s="16" t="str">
        <f t="shared" ref="O9:O39" ca="1" si="0">IF(J9&lt;&gt;"",IF(K9&lt;&gt;"",(J9-K9)*N9,(J9-K9)*N9),"")</f>
        <v/>
      </c>
      <c r="P9" s="16" t="str">
        <f ca="1">IFERROR(M9-O9,"")</f>
        <v/>
      </c>
      <c r="Q9" s="156"/>
      <c r="R9" s="160" t="str">
        <f>IF(Q9="","",O9)</f>
        <v/>
      </c>
    </row>
    <row r="10" spans="2:18" ht="23.25" customHeight="1">
      <c r="B10" s="17">
        <f>B9+1</f>
        <v>45201</v>
      </c>
      <c r="C10" s="18">
        <f t="shared" ref="C10:C39" si="1">B10</f>
        <v>45201</v>
      </c>
      <c r="D10" s="256" t="str">
        <f ca="1">IF(INDIRECT($H$6&amp;"!D10")="","",INDIRECT($H$6&amp;"!D10"))</f>
        <v/>
      </c>
      <c r="E10" s="808" t="str">
        <f ca="1">IF(INDIRECT($H$6&amp;"!E10")="","",INDIRECT($H$6&amp;"!E10"))</f>
        <v/>
      </c>
      <c r="F10" s="808" t="str">
        <f ca="1">IF(INDIRECT($H$6&amp;"!D10")="","",INDIRECT($H$6&amp;"!D10"))</f>
        <v/>
      </c>
      <c r="G10" s="808" t="str">
        <f ca="1">IF(INDIRECT($H$6&amp;"!G10")="","",INDIRECT($H$6&amp;"!G10"))</f>
        <v/>
      </c>
      <c r="H10" s="808" t="str">
        <f ca="1">IF(INDIRECT($H$6&amp;"!D10")="","",INDIRECT($H$6&amp;"!D10"))</f>
        <v/>
      </c>
      <c r="I10" s="19" t="str">
        <f t="shared" ref="I10:I39" ca="1" si="2">IF(D10="","",IF(G10-E10&gt;0,G10-E10,""))</f>
        <v/>
      </c>
      <c r="J10" s="100" t="str">
        <f ca="1">IFERROR(I10*24,"")</f>
        <v/>
      </c>
      <c r="K10" s="100" t="str">
        <f ca="1">IF(INDIRECT($H$6&amp;"!K10")="","",INDIRECT($H$6&amp;"!K10"))</f>
        <v/>
      </c>
      <c r="L10" s="257" t="str">
        <f t="shared" ref="L10:L39" ca="1" si="3">IFERROR(J10-K10,J10)</f>
        <v/>
      </c>
      <c r="M10" s="258" t="str">
        <f ca="1">IF(INDIRECT($H$6&amp;"!N10")="","",INDIRECT($H$6&amp;"!N10"))</f>
        <v/>
      </c>
      <c r="N10" s="259"/>
      <c r="O10" s="16" t="str">
        <f t="shared" ca="1" si="0"/>
        <v/>
      </c>
      <c r="P10" s="16" t="str">
        <f t="shared" ref="P10:P39" ca="1" si="4">IFERROR(M10-O10,"")</f>
        <v/>
      </c>
      <c r="Q10" s="156"/>
      <c r="R10" s="160" t="str">
        <f t="shared" ref="R10:R39" si="5">IF(Q10="","",O10)</f>
        <v/>
      </c>
    </row>
    <row r="11" spans="2:18" ht="23.25" customHeight="1">
      <c r="B11" s="17">
        <f t="shared" ref="B11:B39" si="6">B10+1</f>
        <v>45202</v>
      </c>
      <c r="C11" s="18">
        <f t="shared" si="1"/>
        <v>45202</v>
      </c>
      <c r="D11" s="256" t="str">
        <f ca="1">IF(INDIRECT($H$6&amp;"!D11")="","",INDIRECT($H$6&amp;"!D11"))</f>
        <v/>
      </c>
      <c r="E11" s="808" t="str">
        <f ca="1">IF(INDIRECT($H$6&amp;"!E11")="","",INDIRECT($H$6&amp;"!E11"))</f>
        <v/>
      </c>
      <c r="F11" s="808" t="str">
        <f ca="1">IF(INDIRECT($H$6&amp;"!D11")="","",INDIRECT($H$6&amp;"!D11"))</f>
        <v/>
      </c>
      <c r="G11" s="808" t="str">
        <f ca="1">IF(INDIRECT($H$6&amp;"!G11")="","",INDIRECT($H$6&amp;"!G11"))</f>
        <v/>
      </c>
      <c r="H11" s="808" t="str">
        <f ca="1">IF(INDIRECT($H$6&amp;"!D11")="","",INDIRECT($H$6&amp;"!D11"))</f>
        <v/>
      </c>
      <c r="I11" s="19" t="str">
        <f t="shared" ca="1" si="2"/>
        <v/>
      </c>
      <c r="J11" s="100" t="str">
        <f ca="1">IFERROR(I11*24,"")</f>
        <v/>
      </c>
      <c r="K11" s="100" t="str">
        <f ca="1">IF(INDIRECT($H$6&amp;"!K11")="","",INDIRECT($H$6&amp;"!K11"))</f>
        <v/>
      </c>
      <c r="L11" s="257" t="str">
        <f t="shared" ca="1" si="3"/>
        <v/>
      </c>
      <c r="M11" s="258" t="str">
        <f ca="1">IF(INDIRECT($H$6&amp;"!N11")="","",INDIRECT($H$6&amp;"!N11"))</f>
        <v/>
      </c>
      <c r="N11" s="259"/>
      <c r="O11" s="16" t="str">
        <f t="shared" ca="1" si="0"/>
        <v/>
      </c>
      <c r="P11" s="16" t="str">
        <f t="shared" ca="1" si="4"/>
        <v/>
      </c>
      <c r="Q11" s="156"/>
      <c r="R11" s="160" t="str">
        <f t="shared" si="5"/>
        <v/>
      </c>
    </row>
    <row r="12" spans="2:18" ht="23.25" customHeight="1">
      <c r="B12" s="17">
        <f t="shared" si="6"/>
        <v>45203</v>
      </c>
      <c r="C12" s="18">
        <f t="shared" si="1"/>
        <v>45203</v>
      </c>
      <c r="D12" s="256" t="str">
        <f ca="1">IF(INDIRECT($H$6&amp;"!D12")="","",INDIRECT($H$6&amp;"!D12"))</f>
        <v/>
      </c>
      <c r="E12" s="808" t="str">
        <f ca="1">IF(INDIRECT($H$6&amp;"!E12")="","",INDIRECT($H$6&amp;"!E12"))</f>
        <v/>
      </c>
      <c r="F12" s="808" t="str">
        <f ca="1">IF(INDIRECT($H$6&amp;"!D12")="","",INDIRECT($H$6&amp;"!D12"))</f>
        <v/>
      </c>
      <c r="G12" s="808" t="str">
        <f ca="1">IF(INDIRECT($H$6&amp;"!G12")="","",INDIRECT($H$6&amp;"!G12"))</f>
        <v/>
      </c>
      <c r="H12" s="808" t="str">
        <f ca="1">IF(INDIRECT($H$6&amp;"!D12")="","",INDIRECT($H$6&amp;"!D12"))</f>
        <v/>
      </c>
      <c r="I12" s="19" t="str">
        <f t="shared" ca="1" si="2"/>
        <v/>
      </c>
      <c r="J12" s="100" t="str">
        <f ca="1">IFERROR(I12*24,"")</f>
        <v/>
      </c>
      <c r="K12" s="100" t="str">
        <f ca="1">IF(INDIRECT($H$6&amp;"!K12")="","",INDIRECT($H$6&amp;"!K12"))</f>
        <v/>
      </c>
      <c r="L12" s="257" t="str">
        <f t="shared" ca="1" si="3"/>
        <v/>
      </c>
      <c r="M12" s="258" t="str">
        <f ca="1">IF(INDIRECT($H$6&amp;"!N12")="","",INDIRECT($H$6&amp;"!N12"))</f>
        <v/>
      </c>
      <c r="N12" s="259"/>
      <c r="O12" s="16" t="str">
        <f t="shared" ca="1" si="0"/>
        <v/>
      </c>
      <c r="P12" s="16" t="str">
        <f t="shared" ca="1" si="4"/>
        <v/>
      </c>
      <c r="Q12" s="156"/>
      <c r="R12" s="160" t="str">
        <f t="shared" si="5"/>
        <v/>
      </c>
    </row>
    <row r="13" spans="2:18" ht="23.25" customHeight="1">
      <c r="B13" s="17">
        <f t="shared" si="6"/>
        <v>45204</v>
      </c>
      <c r="C13" s="18">
        <f t="shared" si="1"/>
        <v>45204</v>
      </c>
      <c r="D13" s="256" t="str">
        <f ca="1">IF(INDIRECT($H$6&amp;"!D13")="","",INDIRECT($H$6&amp;"!D13"))</f>
        <v/>
      </c>
      <c r="E13" s="808" t="str">
        <f ca="1">IF(INDIRECT($H$6&amp;"!E13")="","",INDIRECT($H$6&amp;"!E13"))</f>
        <v/>
      </c>
      <c r="F13" s="808" t="str">
        <f ca="1">IF(INDIRECT($H$6&amp;"!D13")="","",INDIRECT($H$6&amp;"!D13"))</f>
        <v/>
      </c>
      <c r="G13" s="808" t="str">
        <f ca="1">IF(INDIRECT($H$6&amp;"!G13")="","",INDIRECT($H$6&amp;"!G13"))</f>
        <v/>
      </c>
      <c r="H13" s="808" t="str">
        <f ca="1">IF(INDIRECT($H$6&amp;"!D13")="","",INDIRECT($H$6&amp;"!D13"))</f>
        <v/>
      </c>
      <c r="I13" s="19" t="str">
        <f t="shared" ca="1" si="2"/>
        <v/>
      </c>
      <c r="J13" s="100" t="str">
        <f t="shared" ref="J13:J39" ca="1" si="7">IFERROR(I13*24,"")</f>
        <v/>
      </c>
      <c r="K13" s="100" t="str">
        <f ca="1">IF(INDIRECT($H$6&amp;"!K13")="","",INDIRECT($H$6&amp;"!K13"))</f>
        <v/>
      </c>
      <c r="L13" s="257" t="str">
        <f t="shared" ca="1" si="3"/>
        <v/>
      </c>
      <c r="M13" s="258" t="str">
        <f ca="1">IF(INDIRECT($H$6&amp;"!N13")="","",INDIRECT($H$6&amp;"!N13"))</f>
        <v/>
      </c>
      <c r="N13" s="259"/>
      <c r="O13" s="16" t="str">
        <f t="shared" ca="1" si="0"/>
        <v/>
      </c>
      <c r="P13" s="16" t="str">
        <f t="shared" ca="1" si="4"/>
        <v/>
      </c>
      <c r="Q13" s="156"/>
      <c r="R13" s="160" t="str">
        <f t="shared" si="5"/>
        <v/>
      </c>
    </row>
    <row r="14" spans="2:18" ht="23.25" customHeight="1">
      <c r="B14" s="17">
        <f t="shared" si="6"/>
        <v>45205</v>
      </c>
      <c r="C14" s="18">
        <f t="shared" si="1"/>
        <v>45205</v>
      </c>
      <c r="D14" s="256" t="str">
        <f ca="1">IF(INDIRECT($H$6&amp;"!D14")="","",INDIRECT($H$6&amp;"!D14"))</f>
        <v/>
      </c>
      <c r="E14" s="808" t="str">
        <f ca="1">IF(INDIRECT($H$6&amp;"!E14")="","",INDIRECT($H$6&amp;"!E14"))</f>
        <v/>
      </c>
      <c r="F14" s="808" t="str">
        <f ca="1">IF(INDIRECT($H$6&amp;"!D14")="","",INDIRECT($H$6&amp;"!D14"))</f>
        <v/>
      </c>
      <c r="G14" s="808" t="str">
        <f ca="1">IF(INDIRECT($H$6&amp;"!G14")="","",INDIRECT($H$6&amp;"!G14"))</f>
        <v/>
      </c>
      <c r="H14" s="808" t="str">
        <f ca="1">IF(INDIRECT($H$6&amp;"!D14")="","",INDIRECT($H$6&amp;"!D14"))</f>
        <v/>
      </c>
      <c r="I14" s="19" t="str">
        <f t="shared" ca="1" si="2"/>
        <v/>
      </c>
      <c r="J14" s="100" t="str">
        <f t="shared" ca="1" si="7"/>
        <v/>
      </c>
      <c r="K14" s="100" t="str">
        <f ca="1">IF(INDIRECT($H$6&amp;"!K14")="","",INDIRECT($H$6&amp;"!K14"))</f>
        <v/>
      </c>
      <c r="L14" s="257" t="str">
        <f t="shared" ca="1" si="3"/>
        <v/>
      </c>
      <c r="M14" s="258" t="str">
        <f ca="1">IF(INDIRECT($H$6&amp;"!N14")="","",INDIRECT($H$6&amp;"!N14"))</f>
        <v/>
      </c>
      <c r="N14" s="259"/>
      <c r="O14" s="16" t="str">
        <f t="shared" ca="1" si="0"/>
        <v/>
      </c>
      <c r="P14" s="16" t="str">
        <f t="shared" ca="1" si="4"/>
        <v/>
      </c>
      <c r="Q14" s="156"/>
      <c r="R14" s="160" t="str">
        <f t="shared" si="5"/>
        <v/>
      </c>
    </row>
    <row r="15" spans="2:18" ht="23.25" customHeight="1">
      <c r="B15" s="17">
        <f t="shared" si="6"/>
        <v>45206</v>
      </c>
      <c r="C15" s="18">
        <f t="shared" si="1"/>
        <v>45206</v>
      </c>
      <c r="D15" s="256" t="str">
        <f ca="1">IF(INDIRECT($H$6&amp;"!D15")="","",INDIRECT($H$6&amp;"!D15"))</f>
        <v/>
      </c>
      <c r="E15" s="808" t="str">
        <f ca="1">IF(INDIRECT($H$6&amp;"!E15")="","",INDIRECT($H$6&amp;"!E15"))</f>
        <v/>
      </c>
      <c r="F15" s="808" t="str">
        <f ca="1">IF(INDIRECT($H$6&amp;"!D15")="","",INDIRECT($H$6&amp;"!D15"))</f>
        <v/>
      </c>
      <c r="G15" s="808" t="str">
        <f ca="1">IF(INDIRECT($H$6&amp;"!G15")="","",INDIRECT($H$6&amp;"!G15"))</f>
        <v/>
      </c>
      <c r="H15" s="808" t="str">
        <f ca="1">IF(INDIRECT($H$6&amp;"!D15")="","",INDIRECT($H$6&amp;"!D15"))</f>
        <v/>
      </c>
      <c r="I15" s="19" t="str">
        <f t="shared" ca="1" si="2"/>
        <v/>
      </c>
      <c r="J15" s="100" t="str">
        <f t="shared" ca="1" si="7"/>
        <v/>
      </c>
      <c r="K15" s="100" t="str">
        <f ca="1">IF(INDIRECT($H$6&amp;"!K15")="","",INDIRECT($H$6&amp;"!K15"))</f>
        <v/>
      </c>
      <c r="L15" s="257" t="str">
        <f t="shared" ca="1" si="3"/>
        <v/>
      </c>
      <c r="M15" s="258" t="str">
        <f ca="1">IF(INDIRECT($H$6&amp;"!N15")="","",INDIRECT($H$6&amp;"!N15"))</f>
        <v/>
      </c>
      <c r="N15" s="259"/>
      <c r="O15" s="16" t="str">
        <f t="shared" ca="1" si="0"/>
        <v/>
      </c>
      <c r="P15" s="16" t="str">
        <f t="shared" ca="1" si="4"/>
        <v/>
      </c>
      <c r="Q15" s="156"/>
      <c r="R15" s="160" t="str">
        <f t="shared" si="5"/>
        <v/>
      </c>
    </row>
    <row r="16" spans="2:18" ht="23.25" customHeight="1">
      <c r="B16" s="17">
        <f t="shared" si="6"/>
        <v>45207</v>
      </c>
      <c r="C16" s="18">
        <f t="shared" si="1"/>
        <v>45207</v>
      </c>
      <c r="D16" s="256" t="str">
        <f ca="1">IF(INDIRECT($H$6&amp;"!D16")="","",INDIRECT($H$6&amp;"!D16"))</f>
        <v/>
      </c>
      <c r="E16" s="808" t="str">
        <f ca="1">IF(INDIRECT($H$6&amp;"!E16")="","",INDIRECT($H$6&amp;"!E16"))</f>
        <v/>
      </c>
      <c r="F16" s="808" t="str">
        <f ca="1">IF(INDIRECT($H$6&amp;"!D16")="","",INDIRECT($H$6&amp;"!D16"))</f>
        <v/>
      </c>
      <c r="G16" s="808" t="str">
        <f ca="1">IF(INDIRECT($H$6&amp;"!G16")="","",INDIRECT($H$6&amp;"!G16"))</f>
        <v/>
      </c>
      <c r="H16" s="808" t="str">
        <f ca="1">IF(INDIRECT($H$6&amp;"!D16")="","",INDIRECT($H$6&amp;"!D16"))</f>
        <v/>
      </c>
      <c r="I16" s="19" t="str">
        <f t="shared" ca="1" si="2"/>
        <v/>
      </c>
      <c r="J16" s="100" t="str">
        <f t="shared" ca="1" si="7"/>
        <v/>
      </c>
      <c r="K16" s="100" t="str">
        <f ca="1">IF(INDIRECT($H$6&amp;"!K16")="","",INDIRECT($H$6&amp;"!K16"))</f>
        <v/>
      </c>
      <c r="L16" s="257" t="str">
        <f t="shared" ca="1" si="3"/>
        <v/>
      </c>
      <c r="M16" s="258" t="str">
        <f ca="1">IF(INDIRECT($H$6&amp;"!N16")="","",INDIRECT($H$6&amp;"!N16"))</f>
        <v/>
      </c>
      <c r="N16" s="259"/>
      <c r="O16" s="16" t="str">
        <f t="shared" ca="1" si="0"/>
        <v/>
      </c>
      <c r="P16" s="16" t="str">
        <f t="shared" ca="1" si="4"/>
        <v/>
      </c>
      <c r="Q16" s="156"/>
      <c r="R16" s="160" t="str">
        <f t="shared" si="5"/>
        <v/>
      </c>
    </row>
    <row r="17" spans="2:18" ht="23.25" customHeight="1">
      <c r="B17" s="17">
        <f t="shared" si="6"/>
        <v>45208</v>
      </c>
      <c r="C17" s="18">
        <f t="shared" si="1"/>
        <v>45208</v>
      </c>
      <c r="D17" s="256" t="str">
        <f ca="1">IF(INDIRECT($H$6&amp;"!D17")="","",INDIRECT($H$6&amp;"!D17"))</f>
        <v/>
      </c>
      <c r="E17" s="808" t="str">
        <f ca="1">IF(INDIRECT($H$6&amp;"!E17")="","",INDIRECT($H$6&amp;"!E17"))</f>
        <v/>
      </c>
      <c r="F17" s="808" t="str">
        <f ca="1">IF(INDIRECT($H$6&amp;"!D17")="","",INDIRECT($H$6&amp;"!D17"))</f>
        <v/>
      </c>
      <c r="G17" s="808" t="str">
        <f ca="1">IF(INDIRECT($H$6&amp;"!G17")="","",INDIRECT($H$6&amp;"!G17"))</f>
        <v/>
      </c>
      <c r="H17" s="808" t="str">
        <f ca="1">IF(INDIRECT($H$6&amp;"!D17")="","",INDIRECT($H$6&amp;"!D17"))</f>
        <v/>
      </c>
      <c r="I17" s="19" t="str">
        <f t="shared" ca="1" si="2"/>
        <v/>
      </c>
      <c r="J17" s="100" t="str">
        <f t="shared" ca="1" si="7"/>
        <v/>
      </c>
      <c r="K17" s="100" t="str">
        <f ca="1">IF(INDIRECT($H$6&amp;"!K17")="","",INDIRECT($H$6&amp;"!K17"))</f>
        <v/>
      </c>
      <c r="L17" s="257" t="str">
        <f t="shared" ca="1" si="3"/>
        <v/>
      </c>
      <c r="M17" s="258" t="str">
        <f ca="1">IF(INDIRECT($H$6&amp;"!N17")="","",INDIRECT($H$6&amp;"!N17"))</f>
        <v/>
      </c>
      <c r="N17" s="259"/>
      <c r="O17" s="16" t="str">
        <f t="shared" ca="1" si="0"/>
        <v/>
      </c>
      <c r="P17" s="16" t="str">
        <f t="shared" ca="1" si="4"/>
        <v/>
      </c>
      <c r="Q17" s="156"/>
      <c r="R17" s="160" t="str">
        <f t="shared" si="5"/>
        <v/>
      </c>
    </row>
    <row r="18" spans="2:18" ht="23.25" customHeight="1">
      <c r="B18" s="17">
        <f t="shared" si="6"/>
        <v>45209</v>
      </c>
      <c r="C18" s="18">
        <f t="shared" si="1"/>
        <v>45209</v>
      </c>
      <c r="D18" s="256" t="str">
        <f ca="1">IF(INDIRECT($H$6&amp;"!D18")="","",INDIRECT($H$6&amp;"!D18"))</f>
        <v/>
      </c>
      <c r="E18" s="808" t="str">
        <f ca="1">IF(INDIRECT($H$6&amp;"!E18")="","",INDIRECT($H$6&amp;"!E18"))</f>
        <v/>
      </c>
      <c r="F18" s="808" t="str">
        <f ca="1">IF(INDIRECT($H$6&amp;"!D18")="","",INDIRECT($H$6&amp;"!D18"))</f>
        <v/>
      </c>
      <c r="G18" s="808" t="str">
        <f ca="1">IF(INDIRECT($H$6&amp;"!G18")="","",INDIRECT($H$6&amp;"!G18"))</f>
        <v/>
      </c>
      <c r="H18" s="808" t="str">
        <f ca="1">IF(INDIRECT($H$6&amp;"!D18")="","",INDIRECT($H$6&amp;"!D18"))</f>
        <v/>
      </c>
      <c r="I18" s="19" t="str">
        <f t="shared" ca="1" si="2"/>
        <v/>
      </c>
      <c r="J18" s="100" t="str">
        <f t="shared" ca="1" si="7"/>
        <v/>
      </c>
      <c r="K18" s="100" t="str">
        <f ca="1">IF(INDIRECT($H$6&amp;"!K18")="","",INDIRECT($H$6&amp;"!K18"))</f>
        <v/>
      </c>
      <c r="L18" s="257" t="str">
        <f t="shared" ca="1" si="3"/>
        <v/>
      </c>
      <c r="M18" s="258" t="str">
        <f ca="1">IF(INDIRECT($H$6&amp;"!N18")="","",INDIRECT($H$6&amp;"!N18"))</f>
        <v/>
      </c>
      <c r="N18" s="259"/>
      <c r="O18" s="16" t="str">
        <f t="shared" ca="1" si="0"/>
        <v/>
      </c>
      <c r="P18" s="16" t="str">
        <f t="shared" ca="1" si="4"/>
        <v/>
      </c>
      <c r="Q18" s="156"/>
      <c r="R18" s="160" t="str">
        <f t="shared" si="5"/>
        <v/>
      </c>
    </row>
    <row r="19" spans="2:18" ht="23.25" customHeight="1">
      <c r="B19" s="17">
        <f t="shared" si="6"/>
        <v>45210</v>
      </c>
      <c r="C19" s="18">
        <f t="shared" si="1"/>
        <v>45210</v>
      </c>
      <c r="D19" s="256" t="str">
        <f ca="1">IF(INDIRECT($H$6&amp;"!D19")="","",INDIRECT($H$6&amp;"!D19"))</f>
        <v/>
      </c>
      <c r="E19" s="808" t="str">
        <f ca="1">IF(INDIRECT($H$6&amp;"!E19")="","",INDIRECT($H$6&amp;"!E19"))</f>
        <v/>
      </c>
      <c r="F19" s="808" t="str">
        <f ca="1">IF(INDIRECT($H$6&amp;"!D19")="","",INDIRECT($H$6&amp;"!D19"))</f>
        <v/>
      </c>
      <c r="G19" s="808" t="str">
        <f ca="1">IF(INDIRECT($H$6&amp;"!G19")="","",INDIRECT($H$6&amp;"!G19"))</f>
        <v/>
      </c>
      <c r="H19" s="808" t="str">
        <f ca="1">IF(INDIRECT($H$6&amp;"!D19")="","",INDIRECT($H$6&amp;"!D19"))</f>
        <v/>
      </c>
      <c r="I19" s="19" t="str">
        <f t="shared" ca="1" si="2"/>
        <v/>
      </c>
      <c r="J19" s="100" t="str">
        <f t="shared" ca="1" si="7"/>
        <v/>
      </c>
      <c r="K19" s="100" t="str">
        <f ca="1">IF(INDIRECT($H$6&amp;"!K19")="","",INDIRECT($H$6&amp;"!K19"))</f>
        <v/>
      </c>
      <c r="L19" s="257" t="str">
        <f t="shared" ca="1" si="3"/>
        <v/>
      </c>
      <c r="M19" s="258" t="str">
        <f ca="1">IF(INDIRECT($H$6&amp;"!N19")="","",INDIRECT($H$6&amp;"!N19"))</f>
        <v/>
      </c>
      <c r="N19" s="259"/>
      <c r="O19" s="16" t="str">
        <f t="shared" ca="1" si="0"/>
        <v/>
      </c>
      <c r="P19" s="16" t="str">
        <f t="shared" ca="1" si="4"/>
        <v/>
      </c>
      <c r="Q19" s="156"/>
      <c r="R19" s="160" t="str">
        <f t="shared" si="5"/>
        <v/>
      </c>
    </row>
    <row r="20" spans="2:18" ht="23.25" customHeight="1">
      <c r="B20" s="17">
        <f t="shared" si="6"/>
        <v>45211</v>
      </c>
      <c r="C20" s="18">
        <f t="shared" si="1"/>
        <v>45211</v>
      </c>
      <c r="D20" s="256" t="str">
        <f ca="1">IF(INDIRECT($H$6&amp;"!D20")="","",INDIRECT($H$6&amp;"!D20"))</f>
        <v/>
      </c>
      <c r="E20" s="808" t="str">
        <f ca="1">IF(INDIRECT($H$6&amp;"!E20")="","",INDIRECT($H$6&amp;"!E20"))</f>
        <v/>
      </c>
      <c r="F20" s="808" t="str">
        <f ca="1">IF(INDIRECT($H$6&amp;"!D20")="","",INDIRECT($H$6&amp;"!D20"))</f>
        <v/>
      </c>
      <c r="G20" s="808" t="str">
        <f ca="1">IF(INDIRECT($H$6&amp;"!G20")="","",INDIRECT($H$6&amp;"!G20"))</f>
        <v/>
      </c>
      <c r="H20" s="808" t="str">
        <f ca="1">IF(INDIRECT($H$6&amp;"!D20")="","",INDIRECT($H$6&amp;"!D20"))</f>
        <v/>
      </c>
      <c r="I20" s="19" t="str">
        <f t="shared" ca="1" si="2"/>
        <v/>
      </c>
      <c r="J20" s="100" t="str">
        <f t="shared" ca="1" si="7"/>
        <v/>
      </c>
      <c r="K20" s="100" t="str">
        <f ca="1">IF(INDIRECT($H$6&amp;"!K20")="","",INDIRECT($H$6&amp;"!K20"))</f>
        <v/>
      </c>
      <c r="L20" s="257" t="str">
        <f t="shared" ca="1" si="3"/>
        <v/>
      </c>
      <c r="M20" s="258" t="str">
        <f ca="1">IF(INDIRECT($H$6&amp;"!N20")="","",INDIRECT($H$6&amp;"!N20"))</f>
        <v/>
      </c>
      <c r="N20" s="259"/>
      <c r="O20" s="16" t="str">
        <f t="shared" ca="1" si="0"/>
        <v/>
      </c>
      <c r="P20" s="16" t="str">
        <f t="shared" ca="1" si="4"/>
        <v/>
      </c>
      <c r="Q20" s="156"/>
      <c r="R20" s="160" t="str">
        <f t="shared" si="5"/>
        <v/>
      </c>
    </row>
    <row r="21" spans="2:18" ht="23.25" customHeight="1">
      <c r="B21" s="17">
        <f t="shared" si="6"/>
        <v>45212</v>
      </c>
      <c r="C21" s="18">
        <f t="shared" si="1"/>
        <v>45212</v>
      </c>
      <c r="D21" s="256" t="str">
        <f ca="1">IF(INDIRECT($H$6&amp;"!D21")="","",INDIRECT($H$6&amp;"!D21"))</f>
        <v/>
      </c>
      <c r="E21" s="808" t="str">
        <f ca="1">IF(INDIRECT($H$6&amp;"!E21")="","",INDIRECT($H$6&amp;"!E21"))</f>
        <v/>
      </c>
      <c r="F21" s="808" t="str">
        <f ca="1">IF(INDIRECT($H$6&amp;"!D21")="","",INDIRECT($H$6&amp;"!D21"))</f>
        <v/>
      </c>
      <c r="G21" s="808" t="str">
        <f ca="1">IF(INDIRECT($H$6&amp;"!G21")="","",INDIRECT($H$6&amp;"!G21"))</f>
        <v/>
      </c>
      <c r="H21" s="808" t="str">
        <f ca="1">IF(INDIRECT($H$6&amp;"!D21")="","",INDIRECT($H$6&amp;"!D21"))</f>
        <v/>
      </c>
      <c r="I21" s="19" t="str">
        <f t="shared" ca="1" si="2"/>
        <v/>
      </c>
      <c r="J21" s="100" t="str">
        <f t="shared" ca="1" si="7"/>
        <v/>
      </c>
      <c r="K21" s="100" t="str">
        <f ca="1">IF(INDIRECT($H$6&amp;"!K21")="","",INDIRECT($H$6&amp;"!K21"))</f>
        <v/>
      </c>
      <c r="L21" s="257" t="str">
        <f t="shared" ca="1" si="3"/>
        <v/>
      </c>
      <c r="M21" s="258" t="str">
        <f ca="1">IF(INDIRECT($H$6&amp;"!N21")="","",INDIRECT($H$6&amp;"!N21"))</f>
        <v/>
      </c>
      <c r="N21" s="259"/>
      <c r="O21" s="16" t="str">
        <f t="shared" ca="1" si="0"/>
        <v/>
      </c>
      <c r="P21" s="16" t="str">
        <f t="shared" ca="1" si="4"/>
        <v/>
      </c>
      <c r="Q21" s="156"/>
      <c r="R21" s="160" t="str">
        <f t="shared" si="5"/>
        <v/>
      </c>
    </row>
    <row r="22" spans="2:18" ht="23.25" customHeight="1">
      <c r="B22" s="17">
        <f t="shared" si="6"/>
        <v>45213</v>
      </c>
      <c r="C22" s="18">
        <f t="shared" si="1"/>
        <v>45213</v>
      </c>
      <c r="D22" s="256" t="str">
        <f ca="1">IF(INDIRECT($H$6&amp;"!D22")="","",INDIRECT($H$6&amp;"!D22"))</f>
        <v/>
      </c>
      <c r="E22" s="808" t="str">
        <f ca="1">IF(INDIRECT($H$6&amp;"!E22")="","",INDIRECT($H$6&amp;"!E22"))</f>
        <v/>
      </c>
      <c r="F22" s="808" t="str">
        <f ca="1">IF(INDIRECT($H$6&amp;"!D22")="","",INDIRECT($H$6&amp;"!D22"))</f>
        <v/>
      </c>
      <c r="G22" s="808" t="str">
        <f ca="1">IF(INDIRECT($H$6&amp;"!G22")="","",INDIRECT($H$6&amp;"!G22"))</f>
        <v/>
      </c>
      <c r="H22" s="808" t="str">
        <f ca="1">IF(INDIRECT($H$6&amp;"!D22")="","",INDIRECT($H$6&amp;"!D22"))</f>
        <v/>
      </c>
      <c r="I22" s="19" t="str">
        <f t="shared" ca="1" si="2"/>
        <v/>
      </c>
      <c r="J22" s="100" t="str">
        <f t="shared" ca="1" si="7"/>
        <v/>
      </c>
      <c r="K22" s="100" t="str">
        <f ca="1">IF(INDIRECT($H$6&amp;"!K22")="","",INDIRECT($H$6&amp;"!K22"))</f>
        <v/>
      </c>
      <c r="L22" s="257" t="str">
        <f t="shared" ca="1" si="3"/>
        <v/>
      </c>
      <c r="M22" s="258" t="str">
        <f ca="1">IF(INDIRECT($H$6&amp;"!N22")="","",INDIRECT($H$6&amp;"!N22"))</f>
        <v/>
      </c>
      <c r="N22" s="259"/>
      <c r="O22" s="16" t="str">
        <f t="shared" ca="1" si="0"/>
        <v/>
      </c>
      <c r="P22" s="16" t="str">
        <f t="shared" ca="1" si="4"/>
        <v/>
      </c>
      <c r="Q22" s="156"/>
      <c r="R22" s="160" t="str">
        <f t="shared" si="5"/>
        <v/>
      </c>
    </row>
    <row r="23" spans="2:18" ht="23.25" customHeight="1">
      <c r="B23" s="17">
        <f t="shared" si="6"/>
        <v>45214</v>
      </c>
      <c r="C23" s="18">
        <f t="shared" si="1"/>
        <v>45214</v>
      </c>
      <c r="D23" s="256" t="str">
        <f ca="1">IF(INDIRECT($H$6&amp;"!D23")="","",INDIRECT($H$6&amp;"!D23"))</f>
        <v/>
      </c>
      <c r="E23" s="808" t="str">
        <f ca="1">IF(INDIRECT($H$6&amp;"!E23")="","",INDIRECT($H$6&amp;"!E23"))</f>
        <v/>
      </c>
      <c r="F23" s="808" t="str">
        <f ca="1">IF(INDIRECT($H$6&amp;"!D23")="","",INDIRECT($H$6&amp;"!D23"))</f>
        <v/>
      </c>
      <c r="G23" s="808" t="str">
        <f ca="1">IF(INDIRECT($H$6&amp;"!G23")="","",INDIRECT($H$6&amp;"!G23"))</f>
        <v/>
      </c>
      <c r="H23" s="808" t="str">
        <f ca="1">IF(INDIRECT($H$6&amp;"!D23")="","",INDIRECT($H$6&amp;"!D23"))</f>
        <v/>
      </c>
      <c r="I23" s="19" t="str">
        <f t="shared" ca="1" si="2"/>
        <v/>
      </c>
      <c r="J23" s="100" t="str">
        <f t="shared" ca="1" si="7"/>
        <v/>
      </c>
      <c r="K23" s="100" t="str">
        <f ca="1">IF(INDIRECT($H$6&amp;"!K23")="","",INDIRECT($H$6&amp;"!K23"))</f>
        <v/>
      </c>
      <c r="L23" s="257" t="str">
        <f t="shared" ca="1" si="3"/>
        <v/>
      </c>
      <c r="M23" s="258" t="str">
        <f ca="1">IF(INDIRECT($H$6&amp;"!N23")="","",INDIRECT($H$6&amp;"!N23"))</f>
        <v/>
      </c>
      <c r="N23" s="259"/>
      <c r="O23" s="16" t="str">
        <f t="shared" ca="1" si="0"/>
        <v/>
      </c>
      <c r="P23" s="16" t="str">
        <f t="shared" ca="1" si="4"/>
        <v/>
      </c>
      <c r="Q23" s="156"/>
      <c r="R23" s="160" t="str">
        <f t="shared" si="5"/>
        <v/>
      </c>
    </row>
    <row r="24" spans="2:18" ht="23.25" customHeight="1">
      <c r="B24" s="17">
        <f t="shared" si="6"/>
        <v>45215</v>
      </c>
      <c r="C24" s="18">
        <f t="shared" si="1"/>
        <v>45215</v>
      </c>
      <c r="D24" s="256" t="str">
        <f ca="1">IF(INDIRECT($H$6&amp;"!D24")="","",INDIRECT($H$6&amp;"!D24"))</f>
        <v/>
      </c>
      <c r="E24" s="808" t="str">
        <f ca="1">IF(INDIRECT($H$6&amp;"!E24")="","",INDIRECT($H$6&amp;"!E24"))</f>
        <v/>
      </c>
      <c r="F24" s="808" t="str">
        <f ca="1">IF(INDIRECT($H$6&amp;"!D24")="","",INDIRECT($H$6&amp;"!D24"))</f>
        <v/>
      </c>
      <c r="G24" s="808" t="str">
        <f ca="1">IF(INDIRECT($H$6&amp;"!G24")="","",INDIRECT($H$6&amp;"!G24"))</f>
        <v/>
      </c>
      <c r="H24" s="808" t="str">
        <f ca="1">IF(INDIRECT($H$6&amp;"!D24")="","",INDIRECT($H$6&amp;"!D24"))</f>
        <v/>
      </c>
      <c r="I24" s="19" t="str">
        <f t="shared" ca="1" si="2"/>
        <v/>
      </c>
      <c r="J24" s="100" t="str">
        <f t="shared" ca="1" si="7"/>
        <v/>
      </c>
      <c r="K24" s="100" t="str">
        <f ca="1">IF(INDIRECT($H$6&amp;"!K24")="","",INDIRECT($H$6&amp;"!K24"))</f>
        <v/>
      </c>
      <c r="L24" s="257" t="str">
        <f t="shared" ca="1" si="3"/>
        <v/>
      </c>
      <c r="M24" s="258" t="str">
        <f ca="1">IF(INDIRECT($H$6&amp;"!N24")="","",INDIRECT($H$6&amp;"!N24"))</f>
        <v/>
      </c>
      <c r="N24" s="259"/>
      <c r="O24" s="16" t="str">
        <f t="shared" ca="1" si="0"/>
        <v/>
      </c>
      <c r="P24" s="16" t="str">
        <f t="shared" ca="1" si="4"/>
        <v/>
      </c>
      <c r="Q24" s="156"/>
      <c r="R24" s="160" t="str">
        <f t="shared" si="5"/>
        <v/>
      </c>
    </row>
    <row r="25" spans="2:18" ht="23.25" customHeight="1">
      <c r="B25" s="17">
        <f t="shared" si="6"/>
        <v>45216</v>
      </c>
      <c r="C25" s="18">
        <f t="shared" si="1"/>
        <v>45216</v>
      </c>
      <c r="D25" s="256" t="str">
        <f ca="1">IF(INDIRECT($H$6&amp;"!D25")="","",INDIRECT($H$6&amp;"!D25"))</f>
        <v/>
      </c>
      <c r="E25" s="808" t="str">
        <f ca="1">IF(INDIRECT($H$6&amp;"!E25")="","",INDIRECT($H$6&amp;"!E25"))</f>
        <v/>
      </c>
      <c r="F25" s="808" t="str">
        <f ca="1">IF(INDIRECT($H$6&amp;"!D25")="","",INDIRECT($H$6&amp;"!D25"))</f>
        <v/>
      </c>
      <c r="G25" s="808" t="str">
        <f ca="1">IF(INDIRECT($H$6&amp;"!G25")="","",INDIRECT($H$6&amp;"!G25"))</f>
        <v/>
      </c>
      <c r="H25" s="808" t="str">
        <f ca="1">IF(INDIRECT($H$6&amp;"!D25")="","",INDIRECT($H$6&amp;"!D25"))</f>
        <v/>
      </c>
      <c r="I25" s="19" t="str">
        <f t="shared" ca="1" si="2"/>
        <v/>
      </c>
      <c r="J25" s="100" t="str">
        <f t="shared" ca="1" si="7"/>
        <v/>
      </c>
      <c r="K25" s="100" t="str">
        <f ca="1">IF(INDIRECT($H$6&amp;"!K25")="","",INDIRECT($H$6&amp;"!K25"))</f>
        <v/>
      </c>
      <c r="L25" s="257" t="str">
        <f t="shared" ca="1" si="3"/>
        <v/>
      </c>
      <c r="M25" s="258" t="str">
        <f ca="1">IF(INDIRECT($H$6&amp;"!N25")="","",INDIRECT($H$6&amp;"!N25"))</f>
        <v/>
      </c>
      <c r="N25" s="259"/>
      <c r="O25" s="16" t="str">
        <f t="shared" ca="1" si="0"/>
        <v/>
      </c>
      <c r="P25" s="16" t="str">
        <f t="shared" ca="1" si="4"/>
        <v/>
      </c>
      <c r="Q25" s="156"/>
      <c r="R25" s="160" t="str">
        <f t="shared" si="5"/>
        <v/>
      </c>
    </row>
    <row r="26" spans="2:18" ht="23.25" customHeight="1">
      <c r="B26" s="17">
        <f t="shared" si="6"/>
        <v>45217</v>
      </c>
      <c r="C26" s="18">
        <f t="shared" si="1"/>
        <v>45217</v>
      </c>
      <c r="D26" s="256" t="str">
        <f ca="1">IF(INDIRECT($H$6&amp;"!D26")="","",INDIRECT($H$6&amp;"!D26"))</f>
        <v/>
      </c>
      <c r="E26" s="808" t="str">
        <f ca="1">IF(INDIRECT($H$6&amp;"!E26")="","",INDIRECT($H$6&amp;"!E26"))</f>
        <v/>
      </c>
      <c r="F26" s="808" t="str">
        <f ca="1">IF(INDIRECT($H$6&amp;"!D26")="","",INDIRECT($H$6&amp;"!D26"))</f>
        <v/>
      </c>
      <c r="G26" s="808" t="str">
        <f ca="1">IF(INDIRECT($H$6&amp;"!G26")="","",INDIRECT($H$6&amp;"!G26"))</f>
        <v/>
      </c>
      <c r="H26" s="808" t="str">
        <f ca="1">IF(INDIRECT($H$6&amp;"!D26")="","",INDIRECT($H$6&amp;"!D26"))</f>
        <v/>
      </c>
      <c r="I26" s="19" t="str">
        <f t="shared" ca="1" si="2"/>
        <v/>
      </c>
      <c r="J26" s="100" t="str">
        <f t="shared" ca="1" si="7"/>
        <v/>
      </c>
      <c r="K26" s="100" t="str">
        <f ca="1">IF(INDIRECT($H$6&amp;"!K26")="","",INDIRECT($H$6&amp;"!K26"))</f>
        <v/>
      </c>
      <c r="L26" s="257" t="str">
        <f t="shared" ca="1" si="3"/>
        <v/>
      </c>
      <c r="M26" s="258" t="str">
        <f ca="1">IF(INDIRECT($H$6&amp;"!N26")="","",INDIRECT($H$6&amp;"!N26"))</f>
        <v/>
      </c>
      <c r="N26" s="259"/>
      <c r="O26" s="16" t="str">
        <f t="shared" ca="1" si="0"/>
        <v/>
      </c>
      <c r="P26" s="16" t="str">
        <f t="shared" ca="1" si="4"/>
        <v/>
      </c>
      <c r="Q26" s="156"/>
      <c r="R26" s="160" t="str">
        <f t="shared" si="5"/>
        <v/>
      </c>
    </row>
    <row r="27" spans="2:18" ht="23.25" customHeight="1">
      <c r="B27" s="17">
        <f t="shared" si="6"/>
        <v>45218</v>
      </c>
      <c r="C27" s="18">
        <f t="shared" si="1"/>
        <v>45218</v>
      </c>
      <c r="D27" s="256" t="str">
        <f ca="1">IF(INDIRECT($H$6&amp;"!D27")="","",INDIRECT($H$6&amp;"!D27"))</f>
        <v/>
      </c>
      <c r="E27" s="808" t="str">
        <f ca="1">IF(INDIRECT($H$6&amp;"!E27")="","",INDIRECT($H$6&amp;"!E27"))</f>
        <v/>
      </c>
      <c r="F27" s="808" t="str">
        <f ca="1">IF(INDIRECT($H$6&amp;"!D27")="","",INDIRECT($H$6&amp;"!D27"))</f>
        <v/>
      </c>
      <c r="G27" s="808" t="str">
        <f ca="1">IF(INDIRECT($H$6&amp;"!G27")="","",INDIRECT($H$6&amp;"!G27"))</f>
        <v/>
      </c>
      <c r="H27" s="808" t="str">
        <f ca="1">IF(INDIRECT($H$6&amp;"!D27")="","",INDIRECT($H$6&amp;"!D27"))</f>
        <v/>
      </c>
      <c r="I27" s="19" t="str">
        <f t="shared" ca="1" si="2"/>
        <v/>
      </c>
      <c r="J27" s="100" t="str">
        <f t="shared" ca="1" si="7"/>
        <v/>
      </c>
      <c r="K27" s="100" t="str">
        <f ca="1">IF(INDIRECT($H$6&amp;"!K27")="","",INDIRECT($H$6&amp;"!K27"))</f>
        <v/>
      </c>
      <c r="L27" s="257" t="str">
        <f t="shared" ca="1" si="3"/>
        <v/>
      </c>
      <c r="M27" s="258" t="str">
        <f ca="1">IF(INDIRECT($H$6&amp;"!N27")="","",INDIRECT($H$6&amp;"!N27"))</f>
        <v/>
      </c>
      <c r="N27" s="259"/>
      <c r="O27" s="16" t="str">
        <f t="shared" ca="1" si="0"/>
        <v/>
      </c>
      <c r="P27" s="16" t="str">
        <f t="shared" ca="1" si="4"/>
        <v/>
      </c>
      <c r="Q27" s="156"/>
      <c r="R27" s="160" t="str">
        <f t="shared" si="5"/>
        <v/>
      </c>
    </row>
    <row r="28" spans="2:18" ht="23.25" customHeight="1">
      <c r="B28" s="17">
        <f t="shared" si="6"/>
        <v>45219</v>
      </c>
      <c r="C28" s="18">
        <f t="shared" si="1"/>
        <v>45219</v>
      </c>
      <c r="D28" s="256" t="str">
        <f ca="1">IF(INDIRECT($H$6&amp;"!D28")="","",INDIRECT($H$6&amp;"!D28"))</f>
        <v/>
      </c>
      <c r="E28" s="808" t="str">
        <f ca="1">IF(INDIRECT($H$6&amp;"!E28")="","",INDIRECT($H$6&amp;"!E28"))</f>
        <v/>
      </c>
      <c r="F28" s="808" t="str">
        <f ca="1">IF(INDIRECT($H$6&amp;"!D28")="","",INDIRECT($H$6&amp;"!D28"))</f>
        <v/>
      </c>
      <c r="G28" s="808" t="str">
        <f ca="1">IF(INDIRECT($H$6&amp;"!G28")="","",INDIRECT($H$6&amp;"!G28"))</f>
        <v/>
      </c>
      <c r="H28" s="808" t="str">
        <f ca="1">IF(INDIRECT($H$6&amp;"!D28")="","",INDIRECT($H$6&amp;"!D28"))</f>
        <v/>
      </c>
      <c r="I28" s="19" t="str">
        <f t="shared" ca="1" si="2"/>
        <v/>
      </c>
      <c r="J28" s="100" t="str">
        <f t="shared" ca="1" si="7"/>
        <v/>
      </c>
      <c r="K28" s="100" t="str">
        <f ca="1">IF(INDIRECT($H$6&amp;"!K28")="","",INDIRECT($H$6&amp;"!K28"))</f>
        <v/>
      </c>
      <c r="L28" s="257" t="str">
        <f t="shared" ca="1" si="3"/>
        <v/>
      </c>
      <c r="M28" s="258" t="str">
        <f ca="1">IF(INDIRECT($H$6&amp;"!N28")="","",INDIRECT($H$6&amp;"!N28"))</f>
        <v/>
      </c>
      <c r="N28" s="259"/>
      <c r="O28" s="16" t="str">
        <f t="shared" ca="1" si="0"/>
        <v/>
      </c>
      <c r="P28" s="16" t="str">
        <f t="shared" ca="1" si="4"/>
        <v/>
      </c>
      <c r="Q28" s="156"/>
      <c r="R28" s="160" t="str">
        <f t="shared" si="5"/>
        <v/>
      </c>
    </row>
    <row r="29" spans="2:18" ht="23.25" customHeight="1">
      <c r="B29" s="17">
        <f t="shared" si="6"/>
        <v>45220</v>
      </c>
      <c r="C29" s="18">
        <f t="shared" si="1"/>
        <v>45220</v>
      </c>
      <c r="D29" s="256" t="str">
        <f ca="1">IF(INDIRECT($H$6&amp;"!D29")="","",INDIRECT($H$6&amp;"!D29"))</f>
        <v/>
      </c>
      <c r="E29" s="808" t="str">
        <f ca="1">IF(INDIRECT($H$6&amp;"!E29")="","",INDIRECT($H$6&amp;"!E29"))</f>
        <v/>
      </c>
      <c r="F29" s="808" t="str">
        <f ca="1">IF(INDIRECT($H$6&amp;"!D29")="","",INDIRECT($H$6&amp;"!D29"))</f>
        <v/>
      </c>
      <c r="G29" s="808" t="str">
        <f ca="1">IF(INDIRECT($H$6&amp;"!G29")="","",INDIRECT($H$6&amp;"!G29"))</f>
        <v/>
      </c>
      <c r="H29" s="808" t="str">
        <f ca="1">IF(INDIRECT($H$6&amp;"!D29")="","",INDIRECT($H$6&amp;"!D29"))</f>
        <v/>
      </c>
      <c r="I29" s="19" t="str">
        <f t="shared" ca="1" si="2"/>
        <v/>
      </c>
      <c r="J29" s="100" t="str">
        <f t="shared" ca="1" si="7"/>
        <v/>
      </c>
      <c r="K29" s="100" t="str">
        <f ca="1">IF(INDIRECT($H$6&amp;"!K29")="","",INDIRECT($H$6&amp;"!K29"))</f>
        <v/>
      </c>
      <c r="L29" s="257" t="str">
        <f t="shared" ca="1" si="3"/>
        <v/>
      </c>
      <c r="M29" s="258" t="str">
        <f ca="1">IF(INDIRECT($H$6&amp;"!N29")="","",INDIRECT($H$6&amp;"!N29"))</f>
        <v/>
      </c>
      <c r="N29" s="259"/>
      <c r="O29" s="16" t="str">
        <f t="shared" ca="1" si="0"/>
        <v/>
      </c>
      <c r="P29" s="16" t="str">
        <f t="shared" ca="1" si="4"/>
        <v/>
      </c>
      <c r="Q29" s="156"/>
      <c r="R29" s="160" t="str">
        <f t="shared" si="5"/>
        <v/>
      </c>
    </row>
    <row r="30" spans="2:18" ht="23.25" customHeight="1">
      <c r="B30" s="17">
        <f t="shared" si="6"/>
        <v>45221</v>
      </c>
      <c r="C30" s="18">
        <f t="shared" si="1"/>
        <v>45221</v>
      </c>
      <c r="D30" s="256" t="str">
        <f ca="1">IF(INDIRECT($H$6&amp;"!D30")="","",INDIRECT($H$6&amp;"!D30"))</f>
        <v/>
      </c>
      <c r="E30" s="808" t="str">
        <f ca="1">IF(INDIRECT($H$6&amp;"!E23")="","",INDIRECT($H$6&amp;"!E30"))</f>
        <v/>
      </c>
      <c r="F30" s="808" t="str">
        <f ca="1">IF(INDIRECT($H$6&amp;"!D23")="","",INDIRECT($H$6&amp;"!D30"))</f>
        <v/>
      </c>
      <c r="G30" s="808" t="str">
        <f ca="1">IF(INDIRECT($H$6&amp;"!G23")="","",INDIRECT($H$6&amp;"!G30"))</f>
        <v/>
      </c>
      <c r="H30" s="808" t="str">
        <f ca="1">IF(INDIRECT($H$6&amp;"!D23")="","",INDIRECT($H$6&amp;"!D30"))</f>
        <v/>
      </c>
      <c r="I30" s="19" t="str">
        <f t="shared" ca="1" si="2"/>
        <v/>
      </c>
      <c r="J30" s="100" t="str">
        <f t="shared" ca="1" si="7"/>
        <v/>
      </c>
      <c r="K30" s="100" t="str">
        <f ca="1">IF(INDIRECT($H$6&amp;"!K23")="","",INDIRECT($H$6&amp;"!K30"))</f>
        <v/>
      </c>
      <c r="L30" s="257" t="str">
        <f t="shared" ca="1" si="3"/>
        <v/>
      </c>
      <c r="M30" s="258" t="str">
        <f ca="1">IF(INDIRECT($H$6&amp;"!N23")="","",INDIRECT($H$6&amp;"!N30"))</f>
        <v/>
      </c>
      <c r="N30" s="259"/>
      <c r="O30" s="16" t="str">
        <f t="shared" ca="1" si="0"/>
        <v/>
      </c>
      <c r="P30" s="16" t="str">
        <f t="shared" ca="1" si="4"/>
        <v/>
      </c>
      <c r="Q30" s="156"/>
      <c r="R30" s="160" t="str">
        <f t="shared" si="5"/>
        <v/>
      </c>
    </row>
    <row r="31" spans="2:18" ht="23.25" customHeight="1">
      <c r="B31" s="17">
        <f t="shared" si="6"/>
        <v>45222</v>
      </c>
      <c r="C31" s="18">
        <f t="shared" si="1"/>
        <v>45222</v>
      </c>
      <c r="D31" s="256" t="str">
        <f ca="1">IF(INDIRECT($H$6&amp;"!D31")="","",INDIRECT($H$6&amp;"!D31"))</f>
        <v/>
      </c>
      <c r="E31" s="808" t="str">
        <f ca="1">IF(INDIRECT($H$6&amp;"!E31")="","",INDIRECT($H$6&amp;"!E31"))</f>
        <v/>
      </c>
      <c r="F31" s="808" t="str">
        <f ca="1">IF(INDIRECT($H$6&amp;"!D31")="","",INDIRECT($H$6&amp;"!D31"))</f>
        <v/>
      </c>
      <c r="G31" s="808" t="str">
        <f ca="1">IF(INDIRECT($H$6&amp;"!G31")="","",INDIRECT($H$6&amp;"!G31"))</f>
        <v/>
      </c>
      <c r="H31" s="808" t="str">
        <f ca="1">IF(INDIRECT($H$6&amp;"!D31")="","",INDIRECT($H$6&amp;"!D31"))</f>
        <v/>
      </c>
      <c r="I31" s="19" t="str">
        <f t="shared" ca="1" si="2"/>
        <v/>
      </c>
      <c r="J31" s="100" t="str">
        <f t="shared" ca="1" si="7"/>
        <v/>
      </c>
      <c r="K31" s="100" t="str">
        <f ca="1">IF(INDIRECT($H$6&amp;"!K31")="","",INDIRECT($H$6&amp;"!K31"))</f>
        <v/>
      </c>
      <c r="L31" s="257" t="str">
        <f t="shared" ca="1" si="3"/>
        <v/>
      </c>
      <c r="M31" s="258" t="str">
        <f ca="1">IF(INDIRECT($H$6&amp;"!N31")="","",INDIRECT($H$6&amp;"!N31"))</f>
        <v/>
      </c>
      <c r="N31" s="259"/>
      <c r="O31" s="16" t="str">
        <f t="shared" ca="1" si="0"/>
        <v/>
      </c>
      <c r="P31" s="16" t="str">
        <f t="shared" ca="1" si="4"/>
        <v/>
      </c>
      <c r="Q31" s="156"/>
      <c r="R31" s="160" t="str">
        <f t="shared" si="5"/>
        <v/>
      </c>
    </row>
    <row r="32" spans="2:18" ht="23.25" customHeight="1">
      <c r="B32" s="17">
        <f t="shared" si="6"/>
        <v>45223</v>
      </c>
      <c r="C32" s="18">
        <f t="shared" si="1"/>
        <v>45223</v>
      </c>
      <c r="D32" s="256" t="str">
        <f ca="1">IF(INDIRECT($H$6&amp;"!D32")="","",INDIRECT($H$6&amp;"!D32"))</f>
        <v/>
      </c>
      <c r="E32" s="808" t="str">
        <f ca="1">IF(INDIRECT($H$6&amp;"!E32")="","",INDIRECT($H$6&amp;"!E32"))</f>
        <v/>
      </c>
      <c r="F32" s="808" t="str">
        <f ca="1">IF(INDIRECT($H$6&amp;"!D32")="","",INDIRECT($H$6&amp;"!D32"))</f>
        <v/>
      </c>
      <c r="G32" s="808" t="str">
        <f ca="1">IF(INDIRECT($H$6&amp;"!G32")="","",INDIRECT($H$6&amp;"!G32"))</f>
        <v/>
      </c>
      <c r="H32" s="808" t="str">
        <f ca="1">IF(INDIRECT($H$6&amp;"!D32")="","",INDIRECT($H$6&amp;"!D32"))</f>
        <v/>
      </c>
      <c r="I32" s="19" t="str">
        <f t="shared" ca="1" si="2"/>
        <v/>
      </c>
      <c r="J32" s="100" t="str">
        <f t="shared" ca="1" si="7"/>
        <v/>
      </c>
      <c r="K32" s="100" t="str">
        <f ca="1">IF(INDIRECT($H$6&amp;"!K32")="","",INDIRECT($H$6&amp;"!K32"))</f>
        <v/>
      </c>
      <c r="L32" s="257" t="str">
        <f t="shared" ca="1" si="3"/>
        <v/>
      </c>
      <c r="M32" s="258" t="str">
        <f ca="1">IF(INDIRECT($H$6&amp;"!N32")="","",INDIRECT($H$6&amp;"!N32"))</f>
        <v/>
      </c>
      <c r="N32" s="259"/>
      <c r="O32" s="16" t="str">
        <f t="shared" ca="1" si="0"/>
        <v/>
      </c>
      <c r="P32" s="16" t="str">
        <f t="shared" ca="1" si="4"/>
        <v/>
      </c>
      <c r="Q32" s="156"/>
      <c r="R32" s="160" t="str">
        <f t="shared" si="5"/>
        <v/>
      </c>
    </row>
    <row r="33" spans="2:18" ht="23.25" customHeight="1">
      <c r="B33" s="17">
        <f t="shared" si="6"/>
        <v>45224</v>
      </c>
      <c r="C33" s="18">
        <f t="shared" si="1"/>
        <v>45224</v>
      </c>
      <c r="D33" s="256" t="str">
        <f ca="1">IF(INDIRECT($H$6&amp;"!D33")="","",INDIRECT($H$6&amp;"!D33"))</f>
        <v/>
      </c>
      <c r="E33" s="808" t="str">
        <f ca="1">IF(INDIRECT($H$6&amp;"!E33")="","",INDIRECT($H$6&amp;"!E33"))</f>
        <v/>
      </c>
      <c r="F33" s="808" t="str">
        <f ca="1">IF(INDIRECT($H$6&amp;"!D33")="","",INDIRECT($H$6&amp;"!D33"))</f>
        <v/>
      </c>
      <c r="G33" s="808" t="str">
        <f ca="1">IF(INDIRECT($H$6&amp;"!G33")="","",INDIRECT($H$6&amp;"!G33"))</f>
        <v/>
      </c>
      <c r="H33" s="808" t="str">
        <f ca="1">IF(INDIRECT($H$6&amp;"!D33")="","",INDIRECT($H$6&amp;"!D33"))</f>
        <v/>
      </c>
      <c r="I33" s="19" t="str">
        <f t="shared" ca="1" si="2"/>
        <v/>
      </c>
      <c r="J33" s="100" t="str">
        <f t="shared" ca="1" si="7"/>
        <v/>
      </c>
      <c r="K33" s="100" t="str">
        <f ca="1">IF(INDIRECT($H$6&amp;"!K33")="","",INDIRECT($H$6&amp;"!K33"))</f>
        <v/>
      </c>
      <c r="L33" s="257" t="str">
        <f t="shared" ca="1" si="3"/>
        <v/>
      </c>
      <c r="M33" s="258" t="str">
        <f ca="1">IF(INDIRECT($H$6&amp;"!N33")="","",INDIRECT($H$6&amp;"!N33"))</f>
        <v/>
      </c>
      <c r="N33" s="259"/>
      <c r="O33" s="16" t="str">
        <f t="shared" ca="1" si="0"/>
        <v/>
      </c>
      <c r="P33" s="16" t="str">
        <f t="shared" ca="1" si="4"/>
        <v/>
      </c>
      <c r="Q33" s="156"/>
      <c r="R33" s="160" t="str">
        <f t="shared" si="5"/>
        <v/>
      </c>
    </row>
    <row r="34" spans="2:18" ht="23.25" customHeight="1">
      <c r="B34" s="17">
        <f t="shared" si="6"/>
        <v>45225</v>
      </c>
      <c r="C34" s="18">
        <f t="shared" si="1"/>
        <v>45225</v>
      </c>
      <c r="D34" s="256" t="str">
        <f ca="1">IF(INDIRECT($H$6&amp;"!D34")="","",INDIRECT($H$6&amp;"!D34"))</f>
        <v/>
      </c>
      <c r="E34" s="808" t="str">
        <f ca="1">IF(INDIRECT($H$6&amp;"!E34")="","",INDIRECT($H$6&amp;"!E34"))</f>
        <v/>
      </c>
      <c r="F34" s="808" t="str">
        <f ca="1">IF(INDIRECT($H$6&amp;"!D34")="","",INDIRECT($H$6&amp;"!D34"))</f>
        <v/>
      </c>
      <c r="G34" s="808" t="str">
        <f ca="1">IF(INDIRECT($H$6&amp;"!G34")="","",INDIRECT($H$6&amp;"!G34"))</f>
        <v/>
      </c>
      <c r="H34" s="808" t="str">
        <f ca="1">IF(INDIRECT($H$6&amp;"!D34")="","",INDIRECT($H$6&amp;"!D34"))</f>
        <v/>
      </c>
      <c r="I34" s="19" t="str">
        <f t="shared" ca="1" si="2"/>
        <v/>
      </c>
      <c r="J34" s="100" t="str">
        <f t="shared" ca="1" si="7"/>
        <v/>
      </c>
      <c r="K34" s="100" t="str">
        <f ca="1">IF(INDIRECT($H$6&amp;"!K34")="","",INDIRECT($H$6&amp;"!K34"))</f>
        <v/>
      </c>
      <c r="L34" s="257" t="str">
        <f t="shared" ca="1" si="3"/>
        <v/>
      </c>
      <c r="M34" s="258" t="str">
        <f ca="1">IF(INDIRECT($H$6&amp;"!N34")="","",INDIRECT($H$6&amp;"!N34"))</f>
        <v/>
      </c>
      <c r="N34" s="259"/>
      <c r="O34" s="16" t="str">
        <f t="shared" ca="1" si="0"/>
        <v/>
      </c>
      <c r="P34" s="16" t="str">
        <f t="shared" ca="1" si="4"/>
        <v/>
      </c>
      <c r="Q34" s="156"/>
      <c r="R34" s="160" t="str">
        <f t="shared" si="5"/>
        <v/>
      </c>
    </row>
    <row r="35" spans="2:18" ht="23.25" customHeight="1">
      <c r="B35" s="17">
        <f t="shared" si="6"/>
        <v>45226</v>
      </c>
      <c r="C35" s="18">
        <f t="shared" si="1"/>
        <v>45226</v>
      </c>
      <c r="D35" s="256" t="str">
        <f ca="1">IF(INDIRECT($H$6&amp;"!D35")="","",INDIRECT($H$6&amp;"!D35"))</f>
        <v/>
      </c>
      <c r="E35" s="808" t="str">
        <f ca="1">IF(INDIRECT($H$6&amp;"!E35")="","",INDIRECT($H$6&amp;"!E35"))</f>
        <v/>
      </c>
      <c r="F35" s="808" t="str">
        <f ca="1">IF(INDIRECT($H$6&amp;"!D35")="","",INDIRECT($H$6&amp;"!D35"))</f>
        <v/>
      </c>
      <c r="G35" s="808" t="str">
        <f ca="1">IF(INDIRECT($H$6&amp;"!G35")="","",INDIRECT($H$6&amp;"!G35"))</f>
        <v/>
      </c>
      <c r="H35" s="808" t="str">
        <f ca="1">IF(INDIRECT($H$6&amp;"!D35")="","",INDIRECT($H$6&amp;"!D35"))</f>
        <v/>
      </c>
      <c r="I35" s="19" t="str">
        <f t="shared" ca="1" si="2"/>
        <v/>
      </c>
      <c r="J35" s="100" t="str">
        <f t="shared" ca="1" si="7"/>
        <v/>
      </c>
      <c r="K35" s="100" t="str">
        <f ca="1">IF(INDIRECT($H$6&amp;"!K35")="","",INDIRECT($H$6&amp;"!K35"))</f>
        <v/>
      </c>
      <c r="L35" s="257" t="str">
        <f t="shared" ca="1" si="3"/>
        <v/>
      </c>
      <c r="M35" s="258" t="str">
        <f ca="1">IF(INDIRECT($H$6&amp;"!N35")="","",INDIRECT($H$6&amp;"!N35"))</f>
        <v/>
      </c>
      <c r="N35" s="259"/>
      <c r="O35" s="16" t="str">
        <f t="shared" ca="1" si="0"/>
        <v/>
      </c>
      <c r="P35" s="16" t="str">
        <f t="shared" ca="1" si="4"/>
        <v/>
      </c>
      <c r="Q35" s="156"/>
      <c r="R35" s="160" t="str">
        <f t="shared" si="5"/>
        <v/>
      </c>
    </row>
    <row r="36" spans="2:18" ht="23.25" customHeight="1">
      <c r="B36" s="17">
        <f t="shared" si="6"/>
        <v>45227</v>
      </c>
      <c r="C36" s="18">
        <f t="shared" si="1"/>
        <v>45227</v>
      </c>
      <c r="D36" s="256" t="str">
        <f ca="1">IF(INDIRECT($H$6&amp;"!D36")="","",INDIRECT($H$6&amp;"!D36"))</f>
        <v/>
      </c>
      <c r="E36" s="808" t="str">
        <f ca="1">IF(INDIRECT($H$6&amp;"!E36")="","",INDIRECT($H$6&amp;"!E36"))</f>
        <v/>
      </c>
      <c r="F36" s="808" t="str">
        <f ca="1">IF(INDIRECT($H$6&amp;"!D36")="","",INDIRECT($H$6&amp;"!D36"))</f>
        <v/>
      </c>
      <c r="G36" s="808" t="str">
        <f ca="1">IF(INDIRECT($H$6&amp;"!G36")="","",INDIRECT($H$6&amp;"!G36"))</f>
        <v/>
      </c>
      <c r="H36" s="808" t="str">
        <f ca="1">IF(INDIRECT($H$6&amp;"!D36")="","",INDIRECT($H$6&amp;"!D36"))</f>
        <v/>
      </c>
      <c r="I36" s="19" t="str">
        <f t="shared" ca="1" si="2"/>
        <v/>
      </c>
      <c r="J36" s="100" t="str">
        <f t="shared" ca="1" si="7"/>
        <v/>
      </c>
      <c r="K36" s="100" t="str">
        <f ca="1">IF(INDIRECT($H$6&amp;"!K36")="","",INDIRECT($H$6&amp;"!K36"))</f>
        <v/>
      </c>
      <c r="L36" s="257" t="str">
        <f t="shared" ca="1" si="3"/>
        <v/>
      </c>
      <c r="M36" s="258" t="str">
        <f ca="1">IF(INDIRECT($H$6&amp;"!N36")="","",INDIRECT($H$6&amp;"!N36"))</f>
        <v/>
      </c>
      <c r="N36" s="259"/>
      <c r="O36" s="16" t="str">
        <f t="shared" ca="1" si="0"/>
        <v/>
      </c>
      <c r="P36" s="16" t="str">
        <f t="shared" ca="1" si="4"/>
        <v/>
      </c>
      <c r="Q36" s="156"/>
      <c r="R36" s="160" t="str">
        <f t="shared" si="5"/>
        <v/>
      </c>
    </row>
    <row r="37" spans="2:18" ht="23.25" customHeight="1">
      <c r="B37" s="17">
        <f t="shared" si="6"/>
        <v>45228</v>
      </c>
      <c r="C37" s="18">
        <f t="shared" si="1"/>
        <v>45228</v>
      </c>
      <c r="D37" s="256" t="str">
        <f ca="1">IF(INDIRECT($H$6&amp;"!D37")="","",INDIRECT($H$6&amp;"!D37"))</f>
        <v/>
      </c>
      <c r="E37" s="808" t="str">
        <f ca="1">IF(INDIRECT($H$6&amp;"!E37")="","",INDIRECT($H$6&amp;"!E37"))</f>
        <v/>
      </c>
      <c r="F37" s="808" t="str">
        <f ca="1">IF(INDIRECT($H$6&amp;"!D37")="","",INDIRECT($H$6&amp;"!D37"))</f>
        <v/>
      </c>
      <c r="G37" s="808" t="str">
        <f ca="1">IF(INDIRECT($H$6&amp;"!G37")="","",INDIRECT($H$6&amp;"!G37"))</f>
        <v/>
      </c>
      <c r="H37" s="808" t="str">
        <f ca="1">IF(INDIRECT($H$6&amp;"!D37")="","",INDIRECT($H$6&amp;"!D37"))</f>
        <v/>
      </c>
      <c r="I37" s="19" t="str">
        <f t="shared" ca="1" si="2"/>
        <v/>
      </c>
      <c r="J37" s="100" t="str">
        <f t="shared" ca="1" si="7"/>
        <v/>
      </c>
      <c r="K37" s="100" t="str">
        <f ca="1">IF(INDIRECT($H$6&amp;"!K37")="","",INDIRECT($H$6&amp;"!K37"))</f>
        <v/>
      </c>
      <c r="L37" s="257" t="str">
        <f t="shared" ca="1" si="3"/>
        <v/>
      </c>
      <c r="M37" s="258" t="str">
        <f ca="1">IF(INDIRECT($H$6&amp;"!N37")="","",INDIRECT($H$6&amp;"!N37"))</f>
        <v/>
      </c>
      <c r="N37" s="259"/>
      <c r="O37" s="16" t="str">
        <f t="shared" ca="1" si="0"/>
        <v/>
      </c>
      <c r="P37" s="16" t="str">
        <f t="shared" ca="1" si="4"/>
        <v/>
      </c>
      <c r="Q37" s="156"/>
      <c r="R37" s="160" t="str">
        <f t="shared" si="5"/>
        <v/>
      </c>
    </row>
    <row r="38" spans="2:18" ht="23.25" customHeight="1">
      <c r="B38" s="17">
        <f t="shared" si="6"/>
        <v>45229</v>
      </c>
      <c r="C38" s="18">
        <f t="shared" si="1"/>
        <v>45229</v>
      </c>
      <c r="D38" s="256" t="str">
        <f ca="1">IF(INDIRECT($H$6&amp;"!D38")="","",INDIRECT($H$6&amp;"!D38"))</f>
        <v/>
      </c>
      <c r="E38" s="808" t="str">
        <f ca="1">IF(INDIRECT($H$6&amp;"!E38")="","",INDIRECT($H$6&amp;"!E38"))</f>
        <v/>
      </c>
      <c r="F38" s="808" t="str">
        <f ca="1">IF(INDIRECT($H$6&amp;"!D38")="","",INDIRECT($H$6&amp;"!D38"))</f>
        <v/>
      </c>
      <c r="G38" s="808" t="str">
        <f ca="1">IF(INDIRECT($H$6&amp;"!G38")="","",INDIRECT($H$6&amp;"!G38"))</f>
        <v/>
      </c>
      <c r="H38" s="808" t="str">
        <f ca="1">IF(INDIRECT($H$6&amp;"!D38")="","",INDIRECT($H$6&amp;"!D38"))</f>
        <v/>
      </c>
      <c r="I38" s="19" t="str">
        <f t="shared" ca="1" si="2"/>
        <v/>
      </c>
      <c r="J38" s="100" t="str">
        <f t="shared" ca="1" si="7"/>
        <v/>
      </c>
      <c r="K38" s="100" t="str">
        <f ca="1">IF(INDIRECT($H$6&amp;"!K38")="","",INDIRECT($H$6&amp;"!K38"))</f>
        <v/>
      </c>
      <c r="L38" s="257" t="str">
        <f t="shared" ca="1" si="3"/>
        <v/>
      </c>
      <c r="M38" s="258" t="str">
        <f ca="1">IF(INDIRECT($H$6&amp;"!N38")="","",INDIRECT($H$6&amp;"!N38"))</f>
        <v/>
      </c>
      <c r="N38" s="259"/>
      <c r="O38" s="16" t="str">
        <f t="shared" ca="1" si="0"/>
        <v/>
      </c>
      <c r="P38" s="16" t="str">
        <f t="shared" ca="1" si="4"/>
        <v/>
      </c>
      <c r="Q38" s="156"/>
      <c r="R38" s="160" t="str">
        <f t="shared" si="5"/>
        <v/>
      </c>
    </row>
    <row r="39" spans="2:18" ht="23.25" customHeight="1">
      <c r="B39" s="260">
        <f t="shared" si="6"/>
        <v>45230</v>
      </c>
      <c r="C39" s="261">
        <f t="shared" si="1"/>
        <v>45230</v>
      </c>
      <c r="D39" s="262" t="str">
        <f ca="1">IF(INDIRECT($H$6&amp;"!D39")="","",INDIRECT($H$6&amp;"!D39"))</f>
        <v/>
      </c>
      <c r="E39" s="813" t="str">
        <f ca="1">IF(INDIRECT($H$6&amp;"!E39")="","",INDIRECT($H$6&amp;"!E39"))</f>
        <v/>
      </c>
      <c r="F39" s="813" t="str">
        <f ca="1">IF(INDIRECT($H$6&amp;"!D39")="","",INDIRECT($H$6&amp;"!D39"))</f>
        <v/>
      </c>
      <c r="G39" s="813" t="str">
        <f ca="1">IF(INDIRECT($H$6&amp;"!G39")="","",INDIRECT($H$6&amp;"!G39"))</f>
        <v/>
      </c>
      <c r="H39" s="813" t="str">
        <f ca="1">IF(INDIRECT($H$6&amp;"!D39")="","",INDIRECT($H$6&amp;"!D39"))</f>
        <v/>
      </c>
      <c r="I39" s="263" t="str">
        <f t="shared" ca="1" si="2"/>
        <v/>
      </c>
      <c r="J39" s="264" t="str">
        <f t="shared" ca="1" si="7"/>
        <v/>
      </c>
      <c r="K39" s="264" t="str">
        <f ca="1">IF(INDIRECT($H$6&amp;"!K39")="","",INDIRECT($H$6&amp;"!K39"))</f>
        <v/>
      </c>
      <c r="L39" s="265" t="str">
        <f t="shared" ca="1" si="3"/>
        <v/>
      </c>
      <c r="M39" s="266" t="str">
        <f ca="1">IF(INDIRECT($H$6&amp;"!N39")="","",INDIRECT($H$6&amp;"!N39"))</f>
        <v/>
      </c>
      <c r="N39" s="259"/>
      <c r="O39" s="16" t="str">
        <f t="shared" ca="1" si="0"/>
        <v/>
      </c>
      <c r="P39" s="16" t="str">
        <f t="shared" ca="1" si="4"/>
        <v/>
      </c>
      <c r="Q39" s="156"/>
      <c r="R39" s="160" t="str">
        <f t="shared" si="5"/>
        <v/>
      </c>
    </row>
    <row r="40" spans="2:18">
      <c r="K40" s="26"/>
      <c r="L40" s="26"/>
      <c r="M40" s="26"/>
      <c r="N40" s="26"/>
    </row>
  </sheetData>
  <autoFilter ref="B8:M39">
    <filterColumn colId="3" showButton="0"/>
    <filterColumn colId="5" showButton="0"/>
  </autoFilter>
  <mergeCells count="67">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E9:F9"/>
    <mergeCell ref="G9:H9"/>
    <mergeCell ref="B4:O4"/>
    <mergeCell ref="B6:E6"/>
    <mergeCell ref="H6:K6"/>
    <mergeCell ref="E8:F8"/>
    <mergeCell ref="G8:H8"/>
  </mergeCells>
  <phoneticPr fontId="1"/>
  <conditionalFormatting sqref="C9:C39">
    <cfRule type="expression" dxfId="137" priority="3">
      <formula>WEEKDAY(B9)=1</formula>
    </cfRule>
    <cfRule type="expression" dxfId="136" priority="4">
      <formula>WEEKDAY(B9)=7</formula>
    </cfRule>
  </conditionalFormatting>
  <conditionalFormatting sqref="D9:D39">
    <cfRule type="expression" dxfId="135" priority="1">
      <formula>WEEKDAY(C9)=1</formula>
    </cfRule>
    <cfRule type="expression" dxfId="134" priority="2">
      <formula>WEEKDAY(C9)=7</formula>
    </cfRule>
  </conditionalFormatting>
  <pageMargins left="0.78740157480314965" right="0.51181102362204722" top="0.55118110236220474" bottom="0.55118110236220474" header="0.31496062992125984" footer="0.31496062992125984"/>
  <pageSetup paperSize="9"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[3]マスタ!#REF!</xm:f>
          </x14:formula1>
          <xm:sqref>N9:N39</xm:sqref>
        </x14:dataValidation>
        <x14:dataValidation type="list" allowBlank="1" showInputMessage="1" showErrorMessage="1">
          <x14:formula1>
            <xm:f>マスタ!$E$3:$E$37</xm:f>
          </x14:formula1>
          <xm:sqref>H6:K6</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A50"/>
  <sheetViews>
    <sheetView showGridLines="0" zoomScale="85" zoomScaleNormal="85" workbookViewId="0">
      <pane xSplit="4" ySplit="8" topLeftCell="E9" activePane="bottomRight" state="frozen"/>
      <selection activeCell="M39" sqref="M39"/>
      <selection pane="topRight" activeCell="M39" sqref="M39"/>
      <selection pane="bottomLeft" activeCell="M39" sqref="M39"/>
      <selection pane="bottomRight" activeCell="M9" sqref="M9"/>
    </sheetView>
  </sheetViews>
  <sheetFormatPr defaultColWidth="9" defaultRowHeight="13.5"/>
  <cols>
    <col min="1" max="1" width="9" style="5"/>
    <col min="2" max="3" width="4.5" style="5" customWidth="1"/>
    <col min="4" max="4" width="14.5" style="117" customWidth="1"/>
    <col min="5" max="8" width="5.875" style="5" customWidth="1"/>
    <col min="9" max="10" width="10.5" style="5" customWidth="1"/>
    <col min="11" max="11" width="11.625" style="5" customWidth="1"/>
    <col min="12" max="12" width="8.875" style="5" hidden="1" customWidth="1"/>
    <col min="13" max="13" width="10.625" style="5" customWidth="1"/>
    <col min="14" max="14" width="11.625" style="5" customWidth="1"/>
    <col min="15" max="15" width="10.625" style="5" customWidth="1"/>
    <col min="16" max="17" width="12.75" style="5" customWidth="1"/>
    <col min="18" max="18" width="10.25" style="154" bestFit="1" customWidth="1"/>
    <col min="19" max="19" width="9" style="158"/>
    <col min="20" max="20" width="9" style="5"/>
    <col min="21" max="21" width="27" style="5" bestFit="1" customWidth="1"/>
    <col min="22" max="22" width="23.5" style="5" bestFit="1" customWidth="1"/>
    <col min="23" max="23" width="9.625" style="5" bestFit="1" customWidth="1"/>
    <col min="24" max="24" width="8.625" style="5" customWidth="1"/>
    <col min="25" max="16384" width="9" style="5"/>
  </cols>
  <sheetData>
    <row r="2" spans="1:24">
      <c r="B2" s="5" t="s">
        <v>11</v>
      </c>
    </row>
    <row r="3" spans="1:24">
      <c r="B3" s="233" t="s">
        <v>194</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118"/>
      <c r="E5" s="6"/>
      <c r="F5" s="6"/>
      <c r="G5" s="6"/>
      <c r="H5" s="6"/>
      <c r="I5" s="6"/>
      <c r="J5" s="6"/>
      <c r="K5" s="7"/>
      <c r="L5" s="7"/>
      <c r="M5" s="7"/>
      <c r="N5" s="7"/>
      <c r="O5" s="7"/>
    </row>
    <row r="6" spans="1:24" ht="21" customHeight="1">
      <c r="B6" s="810">
        <f>B9</f>
        <v>45200</v>
      </c>
      <c r="C6" s="810"/>
      <c r="D6" s="810"/>
      <c r="E6" s="810"/>
      <c r="G6" s="8" t="s">
        <v>13</v>
      </c>
      <c r="H6" s="52" t="s">
        <v>26</v>
      </c>
      <c r="I6" s="8"/>
      <c r="K6" s="9" t="s">
        <v>14</v>
      </c>
      <c r="L6" s="9"/>
      <c r="M6" s="9" t="s">
        <v>146</v>
      </c>
      <c r="N6" s="10"/>
      <c r="O6" s="10"/>
      <c r="P6" s="10"/>
      <c r="Q6" s="5">
        <f>VLOOKUP(H6,マスタ!$E$3:$P$37,9,0)</f>
        <v>0</v>
      </c>
    </row>
    <row r="7" spans="1:24" ht="7.5" customHeight="1">
      <c r="B7" s="6"/>
      <c r="C7" s="6"/>
      <c r="D7" s="118"/>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496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538</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496</v>
      </c>
      <c r="V16" s="139" t="s">
        <v>437</v>
      </c>
      <c r="W16" s="138">
        <v>1750</v>
      </c>
      <c r="X16" s="138">
        <v>2250</v>
      </c>
    </row>
    <row r="17" spans="1:27"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7"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7"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7"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7"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c r="AA21" s="233" t="s">
        <v>494</v>
      </c>
    </row>
    <row r="22" spans="1:27"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7"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7"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7"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7"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7"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7"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7"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7"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7"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7"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5"/>
      <c r="M40" s="25"/>
      <c r="N40" s="25">
        <f>SUM(N9:N39)</f>
        <v>0</v>
      </c>
      <c r="O40" s="25"/>
      <c r="P40" s="25">
        <f>SUM(P9:P39)</f>
        <v>0</v>
      </c>
      <c r="Q40" s="25">
        <f>SUM(Q9:Q39)</f>
        <v>0</v>
      </c>
      <c r="R40" s="157"/>
      <c r="S40" s="161">
        <f>SUM(S9:S39)</f>
        <v>0</v>
      </c>
    </row>
    <row r="41" spans="1:19">
      <c r="K41" s="26"/>
      <c r="L41" s="26"/>
      <c r="M41" s="26"/>
      <c r="N41" s="26"/>
      <c r="O41" s="26"/>
    </row>
    <row r="42" spans="1:19">
      <c r="K42" s="123"/>
    </row>
    <row r="43" spans="1:19">
      <c r="K43" s="123"/>
      <c r="N43" s="124"/>
      <c r="O43" s="124"/>
    </row>
    <row r="44" spans="1:19">
      <c r="K44" s="123"/>
      <c r="N44" s="124"/>
      <c r="O44" s="124"/>
    </row>
    <row r="45" spans="1:19">
      <c r="K45" s="123"/>
      <c r="N45" s="124"/>
      <c r="O45" s="124"/>
    </row>
    <row r="46" spans="1:19">
      <c r="K46" s="123"/>
      <c r="N46" s="124"/>
      <c r="O46" s="124"/>
    </row>
    <row r="47" spans="1:19">
      <c r="K47" s="123"/>
      <c r="N47" s="124"/>
      <c r="O47" s="124"/>
    </row>
    <row r="48" spans="1:19">
      <c r="K48" s="123"/>
      <c r="N48" s="124"/>
      <c r="O48" s="124"/>
    </row>
    <row r="49" spans="11:15">
      <c r="K49" s="123"/>
      <c r="N49" s="124"/>
      <c r="O49" s="124"/>
    </row>
    <row r="50" spans="11:15">
      <c r="N50" s="125"/>
      <c r="O50" s="125"/>
    </row>
  </sheetData>
  <autoFilter ref="B8:Q40">
    <filterColumn colId="3" showButton="0"/>
    <filterColumn colId="5" showButton="0"/>
  </autoFilter>
  <mergeCells count="67">
    <mergeCell ref="E9:F9"/>
    <mergeCell ref="G9:H9"/>
    <mergeCell ref="B4:P4"/>
    <mergeCell ref="B6:E6"/>
    <mergeCell ref="E8:F8"/>
    <mergeCell ref="G8:H8"/>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E36:F36"/>
    <mergeCell ref="G36:H36"/>
    <mergeCell ref="B40:H40"/>
    <mergeCell ref="E37:F37"/>
    <mergeCell ref="G37:H37"/>
    <mergeCell ref="E38:F38"/>
    <mergeCell ref="G38:H38"/>
    <mergeCell ref="E39:F39"/>
    <mergeCell ref="G39:H39"/>
  </mergeCells>
  <phoneticPr fontId="1"/>
  <conditionalFormatting sqref="C9:D39">
    <cfRule type="expression" dxfId="133" priority="1">
      <formula>WEEKDAY(B9)=1</formula>
    </cfRule>
    <cfRule type="expression" dxfId="132" priority="2">
      <formula>WEEKDAY(B9)=7</formula>
    </cfRule>
  </conditionalFormatting>
  <printOptions horizontalCentered="1" verticalCentered="1"/>
  <pageMargins left="0.56000000000000005" right="0.34" top="0.68" bottom="0.19" header="0.51181102362204722" footer="0.25"/>
  <pageSetup paperSize="9" scale="65" orientation="portrait"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X41"/>
  <sheetViews>
    <sheetView showGridLines="0" zoomScale="85" zoomScaleNormal="85" workbookViewId="0">
      <selection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bestFit="1"/>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97</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40">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31" priority="29">
      <formula>WEEKDAY(B9)=1</formula>
    </cfRule>
    <cfRule type="expression" dxfId="130" priority="30">
      <formula>WEEKDAY(B9)=7</formula>
    </cfRule>
  </conditionalFormatting>
  <conditionalFormatting sqref="D9:D39">
    <cfRule type="expression" dxfId="129" priority="1">
      <formula>WEEKDAY(C9)=1</formula>
    </cfRule>
    <cfRule type="expression" dxfId="128"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X41"/>
  <sheetViews>
    <sheetView showGridLines="0" zoomScale="85" zoomScaleNormal="85" workbookViewId="0">
      <pane xSplit="4" ySplit="8" topLeftCell="E18"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41</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27" priority="21">
      <formula>WEEKDAY(B9)=1</formula>
    </cfRule>
    <cfRule type="expression" dxfId="126" priority="22">
      <formula>WEEKDAY(B9)=7</formula>
    </cfRule>
  </conditionalFormatting>
  <conditionalFormatting sqref="D9:D39">
    <cfRule type="expression" dxfId="125" priority="1">
      <formula>WEEKDAY(C9)=1</formula>
    </cfRule>
    <cfRule type="expression" dxfId="12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マスタ!$C$45:$C$51</xm:f>
          </x14:formula1>
          <xm:sqref>O9</xm:sqref>
        </x14:dataValidation>
        <x14:dataValidation type="list" allowBlank="1" showInputMessage="1" showErrorMessage="1">
          <x14:formula1>
            <xm:f>マスタ!$C$45:$C$50</xm:f>
          </x14:formula1>
          <xm:sqref>O10:O39</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X41"/>
  <sheetViews>
    <sheetView showGridLines="0" tabSelected="1" zoomScale="85" zoomScaleNormal="85" workbookViewId="0">
      <pane xSplit="4" ySplit="8" topLeftCell="E9" activePane="bottomRight" state="frozen"/>
      <selection activeCell="D9" sqref="D9:S39"/>
      <selection pane="topRight" activeCell="D9" sqref="D9:S39"/>
      <selection pane="bottomLeft" activeCell="D9" sqref="D9:S39"/>
      <selection pane="bottomRight"/>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33</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t="s">
        <v>203</v>
      </c>
      <c r="E9" s="818">
        <v>0.66666666666666663</v>
      </c>
      <c r="F9" s="818"/>
      <c r="G9" s="818">
        <v>0.875</v>
      </c>
      <c r="H9" s="818"/>
      <c r="I9" s="14">
        <f>IF(G9-E9&gt;0,G9-E9,"")</f>
        <v>0.20833333333333337</v>
      </c>
      <c r="J9" s="99">
        <f t="shared" ref="J9:J38" si="0">IFERROR(I9*24,"")</f>
        <v>5.0000000000000009</v>
      </c>
      <c r="K9" s="102"/>
      <c r="L9" s="15">
        <f>IFERROR(M9*K9,0)</f>
        <v>0</v>
      </c>
      <c r="M9" s="16">
        <f t="shared" ref="M9:M39" si="1">IFERROR(IF(A9=1,VLOOKUP(D9,$V$9:$X$21,3,0),VLOOKUP(D9,$V$9:$W$21,2,0)),"")</f>
        <v>1750</v>
      </c>
      <c r="N9" s="16">
        <f>IF(J9&lt;&gt;"",IF(J9&lt;&gt;"",J9*M9-L9,I9*M9),"")</f>
        <v>8750.0000000000018</v>
      </c>
      <c r="O9" s="15">
        <v>1200</v>
      </c>
      <c r="P9" s="16">
        <f>IF(J9&lt;&gt;"",IF(K9&lt;&gt;"",(J9-K9)*O9,(J9-K9)*O9),"")</f>
        <v>6000.0000000000009</v>
      </c>
      <c r="Q9" s="16">
        <f>IFERROR(N9-P9,"")</f>
        <v>2750.0000000000009</v>
      </c>
      <c r="R9" s="156">
        <v>45200</v>
      </c>
      <c r="S9" s="160">
        <f>IF(R9="","",P9)</f>
        <v>6000.0000000000009</v>
      </c>
      <c r="U9" s="139" t="s">
        <v>196</v>
      </c>
      <c r="V9" s="139" t="s">
        <v>203</v>
      </c>
      <c r="W9" s="138">
        <v>1750</v>
      </c>
      <c r="X9" s="138">
        <v>2250</v>
      </c>
    </row>
    <row r="10" spans="1:24" ht="23.25" customHeight="1">
      <c r="A10" s="98">
        <f t="shared" ref="A10:A39" si="2">MONTH(B10)</f>
        <v>10</v>
      </c>
      <c r="B10" s="17">
        <f>B9+1</f>
        <v>45201</v>
      </c>
      <c r="C10" s="18">
        <f t="shared" ref="C10:C39" si="3">B10</f>
        <v>45201</v>
      </c>
      <c r="D10" s="120" t="s">
        <v>578</v>
      </c>
      <c r="E10" s="816">
        <v>0.375</v>
      </c>
      <c r="F10" s="816"/>
      <c r="G10" s="816">
        <v>0.66666666666666663</v>
      </c>
      <c r="H10" s="816"/>
      <c r="I10" s="19">
        <f t="shared" ref="I10:I39" si="4">IF(G10-E10&gt;0,G10-E10,"")</f>
        <v>0.29166666666666663</v>
      </c>
      <c r="J10" s="100">
        <f t="shared" si="0"/>
        <v>6.9999999999999991</v>
      </c>
      <c r="K10" s="103">
        <v>1</v>
      </c>
      <c r="L10" s="15">
        <f t="shared" ref="L10:L39" si="5">IFERROR(M10*K10,0)</f>
        <v>1750</v>
      </c>
      <c r="M10" s="16">
        <f t="shared" si="1"/>
        <v>1750</v>
      </c>
      <c r="N10" s="16">
        <f t="shared" ref="N10:N39" si="6">IF(J10&lt;&gt;"",IF(J10&lt;&gt;"",J10*M10-L10,I10*M10),"")</f>
        <v>10499.999999999998</v>
      </c>
      <c r="O10" s="15">
        <v>1200</v>
      </c>
      <c r="P10" s="16">
        <f t="shared" ref="P10:P39" si="7">IF(J10&lt;&gt;"",IF(K10&lt;&gt;"",(J10-K10)*O10,(J10-K10)*O10),"")</f>
        <v>7199.9999999999991</v>
      </c>
      <c r="Q10" s="16">
        <f t="shared" ref="Q10:Q39" si="8">IFERROR(N10-P10,"")</f>
        <v>3299.9999999999991</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538</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12</v>
      </c>
      <c r="K40" s="105">
        <f>SUM(K9:K39)</f>
        <v>1</v>
      </c>
      <c r="L40" s="24">
        <f>SUM(L9:L39)</f>
        <v>1750</v>
      </c>
      <c r="M40" s="24"/>
      <c r="N40" s="25">
        <f>SUM(N9:N39)</f>
        <v>19250</v>
      </c>
      <c r="O40" s="25"/>
      <c r="P40" s="25">
        <f>SUM(P9:P39)</f>
        <v>13200</v>
      </c>
      <c r="Q40" s="25">
        <f>SUM(Q9:Q39)</f>
        <v>6050</v>
      </c>
      <c r="R40" s="157"/>
      <c r="S40" s="161">
        <f>SUM(S9:S39)</f>
        <v>6000.0000000000009</v>
      </c>
    </row>
    <row r="41" spans="1:19">
      <c r="K41" s="26"/>
      <c r="L41" s="26"/>
      <c r="M41" s="26"/>
      <c r="N41" s="26"/>
      <c r="O41" s="26"/>
    </row>
  </sheetData>
  <autoFilter ref="B8:S40">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23" priority="21">
      <formula>WEEKDAY(B9)=1</formula>
    </cfRule>
    <cfRule type="expression" dxfId="122" priority="22">
      <formula>WEEKDAY(B9)=7</formula>
    </cfRule>
  </conditionalFormatting>
  <conditionalFormatting sqref="D9:D39">
    <cfRule type="expression" dxfId="121" priority="1">
      <formula>WEEKDAY(C9)=1</formula>
    </cfRule>
    <cfRule type="expression" dxfId="120"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469</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19" priority="21">
      <formula>WEEKDAY(B9)=1</formula>
    </cfRule>
    <cfRule type="expression" dxfId="118" priority="22">
      <formula>WEEKDAY(B9)=7</formula>
    </cfRule>
  </conditionalFormatting>
  <conditionalFormatting sqref="D9:D39">
    <cfRule type="expression" dxfId="117" priority="1">
      <formula>WEEKDAY(C9)=1</formula>
    </cfRule>
    <cfRule type="expression" dxfId="116"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39</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40">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15" priority="21">
      <formula>WEEKDAY(B9)=1</formula>
    </cfRule>
    <cfRule type="expression" dxfId="114" priority="22">
      <formula>WEEKDAY(B9)=7</formula>
    </cfRule>
  </conditionalFormatting>
  <conditionalFormatting sqref="D9:D39">
    <cfRule type="expression" dxfId="113" priority="1">
      <formula>WEEKDAY(C9)=1</formula>
    </cfRule>
    <cfRule type="expression" dxfId="112"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34</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11" priority="21">
      <formula>WEEKDAY(B9)=1</formula>
    </cfRule>
    <cfRule type="expression" dxfId="110" priority="22">
      <formula>WEEKDAY(B9)=7</formula>
    </cfRule>
  </conditionalFormatting>
  <conditionalFormatting sqref="D9:D39">
    <cfRule type="expression" dxfId="109" priority="1">
      <formula>WEEKDAY(C9)=1</formula>
    </cfRule>
    <cfRule type="expression" dxfId="108"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40</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07" priority="21">
      <formula>WEEKDAY(B9)=1</formula>
    </cfRule>
    <cfRule type="expression" dxfId="106" priority="22">
      <formula>WEEKDAY(B9)=7</formula>
    </cfRule>
  </conditionalFormatting>
  <conditionalFormatting sqref="D9:D39">
    <cfRule type="expression" dxfId="105" priority="1">
      <formula>WEEKDAY(C9)=1</formula>
    </cfRule>
    <cfRule type="expression" dxfId="104"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35</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03" priority="21">
      <formula>WEEKDAY(B9)=1</formula>
    </cfRule>
    <cfRule type="expression" dxfId="102" priority="22">
      <formula>WEEKDAY(B9)=7</formula>
    </cfRule>
  </conditionalFormatting>
  <conditionalFormatting sqref="D9:D39">
    <cfRule type="expression" dxfId="101" priority="1">
      <formula>WEEKDAY(C9)=1</formula>
    </cfRule>
    <cfRule type="expression" dxfId="100"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515</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99" priority="21">
      <formula>WEEKDAY(B9)=1</formula>
    </cfRule>
    <cfRule type="expression" dxfId="98" priority="22">
      <formula>WEEKDAY(B9)=7</formula>
    </cfRule>
  </conditionalFormatting>
  <conditionalFormatting sqref="D9:D39">
    <cfRule type="expression" dxfId="97" priority="1">
      <formula>WEEKDAY(C9)=1</formula>
    </cfRule>
    <cfRule type="expression" dxfId="96"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524</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538</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95" priority="21">
      <formula>WEEKDAY(B9)=1</formula>
    </cfRule>
    <cfRule type="expression" dxfId="94" priority="22">
      <formula>WEEKDAY(B9)=7</formula>
    </cfRule>
  </conditionalFormatting>
  <conditionalFormatting sqref="D9:D39">
    <cfRule type="expression" dxfId="93" priority="1">
      <formula>WEEKDAY(C9)=1</formula>
    </cfRule>
    <cfRule type="expression" dxfId="92"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42</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1"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91" priority="21">
      <formula>WEEKDAY(B9)=1</formula>
    </cfRule>
    <cfRule type="expression" dxfId="90" priority="22">
      <formula>WEEKDAY(B9)=7</formula>
    </cfRule>
  </conditionalFormatting>
  <conditionalFormatting sqref="D9:D39">
    <cfRule type="expression" dxfId="89" priority="1">
      <formula>WEEKDAY(C9)=1</formula>
    </cfRule>
    <cfRule type="expression" dxfId="88"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マスタ!$C$45:$C$51</xm:f>
          </x14:formula1>
          <xm:sqref>O9</xm:sqref>
        </x14:dataValidation>
        <x14:dataValidation type="list" allowBlank="1" showInputMessage="1" showErrorMessage="1">
          <x14:formula1>
            <xm:f>マスタ!$C$45:$C$50</xm:f>
          </x14:formula1>
          <xm:sqref>O10:O39</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36</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87" priority="21">
      <formula>WEEKDAY(B9)=1</formula>
    </cfRule>
    <cfRule type="expression" dxfId="86" priority="22">
      <formula>WEEKDAY(B9)=7</formula>
    </cfRule>
  </conditionalFormatting>
  <conditionalFormatting sqref="D9:D39">
    <cfRule type="expression" dxfId="85" priority="1">
      <formula>WEEKDAY(C9)=1</formula>
    </cfRule>
    <cfRule type="expression" dxfId="8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37</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83" priority="21">
      <formula>WEEKDAY(B9)=1</formula>
    </cfRule>
    <cfRule type="expression" dxfId="82" priority="22">
      <formula>WEEKDAY(B9)=7</formula>
    </cfRule>
  </conditionalFormatting>
  <conditionalFormatting sqref="D9:D39">
    <cfRule type="expression" dxfId="81" priority="1">
      <formula>WEEKDAY(C9)=1</formula>
    </cfRule>
    <cfRule type="expression" dxfId="80" priority="2">
      <formula>WEEKDAY(C9)=7</formula>
    </cfRule>
  </conditionalFormatting>
  <printOptions horizontalCentered="1" verticalCentered="1"/>
  <pageMargins left="0.56000000000000005" right="0.34" top="0.68" bottom="0.19" header="0.51181102362204722" footer="0.25"/>
  <pageSetup paperSize="9" orientation="portrait" horizontalDpi="4294967293" verticalDpi="0"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483</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79" priority="21">
      <formula>WEEKDAY(B9)=1</formula>
    </cfRule>
    <cfRule type="expression" dxfId="78" priority="22">
      <formula>WEEKDAY(B9)=7</formula>
    </cfRule>
  </conditionalFormatting>
  <conditionalFormatting sqref="D9:D39">
    <cfRule type="expression" dxfId="77" priority="1">
      <formula>WEEKDAY(C9)=1</formula>
    </cfRule>
    <cfRule type="expression" dxfId="76"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0.2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484</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75" priority="21">
      <formula>WEEKDAY(B9)=1</formula>
    </cfRule>
    <cfRule type="expression" dxfId="74" priority="22">
      <formula>WEEKDAY(B9)=7</formula>
    </cfRule>
  </conditionalFormatting>
  <conditionalFormatting sqref="D9:D39">
    <cfRule type="expression" dxfId="73" priority="1">
      <formula>WEEKDAY(C9)=1</formula>
    </cfRule>
    <cfRule type="expression" dxfId="72"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2:X41"/>
  <sheetViews>
    <sheetView showGridLines="0" zoomScaleNormal="100" workbookViewId="0">
      <pane xSplit="4" ySplit="8" topLeftCell="E9" activePane="bottomRight" state="frozen"/>
      <selection activeCell="D9" sqref="D9:S39"/>
      <selection pane="topRight" activeCell="D9" sqref="D9:S39"/>
      <selection pane="bottomLeft" activeCell="D9" sqref="D9:S39"/>
      <selection pane="bottomRight" activeCell="N23" sqref="N23"/>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59</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t="s">
        <v>477</v>
      </c>
      <c r="E9" s="818">
        <v>0.66666666666666663</v>
      </c>
      <c r="F9" s="818"/>
      <c r="G9" s="818">
        <v>0.83333333333333337</v>
      </c>
      <c r="H9" s="818"/>
      <c r="I9" s="14">
        <f>IF(G9-E9&gt;0,G9-E9,"")</f>
        <v>0.16666666666666674</v>
      </c>
      <c r="J9" s="99">
        <f t="shared" ref="J9:J38" si="0">IFERROR(I9*24,"")</f>
        <v>4.0000000000000018</v>
      </c>
      <c r="K9" s="102"/>
      <c r="L9" s="15">
        <f>IFERROR(M9*K9,0)</f>
        <v>0</v>
      </c>
      <c r="M9" s="16">
        <f t="shared" ref="M9:M39" si="1">IFERROR(IF(A9=1,VLOOKUP(D9,$V$9:$X$21,3,0),VLOOKUP(D9,$V$9:$W$21,2,0)),"")</f>
        <v>1800</v>
      </c>
      <c r="N9" s="16">
        <f>IF(J9&lt;&gt;"",IF(J9&lt;&gt;"",J9*M9-L9,I9*M9),"")</f>
        <v>7200.0000000000036</v>
      </c>
      <c r="O9" s="15">
        <v>1200</v>
      </c>
      <c r="P9" s="16">
        <f>IF(J9&lt;&gt;"",IF(K9&lt;&gt;"",(J9-K9)*O9,(J9-K9)*O9),"")</f>
        <v>4800.0000000000018</v>
      </c>
      <c r="Q9" s="16">
        <f>IFERROR(N9-P9,"")</f>
        <v>2400.0000000000018</v>
      </c>
      <c r="R9" s="156">
        <v>45200</v>
      </c>
      <c r="S9" s="160">
        <f>IF(R9="","",P9)</f>
        <v>4800.0000000000018</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4.0000000000000018</v>
      </c>
      <c r="K40" s="105">
        <f>SUM(K9:K39)</f>
        <v>0</v>
      </c>
      <c r="L40" s="24">
        <f>SUM(L9:L39)</f>
        <v>0</v>
      </c>
      <c r="M40" s="24"/>
      <c r="N40" s="25">
        <f>SUM(N9:N39)</f>
        <v>7200.0000000000036</v>
      </c>
      <c r="O40" s="25"/>
      <c r="P40" s="25">
        <f>SUM(P9:P39)</f>
        <v>4800.0000000000018</v>
      </c>
      <c r="Q40" s="25">
        <f>SUM(Q9:Q39)</f>
        <v>2400.0000000000018</v>
      </c>
      <c r="R40" s="157"/>
      <c r="S40" s="161">
        <f>SUM(S9:S39)</f>
        <v>4800.0000000000018</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71" priority="21">
      <formula>WEEKDAY(B9)=1</formula>
    </cfRule>
    <cfRule type="expression" dxfId="70" priority="22">
      <formula>WEEKDAY(B9)=7</formula>
    </cfRule>
  </conditionalFormatting>
  <conditionalFormatting sqref="D9:D39">
    <cfRule type="expression" dxfId="69" priority="1">
      <formula>WEEKDAY(C9)=1</formula>
    </cfRule>
    <cfRule type="expression" dxfId="68"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500</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67" priority="21">
      <formula>WEEKDAY(B9)=1</formula>
    </cfRule>
    <cfRule type="expression" dxfId="66" priority="22">
      <formula>WEEKDAY(B9)=7</formula>
    </cfRule>
  </conditionalFormatting>
  <conditionalFormatting sqref="D9:D39">
    <cfRule type="expression" dxfId="65" priority="1">
      <formula>WEEKDAY(C9)=1</formula>
    </cfRule>
    <cfRule type="expression" dxfId="6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X41"/>
  <sheetViews>
    <sheetView showGridLines="0" zoomScale="85" zoomScaleNormal="85" workbookViewId="0">
      <pane xSplit="4" ySplit="8" topLeftCell="E18"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8.87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106</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538</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40">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63" priority="21">
      <formula>WEEKDAY(B9)=1</formula>
    </cfRule>
    <cfRule type="expression" dxfId="62" priority="22">
      <formula>WEEKDAY(B9)=7</formula>
    </cfRule>
  </conditionalFormatting>
  <conditionalFormatting sqref="D9:D39">
    <cfRule type="expression" dxfId="61" priority="1">
      <formula>WEEKDAY(C9)=1</formula>
    </cfRule>
    <cfRule type="expression" dxfId="60"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2:X41"/>
  <sheetViews>
    <sheetView showGridLines="0" zoomScale="85" zoomScaleNormal="85" workbookViewId="0">
      <pane xSplit="4" ySplit="8" topLeftCell="J12"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107</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59" priority="21">
      <formula>WEEKDAY(B9)=1</formula>
    </cfRule>
    <cfRule type="expression" dxfId="58" priority="22">
      <formula>WEEKDAY(B9)=7</formula>
    </cfRule>
  </conditionalFormatting>
  <conditionalFormatting sqref="D9:D39">
    <cfRule type="expression" dxfId="57" priority="1">
      <formula>WEEKDAY(C9)=1</formula>
    </cfRule>
    <cfRule type="expression" dxfId="56"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X41"/>
  <sheetViews>
    <sheetView showGridLines="0" topLeftCell="A3" zoomScale="70" zoomScaleNormal="70" workbookViewId="0">
      <pane xSplit="4" ySplit="6" topLeftCell="E15"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108</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55" priority="21">
      <formula>WEEKDAY(B9)=1</formula>
    </cfRule>
    <cfRule type="expression" dxfId="54" priority="22">
      <formula>WEEKDAY(B9)=7</formula>
    </cfRule>
  </conditionalFormatting>
  <conditionalFormatting sqref="D9:D39">
    <cfRule type="expression" dxfId="53" priority="1">
      <formula>WEEKDAY(C9)=1</formula>
    </cfRule>
    <cfRule type="expression" dxfId="52"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518</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51" priority="23">
      <formula>WEEKDAY(B9)=1</formula>
    </cfRule>
    <cfRule type="expression" dxfId="50" priority="24">
      <formula>WEEKDAY(B9)=7</formula>
    </cfRule>
  </conditionalFormatting>
  <conditionalFormatting sqref="D9:D39">
    <cfRule type="expression" dxfId="49" priority="1">
      <formula>WEEKDAY(C9)=1</formula>
    </cfRule>
    <cfRule type="expression" dxfId="48"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X41"/>
  <sheetViews>
    <sheetView showGridLines="0" zoomScaleNormal="100" workbookViewId="0">
      <pane xSplit="4" ySplit="8" topLeftCell="E18"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2.7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109</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47" priority="21">
      <formula>WEEKDAY(B9)=1</formula>
    </cfRule>
    <cfRule type="expression" dxfId="46" priority="22">
      <formula>WEEKDAY(B9)=7</formula>
    </cfRule>
  </conditionalFormatting>
  <conditionalFormatting sqref="D9:D39">
    <cfRule type="expression" dxfId="45" priority="1">
      <formula>WEEKDAY(C9)=1</formula>
    </cfRule>
    <cfRule type="expression" dxfId="4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2:X41"/>
  <sheetViews>
    <sheetView showGridLines="0" zoomScale="85" zoomScaleNormal="85"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110</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43" priority="21">
      <formula>WEEKDAY(B9)=1</formula>
    </cfRule>
    <cfRule type="expression" dxfId="42" priority="22">
      <formula>WEEKDAY(B9)=7</formula>
    </cfRule>
  </conditionalFormatting>
  <conditionalFormatting sqref="D9:D39">
    <cfRule type="expression" dxfId="41" priority="1">
      <formula>WEEKDAY(C9)=1</formula>
    </cfRule>
    <cfRule type="expression" dxfId="40"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2:X41"/>
  <sheetViews>
    <sheetView showGridLines="0" zoomScale="85" zoomScaleNormal="85" workbookViewId="0">
      <pane xSplit="4" ySplit="8" topLeftCell="E15"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522</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538</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39" priority="21">
      <formula>WEEKDAY(B9)=1</formula>
    </cfRule>
    <cfRule type="expression" dxfId="38" priority="22">
      <formula>WEEKDAY(B9)=7</formula>
    </cfRule>
  </conditionalFormatting>
  <conditionalFormatting sqref="D9:D39">
    <cfRule type="expression" dxfId="37" priority="1">
      <formula>WEEKDAY(C9)=1</formula>
    </cfRule>
    <cfRule type="expression" dxfId="36"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2:X41"/>
  <sheetViews>
    <sheetView showGridLines="0" zoomScale="70" zoomScaleNormal="70" workbookViewId="0">
      <pane xSplit="4" ySplit="8" topLeftCell="J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11.5" style="154" bestFit="1" customWidth="1"/>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206</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35" priority="21">
      <formula>WEEKDAY(B9)=1</formula>
    </cfRule>
    <cfRule type="expression" dxfId="34" priority="22">
      <formula>WEEKDAY(B9)=7</formula>
    </cfRule>
  </conditionalFormatting>
  <conditionalFormatting sqref="D9:D39">
    <cfRule type="expression" dxfId="33" priority="1">
      <formula>WEEKDAY(C9)=1</formula>
    </cfRule>
    <cfRule type="expression" dxfId="32"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t="s">
        <v>208</v>
      </c>
      <c r="I6" s="8"/>
      <c r="K6" s="9" t="s">
        <v>14</v>
      </c>
      <c r="L6" s="9"/>
      <c r="M6" s="9" t="s">
        <v>146</v>
      </c>
      <c r="N6" s="10"/>
      <c r="O6" s="10"/>
      <c r="P6" s="10"/>
      <c r="Q6" s="5">
        <f>VLOOKUP(H6,マスタ!$E$3:$P$37,9,0)</f>
        <v>0</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31" priority="21">
      <formula>WEEKDAY(B9)=1</formula>
    </cfRule>
    <cfRule type="expression" dxfId="30" priority="22">
      <formula>WEEKDAY(B9)=7</formula>
    </cfRule>
  </conditionalFormatting>
  <conditionalFormatting sqref="D9:D39">
    <cfRule type="expression" dxfId="29" priority="1">
      <formula>WEEKDAY(C9)=1</formula>
    </cfRule>
    <cfRule type="expression" dxfId="28"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27" priority="21">
      <formula>WEEKDAY(B9)=1</formula>
    </cfRule>
    <cfRule type="expression" dxfId="26" priority="22">
      <formula>WEEKDAY(B9)=7</formula>
    </cfRule>
  </conditionalFormatting>
  <conditionalFormatting sqref="D9:D39">
    <cfRule type="expression" dxfId="25" priority="1">
      <formula>WEEKDAY(C9)=1</formula>
    </cfRule>
    <cfRule type="expression" dxfId="2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23" priority="21">
      <formula>WEEKDAY(B9)=1</formula>
    </cfRule>
    <cfRule type="expression" dxfId="22" priority="22">
      <formula>WEEKDAY(B9)=7</formula>
    </cfRule>
  </conditionalFormatting>
  <conditionalFormatting sqref="D9:D39">
    <cfRule type="expression" dxfId="21" priority="1">
      <formula>WEEKDAY(C9)=1</formula>
    </cfRule>
    <cfRule type="expression" dxfId="20"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2:X41"/>
  <sheetViews>
    <sheetView showGridLines="0" zoomScale="70" zoomScaleNormal="70" workbookViewId="0">
      <pane xSplit="4" ySplit="8" topLeftCell="I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9" priority="21">
      <formula>WEEKDAY(B9)=1</formula>
    </cfRule>
    <cfRule type="expression" dxfId="18" priority="22">
      <formula>WEEKDAY(B9)=7</formula>
    </cfRule>
  </conditionalFormatting>
  <conditionalFormatting sqref="D9:D39">
    <cfRule type="expression" dxfId="17" priority="1">
      <formula>WEEKDAY(C9)=1</formula>
    </cfRule>
    <cfRule type="expression" dxfId="16"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5" priority="21">
      <formula>WEEKDAY(B9)=1</formula>
    </cfRule>
    <cfRule type="expression" dxfId="14" priority="22">
      <formula>WEEKDAY(B9)=7</formula>
    </cfRule>
  </conditionalFormatting>
  <conditionalFormatting sqref="D9:D39">
    <cfRule type="expression" dxfId="13" priority="1">
      <formula>WEEKDAY(C9)=1</formula>
    </cfRule>
    <cfRule type="expression" dxfId="12"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2:X41"/>
  <sheetViews>
    <sheetView showGridLines="0" zoomScale="70" zoomScaleNormal="70" workbookViewId="0">
      <pane xSplit="4" ySplit="8" topLeftCell="G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11" priority="21">
      <formula>WEEKDAY(B9)=1</formula>
    </cfRule>
    <cfRule type="expression" dxfId="10" priority="22">
      <formula>WEEKDAY(B9)=7</formula>
    </cfRule>
  </conditionalFormatting>
  <conditionalFormatting sqref="D9:D39">
    <cfRule type="expression" dxfId="9" priority="1">
      <formula>WEEKDAY(C9)=1</formula>
    </cfRule>
    <cfRule type="expression" dxfId="8"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2:X41"/>
  <sheetViews>
    <sheetView showGridLines="0" zoomScale="70" zoomScaleNormal="70" workbookViewId="0">
      <pane xSplit="4" ySplit="8" topLeftCell="E9" activePane="bottomRight" state="frozen"/>
      <selection activeCell="D9" sqref="D9:S39"/>
      <selection pane="topRight" activeCell="D9" sqref="D9:S39"/>
      <selection pane="bottomLeft" activeCell="D9" sqref="D9:S39"/>
      <selection pane="bottomRight" activeCell="D9" sqref="D9:S39"/>
    </sheetView>
  </sheetViews>
  <sheetFormatPr defaultColWidth="9" defaultRowHeight="13.5"/>
  <cols>
    <col min="1" max="1" width="9" style="5"/>
    <col min="2" max="3" width="4.5" style="5" customWidth="1"/>
    <col min="4" max="4" width="14.5" style="5" customWidth="1"/>
    <col min="5" max="8" width="5.875" style="5" customWidth="1"/>
    <col min="9" max="10" width="10.5" style="5" customWidth="1"/>
    <col min="11" max="11" width="11.625" style="5" customWidth="1"/>
    <col min="12" max="12" width="11.625" style="5" hidden="1" customWidth="1"/>
    <col min="13" max="13" width="10.625" style="5" customWidth="1"/>
    <col min="14" max="14" width="11.625" style="5" customWidth="1"/>
    <col min="15" max="15" width="10.625" style="5" customWidth="1"/>
    <col min="16" max="17" width="12.75" style="5" customWidth="1"/>
    <col min="18" max="18" width="9" style="154"/>
    <col min="19" max="19" width="9" style="158"/>
    <col min="20" max="20" width="9" style="5"/>
    <col min="21" max="21" width="27" style="5" bestFit="1" customWidth="1"/>
    <col min="22" max="22" width="23.5" style="5" bestFit="1" customWidth="1"/>
    <col min="23" max="23" width="9" style="5"/>
    <col min="24" max="24" width="10.125" style="5" customWidth="1"/>
    <col min="25" max="16384" width="9" style="5"/>
  </cols>
  <sheetData>
    <row r="2" spans="1:24">
      <c r="B2" s="233" t="s">
        <v>195</v>
      </c>
    </row>
    <row r="4" spans="1:24" ht="21.75" thickBot="1">
      <c r="B4" s="809" t="s">
        <v>12</v>
      </c>
      <c r="C4" s="809"/>
      <c r="D4" s="809"/>
      <c r="E4" s="809"/>
      <c r="F4" s="809"/>
      <c r="G4" s="809"/>
      <c r="H4" s="809"/>
      <c r="I4" s="809"/>
      <c r="J4" s="809"/>
      <c r="K4" s="809"/>
      <c r="L4" s="809"/>
      <c r="M4" s="809"/>
      <c r="N4" s="809"/>
      <c r="O4" s="809"/>
      <c r="P4" s="809"/>
    </row>
    <row r="5" spans="1:24" ht="12" customHeight="1">
      <c r="B5" s="6"/>
      <c r="C5" s="6"/>
      <c r="D5" s="6"/>
      <c r="E5" s="6"/>
      <c r="F5" s="6"/>
      <c r="G5" s="6"/>
      <c r="H5" s="6"/>
      <c r="I5" s="6"/>
      <c r="J5" s="6"/>
      <c r="K5" s="7"/>
      <c r="L5" s="7"/>
      <c r="M5" s="7"/>
      <c r="N5" s="7"/>
      <c r="O5" s="7"/>
    </row>
    <row r="6" spans="1:24" ht="21" customHeight="1">
      <c r="B6" s="810">
        <f>B9</f>
        <v>45200</v>
      </c>
      <c r="C6" s="810"/>
      <c r="D6" s="810"/>
      <c r="E6" s="810"/>
      <c r="G6" s="8" t="s">
        <v>13</v>
      </c>
      <c r="H6" s="52"/>
      <c r="I6" s="8"/>
      <c r="K6" s="9" t="s">
        <v>14</v>
      </c>
      <c r="L6" s="9"/>
      <c r="M6" s="9" t="s">
        <v>146</v>
      </c>
      <c r="N6" s="10"/>
      <c r="O6" s="10"/>
      <c r="P6" s="10"/>
      <c r="Q6" s="5" t="e">
        <f>VLOOKUP(H6,マスタ!$E$3:$P$37,9,0)</f>
        <v>#N/A</v>
      </c>
      <c r="W6" s="233" t="s">
        <v>497</v>
      </c>
      <c r="X6" s="233"/>
    </row>
    <row r="7" spans="1:24" ht="7.5" customHeight="1">
      <c r="B7" s="6"/>
      <c r="C7" s="6"/>
      <c r="D7" s="6"/>
      <c r="E7" s="6"/>
      <c r="F7" s="6"/>
      <c r="G7" s="6"/>
      <c r="H7" s="6"/>
      <c r="I7" s="6"/>
      <c r="J7" s="6"/>
      <c r="K7" s="7"/>
      <c r="L7" s="7"/>
      <c r="M7" s="7"/>
      <c r="N7" s="7"/>
      <c r="O7" s="7"/>
    </row>
    <row r="8" spans="1:24" ht="23.25" customHeight="1">
      <c r="B8" s="11" t="s">
        <v>15</v>
      </c>
      <c r="C8" s="27" t="s">
        <v>16</v>
      </c>
      <c r="D8" s="119" t="s">
        <v>86</v>
      </c>
      <c r="E8" s="819" t="s">
        <v>17</v>
      </c>
      <c r="F8" s="819"/>
      <c r="G8" s="819" t="s">
        <v>18</v>
      </c>
      <c r="H8" s="819"/>
      <c r="I8" s="27" t="s">
        <v>19</v>
      </c>
      <c r="J8" s="27" t="s">
        <v>20</v>
      </c>
      <c r="K8" s="27" t="s">
        <v>23</v>
      </c>
      <c r="L8" s="27"/>
      <c r="M8" s="27" t="s">
        <v>118</v>
      </c>
      <c r="N8" s="27" t="s">
        <v>24</v>
      </c>
      <c r="O8" s="27" t="s">
        <v>119</v>
      </c>
      <c r="P8" s="27" t="s">
        <v>21</v>
      </c>
      <c r="Q8" s="27" t="s">
        <v>25</v>
      </c>
      <c r="R8" s="155" t="s">
        <v>127</v>
      </c>
      <c r="S8" s="159" t="s">
        <v>128</v>
      </c>
      <c r="U8" s="5" t="s">
        <v>83</v>
      </c>
      <c r="V8" s="5" t="s">
        <v>87</v>
      </c>
      <c r="W8" s="5" t="s">
        <v>120</v>
      </c>
      <c r="X8" s="5" t="s">
        <v>495</v>
      </c>
    </row>
    <row r="9" spans="1:24" ht="23.25" customHeight="1">
      <c r="A9" s="98">
        <f>MONTH(B9)</f>
        <v>10</v>
      </c>
      <c r="B9" s="12">
        <f>長尾!B9</f>
        <v>45200</v>
      </c>
      <c r="C9" s="13">
        <f>B9</f>
        <v>45200</v>
      </c>
      <c r="D9" s="120"/>
      <c r="E9" s="818"/>
      <c r="F9" s="818"/>
      <c r="G9" s="818"/>
      <c r="H9" s="818"/>
      <c r="I9" s="14" t="str">
        <f>IF(G9-E9&gt;0,G9-E9,"")</f>
        <v/>
      </c>
      <c r="J9" s="99" t="str">
        <f t="shared" ref="J9:J38" si="0">IFERROR(I9*24,"")</f>
        <v/>
      </c>
      <c r="K9" s="102"/>
      <c r="L9" s="15">
        <f>IFERROR(M9*K9,0)</f>
        <v>0</v>
      </c>
      <c r="M9" s="16" t="str">
        <f t="shared" ref="M9:M39" si="1">IFERROR(IF(A9=1,VLOOKUP(D9,$V$9:$X$21,3,0),VLOOKUP(D9,$V$9:$W$21,2,0)),"")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1:24" ht="23.25" customHeight="1">
      <c r="A10" s="98">
        <f t="shared" ref="A10:A39" si="2">MONTH(B10)</f>
        <v>10</v>
      </c>
      <c r="B10" s="17">
        <f>B9+1</f>
        <v>45201</v>
      </c>
      <c r="C10" s="18">
        <f t="shared" ref="C10:C39" si="3">B10</f>
        <v>45201</v>
      </c>
      <c r="D10" s="120"/>
      <c r="E10" s="816"/>
      <c r="F10" s="816"/>
      <c r="G10" s="816"/>
      <c r="H10" s="816"/>
      <c r="I10" s="19" t="str">
        <f t="shared" ref="I10:I39" si="4">IF(G10-E10&gt;0,G10-E10,"")</f>
        <v/>
      </c>
      <c r="J10" s="100" t="str">
        <f t="shared" si="0"/>
        <v/>
      </c>
      <c r="K10" s="103"/>
      <c r="L10" s="15">
        <f t="shared" ref="L10:L39" si="5">IFERROR(M10*K10,0)</f>
        <v>0</v>
      </c>
      <c r="M10" s="16" t="str">
        <f t="shared" si="1"/>
        <v/>
      </c>
      <c r="N10" s="16" t="str">
        <f t="shared" ref="N10:N39" si="6">IF(J10&lt;&gt;"",IF(J10&lt;&gt;"",J10*M10-L10,I10*M10),"")</f>
        <v/>
      </c>
      <c r="O10" s="15"/>
      <c r="P10" s="16" t="str">
        <f t="shared" ref="P10:P39" si="7">IF(J10&lt;&gt;"",IF(K10&lt;&gt;"",(J10-K10)*O10,(J10-K10)*O10),"")</f>
        <v/>
      </c>
      <c r="Q10" s="16" t="str">
        <f t="shared" ref="Q10:Q39" si="8">IFERROR(N10-P10,"")</f>
        <v/>
      </c>
      <c r="R10" s="156"/>
      <c r="S10" s="160" t="str">
        <f t="shared" ref="S10:S39" si="9">IF(R10="","",P10)</f>
        <v/>
      </c>
      <c r="U10" s="139" t="s">
        <v>84</v>
      </c>
      <c r="V10" s="139" t="s">
        <v>202</v>
      </c>
      <c r="W10" s="138">
        <v>1800</v>
      </c>
      <c r="X10" s="138">
        <v>2300</v>
      </c>
    </row>
    <row r="11" spans="1:24" ht="23.25" customHeight="1">
      <c r="A11" s="98">
        <f t="shared" si="2"/>
        <v>10</v>
      </c>
      <c r="B11" s="17">
        <f t="shared" ref="B11:B39" si="10">B10+1</f>
        <v>45202</v>
      </c>
      <c r="C11" s="18">
        <f t="shared" si="3"/>
        <v>45202</v>
      </c>
      <c r="D11" s="120"/>
      <c r="E11" s="816"/>
      <c r="F11" s="816"/>
      <c r="G11" s="816"/>
      <c r="H11" s="816"/>
      <c r="I11" s="19" t="str">
        <f t="shared" si="4"/>
        <v/>
      </c>
      <c r="J11" s="100" t="str">
        <f t="shared" si="0"/>
        <v/>
      </c>
      <c r="K11" s="103"/>
      <c r="L11" s="15">
        <f t="shared" si="5"/>
        <v>0</v>
      </c>
      <c r="M11" s="16" t="str">
        <f t="shared" si="1"/>
        <v/>
      </c>
      <c r="N11" s="16" t="str">
        <f t="shared" si="6"/>
        <v/>
      </c>
      <c r="O11" s="15"/>
      <c r="P11" s="16" t="str">
        <f t="shared" si="7"/>
        <v/>
      </c>
      <c r="Q11" s="16" t="str">
        <f t="shared" si="8"/>
        <v/>
      </c>
      <c r="R11" s="156"/>
      <c r="S11" s="160" t="str">
        <f t="shared" si="9"/>
        <v/>
      </c>
      <c r="U11" s="139" t="s">
        <v>84</v>
      </c>
      <c r="V11" s="139" t="s">
        <v>201</v>
      </c>
      <c r="W11" s="138">
        <v>1800</v>
      </c>
      <c r="X11" s="138">
        <v>2300</v>
      </c>
    </row>
    <row r="12" spans="1:24" ht="23.25" customHeight="1">
      <c r="A12" s="98">
        <f t="shared" si="2"/>
        <v>10</v>
      </c>
      <c r="B12" s="17">
        <f t="shared" si="10"/>
        <v>45203</v>
      </c>
      <c r="C12" s="18">
        <f t="shared" si="3"/>
        <v>45203</v>
      </c>
      <c r="D12" s="120"/>
      <c r="E12" s="816"/>
      <c r="F12" s="816"/>
      <c r="G12" s="816"/>
      <c r="H12" s="816"/>
      <c r="I12" s="19" t="str">
        <f t="shared" si="4"/>
        <v/>
      </c>
      <c r="J12" s="100" t="str">
        <f t="shared" si="0"/>
        <v/>
      </c>
      <c r="K12" s="103"/>
      <c r="L12" s="15">
        <f t="shared" si="5"/>
        <v>0</v>
      </c>
      <c r="M12" s="16" t="str">
        <f t="shared" si="1"/>
        <v/>
      </c>
      <c r="N12" s="16" t="str">
        <f t="shared" si="6"/>
        <v/>
      </c>
      <c r="O12" s="15"/>
      <c r="P12" s="16" t="str">
        <f t="shared" si="7"/>
        <v/>
      </c>
      <c r="Q12" s="16" t="str">
        <f t="shared" si="8"/>
        <v/>
      </c>
      <c r="R12" s="156"/>
      <c r="S12" s="160" t="str">
        <f t="shared" si="9"/>
        <v/>
      </c>
      <c r="U12" s="139" t="s">
        <v>84</v>
      </c>
      <c r="V12" s="139" t="s">
        <v>200</v>
      </c>
      <c r="W12" s="138">
        <v>1800</v>
      </c>
      <c r="X12" s="138">
        <v>2300</v>
      </c>
    </row>
    <row r="13" spans="1:24" ht="23.25" customHeight="1">
      <c r="A13" s="98">
        <f t="shared" si="2"/>
        <v>10</v>
      </c>
      <c r="B13" s="17">
        <f t="shared" si="10"/>
        <v>45204</v>
      </c>
      <c r="C13" s="18">
        <f t="shared" si="3"/>
        <v>45204</v>
      </c>
      <c r="D13" s="120"/>
      <c r="E13" s="816"/>
      <c r="F13" s="816"/>
      <c r="G13" s="816"/>
      <c r="H13" s="816"/>
      <c r="I13" s="19" t="str">
        <f t="shared" si="4"/>
        <v/>
      </c>
      <c r="J13" s="100" t="str">
        <f t="shared" si="0"/>
        <v/>
      </c>
      <c r="K13" s="103"/>
      <c r="L13" s="15">
        <f t="shared" si="5"/>
        <v>0</v>
      </c>
      <c r="M13" s="16" t="str">
        <f t="shared" si="1"/>
        <v/>
      </c>
      <c r="N13" s="16" t="str">
        <f t="shared" si="6"/>
        <v/>
      </c>
      <c r="O13" s="15"/>
      <c r="P13" s="16" t="str">
        <f t="shared" si="7"/>
        <v/>
      </c>
      <c r="Q13" s="16" t="str">
        <f t="shared" si="8"/>
        <v/>
      </c>
      <c r="R13" s="156"/>
      <c r="S13" s="160" t="str">
        <f t="shared" si="9"/>
        <v/>
      </c>
      <c r="U13" s="139" t="s">
        <v>84</v>
      </c>
      <c r="V13" s="139" t="s">
        <v>199</v>
      </c>
      <c r="W13" s="138">
        <v>1800</v>
      </c>
      <c r="X13" s="138">
        <v>2300</v>
      </c>
    </row>
    <row r="14" spans="1:24" ht="23.25" customHeight="1">
      <c r="A14" s="98">
        <f t="shared" si="2"/>
        <v>10</v>
      </c>
      <c r="B14" s="17">
        <f t="shared" si="10"/>
        <v>45205</v>
      </c>
      <c r="C14" s="18">
        <f t="shared" si="3"/>
        <v>45205</v>
      </c>
      <c r="D14" s="120"/>
      <c r="E14" s="816"/>
      <c r="F14" s="816"/>
      <c r="G14" s="816"/>
      <c r="H14" s="816"/>
      <c r="I14" s="19" t="str">
        <f t="shared" si="4"/>
        <v/>
      </c>
      <c r="J14" s="100" t="str">
        <f t="shared" si="0"/>
        <v/>
      </c>
      <c r="K14" s="103"/>
      <c r="L14" s="15">
        <f t="shared" si="5"/>
        <v>0</v>
      </c>
      <c r="M14" s="16" t="str">
        <f t="shared" si="1"/>
        <v/>
      </c>
      <c r="N14" s="16" t="str">
        <f t="shared" si="6"/>
        <v/>
      </c>
      <c r="O14" s="15"/>
      <c r="P14" s="16" t="str">
        <f t="shared" si="7"/>
        <v/>
      </c>
      <c r="Q14" s="16" t="str">
        <f t="shared" si="8"/>
        <v/>
      </c>
      <c r="R14" s="156"/>
      <c r="S14" s="160" t="str">
        <f t="shared" si="9"/>
        <v/>
      </c>
      <c r="U14" s="139" t="s">
        <v>85</v>
      </c>
      <c r="V14" s="139" t="s">
        <v>198</v>
      </c>
      <c r="W14" s="138">
        <v>1800</v>
      </c>
      <c r="X14" s="138">
        <v>2300</v>
      </c>
    </row>
    <row r="15" spans="1:24" ht="23.25" customHeight="1">
      <c r="A15" s="98">
        <f t="shared" si="2"/>
        <v>10</v>
      </c>
      <c r="B15" s="17">
        <f t="shared" si="10"/>
        <v>45206</v>
      </c>
      <c r="C15" s="18">
        <f t="shared" si="3"/>
        <v>45206</v>
      </c>
      <c r="D15" s="120"/>
      <c r="E15" s="816"/>
      <c r="F15" s="816"/>
      <c r="G15" s="816"/>
      <c r="H15" s="816"/>
      <c r="I15" s="19" t="str">
        <f t="shared" si="4"/>
        <v/>
      </c>
      <c r="J15" s="100" t="str">
        <f t="shared" si="0"/>
        <v/>
      </c>
      <c r="K15" s="103"/>
      <c r="L15" s="15">
        <f t="shared" si="5"/>
        <v>0</v>
      </c>
      <c r="M15" s="16" t="str">
        <f t="shared" si="1"/>
        <v/>
      </c>
      <c r="N15" s="16" t="str">
        <f t="shared" si="6"/>
        <v/>
      </c>
      <c r="O15" s="15"/>
      <c r="P15" s="16" t="str">
        <f t="shared" si="7"/>
        <v/>
      </c>
      <c r="Q15" s="16" t="str">
        <f t="shared" si="8"/>
        <v/>
      </c>
      <c r="R15" s="156"/>
      <c r="S15" s="160" t="str">
        <f t="shared" si="9"/>
        <v/>
      </c>
      <c r="U15" s="139" t="s">
        <v>85</v>
      </c>
      <c r="V15" s="139" t="s">
        <v>82</v>
      </c>
      <c r="W15" s="138">
        <v>1800</v>
      </c>
      <c r="X15" s="138">
        <v>2300</v>
      </c>
    </row>
    <row r="16" spans="1:24" ht="23.25" customHeight="1">
      <c r="A16" s="98">
        <f t="shared" si="2"/>
        <v>10</v>
      </c>
      <c r="B16" s="17">
        <f t="shared" si="10"/>
        <v>45207</v>
      </c>
      <c r="C16" s="18">
        <f t="shared" si="3"/>
        <v>45207</v>
      </c>
      <c r="D16" s="120"/>
      <c r="E16" s="816"/>
      <c r="F16" s="816"/>
      <c r="G16" s="816"/>
      <c r="H16" s="816"/>
      <c r="I16" s="19" t="str">
        <f t="shared" si="4"/>
        <v/>
      </c>
      <c r="J16" s="100" t="str">
        <f t="shared" si="0"/>
        <v/>
      </c>
      <c r="K16" s="103"/>
      <c r="L16" s="15">
        <f t="shared" si="5"/>
        <v>0</v>
      </c>
      <c r="M16" s="16" t="str">
        <f t="shared" si="1"/>
        <v/>
      </c>
      <c r="N16" s="16" t="str">
        <f t="shared" si="6"/>
        <v/>
      </c>
      <c r="O16" s="15"/>
      <c r="P16" s="16" t="str">
        <f t="shared" si="7"/>
        <v/>
      </c>
      <c r="Q16" s="16" t="str">
        <f t="shared" si="8"/>
        <v/>
      </c>
      <c r="R16" s="156"/>
      <c r="S16" s="160" t="str">
        <f t="shared" si="9"/>
        <v/>
      </c>
      <c r="U16" s="139" t="s">
        <v>196</v>
      </c>
      <c r="V16" s="139" t="s">
        <v>437</v>
      </c>
      <c r="W16" s="138">
        <v>1750</v>
      </c>
      <c r="X16" s="138">
        <v>2250</v>
      </c>
    </row>
    <row r="17" spans="1:24" ht="23.25" customHeight="1">
      <c r="A17" s="98">
        <f t="shared" si="2"/>
        <v>10</v>
      </c>
      <c r="B17" s="17">
        <f t="shared" si="10"/>
        <v>45208</v>
      </c>
      <c r="C17" s="18">
        <f t="shared" si="3"/>
        <v>45208</v>
      </c>
      <c r="D17" s="120"/>
      <c r="E17" s="816"/>
      <c r="F17" s="816"/>
      <c r="G17" s="816"/>
      <c r="H17" s="816"/>
      <c r="I17" s="19" t="str">
        <f t="shared" si="4"/>
        <v/>
      </c>
      <c r="J17" s="100" t="str">
        <f t="shared" si="0"/>
        <v/>
      </c>
      <c r="K17" s="103"/>
      <c r="L17" s="15">
        <f t="shared" si="5"/>
        <v>0</v>
      </c>
      <c r="M17" s="16" t="str">
        <f t="shared" si="1"/>
        <v/>
      </c>
      <c r="N17" s="16" t="str">
        <f t="shared" si="6"/>
        <v/>
      </c>
      <c r="O17" s="15"/>
      <c r="P17" s="16" t="str">
        <f t="shared" si="7"/>
        <v/>
      </c>
      <c r="Q17" s="16" t="str">
        <f t="shared" si="8"/>
        <v/>
      </c>
      <c r="R17" s="156"/>
      <c r="S17" s="160" t="str">
        <f t="shared" si="9"/>
        <v/>
      </c>
      <c r="U17" s="139" t="s">
        <v>479</v>
      </c>
      <c r="V17" s="139" t="s">
        <v>480</v>
      </c>
      <c r="W17" s="138">
        <v>1800</v>
      </c>
      <c r="X17" s="138">
        <v>2300</v>
      </c>
    </row>
    <row r="18" spans="1:24" ht="23.25" customHeight="1">
      <c r="A18" s="98">
        <f t="shared" si="2"/>
        <v>10</v>
      </c>
      <c r="B18" s="17">
        <f t="shared" si="10"/>
        <v>45209</v>
      </c>
      <c r="C18" s="18">
        <f t="shared" si="3"/>
        <v>45209</v>
      </c>
      <c r="D18" s="120"/>
      <c r="E18" s="816"/>
      <c r="F18" s="816"/>
      <c r="G18" s="816"/>
      <c r="H18" s="816"/>
      <c r="I18" s="19" t="str">
        <f t="shared" si="4"/>
        <v/>
      </c>
      <c r="J18" s="100" t="str">
        <f t="shared" si="0"/>
        <v/>
      </c>
      <c r="K18" s="103"/>
      <c r="L18" s="15">
        <f t="shared" si="5"/>
        <v>0</v>
      </c>
      <c r="M18" s="16" t="str">
        <f t="shared" si="1"/>
        <v/>
      </c>
      <c r="N18" s="16" t="str">
        <f t="shared" si="6"/>
        <v/>
      </c>
      <c r="O18" s="15"/>
      <c r="P18" s="16" t="str">
        <f t="shared" si="7"/>
        <v/>
      </c>
      <c r="Q18" s="16" t="str">
        <f t="shared" si="8"/>
        <v/>
      </c>
      <c r="R18" s="156"/>
      <c r="S18" s="160" t="str">
        <f t="shared" si="9"/>
        <v/>
      </c>
      <c r="U18" s="139" t="s">
        <v>533</v>
      </c>
      <c r="V18" s="139" t="s">
        <v>534</v>
      </c>
      <c r="W18" s="138">
        <v>1800</v>
      </c>
      <c r="X18" s="138">
        <v>2300</v>
      </c>
    </row>
    <row r="19" spans="1:24" ht="23.25" customHeight="1">
      <c r="A19" s="98">
        <f t="shared" si="2"/>
        <v>10</v>
      </c>
      <c r="B19" s="17">
        <f t="shared" si="10"/>
        <v>45210</v>
      </c>
      <c r="C19" s="18">
        <f t="shared" si="3"/>
        <v>45210</v>
      </c>
      <c r="D19" s="120"/>
      <c r="E19" s="816"/>
      <c r="F19" s="816"/>
      <c r="G19" s="816"/>
      <c r="H19" s="816"/>
      <c r="I19" s="19" t="str">
        <f t="shared" si="4"/>
        <v/>
      </c>
      <c r="J19" s="100" t="str">
        <f t="shared" si="0"/>
        <v/>
      </c>
      <c r="K19" s="103"/>
      <c r="L19" s="15">
        <f t="shared" si="5"/>
        <v>0</v>
      </c>
      <c r="M19" s="16" t="str">
        <f t="shared" si="1"/>
        <v/>
      </c>
      <c r="N19" s="16" t="str">
        <f t="shared" si="6"/>
        <v/>
      </c>
      <c r="O19" s="15"/>
      <c r="P19" s="16" t="str">
        <f t="shared" si="7"/>
        <v/>
      </c>
      <c r="Q19" s="16" t="str">
        <f t="shared" si="8"/>
        <v/>
      </c>
      <c r="R19" s="156"/>
      <c r="S19" s="160" t="str">
        <f t="shared" si="9"/>
        <v/>
      </c>
      <c r="U19" s="139" t="s">
        <v>479</v>
      </c>
      <c r="V19" s="139" t="s">
        <v>535</v>
      </c>
      <c r="W19" s="138">
        <v>1800</v>
      </c>
      <c r="X19" s="138">
        <v>2300</v>
      </c>
    </row>
    <row r="20" spans="1:24" ht="23.25" customHeight="1">
      <c r="A20" s="98">
        <f t="shared" si="2"/>
        <v>10</v>
      </c>
      <c r="B20" s="17">
        <f t="shared" si="10"/>
        <v>45211</v>
      </c>
      <c r="C20" s="18">
        <f t="shared" si="3"/>
        <v>45211</v>
      </c>
      <c r="D20" s="120"/>
      <c r="E20" s="816"/>
      <c r="F20" s="816"/>
      <c r="G20" s="816"/>
      <c r="H20" s="816"/>
      <c r="I20" s="19" t="str">
        <f t="shared" si="4"/>
        <v/>
      </c>
      <c r="J20" s="100" t="str">
        <f t="shared" si="0"/>
        <v/>
      </c>
      <c r="K20" s="103"/>
      <c r="L20" s="15">
        <f t="shared" si="5"/>
        <v>0</v>
      </c>
      <c r="M20" s="16" t="str">
        <f t="shared" si="1"/>
        <v/>
      </c>
      <c r="N20" s="16" t="str">
        <f t="shared" si="6"/>
        <v/>
      </c>
      <c r="O20" s="15"/>
      <c r="P20" s="16" t="str">
        <f>IF(J20&lt;&gt;"",IF(K20&lt;&gt;"",(J20-K20)*O20,(J20-K20)*O20),"")</f>
        <v/>
      </c>
      <c r="Q20" s="16" t="str">
        <f t="shared" si="8"/>
        <v/>
      </c>
      <c r="R20" s="156"/>
      <c r="S20" s="160" t="str">
        <f t="shared" si="9"/>
        <v/>
      </c>
      <c r="U20" s="139" t="s">
        <v>479</v>
      </c>
      <c r="V20" s="139" t="s">
        <v>536</v>
      </c>
      <c r="W20" s="138">
        <v>1800</v>
      </c>
      <c r="X20" s="138">
        <v>2300</v>
      </c>
    </row>
    <row r="21" spans="1:24" ht="23.25" customHeight="1">
      <c r="A21" s="98">
        <f t="shared" si="2"/>
        <v>10</v>
      </c>
      <c r="B21" s="17">
        <f t="shared" si="10"/>
        <v>45212</v>
      </c>
      <c r="C21" s="18">
        <f t="shared" si="3"/>
        <v>45212</v>
      </c>
      <c r="D21" s="120"/>
      <c r="E21" s="816"/>
      <c r="F21" s="816"/>
      <c r="G21" s="816"/>
      <c r="H21" s="816"/>
      <c r="I21" s="19" t="str">
        <f t="shared" si="4"/>
        <v/>
      </c>
      <c r="J21" s="100" t="str">
        <f t="shared" si="0"/>
        <v/>
      </c>
      <c r="K21" s="103"/>
      <c r="L21" s="15">
        <f t="shared" si="5"/>
        <v>0</v>
      </c>
      <c r="M21" s="16" t="str">
        <f t="shared" si="1"/>
        <v/>
      </c>
      <c r="N21" s="16" t="str">
        <f t="shared" si="6"/>
        <v/>
      </c>
      <c r="O21" s="15"/>
      <c r="P21" s="16" t="str">
        <f t="shared" si="7"/>
        <v/>
      </c>
      <c r="Q21" s="16" t="str">
        <f t="shared" si="8"/>
        <v/>
      </c>
      <c r="R21" s="156"/>
      <c r="S21" s="160" t="str">
        <f t="shared" si="9"/>
        <v/>
      </c>
      <c r="U21" s="139" t="s">
        <v>479</v>
      </c>
      <c r="V21" s="139" t="s">
        <v>537</v>
      </c>
      <c r="W21" s="138">
        <v>1800</v>
      </c>
      <c r="X21" s="138">
        <v>2300</v>
      </c>
    </row>
    <row r="22" spans="1:24" ht="23.25" customHeight="1">
      <c r="A22" s="98">
        <f t="shared" si="2"/>
        <v>10</v>
      </c>
      <c r="B22" s="17">
        <f t="shared" si="10"/>
        <v>45213</v>
      </c>
      <c r="C22" s="18">
        <f t="shared" si="3"/>
        <v>45213</v>
      </c>
      <c r="D22" s="120"/>
      <c r="E22" s="816"/>
      <c r="F22" s="816"/>
      <c r="G22" s="816"/>
      <c r="H22" s="816"/>
      <c r="I22" s="19" t="str">
        <f t="shared" si="4"/>
        <v/>
      </c>
      <c r="J22" s="100" t="str">
        <f t="shared" si="0"/>
        <v/>
      </c>
      <c r="K22" s="103"/>
      <c r="L22" s="15">
        <f t="shared" si="5"/>
        <v>0</v>
      </c>
      <c r="M22" s="16" t="str">
        <f t="shared" si="1"/>
        <v/>
      </c>
      <c r="N22" s="16" t="str">
        <f t="shared" si="6"/>
        <v/>
      </c>
      <c r="O22" s="15"/>
      <c r="P22" s="16" t="str">
        <f t="shared" si="7"/>
        <v/>
      </c>
      <c r="Q22" s="16" t="str">
        <f t="shared" si="8"/>
        <v/>
      </c>
      <c r="R22" s="156"/>
      <c r="S22" s="160" t="str">
        <f t="shared" si="9"/>
        <v/>
      </c>
    </row>
    <row r="23" spans="1:24" ht="23.25" customHeight="1">
      <c r="A23" s="98">
        <f t="shared" si="2"/>
        <v>10</v>
      </c>
      <c r="B23" s="17">
        <f t="shared" si="10"/>
        <v>45214</v>
      </c>
      <c r="C23" s="18">
        <f t="shared" si="3"/>
        <v>45214</v>
      </c>
      <c r="D23" s="120"/>
      <c r="E23" s="816"/>
      <c r="F23" s="816"/>
      <c r="G23" s="816"/>
      <c r="H23" s="816"/>
      <c r="I23" s="19" t="str">
        <f t="shared" si="4"/>
        <v/>
      </c>
      <c r="J23" s="100" t="str">
        <f t="shared" si="0"/>
        <v/>
      </c>
      <c r="K23" s="103"/>
      <c r="L23" s="15">
        <f t="shared" si="5"/>
        <v>0</v>
      </c>
      <c r="M23" s="16" t="str">
        <f t="shared" si="1"/>
        <v/>
      </c>
      <c r="N23" s="16" t="str">
        <f t="shared" si="6"/>
        <v/>
      </c>
      <c r="O23" s="15"/>
      <c r="P23" s="16" t="str">
        <f t="shared" si="7"/>
        <v/>
      </c>
      <c r="Q23" s="16" t="str">
        <f t="shared" si="8"/>
        <v/>
      </c>
      <c r="R23" s="156"/>
      <c r="S23" s="160" t="str">
        <f t="shared" si="9"/>
        <v/>
      </c>
    </row>
    <row r="24" spans="1:24" ht="23.25" customHeight="1">
      <c r="A24" s="98">
        <f t="shared" si="2"/>
        <v>10</v>
      </c>
      <c r="B24" s="17">
        <f t="shared" si="10"/>
        <v>45215</v>
      </c>
      <c r="C24" s="18">
        <f t="shared" si="3"/>
        <v>45215</v>
      </c>
      <c r="D24" s="120"/>
      <c r="E24" s="816"/>
      <c r="F24" s="816"/>
      <c r="G24" s="816"/>
      <c r="H24" s="816"/>
      <c r="I24" s="19" t="str">
        <f t="shared" si="4"/>
        <v/>
      </c>
      <c r="J24" s="100" t="str">
        <f t="shared" si="0"/>
        <v/>
      </c>
      <c r="K24" s="103"/>
      <c r="L24" s="15">
        <f t="shared" si="5"/>
        <v>0</v>
      </c>
      <c r="M24" s="16" t="str">
        <f t="shared" si="1"/>
        <v/>
      </c>
      <c r="N24" s="16" t="str">
        <f t="shared" si="6"/>
        <v/>
      </c>
      <c r="O24" s="15"/>
      <c r="P24" s="16" t="str">
        <f t="shared" si="7"/>
        <v/>
      </c>
      <c r="Q24" s="16" t="str">
        <f t="shared" si="8"/>
        <v/>
      </c>
      <c r="R24" s="156"/>
      <c r="S24" s="160" t="str">
        <f t="shared" si="9"/>
        <v/>
      </c>
    </row>
    <row r="25" spans="1:24" ht="23.25" customHeight="1">
      <c r="A25" s="98">
        <f t="shared" si="2"/>
        <v>10</v>
      </c>
      <c r="B25" s="17">
        <f t="shared" si="10"/>
        <v>45216</v>
      </c>
      <c r="C25" s="18">
        <f t="shared" si="3"/>
        <v>45216</v>
      </c>
      <c r="D25" s="120"/>
      <c r="E25" s="816"/>
      <c r="F25" s="816"/>
      <c r="G25" s="816"/>
      <c r="H25" s="816"/>
      <c r="I25" s="19" t="str">
        <f t="shared" si="4"/>
        <v/>
      </c>
      <c r="J25" s="100" t="str">
        <f t="shared" si="0"/>
        <v/>
      </c>
      <c r="K25" s="103"/>
      <c r="L25" s="15">
        <f t="shared" si="5"/>
        <v>0</v>
      </c>
      <c r="M25" s="16" t="str">
        <f t="shared" si="1"/>
        <v/>
      </c>
      <c r="N25" s="16" t="str">
        <f t="shared" si="6"/>
        <v/>
      </c>
      <c r="O25" s="15"/>
      <c r="P25" s="16" t="str">
        <f t="shared" si="7"/>
        <v/>
      </c>
      <c r="Q25" s="16" t="str">
        <f t="shared" si="8"/>
        <v/>
      </c>
      <c r="R25" s="156"/>
      <c r="S25" s="160" t="str">
        <f t="shared" si="9"/>
        <v/>
      </c>
    </row>
    <row r="26" spans="1:24" ht="23.25" customHeight="1">
      <c r="A26" s="98">
        <f t="shared" si="2"/>
        <v>10</v>
      </c>
      <c r="B26" s="17">
        <f t="shared" si="10"/>
        <v>45217</v>
      </c>
      <c r="C26" s="18">
        <f t="shared" si="3"/>
        <v>45217</v>
      </c>
      <c r="D26" s="120"/>
      <c r="E26" s="816"/>
      <c r="F26" s="816"/>
      <c r="G26" s="816"/>
      <c r="H26" s="816"/>
      <c r="I26" s="19" t="str">
        <f t="shared" si="4"/>
        <v/>
      </c>
      <c r="J26" s="100" t="str">
        <f t="shared" si="0"/>
        <v/>
      </c>
      <c r="K26" s="103"/>
      <c r="L26" s="15">
        <f t="shared" si="5"/>
        <v>0</v>
      </c>
      <c r="M26" s="16" t="str">
        <f t="shared" si="1"/>
        <v/>
      </c>
      <c r="N26" s="16" t="str">
        <f t="shared" si="6"/>
        <v/>
      </c>
      <c r="O26" s="15"/>
      <c r="P26" s="16" t="str">
        <f t="shared" si="7"/>
        <v/>
      </c>
      <c r="Q26" s="16" t="str">
        <f t="shared" si="8"/>
        <v/>
      </c>
      <c r="R26" s="156"/>
      <c r="S26" s="160" t="str">
        <f t="shared" si="9"/>
        <v/>
      </c>
    </row>
    <row r="27" spans="1:24" ht="23.25" customHeight="1">
      <c r="A27" s="98">
        <f t="shared" si="2"/>
        <v>10</v>
      </c>
      <c r="B27" s="17">
        <f t="shared" si="10"/>
        <v>45218</v>
      </c>
      <c r="C27" s="18">
        <f t="shared" si="3"/>
        <v>45218</v>
      </c>
      <c r="D27" s="120"/>
      <c r="E27" s="816"/>
      <c r="F27" s="816"/>
      <c r="G27" s="816"/>
      <c r="H27" s="816"/>
      <c r="I27" s="19" t="str">
        <f t="shared" si="4"/>
        <v/>
      </c>
      <c r="J27" s="100" t="str">
        <f t="shared" si="0"/>
        <v/>
      </c>
      <c r="K27" s="103"/>
      <c r="L27" s="15">
        <f t="shared" si="5"/>
        <v>0</v>
      </c>
      <c r="M27" s="16" t="str">
        <f t="shared" si="1"/>
        <v/>
      </c>
      <c r="N27" s="16" t="str">
        <f t="shared" si="6"/>
        <v/>
      </c>
      <c r="O27" s="15"/>
      <c r="P27" s="16" t="str">
        <f t="shared" si="7"/>
        <v/>
      </c>
      <c r="Q27" s="16" t="str">
        <f t="shared" si="8"/>
        <v/>
      </c>
      <c r="R27" s="156"/>
      <c r="S27" s="160" t="str">
        <f t="shared" si="9"/>
        <v/>
      </c>
    </row>
    <row r="28" spans="1:24" ht="23.25" customHeight="1">
      <c r="A28" s="98">
        <f t="shared" si="2"/>
        <v>10</v>
      </c>
      <c r="B28" s="17">
        <f t="shared" si="10"/>
        <v>45219</v>
      </c>
      <c r="C28" s="18">
        <f t="shared" si="3"/>
        <v>45219</v>
      </c>
      <c r="D28" s="120"/>
      <c r="E28" s="816"/>
      <c r="F28" s="816"/>
      <c r="G28" s="816"/>
      <c r="H28" s="816"/>
      <c r="I28" s="19" t="str">
        <f t="shared" si="4"/>
        <v/>
      </c>
      <c r="J28" s="100" t="str">
        <f t="shared" si="0"/>
        <v/>
      </c>
      <c r="K28" s="103"/>
      <c r="L28" s="15">
        <f t="shared" si="5"/>
        <v>0</v>
      </c>
      <c r="M28" s="16" t="str">
        <f t="shared" si="1"/>
        <v/>
      </c>
      <c r="N28" s="16" t="str">
        <f t="shared" si="6"/>
        <v/>
      </c>
      <c r="O28" s="15"/>
      <c r="P28" s="16" t="str">
        <f t="shared" si="7"/>
        <v/>
      </c>
      <c r="Q28" s="16" t="str">
        <f t="shared" si="8"/>
        <v/>
      </c>
      <c r="R28" s="156"/>
      <c r="S28" s="160" t="str">
        <f t="shared" si="9"/>
        <v/>
      </c>
    </row>
    <row r="29" spans="1:24" ht="23.25" customHeight="1">
      <c r="A29" s="98">
        <f t="shared" si="2"/>
        <v>10</v>
      </c>
      <c r="B29" s="17">
        <f t="shared" si="10"/>
        <v>45220</v>
      </c>
      <c r="C29" s="18">
        <f t="shared" si="3"/>
        <v>45220</v>
      </c>
      <c r="D29" s="120"/>
      <c r="E29" s="816"/>
      <c r="F29" s="816"/>
      <c r="G29" s="816"/>
      <c r="H29" s="816"/>
      <c r="I29" s="19" t="str">
        <f t="shared" si="4"/>
        <v/>
      </c>
      <c r="J29" s="100" t="str">
        <f t="shared" si="0"/>
        <v/>
      </c>
      <c r="K29" s="103"/>
      <c r="L29" s="15">
        <f t="shared" si="5"/>
        <v>0</v>
      </c>
      <c r="M29" s="16" t="str">
        <f t="shared" si="1"/>
        <v/>
      </c>
      <c r="N29" s="16" t="str">
        <f t="shared" si="6"/>
        <v/>
      </c>
      <c r="O29" s="15"/>
      <c r="P29" s="16" t="str">
        <f t="shared" si="7"/>
        <v/>
      </c>
      <c r="Q29" s="16" t="str">
        <f t="shared" si="8"/>
        <v/>
      </c>
      <c r="R29" s="156"/>
      <c r="S29" s="160" t="str">
        <f t="shared" si="9"/>
        <v/>
      </c>
    </row>
    <row r="30" spans="1:24" ht="23.25" customHeight="1">
      <c r="A30" s="98">
        <f t="shared" si="2"/>
        <v>10</v>
      </c>
      <c r="B30" s="17">
        <f t="shared" si="10"/>
        <v>45221</v>
      </c>
      <c r="C30" s="18">
        <f t="shared" si="3"/>
        <v>45221</v>
      </c>
      <c r="D30" s="120"/>
      <c r="E30" s="816"/>
      <c r="F30" s="816"/>
      <c r="G30" s="816"/>
      <c r="H30" s="816"/>
      <c r="I30" s="19" t="str">
        <f t="shared" si="4"/>
        <v/>
      </c>
      <c r="J30" s="100" t="str">
        <f t="shared" si="0"/>
        <v/>
      </c>
      <c r="K30" s="103"/>
      <c r="L30" s="15">
        <f t="shared" si="5"/>
        <v>0</v>
      </c>
      <c r="M30" s="16" t="str">
        <f t="shared" si="1"/>
        <v/>
      </c>
      <c r="N30" s="16" t="str">
        <f t="shared" si="6"/>
        <v/>
      </c>
      <c r="O30" s="15"/>
      <c r="P30" s="16" t="str">
        <f t="shared" si="7"/>
        <v/>
      </c>
      <c r="Q30" s="16" t="str">
        <f t="shared" si="8"/>
        <v/>
      </c>
      <c r="R30" s="156"/>
      <c r="S30" s="160" t="str">
        <f t="shared" si="9"/>
        <v/>
      </c>
    </row>
    <row r="31" spans="1:24" ht="23.25" customHeight="1">
      <c r="A31" s="98">
        <f t="shared" si="2"/>
        <v>10</v>
      </c>
      <c r="B31" s="17">
        <f t="shared" si="10"/>
        <v>45222</v>
      </c>
      <c r="C31" s="18">
        <f t="shared" si="3"/>
        <v>45222</v>
      </c>
      <c r="D31" s="120"/>
      <c r="E31" s="816"/>
      <c r="F31" s="816"/>
      <c r="G31" s="816"/>
      <c r="H31" s="816"/>
      <c r="I31" s="19" t="str">
        <f t="shared" si="4"/>
        <v/>
      </c>
      <c r="J31" s="100" t="str">
        <f t="shared" si="0"/>
        <v/>
      </c>
      <c r="K31" s="103"/>
      <c r="L31" s="15">
        <f t="shared" si="5"/>
        <v>0</v>
      </c>
      <c r="M31" s="16" t="str">
        <f t="shared" si="1"/>
        <v/>
      </c>
      <c r="N31" s="16" t="str">
        <f t="shared" si="6"/>
        <v/>
      </c>
      <c r="O31" s="15"/>
      <c r="P31" s="16" t="str">
        <f t="shared" si="7"/>
        <v/>
      </c>
      <c r="Q31" s="16" t="str">
        <f t="shared" si="8"/>
        <v/>
      </c>
      <c r="R31" s="156"/>
      <c r="S31" s="160" t="str">
        <f t="shared" si="9"/>
        <v/>
      </c>
    </row>
    <row r="32" spans="1:24" ht="23.25" customHeight="1">
      <c r="A32" s="98">
        <f t="shared" si="2"/>
        <v>10</v>
      </c>
      <c r="B32" s="17">
        <f t="shared" si="10"/>
        <v>45223</v>
      </c>
      <c r="C32" s="18">
        <f t="shared" si="3"/>
        <v>45223</v>
      </c>
      <c r="D32" s="120"/>
      <c r="E32" s="816"/>
      <c r="F32" s="816"/>
      <c r="G32" s="816"/>
      <c r="H32" s="816"/>
      <c r="I32" s="19" t="str">
        <f t="shared" si="4"/>
        <v/>
      </c>
      <c r="J32" s="100" t="str">
        <f t="shared" si="0"/>
        <v/>
      </c>
      <c r="K32" s="103"/>
      <c r="L32" s="15">
        <f t="shared" si="5"/>
        <v>0</v>
      </c>
      <c r="M32" s="16" t="str">
        <f t="shared" si="1"/>
        <v/>
      </c>
      <c r="N32" s="16" t="str">
        <f t="shared" si="6"/>
        <v/>
      </c>
      <c r="O32" s="15"/>
      <c r="P32" s="16" t="str">
        <f t="shared" si="7"/>
        <v/>
      </c>
      <c r="Q32" s="16" t="str">
        <f t="shared" si="8"/>
        <v/>
      </c>
      <c r="R32" s="156"/>
      <c r="S32" s="160" t="str">
        <f t="shared" si="9"/>
        <v/>
      </c>
    </row>
    <row r="33" spans="1:19" ht="23.25" customHeight="1">
      <c r="A33" s="98">
        <f t="shared" si="2"/>
        <v>10</v>
      </c>
      <c r="B33" s="17">
        <f t="shared" si="10"/>
        <v>45224</v>
      </c>
      <c r="C33" s="18">
        <f t="shared" si="3"/>
        <v>45224</v>
      </c>
      <c r="D33" s="120"/>
      <c r="E33" s="816"/>
      <c r="F33" s="816"/>
      <c r="G33" s="816"/>
      <c r="H33" s="816"/>
      <c r="I33" s="19" t="str">
        <f t="shared" si="4"/>
        <v/>
      </c>
      <c r="J33" s="100" t="str">
        <f t="shared" si="0"/>
        <v/>
      </c>
      <c r="K33" s="103"/>
      <c r="L33" s="15">
        <f t="shared" si="5"/>
        <v>0</v>
      </c>
      <c r="M33" s="16" t="str">
        <f t="shared" si="1"/>
        <v/>
      </c>
      <c r="N33" s="16" t="str">
        <f t="shared" si="6"/>
        <v/>
      </c>
      <c r="O33" s="15"/>
      <c r="P33" s="16" t="str">
        <f t="shared" si="7"/>
        <v/>
      </c>
      <c r="Q33" s="16" t="str">
        <f t="shared" si="8"/>
        <v/>
      </c>
      <c r="R33" s="156"/>
      <c r="S33" s="160" t="str">
        <f t="shared" si="9"/>
        <v/>
      </c>
    </row>
    <row r="34" spans="1:19" ht="23.25" customHeight="1">
      <c r="A34" s="98">
        <f t="shared" si="2"/>
        <v>10</v>
      </c>
      <c r="B34" s="17">
        <f t="shared" si="10"/>
        <v>45225</v>
      </c>
      <c r="C34" s="18">
        <f t="shared" si="3"/>
        <v>45225</v>
      </c>
      <c r="D34" s="120"/>
      <c r="E34" s="816"/>
      <c r="F34" s="816"/>
      <c r="G34" s="816"/>
      <c r="H34" s="816"/>
      <c r="I34" s="19" t="str">
        <f t="shared" si="4"/>
        <v/>
      </c>
      <c r="J34" s="100" t="str">
        <f t="shared" si="0"/>
        <v/>
      </c>
      <c r="K34" s="103"/>
      <c r="L34" s="15">
        <f t="shared" si="5"/>
        <v>0</v>
      </c>
      <c r="M34" s="16" t="str">
        <f t="shared" si="1"/>
        <v/>
      </c>
      <c r="N34" s="16" t="str">
        <f t="shared" si="6"/>
        <v/>
      </c>
      <c r="O34" s="15"/>
      <c r="P34" s="16" t="str">
        <f t="shared" si="7"/>
        <v/>
      </c>
      <c r="Q34" s="16" t="str">
        <f t="shared" si="8"/>
        <v/>
      </c>
      <c r="R34" s="156"/>
      <c r="S34" s="160" t="str">
        <f t="shared" si="9"/>
        <v/>
      </c>
    </row>
    <row r="35" spans="1:19" ht="23.25" customHeight="1">
      <c r="A35" s="98">
        <f t="shared" si="2"/>
        <v>10</v>
      </c>
      <c r="B35" s="17">
        <f t="shared" si="10"/>
        <v>45226</v>
      </c>
      <c r="C35" s="18">
        <f t="shared" si="3"/>
        <v>45226</v>
      </c>
      <c r="D35" s="120"/>
      <c r="E35" s="816"/>
      <c r="F35" s="816"/>
      <c r="G35" s="816"/>
      <c r="H35" s="816"/>
      <c r="I35" s="19" t="str">
        <f t="shared" si="4"/>
        <v/>
      </c>
      <c r="J35" s="100" t="str">
        <f t="shared" si="0"/>
        <v/>
      </c>
      <c r="K35" s="103"/>
      <c r="L35" s="15">
        <f t="shared" si="5"/>
        <v>0</v>
      </c>
      <c r="M35" s="16" t="str">
        <f t="shared" si="1"/>
        <v/>
      </c>
      <c r="N35" s="16" t="str">
        <f t="shared" si="6"/>
        <v/>
      </c>
      <c r="O35" s="15"/>
      <c r="P35" s="16" t="str">
        <f t="shared" si="7"/>
        <v/>
      </c>
      <c r="Q35" s="16" t="str">
        <f t="shared" si="8"/>
        <v/>
      </c>
      <c r="R35" s="156"/>
      <c r="S35" s="160" t="str">
        <f t="shared" si="9"/>
        <v/>
      </c>
    </row>
    <row r="36" spans="1:19" ht="23.25" customHeight="1">
      <c r="A36" s="98">
        <f t="shared" si="2"/>
        <v>10</v>
      </c>
      <c r="B36" s="17">
        <f t="shared" si="10"/>
        <v>45227</v>
      </c>
      <c r="C36" s="18">
        <f t="shared" si="3"/>
        <v>45227</v>
      </c>
      <c r="D36" s="120"/>
      <c r="E36" s="816"/>
      <c r="F36" s="816"/>
      <c r="G36" s="816"/>
      <c r="H36" s="816"/>
      <c r="I36" s="19" t="str">
        <f t="shared" si="4"/>
        <v/>
      </c>
      <c r="J36" s="100" t="str">
        <f t="shared" si="0"/>
        <v/>
      </c>
      <c r="K36" s="103"/>
      <c r="L36" s="15">
        <f t="shared" si="5"/>
        <v>0</v>
      </c>
      <c r="M36" s="16" t="str">
        <f t="shared" si="1"/>
        <v/>
      </c>
      <c r="N36" s="16" t="str">
        <f t="shared" si="6"/>
        <v/>
      </c>
      <c r="O36" s="15"/>
      <c r="P36" s="16" t="str">
        <f t="shared" si="7"/>
        <v/>
      </c>
      <c r="Q36" s="16" t="str">
        <f t="shared" si="8"/>
        <v/>
      </c>
      <c r="R36" s="156"/>
      <c r="S36" s="160" t="str">
        <f t="shared" si="9"/>
        <v/>
      </c>
    </row>
    <row r="37" spans="1:19" ht="23.25" customHeight="1">
      <c r="A37" s="98">
        <f t="shared" si="2"/>
        <v>10</v>
      </c>
      <c r="B37" s="17">
        <f t="shared" si="10"/>
        <v>45228</v>
      </c>
      <c r="C37" s="18">
        <f t="shared" si="3"/>
        <v>45228</v>
      </c>
      <c r="D37" s="120"/>
      <c r="E37" s="816"/>
      <c r="F37" s="816"/>
      <c r="G37" s="816"/>
      <c r="H37" s="816"/>
      <c r="I37" s="19" t="str">
        <f t="shared" si="4"/>
        <v/>
      </c>
      <c r="J37" s="100" t="str">
        <f t="shared" si="0"/>
        <v/>
      </c>
      <c r="K37" s="103"/>
      <c r="L37" s="15">
        <f t="shared" si="5"/>
        <v>0</v>
      </c>
      <c r="M37" s="16" t="str">
        <f t="shared" si="1"/>
        <v/>
      </c>
      <c r="N37" s="16" t="str">
        <f t="shared" si="6"/>
        <v/>
      </c>
      <c r="O37" s="15"/>
      <c r="P37" s="16" t="str">
        <f t="shared" si="7"/>
        <v/>
      </c>
      <c r="Q37" s="16" t="str">
        <f t="shared" si="8"/>
        <v/>
      </c>
      <c r="R37" s="156"/>
      <c r="S37" s="160" t="str">
        <f t="shared" si="9"/>
        <v/>
      </c>
    </row>
    <row r="38" spans="1:19" ht="23.25" customHeight="1">
      <c r="A38" s="98">
        <f t="shared" si="2"/>
        <v>10</v>
      </c>
      <c r="B38" s="17">
        <f t="shared" si="10"/>
        <v>45229</v>
      </c>
      <c r="C38" s="18">
        <f t="shared" si="3"/>
        <v>45229</v>
      </c>
      <c r="D38" s="120"/>
      <c r="E38" s="816"/>
      <c r="F38" s="816"/>
      <c r="G38" s="816"/>
      <c r="H38" s="816"/>
      <c r="I38" s="19" t="str">
        <f t="shared" si="4"/>
        <v/>
      </c>
      <c r="J38" s="100" t="str">
        <f t="shared" si="0"/>
        <v/>
      </c>
      <c r="K38" s="103"/>
      <c r="L38" s="15">
        <f t="shared" si="5"/>
        <v>0</v>
      </c>
      <c r="M38" s="16" t="str">
        <f t="shared" si="1"/>
        <v/>
      </c>
      <c r="N38" s="16" t="str">
        <f t="shared" si="6"/>
        <v/>
      </c>
      <c r="O38" s="15"/>
      <c r="P38" s="16" t="str">
        <f t="shared" si="7"/>
        <v/>
      </c>
      <c r="Q38" s="16" t="str">
        <f t="shared" si="8"/>
        <v/>
      </c>
      <c r="R38" s="156"/>
      <c r="S38" s="160" t="str">
        <f t="shared" si="9"/>
        <v/>
      </c>
    </row>
    <row r="39" spans="1:19" ht="23.25" customHeight="1" thickBot="1">
      <c r="A39" s="98">
        <f t="shared" si="2"/>
        <v>10</v>
      </c>
      <c r="B39" s="20">
        <f t="shared" si="10"/>
        <v>45230</v>
      </c>
      <c r="C39" s="21">
        <f t="shared" si="3"/>
        <v>45230</v>
      </c>
      <c r="D39" s="120"/>
      <c r="E39" s="817"/>
      <c r="F39" s="817"/>
      <c r="G39" s="817"/>
      <c r="H39" s="817"/>
      <c r="I39" s="22" t="str">
        <f t="shared" si="4"/>
        <v/>
      </c>
      <c r="J39" s="101" t="str">
        <f>IFERROR(I39*24,"")</f>
        <v/>
      </c>
      <c r="K39" s="104"/>
      <c r="L39" s="28">
        <f t="shared" si="5"/>
        <v>0</v>
      </c>
      <c r="M39" s="16" t="str">
        <f t="shared" si="1"/>
        <v/>
      </c>
      <c r="N39" s="29" t="str">
        <f t="shared" si="6"/>
        <v/>
      </c>
      <c r="O39" s="15"/>
      <c r="P39" s="16" t="str">
        <f t="shared" si="7"/>
        <v/>
      </c>
      <c r="Q39" s="16" t="str">
        <f t="shared" si="8"/>
        <v/>
      </c>
      <c r="R39" s="156"/>
      <c r="S39" s="160" t="str">
        <f t="shared" si="9"/>
        <v/>
      </c>
    </row>
    <row r="40" spans="1:19" ht="24.75" customHeight="1" thickTop="1">
      <c r="B40" s="814" t="s">
        <v>22</v>
      </c>
      <c r="C40" s="815"/>
      <c r="D40" s="815"/>
      <c r="E40" s="815"/>
      <c r="F40" s="815"/>
      <c r="G40" s="815"/>
      <c r="H40" s="815"/>
      <c r="I40" s="23"/>
      <c r="J40" s="105">
        <f>SUM(J9:J39)</f>
        <v>0</v>
      </c>
      <c r="K40" s="105">
        <f>SUM(K9:K39)</f>
        <v>0</v>
      </c>
      <c r="L40" s="24">
        <f>SUM(L9:L39)</f>
        <v>0</v>
      </c>
      <c r="M40" s="24"/>
      <c r="N40" s="25">
        <f>SUM(N9:N39)</f>
        <v>0</v>
      </c>
      <c r="O40" s="25"/>
      <c r="P40" s="25">
        <f>SUM(P9:P39)</f>
        <v>0</v>
      </c>
      <c r="Q40" s="25">
        <f>SUM(Q9:Q39)</f>
        <v>0</v>
      </c>
      <c r="R40" s="157"/>
      <c r="S40" s="161">
        <f>SUM(S9:S39)</f>
        <v>0</v>
      </c>
    </row>
    <row r="41" spans="1:19">
      <c r="K41" s="26"/>
      <c r="L41" s="26"/>
      <c r="M41" s="26"/>
      <c r="N41" s="26"/>
      <c r="O41" s="26"/>
    </row>
  </sheetData>
  <autoFilter ref="B8:S8">
    <filterColumn colId="3" showButton="0"/>
    <filterColumn colId="5" showButton="0"/>
  </autoFilter>
  <mergeCells count="67">
    <mergeCell ref="B40:H40"/>
    <mergeCell ref="E37:F37"/>
    <mergeCell ref="G37:H37"/>
    <mergeCell ref="E38:F38"/>
    <mergeCell ref="G38:H38"/>
    <mergeCell ref="E39:F39"/>
    <mergeCell ref="G39:H39"/>
    <mergeCell ref="E34:F34"/>
    <mergeCell ref="G34:H34"/>
    <mergeCell ref="E35:F35"/>
    <mergeCell ref="G35:H35"/>
    <mergeCell ref="E36:F36"/>
    <mergeCell ref="G36:H36"/>
    <mergeCell ref="E31:F31"/>
    <mergeCell ref="G31:H31"/>
    <mergeCell ref="E32:F32"/>
    <mergeCell ref="G32:H32"/>
    <mergeCell ref="E33:F33"/>
    <mergeCell ref="G33:H33"/>
    <mergeCell ref="E28:F28"/>
    <mergeCell ref="G28:H28"/>
    <mergeCell ref="E29:F29"/>
    <mergeCell ref="G29:H29"/>
    <mergeCell ref="E30:F30"/>
    <mergeCell ref="G30:H30"/>
    <mergeCell ref="E25:F25"/>
    <mergeCell ref="G25:H25"/>
    <mergeCell ref="E26:F26"/>
    <mergeCell ref="G26:H26"/>
    <mergeCell ref="E27:F27"/>
    <mergeCell ref="G27:H27"/>
    <mergeCell ref="E22:F22"/>
    <mergeCell ref="G22:H22"/>
    <mergeCell ref="E23:F23"/>
    <mergeCell ref="G23:H23"/>
    <mergeCell ref="E24:F24"/>
    <mergeCell ref="G24:H24"/>
    <mergeCell ref="E19:F19"/>
    <mergeCell ref="G19:H19"/>
    <mergeCell ref="E20:F20"/>
    <mergeCell ref="G20:H20"/>
    <mergeCell ref="E21:F21"/>
    <mergeCell ref="G21:H21"/>
    <mergeCell ref="E16:F16"/>
    <mergeCell ref="G16:H16"/>
    <mergeCell ref="E17:F17"/>
    <mergeCell ref="G17:H17"/>
    <mergeCell ref="E18:F18"/>
    <mergeCell ref="G18:H18"/>
    <mergeCell ref="E13:F13"/>
    <mergeCell ref="G13:H13"/>
    <mergeCell ref="E14:F14"/>
    <mergeCell ref="G14:H14"/>
    <mergeCell ref="E15:F15"/>
    <mergeCell ref="G15:H15"/>
    <mergeCell ref="E10:F10"/>
    <mergeCell ref="G10:H10"/>
    <mergeCell ref="E11:F11"/>
    <mergeCell ref="G11:H11"/>
    <mergeCell ref="E12:F12"/>
    <mergeCell ref="G12:H12"/>
    <mergeCell ref="B4:P4"/>
    <mergeCell ref="B6:E6"/>
    <mergeCell ref="E8:F8"/>
    <mergeCell ref="G8:H8"/>
    <mergeCell ref="E9:F9"/>
    <mergeCell ref="G9:H9"/>
  </mergeCells>
  <phoneticPr fontId="1"/>
  <conditionalFormatting sqref="C9:C39">
    <cfRule type="expression" dxfId="7" priority="21">
      <formula>WEEKDAY(B9)=1</formula>
    </cfRule>
    <cfRule type="expression" dxfId="6" priority="22">
      <formula>WEEKDAY(B9)=7</formula>
    </cfRule>
  </conditionalFormatting>
  <conditionalFormatting sqref="D9:D39">
    <cfRule type="expression" dxfId="5" priority="1">
      <formula>WEEKDAY(C9)=1</formula>
    </cfRule>
    <cfRule type="expression" dxfId="4" priority="2">
      <formula>WEEKDAY(C9)=7</formula>
    </cfRule>
  </conditionalFormatting>
  <printOptions horizontalCentered="1" verticalCentered="1"/>
  <pageMargins left="0.56000000000000005" right="0.34" top="0.68" bottom="0.19" header="0.51181102362204722" footer="0.25"/>
  <pageSetup paperSize="9" orientation="portrait" horizontalDpi="4294967293" r:id="rId1"/>
  <headerFooter alignWithMargins="0"/>
  <drawing r:id="rId2"/>
  <extLst>
    <ext xmlns:x14="http://schemas.microsoft.com/office/spreadsheetml/2009/9/main" uri="{CCE6A557-97BC-4b89-ADB6-D9C93CAAB3DF}">
      <x14:dataValidations xmlns:xm="http://schemas.microsoft.com/office/excel/2006/main" count="3">
        <x14:dataValidation type="list" showInputMessage="1" showErrorMessage="1">
          <x14:formula1>
            <xm:f>マスタ!$C$3:$C$89</xm:f>
          </x14:formula1>
          <xm:sqref>D9:D39</xm:sqref>
        </x14:dataValidation>
        <x14:dataValidation type="list" allowBlank="1" showInputMessage="1" showErrorMessage="1">
          <x14:formula1>
            <xm:f>マスタ!$C$45:$C$50</xm:f>
          </x14:formula1>
          <xm:sqref>O10:O39</xm:sqref>
        </x14:dataValidation>
        <x14:dataValidation type="list" allowBlank="1" showInputMessage="1" showErrorMessage="1">
          <x14:formula1>
            <xm:f>マスタ!$C$45:$C$51</xm:f>
          </x14:formula1>
          <xm:sqref>O9</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X39"/>
  <sheetViews>
    <sheetView workbookViewId="0">
      <selection activeCell="P26" sqref="P26"/>
    </sheetView>
  </sheetViews>
  <sheetFormatPr defaultRowHeight="13.5"/>
  <cols>
    <col min="21" max="21" width="27" style="5" bestFit="1" customWidth="1"/>
    <col min="22" max="22" width="23.5" style="5" bestFit="1" customWidth="1"/>
    <col min="23" max="23" width="9" style="5" bestFit="1"/>
    <col min="24" max="24" width="10.125" style="5" customWidth="1"/>
  </cols>
  <sheetData>
    <row r="6" spans="4:24">
      <c r="W6" s="233" t="s">
        <v>497</v>
      </c>
      <c r="X6" s="233"/>
    </row>
    <row r="8" spans="4:24">
      <c r="U8" s="5" t="s">
        <v>83</v>
      </c>
      <c r="V8" s="5" t="s">
        <v>87</v>
      </c>
      <c r="W8" s="5" t="s">
        <v>120</v>
      </c>
      <c r="X8" s="5" t="s">
        <v>495</v>
      </c>
    </row>
    <row r="9" spans="4:24" ht="15.75">
      <c r="D9" s="120"/>
      <c r="E9" s="818"/>
      <c r="F9" s="818"/>
      <c r="G9" s="818"/>
      <c r="H9" s="818"/>
      <c r="I9" s="14" t="str">
        <f>IF(G9-E9&gt;0,G9-E9,"")</f>
        <v/>
      </c>
      <c r="J9" s="99" t="str">
        <f t="shared" ref="J9:J38" si="0">IFERROR(I9*24,"")</f>
        <v/>
      </c>
      <c r="K9" s="102"/>
      <c r="L9" s="15">
        <f>IFERROR(M9*K9,0)</f>
        <v>0</v>
      </c>
      <c r="M9" s="16" t="str">
        <f>IFERROR(IF(A9=1,VLOOKUP(D9,$V$9:$X$17,3,0),VLOOKUP(D9,$V$9:$W$17,2,0)),"")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4:24" ht="15.75">
      <c r="D10" s="120"/>
      <c r="E10" s="816"/>
      <c r="F10" s="816"/>
      <c r="G10" s="816"/>
      <c r="H10" s="816"/>
      <c r="I10" s="19" t="str">
        <f t="shared" ref="I10:I39" si="1">IF(G10-E10&gt;0,G10-E10,"")</f>
        <v/>
      </c>
      <c r="J10" s="100" t="str">
        <f t="shared" si="0"/>
        <v/>
      </c>
      <c r="K10" s="103"/>
      <c r="L10" s="15">
        <f t="shared" ref="L10:L39" si="2">IFERROR(M10*K10,0)</f>
        <v>0</v>
      </c>
      <c r="M10" s="16" t="str">
        <f>IFERROR(IF(A10=1,VLOOKUP(D10,$V$9:$X$17,3,0),VLOOKUP(D10,$V$9:$W$17,2,0)),"")</f>
        <v/>
      </c>
      <c r="N10" s="16" t="str">
        <f t="shared" ref="N10:N39" si="3">IF(J10&lt;&gt;"",IF(J10&lt;&gt;"",J10*M10-L10,I10*M10),"")</f>
        <v/>
      </c>
      <c r="O10" s="15"/>
      <c r="P10" s="16" t="str">
        <f t="shared" ref="P10:P39" si="4">IF(J10&lt;&gt;"",IF(K10&lt;&gt;"",(J10-K10)*O10,(J10-K10)*O10),"")</f>
        <v/>
      </c>
      <c r="Q10" s="16" t="str">
        <f t="shared" ref="Q10:Q39" si="5">IFERROR(N10-P10,"")</f>
        <v/>
      </c>
      <c r="R10" s="156"/>
      <c r="S10" s="160" t="str">
        <f t="shared" ref="S10:S39" si="6">IF(R10="","",P10)</f>
        <v/>
      </c>
      <c r="U10" s="139" t="s">
        <v>84</v>
      </c>
      <c r="V10" s="139" t="s">
        <v>202</v>
      </c>
      <c r="W10" s="138">
        <v>1800</v>
      </c>
      <c r="X10" s="138">
        <v>2300</v>
      </c>
    </row>
    <row r="11" spans="4:24" ht="15.75">
      <c r="D11" s="120"/>
      <c r="E11" s="816"/>
      <c r="F11" s="816"/>
      <c r="G11" s="816"/>
      <c r="H11" s="816"/>
      <c r="I11" s="19" t="str">
        <f t="shared" si="1"/>
        <v/>
      </c>
      <c r="J11" s="100" t="str">
        <f t="shared" si="0"/>
        <v/>
      </c>
      <c r="K11" s="103"/>
      <c r="L11" s="15">
        <f t="shared" si="2"/>
        <v>0</v>
      </c>
      <c r="M11" s="16" t="str">
        <f>IFERROR(IF(A11=1,VLOOKUP(D11,$V$9:$X$17,3,0),VLOOKUP(D11,$V$9:$W$17,2,0)),"")</f>
        <v/>
      </c>
      <c r="N11" s="16" t="str">
        <f t="shared" si="3"/>
        <v/>
      </c>
      <c r="O11" s="15"/>
      <c r="P11" s="16" t="str">
        <f t="shared" si="4"/>
        <v/>
      </c>
      <c r="Q11" s="16" t="str">
        <f t="shared" si="5"/>
        <v/>
      </c>
      <c r="R11" s="156"/>
      <c r="S11" s="160" t="str">
        <f t="shared" si="6"/>
        <v/>
      </c>
      <c r="U11" s="139" t="s">
        <v>84</v>
      </c>
      <c r="V11" s="139" t="s">
        <v>201</v>
      </c>
      <c r="W11" s="138">
        <v>1800</v>
      </c>
      <c r="X11" s="138">
        <v>2300</v>
      </c>
    </row>
    <row r="12" spans="4:24" ht="15.75">
      <c r="D12" s="120"/>
      <c r="E12" s="816"/>
      <c r="F12" s="816"/>
      <c r="G12" s="816"/>
      <c r="H12" s="816"/>
      <c r="I12" s="19" t="str">
        <f t="shared" si="1"/>
        <v/>
      </c>
      <c r="J12" s="100" t="str">
        <f t="shared" si="0"/>
        <v/>
      </c>
      <c r="K12" s="103"/>
      <c r="L12" s="15">
        <f t="shared" si="2"/>
        <v>0</v>
      </c>
      <c r="M12" s="16" t="str">
        <f t="shared" ref="M12:M38" si="7">IFERROR(VLOOKUP(D12,$V$9:$W$17,2,0),"")</f>
        <v/>
      </c>
      <c r="N12" s="16" t="str">
        <f t="shared" si="3"/>
        <v/>
      </c>
      <c r="O12" s="15"/>
      <c r="P12" s="16" t="str">
        <f t="shared" si="4"/>
        <v/>
      </c>
      <c r="Q12" s="16" t="str">
        <f t="shared" si="5"/>
        <v/>
      </c>
      <c r="R12" s="156"/>
      <c r="S12" s="160" t="str">
        <f t="shared" si="6"/>
        <v/>
      </c>
      <c r="U12" s="139" t="s">
        <v>84</v>
      </c>
      <c r="V12" s="139" t="s">
        <v>200</v>
      </c>
      <c r="W12" s="138">
        <v>1800</v>
      </c>
      <c r="X12" s="138">
        <v>2300</v>
      </c>
    </row>
    <row r="13" spans="4:24" ht="15.75">
      <c r="D13" s="120"/>
      <c r="E13" s="816"/>
      <c r="F13" s="816"/>
      <c r="G13" s="816"/>
      <c r="H13" s="816"/>
      <c r="I13" s="19" t="str">
        <f t="shared" si="1"/>
        <v/>
      </c>
      <c r="J13" s="100" t="str">
        <f t="shared" si="0"/>
        <v/>
      </c>
      <c r="K13" s="103"/>
      <c r="L13" s="15">
        <f t="shared" si="2"/>
        <v>0</v>
      </c>
      <c r="M13" s="16" t="str">
        <f t="shared" si="7"/>
        <v/>
      </c>
      <c r="N13" s="16" t="str">
        <f t="shared" si="3"/>
        <v/>
      </c>
      <c r="O13" s="15"/>
      <c r="P13" s="16" t="str">
        <f t="shared" si="4"/>
        <v/>
      </c>
      <c r="Q13" s="16" t="str">
        <f t="shared" si="5"/>
        <v/>
      </c>
      <c r="R13" s="156"/>
      <c r="S13" s="160" t="str">
        <f t="shared" si="6"/>
        <v/>
      </c>
      <c r="U13" s="139" t="s">
        <v>84</v>
      </c>
      <c r="V13" s="139" t="s">
        <v>199</v>
      </c>
      <c r="W13" s="138">
        <v>1800</v>
      </c>
      <c r="X13" s="138">
        <v>2300</v>
      </c>
    </row>
    <row r="14" spans="4:24" ht="15.75">
      <c r="D14" s="120"/>
      <c r="E14" s="816"/>
      <c r="F14" s="816"/>
      <c r="G14" s="816"/>
      <c r="H14" s="816"/>
      <c r="I14" s="19" t="str">
        <f t="shared" si="1"/>
        <v/>
      </c>
      <c r="J14" s="100" t="str">
        <f t="shared" si="0"/>
        <v/>
      </c>
      <c r="K14" s="103"/>
      <c r="L14" s="15">
        <f t="shared" si="2"/>
        <v>0</v>
      </c>
      <c r="M14" s="16" t="str">
        <f t="shared" si="7"/>
        <v/>
      </c>
      <c r="N14" s="16" t="str">
        <f t="shared" si="3"/>
        <v/>
      </c>
      <c r="O14" s="15"/>
      <c r="P14" s="16" t="str">
        <f t="shared" si="4"/>
        <v/>
      </c>
      <c r="Q14" s="16" t="str">
        <f t="shared" si="5"/>
        <v/>
      </c>
      <c r="R14" s="156"/>
      <c r="S14" s="160" t="str">
        <f t="shared" si="6"/>
        <v/>
      </c>
      <c r="U14" s="139" t="s">
        <v>85</v>
      </c>
      <c r="V14" s="139" t="s">
        <v>198</v>
      </c>
      <c r="W14" s="138">
        <v>1800</v>
      </c>
      <c r="X14" s="138">
        <v>2300</v>
      </c>
    </row>
    <row r="15" spans="4:24" ht="15.75">
      <c r="D15" s="120"/>
      <c r="E15" s="816"/>
      <c r="F15" s="816"/>
      <c r="G15" s="816"/>
      <c r="H15" s="816"/>
      <c r="I15" s="19" t="str">
        <f t="shared" si="1"/>
        <v/>
      </c>
      <c r="J15" s="100" t="str">
        <f t="shared" si="0"/>
        <v/>
      </c>
      <c r="K15" s="103"/>
      <c r="L15" s="15">
        <f t="shared" si="2"/>
        <v>0</v>
      </c>
      <c r="M15" s="16" t="str">
        <f t="shared" si="7"/>
        <v/>
      </c>
      <c r="N15" s="16" t="str">
        <f t="shared" si="3"/>
        <v/>
      </c>
      <c r="O15" s="15"/>
      <c r="P15" s="16" t="str">
        <f t="shared" si="4"/>
        <v/>
      </c>
      <c r="Q15" s="16" t="str">
        <f t="shared" si="5"/>
        <v/>
      </c>
      <c r="R15" s="156"/>
      <c r="S15" s="160" t="str">
        <f t="shared" si="6"/>
        <v/>
      </c>
      <c r="U15" s="139" t="s">
        <v>85</v>
      </c>
      <c r="V15" s="139" t="s">
        <v>82</v>
      </c>
      <c r="W15" s="138">
        <v>1800</v>
      </c>
      <c r="X15" s="138">
        <v>2300</v>
      </c>
    </row>
    <row r="16" spans="4:24" ht="15.75">
      <c r="D16" s="120"/>
      <c r="E16" s="816"/>
      <c r="F16" s="816"/>
      <c r="G16" s="816"/>
      <c r="H16" s="816"/>
      <c r="I16" s="19" t="str">
        <f t="shared" si="1"/>
        <v/>
      </c>
      <c r="J16" s="100" t="str">
        <f t="shared" si="0"/>
        <v/>
      </c>
      <c r="K16" s="103"/>
      <c r="L16" s="15">
        <f t="shared" si="2"/>
        <v>0</v>
      </c>
      <c r="M16" s="16" t="str">
        <f t="shared" si="7"/>
        <v/>
      </c>
      <c r="N16" s="16" t="str">
        <f t="shared" si="3"/>
        <v/>
      </c>
      <c r="O16" s="15"/>
      <c r="P16" s="16" t="str">
        <f t="shared" si="4"/>
        <v/>
      </c>
      <c r="Q16" s="16" t="str">
        <f t="shared" si="5"/>
        <v/>
      </c>
      <c r="R16" s="156"/>
      <c r="S16" s="160" t="str">
        <f t="shared" si="6"/>
        <v/>
      </c>
      <c r="U16" s="139" t="s">
        <v>196</v>
      </c>
      <c r="V16" s="139" t="s">
        <v>437</v>
      </c>
      <c r="W16" s="138">
        <v>1750</v>
      </c>
      <c r="X16" s="138">
        <v>2250</v>
      </c>
    </row>
    <row r="17" spans="4:24" ht="15.75">
      <c r="D17" s="120"/>
      <c r="E17" s="816"/>
      <c r="F17" s="816"/>
      <c r="G17" s="816"/>
      <c r="H17" s="816"/>
      <c r="I17" s="19" t="str">
        <f t="shared" si="1"/>
        <v/>
      </c>
      <c r="J17" s="100" t="str">
        <f t="shared" si="0"/>
        <v/>
      </c>
      <c r="K17" s="103"/>
      <c r="L17" s="15">
        <f t="shared" si="2"/>
        <v>0</v>
      </c>
      <c r="M17" s="16" t="str">
        <f t="shared" si="7"/>
        <v/>
      </c>
      <c r="N17" s="16" t="str">
        <f t="shared" si="3"/>
        <v/>
      </c>
      <c r="O17" s="15"/>
      <c r="P17" s="16" t="str">
        <f t="shared" si="4"/>
        <v/>
      </c>
      <c r="Q17" s="16" t="str">
        <f t="shared" si="5"/>
        <v/>
      </c>
      <c r="R17" s="156"/>
      <c r="S17" s="160" t="str">
        <f t="shared" si="6"/>
        <v/>
      </c>
      <c r="U17" s="139" t="s">
        <v>479</v>
      </c>
      <c r="V17" s="139" t="s">
        <v>480</v>
      </c>
      <c r="W17" s="138">
        <v>1800</v>
      </c>
      <c r="X17" s="138">
        <v>2300</v>
      </c>
    </row>
    <row r="18" spans="4:24" ht="15.75">
      <c r="D18" s="120"/>
      <c r="E18" s="816"/>
      <c r="F18" s="816"/>
      <c r="G18" s="816"/>
      <c r="H18" s="816"/>
      <c r="I18" s="19" t="str">
        <f t="shared" si="1"/>
        <v/>
      </c>
      <c r="J18" s="100" t="str">
        <f t="shared" si="0"/>
        <v/>
      </c>
      <c r="K18" s="103"/>
      <c r="L18" s="15">
        <f t="shared" si="2"/>
        <v>0</v>
      </c>
      <c r="M18" s="16" t="str">
        <f t="shared" si="7"/>
        <v/>
      </c>
      <c r="N18" s="16" t="str">
        <f t="shared" si="3"/>
        <v/>
      </c>
      <c r="O18" s="15"/>
      <c r="P18" s="16" t="str">
        <f t="shared" si="4"/>
        <v/>
      </c>
      <c r="Q18" s="16" t="str">
        <f t="shared" si="5"/>
        <v/>
      </c>
      <c r="R18" s="156"/>
      <c r="S18" s="160" t="str">
        <f t="shared" si="6"/>
        <v/>
      </c>
      <c r="U18" s="139" t="s">
        <v>533</v>
      </c>
      <c r="V18" s="139" t="s">
        <v>534</v>
      </c>
      <c r="W18" s="138">
        <v>1800</v>
      </c>
      <c r="X18" s="138">
        <v>2300</v>
      </c>
    </row>
    <row r="19" spans="4:24" ht="15.75">
      <c r="D19" s="120"/>
      <c r="E19" s="816"/>
      <c r="F19" s="816"/>
      <c r="G19" s="816"/>
      <c r="H19" s="816"/>
      <c r="I19" s="19" t="str">
        <f t="shared" si="1"/>
        <v/>
      </c>
      <c r="J19" s="100" t="str">
        <f t="shared" si="0"/>
        <v/>
      </c>
      <c r="K19" s="103"/>
      <c r="L19" s="15">
        <f t="shared" si="2"/>
        <v>0</v>
      </c>
      <c r="M19" s="16" t="str">
        <f t="shared" si="7"/>
        <v/>
      </c>
      <c r="N19" s="16" t="str">
        <f t="shared" si="3"/>
        <v/>
      </c>
      <c r="O19" s="15"/>
      <c r="P19" s="16" t="str">
        <f t="shared" si="4"/>
        <v/>
      </c>
      <c r="Q19" s="16" t="str">
        <f t="shared" si="5"/>
        <v/>
      </c>
      <c r="R19" s="156"/>
      <c r="S19" s="160" t="str">
        <f t="shared" si="6"/>
        <v/>
      </c>
      <c r="U19" s="139" t="s">
        <v>479</v>
      </c>
      <c r="V19" s="139" t="s">
        <v>535</v>
      </c>
      <c r="W19" s="138">
        <v>1800</v>
      </c>
      <c r="X19" s="138">
        <v>2300</v>
      </c>
    </row>
    <row r="20" spans="4:24" ht="15.75">
      <c r="D20" s="120"/>
      <c r="E20" s="816"/>
      <c r="F20" s="816"/>
      <c r="G20" s="816"/>
      <c r="H20" s="816"/>
      <c r="I20" s="19" t="str">
        <f t="shared" si="1"/>
        <v/>
      </c>
      <c r="J20" s="100" t="str">
        <f t="shared" si="0"/>
        <v/>
      </c>
      <c r="K20" s="103"/>
      <c r="L20" s="15">
        <f t="shared" si="2"/>
        <v>0</v>
      </c>
      <c r="M20" s="16" t="str">
        <f t="shared" si="7"/>
        <v/>
      </c>
      <c r="N20" s="16" t="str">
        <f t="shared" si="3"/>
        <v/>
      </c>
      <c r="O20" s="15"/>
      <c r="P20" s="16" t="str">
        <f>IF(J20&lt;&gt;"",IF(K20&lt;&gt;"",(J20-K20)*O20,(J20-K20)*O20),"")</f>
        <v/>
      </c>
      <c r="Q20" s="16" t="str">
        <f t="shared" si="5"/>
        <v/>
      </c>
      <c r="R20" s="156"/>
      <c r="S20" s="160" t="str">
        <f t="shared" si="6"/>
        <v/>
      </c>
      <c r="U20" s="139" t="s">
        <v>479</v>
      </c>
      <c r="V20" s="139" t="s">
        <v>536</v>
      </c>
      <c r="W20" s="138">
        <v>1800</v>
      </c>
      <c r="X20" s="138">
        <v>2300</v>
      </c>
    </row>
    <row r="21" spans="4:24" ht="15.75">
      <c r="D21" s="120"/>
      <c r="E21" s="816"/>
      <c r="F21" s="816"/>
      <c r="G21" s="816"/>
      <c r="H21" s="816"/>
      <c r="I21" s="19" t="str">
        <f t="shared" si="1"/>
        <v/>
      </c>
      <c r="J21" s="100" t="str">
        <f t="shared" si="0"/>
        <v/>
      </c>
      <c r="K21" s="103"/>
      <c r="L21" s="15">
        <f t="shared" si="2"/>
        <v>0</v>
      </c>
      <c r="M21" s="16" t="str">
        <f t="shared" si="7"/>
        <v/>
      </c>
      <c r="N21" s="16" t="str">
        <f t="shared" si="3"/>
        <v/>
      </c>
      <c r="O21" s="15"/>
      <c r="P21" s="16" t="str">
        <f t="shared" si="4"/>
        <v/>
      </c>
      <c r="Q21" s="16" t="str">
        <f t="shared" si="5"/>
        <v/>
      </c>
      <c r="R21" s="156"/>
      <c r="S21" s="160" t="str">
        <f t="shared" si="6"/>
        <v/>
      </c>
      <c r="U21" s="139" t="s">
        <v>479</v>
      </c>
      <c r="V21" s="139" t="s">
        <v>537</v>
      </c>
      <c r="W21" s="138">
        <v>1800</v>
      </c>
      <c r="X21" s="138">
        <v>2300</v>
      </c>
    </row>
    <row r="22" spans="4:24" ht="15.75">
      <c r="D22" s="120"/>
      <c r="E22" s="816"/>
      <c r="F22" s="816"/>
      <c r="G22" s="816"/>
      <c r="H22" s="816"/>
      <c r="I22" s="19" t="str">
        <f t="shared" si="1"/>
        <v/>
      </c>
      <c r="J22" s="100" t="str">
        <f t="shared" si="0"/>
        <v/>
      </c>
      <c r="K22" s="103"/>
      <c r="L22" s="15">
        <f t="shared" si="2"/>
        <v>0</v>
      </c>
      <c r="M22" s="16" t="str">
        <f t="shared" si="7"/>
        <v/>
      </c>
      <c r="N22" s="16" t="str">
        <f t="shared" si="3"/>
        <v/>
      </c>
      <c r="O22" s="15"/>
      <c r="P22" s="16" t="str">
        <f t="shared" si="4"/>
        <v/>
      </c>
      <c r="Q22" s="16" t="str">
        <f t="shared" si="5"/>
        <v/>
      </c>
      <c r="R22" s="156"/>
      <c r="S22" s="160" t="str">
        <f t="shared" si="6"/>
        <v/>
      </c>
    </row>
    <row r="23" spans="4:24" ht="15.75">
      <c r="D23" s="120"/>
      <c r="E23" s="816"/>
      <c r="F23" s="816"/>
      <c r="G23" s="816"/>
      <c r="H23" s="816"/>
      <c r="I23" s="19" t="str">
        <f t="shared" si="1"/>
        <v/>
      </c>
      <c r="J23" s="100" t="str">
        <f t="shared" si="0"/>
        <v/>
      </c>
      <c r="K23" s="103"/>
      <c r="L23" s="15">
        <f t="shared" si="2"/>
        <v>0</v>
      </c>
      <c r="M23" s="16" t="str">
        <f t="shared" si="7"/>
        <v/>
      </c>
      <c r="N23" s="16" t="str">
        <f t="shared" si="3"/>
        <v/>
      </c>
      <c r="O23" s="15"/>
      <c r="P23" s="16" t="str">
        <f t="shared" si="4"/>
        <v/>
      </c>
      <c r="Q23" s="16" t="str">
        <f t="shared" si="5"/>
        <v/>
      </c>
      <c r="R23" s="156"/>
      <c r="S23" s="160" t="str">
        <f t="shared" si="6"/>
        <v/>
      </c>
    </row>
    <row r="24" spans="4:24" ht="15.75">
      <c r="D24" s="120"/>
      <c r="E24" s="816"/>
      <c r="F24" s="816"/>
      <c r="G24" s="816"/>
      <c r="H24" s="816"/>
      <c r="I24" s="19" t="str">
        <f t="shared" si="1"/>
        <v/>
      </c>
      <c r="J24" s="100" t="str">
        <f t="shared" si="0"/>
        <v/>
      </c>
      <c r="K24" s="103"/>
      <c r="L24" s="15">
        <f t="shared" si="2"/>
        <v>0</v>
      </c>
      <c r="M24" s="16" t="str">
        <f t="shared" si="7"/>
        <v/>
      </c>
      <c r="N24" s="16" t="str">
        <f t="shared" si="3"/>
        <v/>
      </c>
      <c r="O24" s="15"/>
      <c r="P24" s="16" t="str">
        <f t="shared" si="4"/>
        <v/>
      </c>
      <c r="Q24" s="16" t="str">
        <f t="shared" si="5"/>
        <v/>
      </c>
      <c r="R24" s="156"/>
      <c r="S24" s="160" t="str">
        <f t="shared" si="6"/>
        <v/>
      </c>
    </row>
    <row r="25" spans="4:24" ht="15.75">
      <c r="D25" s="120"/>
      <c r="E25" s="816"/>
      <c r="F25" s="816"/>
      <c r="G25" s="816"/>
      <c r="H25" s="816"/>
      <c r="I25" s="19" t="str">
        <f t="shared" si="1"/>
        <v/>
      </c>
      <c r="J25" s="100" t="str">
        <f t="shared" si="0"/>
        <v/>
      </c>
      <c r="K25" s="103"/>
      <c r="L25" s="15">
        <f t="shared" si="2"/>
        <v>0</v>
      </c>
      <c r="M25" s="16" t="str">
        <f t="shared" si="7"/>
        <v/>
      </c>
      <c r="N25" s="16" t="str">
        <f t="shared" si="3"/>
        <v/>
      </c>
      <c r="O25" s="15"/>
      <c r="P25" s="16" t="str">
        <f t="shared" si="4"/>
        <v/>
      </c>
      <c r="Q25" s="16" t="str">
        <f t="shared" si="5"/>
        <v/>
      </c>
      <c r="R25" s="156"/>
      <c r="S25" s="160" t="str">
        <f t="shared" si="6"/>
        <v/>
      </c>
    </row>
    <row r="26" spans="4:24" ht="15.75">
      <c r="D26" s="120"/>
      <c r="E26" s="816"/>
      <c r="F26" s="816"/>
      <c r="G26" s="816"/>
      <c r="H26" s="816"/>
      <c r="I26" s="19" t="str">
        <f t="shared" si="1"/>
        <v/>
      </c>
      <c r="J26" s="100" t="str">
        <f t="shared" si="0"/>
        <v/>
      </c>
      <c r="K26" s="103"/>
      <c r="L26" s="15">
        <f t="shared" si="2"/>
        <v>0</v>
      </c>
      <c r="M26" s="16" t="str">
        <f t="shared" si="7"/>
        <v/>
      </c>
      <c r="N26" s="16" t="str">
        <f t="shared" si="3"/>
        <v/>
      </c>
      <c r="O26" s="15"/>
      <c r="P26" s="16" t="str">
        <f t="shared" si="4"/>
        <v/>
      </c>
      <c r="Q26" s="16" t="str">
        <f t="shared" si="5"/>
        <v/>
      </c>
      <c r="R26" s="156"/>
      <c r="S26" s="160" t="str">
        <f t="shared" si="6"/>
        <v/>
      </c>
    </row>
    <row r="27" spans="4:24" ht="15.75">
      <c r="D27" s="120"/>
      <c r="E27" s="816"/>
      <c r="F27" s="816"/>
      <c r="G27" s="816"/>
      <c r="H27" s="816"/>
      <c r="I27" s="19" t="str">
        <f t="shared" si="1"/>
        <v/>
      </c>
      <c r="J27" s="100" t="str">
        <f t="shared" si="0"/>
        <v/>
      </c>
      <c r="K27" s="103"/>
      <c r="L27" s="15">
        <f t="shared" si="2"/>
        <v>0</v>
      </c>
      <c r="M27" s="16" t="str">
        <f t="shared" si="7"/>
        <v/>
      </c>
      <c r="N27" s="16" t="str">
        <f t="shared" si="3"/>
        <v/>
      </c>
      <c r="O27" s="15"/>
      <c r="P27" s="16" t="str">
        <f t="shared" si="4"/>
        <v/>
      </c>
      <c r="Q27" s="16" t="str">
        <f t="shared" si="5"/>
        <v/>
      </c>
      <c r="R27" s="156"/>
      <c r="S27" s="160" t="str">
        <f t="shared" si="6"/>
        <v/>
      </c>
    </row>
    <row r="28" spans="4:24" ht="15.75">
      <c r="D28" s="120"/>
      <c r="E28" s="816"/>
      <c r="F28" s="816"/>
      <c r="G28" s="816"/>
      <c r="H28" s="816"/>
      <c r="I28" s="19" t="str">
        <f t="shared" si="1"/>
        <v/>
      </c>
      <c r="J28" s="100" t="str">
        <f t="shared" si="0"/>
        <v/>
      </c>
      <c r="K28" s="103"/>
      <c r="L28" s="15">
        <f t="shared" si="2"/>
        <v>0</v>
      </c>
      <c r="M28" s="16" t="str">
        <f t="shared" si="7"/>
        <v/>
      </c>
      <c r="N28" s="16" t="str">
        <f t="shared" si="3"/>
        <v/>
      </c>
      <c r="O28" s="15"/>
      <c r="P28" s="16" t="str">
        <f t="shared" si="4"/>
        <v/>
      </c>
      <c r="Q28" s="16" t="str">
        <f t="shared" si="5"/>
        <v/>
      </c>
      <c r="R28" s="156"/>
      <c r="S28" s="160" t="str">
        <f t="shared" si="6"/>
        <v/>
      </c>
    </row>
    <row r="29" spans="4:24" ht="15.75">
      <c r="D29" s="120"/>
      <c r="E29" s="816"/>
      <c r="F29" s="816"/>
      <c r="G29" s="816"/>
      <c r="H29" s="816"/>
      <c r="I29" s="19" t="str">
        <f t="shared" si="1"/>
        <v/>
      </c>
      <c r="J29" s="100" t="str">
        <f t="shared" si="0"/>
        <v/>
      </c>
      <c r="K29" s="103"/>
      <c r="L29" s="15">
        <f t="shared" si="2"/>
        <v>0</v>
      </c>
      <c r="M29" s="16" t="str">
        <f t="shared" si="7"/>
        <v/>
      </c>
      <c r="N29" s="16" t="str">
        <f t="shared" si="3"/>
        <v/>
      </c>
      <c r="O29" s="15"/>
      <c r="P29" s="16" t="str">
        <f t="shared" si="4"/>
        <v/>
      </c>
      <c r="Q29" s="16" t="str">
        <f t="shared" si="5"/>
        <v/>
      </c>
      <c r="R29" s="156"/>
      <c r="S29" s="160" t="str">
        <f t="shared" si="6"/>
        <v/>
      </c>
    </row>
    <row r="30" spans="4:24" ht="15.75">
      <c r="D30" s="120"/>
      <c r="E30" s="816"/>
      <c r="F30" s="816"/>
      <c r="G30" s="816"/>
      <c r="H30" s="816"/>
      <c r="I30" s="19" t="str">
        <f t="shared" si="1"/>
        <v/>
      </c>
      <c r="J30" s="100" t="str">
        <f t="shared" si="0"/>
        <v/>
      </c>
      <c r="K30" s="103"/>
      <c r="L30" s="15">
        <f t="shared" si="2"/>
        <v>0</v>
      </c>
      <c r="M30" s="16" t="str">
        <f t="shared" si="7"/>
        <v/>
      </c>
      <c r="N30" s="16" t="str">
        <f t="shared" si="3"/>
        <v/>
      </c>
      <c r="O30" s="15"/>
      <c r="P30" s="16" t="str">
        <f t="shared" si="4"/>
        <v/>
      </c>
      <c r="Q30" s="16" t="str">
        <f t="shared" si="5"/>
        <v/>
      </c>
      <c r="R30" s="156"/>
      <c r="S30" s="160" t="str">
        <f t="shared" si="6"/>
        <v/>
      </c>
    </row>
    <row r="31" spans="4:24" ht="15.75">
      <c r="D31" s="120"/>
      <c r="E31" s="816"/>
      <c r="F31" s="816"/>
      <c r="G31" s="816"/>
      <c r="H31" s="816"/>
      <c r="I31" s="19" t="str">
        <f t="shared" si="1"/>
        <v/>
      </c>
      <c r="J31" s="100" t="str">
        <f t="shared" si="0"/>
        <v/>
      </c>
      <c r="K31" s="103"/>
      <c r="L31" s="15">
        <f t="shared" si="2"/>
        <v>0</v>
      </c>
      <c r="M31" s="16" t="str">
        <f t="shared" si="7"/>
        <v/>
      </c>
      <c r="N31" s="16" t="str">
        <f t="shared" si="3"/>
        <v/>
      </c>
      <c r="O31" s="15"/>
      <c r="P31" s="16" t="str">
        <f t="shared" si="4"/>
        <v/>
      </c>
      <c r="Q31" s="16" t="str">
        <f t="shared" si="5"/>
        <v/>
      </c>
      <c r="R31" s="156"/>
      <c r="S31" s="160" t="str">
        <f t="shared" si="6"/>
        <v/>
      </c>
    </row>
    <row r="32" spans="4:24" ht="15.75">
      <c r="D32" s="120"/>
      <c r="E32" s="816"/>
      <c r="F32" s="816"/>
      <c r="G32" s="816"/>
      <c r="H32" s="816"/>
      <c r="I32" s="19" t="str">
        <f t="shared" si="1"/>
        <v/>
      </c>
      <c r="J32" s="100" t="str">
        <f t="shared" si="0"/>
        <v/>
      </c>
      <c r="K32" s="103"/>
      <c r="L32" s="15">
        <f t="shared" si="2"/>
        <v>0</v>
      </c>
      <c r="M32" s="16" t="str">
        <f t="shared" si="7"/>
        <v/>
      </c>
      <c r="N32" s="16" t="str">
        <f t="shared" si="3"/>
        <v/>
      </c>
      <c r="O32" s="15"/>
      <c r="P32" s="16" t="str">
        <f t="shared" si="4"/>
        <v/>
      </c>
      <c r="Q32" s="16" t="str">
        <f t="shared" si="5"/>
        <v/>
      </c>
      <c r="R32" s="156"/>
      <c r="S32" s="160" t="str">
        <f t="shared" si="6"/>
        <v/>
      </c>
    </row>
    <row r="33" spans="4:19" ht="15.75">
      <c r="D33" s="120"/>
      <c r="E33" s="816"/>
      <c r="F33" s="816"/>
      <c r="G33" s="816"/>
      <c r="H33" s="816"/>
      <c r="I33" s="19" t="str">
        <f t="shared" si="1"/>
        <v/>
      </c>
      <c r="J33" s="100" t="str">
        <f t="shared" si="0"/>
        <v/>
      </c>
      <c r="K33" s="103"/>
      <c r="L33" s="15">
        <f t="shared" si="2"/>
        <v>0</v>
      </c>
      <c r="M33" s="16" t="str">
        <f t="shared" si="7"/>
        <v/>
      </c>
      <c r="N33" s="16" t="str">
        <f t="shared" si="3"/>
        <v/>
      </c>
      <c r="O33" s="15"/>
      <c r="P33" s="16" t="str">
        <f t="shared" si="4"/>
        <v/>
      </c>
      <c r="Q33" s="16" t="str">
        <f t="shared" si="5"/>
        <v/>
      </c>
      <c r="R33" s="156"/>
      <c r="S33" s="160" t="str">
        <f t="shared" si="6"/>
        <v/>
      </c>
    </row>
    <row r="34" spans="4:19" ht="15.75">
      <c r="D34" s="120"/>
      <c r="E34" s="816"/>
      <c r="F34" s="816"/>
      <c r="G34" s="816"/>
      <c r="H34" s="816"/>
      <c r="I34" s="19" t="str">
        <f t="shared" si="1"/>
        <v/>
      </c>
      <c r="J34" s="100" t="str">
        <f t="shared" si="0"/>
        <v/>
      </c>
      <c r="K34" s="103"/>
      <c r="L34" s="15">
        <f t="shared" si="2"/>
        <v>0</v>
      </c>
      <c r="M34" s="16" t="str">
        <f t="shared" si="7"/>
        <v/>
      </c>
      <c r="N34" s="16" t="str">
        <f t="shared" si="3"/>
        <v/>
      </c>
      <c r="O34" s="15"/>
      <c r="P34" s="16" t="str">
        <f t="shared" si="4"/>
        <v/>
      </c>
      <c r="Q34" s="16" t="str">
        <f t="shared" si="5"/>
        <v/>
      </c>
      <c r="R34" s="156"/>
      <c r="S34" s="160" t="str">
        <f t="shared" si="6"/>
        <v/>
      </c>
    </row>
    <row r="35" spans="4:19" ht="15.75">
      <c r="D35" s="120"/>
      <c r="E35" s="816"/>
      <c r="F35" s="816"/>
      <c r="G35" s="816"/>
      <c r="H35" s="816"/>
      <c r="I35" s="19" t="str">
        <f t="shared" si="1"/>
        <v/>
      </c>
      <c r="J35" s="100" t="str">
        <f t="shared" si="0"/>
        <v/>
      </c>
      <c r="K35" s="103"/>
      <c r="L35" s="15">
        <f t="shared" si="2"/>
        <v>0</v>
      </c>
      <c r="M35" s="16" t="str">
        <f t="shared" si="7"/>
        <v/>
      </c>
      <c r="N35" s="16" t="str">
        <f t="shared" si="3"/>
        <v/>
      </c>
      <c r="O35" s="15"/>
      <c r="P35" s="16" t="str">
        <f t="shared" si="4"/>
        <v/>
      </c>
      <c r="Q35" s="16" t="str">
        <f t="shared" si="5"/>
        <v/>
      </c>
      <c r="R35" s="156"/>
      <c r="S35" s="160" t="str">
        <f t="shared" si="6"/>
        <v/>
      </c>
    </row>
    <row r="36" spans="4:19" ht="15.75">
      <c r="D36" s="120"/>
      <c r="E36" s="816"/>
      <c r="F36" s="816"/>
      <c r="G36" s="816"/>
      <c r="H36" s="816"/>
      <c r="I36" s="19" t="str">
        <f t="shared" si="1"/>
        <v/>
      </c>
      <c r="J36" s="100" t="str">
        <f t="shared" si="0"/>
        <v/>
      </c>
      <c r="K36" s="103"/>
      <c r="L36" s="15">
        <f t="shared" si="2"/>
        <v>0</v>
      </c>
      <c r="M36" s="16" t="str">
        <f t="shared" si="7"/>
        <v/>
      </c>
      <c r="N36" s="16" t="str">
        <f t="shared" si="3"/>
        <v/>
      </c>
      <c r="O36" s="15"/>
      <c r="P36" s="16" t="str">
        <f t="shared" si="4"/>
        <v/>
      </c>
      <c r="Q36" s="16" t="str">
        <f t="shared" si="5"/>
        <v/>
      </c>
      <c r="R36" s="156"/>
      <c r="S36" s="160" t="str">
        <f t="shared" si="6"/>
        <v/>
      </c>
    </row>
    <row r="37" spans="4:19" ht="15.75">
      <c r="D37" s="120"/>
      <c r="E37" s="816"/>
      <c r="F37" s="816"/>
      <c r="G37" s="816"/>
      <c r="H37" s="816"/>
      <c r="I37" s="19" t="str">
        <f t="shared" si="1"/>
        <v/>
      </c>
      <c r="J37" s="100" t="str">
        <f t="shared" si="0"/>
        <v/>
      </c>
      <c r="K37" s="103"/>
      <c r="L37" s="15">
        <f t="shared" si="2"/>
        <v>0</v>
      </c>
      <c r="M37" s="16" t="str">
        <f t="shared" si="7"/>
        <v/>
      </c>
      <c r="N37" s="16" t="str">
        <f t="shared" si="3"/>
        <v/>
      </c>
      <c r="O37" s="15"/>
      <c r="P37" s="16" t="str">
        <f t="shared" si="4"/>
        <v/>
      </c>
      <c r="Q37" s="16" t="str">
        <f t="shared" si="5"/>
        <v/>
      </c>
      <c r="R37" s="156"/>
      <c r="S37" s="160" t="str">
        <f t="shared" si="6"/>
        <v/>
      </c>
    </row>
    <row r="38" spans="4:19" ht="15.75">
      <c r="D38" s="120"/>
      <c r="E38" s="816"/>
      <c r="F38" s="816"/>
      <c r="G38" s="816"/>
      <c r="H38" s="816"/>
      <c r="I38" s="19" t="str">
        <f t="shared" si="1"/>
        <v/>
      </c>
      <c r="J38" s="100" t="str">
        <f t="shared" si="0"/>
        <v/>
      </c>
      <c r="K38" s="103"/>
      <c r="L38" s="15">
        <f t="shared" si="2"/>
        <v>0</v>
      </c>
      <c r="M38" s="16" t="str">
        <f t="shared" si="7"/>
        <v/>
      </c>
      <c r="N38" s="16" t="str">
        <f t="shared" si="3"/>
        <v/>
      </c>
      <c r="O38" s="15"/>
      <c r="P38" s="16" t="str">
        <f t="shared" si="4"/>
        <v/>
      </c>
      <c r="Q38" s="16" t="str">
        <f t="shared" si="5"/>
        <v/>
      </c>
      <c r="R38" s="156"/>
      <c r="S38" s="160" t="str">
        <f t="shared" si="6"/>
        <v/>
      </c>
    </row>
    <row r="39" spans="4:19" ht="15.75">
      <c r="D39" s="120"/>
      <c r="E39" s="817"/>
      <c r="F39" s="817"/>
      <c r="G39" s="817"/>
      <c r="H39" s="817"/>
      <c r="I39" s="22" t="str">
        <f t="shared" si="1"/>
        <v/>
      </c>
      <c r="J39" s="101" t="str">
        <f>IFERROR(I39*24,"")</f>
        <v/>
      </c>
      <c r="K39" s="104"/>
      <c r="L39" s="28">
        <f t="shared" si="2"/>
        <v>0</v>
      </c>
      <c r="M39" s="16" t="str">
        <f>IFERROR(IF(A39=12,VLOOKUP(D39,$V$9:$X$17,3,0),VLOOKUP(D39,$V$9:$W$17,2,0)),"")</f>
        <v/>
      </c>
      <c r="N39" s="29" t="str">
        <f t="shared" si="3"/>
        <v/>
      </c>
      <c r="O39" s="15"/>
      <c r="P39" s="16" t="str">
        <f t="shared" si="4"/>
        <v/>
      </c>
      <c r="Q39" s="16" t="str">
        <f t="shared" si="5"/>
        <v/>
      </c>
      <c r="R39" s="156"/>
      <c r="S39" s="160" t="str">
        <f t="shared" si="6"/>
        <v/>
      </c>
    </row>
  </sheetData>
  <mergeCells count="62">
    <mergeCell ref="E39:F39"/>
    <mergeCell ref="G39:H39"/>
    <mergeCell ref="E36:F36"/>
    <mergeCell ref="G36:H36"/>
    <mergeCell ref="E37:F37"/>
    <mergeCell ref="G37:H37"/>
    <mergeCell ref="E38:F38"/>
    <mergeCell ref="G38:H38"/>
    <mergeCell ref="E33:F33"/>
    <mergeCell ref="G33:H33"/>
    <mergeCell ref="E34:F34"/>
    <mergeCell ref="G34:H34"/>
    <mergeCell ref="E35:F35"/>
    <mergeCell ref="G35:H35"/>
    <mergeCell ref="E30:F30"/>
    <mergeCell ref="G30:H30"/>
    <mergeCell ref="E31:F31"/>
    <mergeCell ref="G31:H31"/>
    <mergeCell ref="E32:F32"/>
    <mergeCell ref="G32:H32"/>
    <mergeCell ref="E27:F27"/>
    <mergeCell ref="G27:H27"/>
    <mergeCell ref="E28:F28"/>
    <mergeCell ref="G28:H28"/>
    <mergeCell ref="E29:F29"/>
    <mergeCell ref="G29:H29"/>
    <mergeCell ref="E24:F24"/>
    <mergeCell ref="G24:H24"/>
    <mergeCell ref="E25:F25"/>
    <mergeCell ref="G25:H25"/>
    <mergeCell ref="E26:F26"/>
    <mergeCell ref="G26:H26"/>
    <mergeCell ref="E21:F21"/>
    <mergeCell ref="G21:H21"/>
    <mergeCell ref="E22:F22"/>
    <mergeCell ref="G22:H22"/>
    <mergeCell ref="E23:F23"/>
    <mergeCell ref="G23:H23"/>
    <mergeCell ref="E18:F18"/>
    <mergeCell ref="G18:H18"/>
    <mergeCell ref="E19:F19"/>
    <mergeCell ref="G19:H19"/>
    <mergeCell ref="E20:F20"/>
    <mergeCell ref="G20:H20"/>
    <mergeCell ref="E15:F15"/>
    <mergeCell ref="G15:H15"/>
    <mergeCell ref="E16:F16"/>
    <mergeCell ref="G16:H16"/>
    <mergeCell ref="E17:F17"/>
    <mergeCell ref="G17:H17"/>
    <mergeCell ref="E12:F12"/>
    <mergeCell ref="G12:H12"/>
    <mergeCell ref="E13:F13"/>
    <mergeCell ref="G13:H13"/>
    <mergeCell ref="E14:F14"/>
    <mergeCell ref="G14:H14"/>
    <mergeCell ref="E9:F9"/>
    <mergeCell ref="G9:H9"/>
    <mergeCell ref="E10:F10"/>
    <mergeCell ref="G10:H10"/>
    <mergeCell ref="E11:F11"/>
    <mergeCell ref="G11:H11"/>
  </mergeCells>
  <phoneticPr fontId="1"/>
  <conditionalFormatting sqref="D9:D39">
    <cfRule type="expression" dxfId="3" priority="1">
      <formula>WEEKDAY(C9)=1</formula>
    </cfRule>
    <cfRule type="expression" dxfId="2" priority="2">
      <formula>WEEKDAY(C9)=7</formula>
    </cfRule>
  </conditionalFormatting>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マスタ!$C$45:$C$50</xm:f>
          </x14:formula1>
          <xm:sqref>O10:O39</xm:sqref>
        </x14:dataValidation>
        <x14:dataValidation type="list" showInputMessage="1" showErrorMessage="1">
          <x14:formula1>
            <xm:f>マスタ!$C$3:$C$89</xm:f>
          </x14:formula1>
          <xm:sqref>D9:D39</xm:sqref>
        </x14:dataValidation>
        <x14:dataValidation type="list" allowBlank="1" showInputMessage="1" showErrorMessage="1">
          <x14:formula1>
            <xm:f>マスタ!$C$45:$C$51</xm:f>
          </x14:formula1>
          <xm:sqref>O9</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X39"/>
  <sheetViews>
    <sheetView workbookViewId="0">
      <selection activeCell="P26" sqref="P26"/>
    </sheetView>
  </sheetViews>
  <sheetFormatPr defaultRowHeight="13.5"/>
  <cols>
    <col min="21" max="21" width="27" style="5" bestFit="1" customWidth="1"/>
    <col min="22" max="22" width="23.5" style="5" bestFit="1" customWidth="1"/>
    <col min="23" max="23" width="9" style="5" bestFit="1"/>
    <col min="24" max="24" width="10.125" style="5" customWidth="1"/>
  </cols>
  <sheetData>
    <row r="6" spans="4:24">
      <c r="W6" s="233" t="s">
        <v>497</v>
      </c>
      <c r="X6" s="233"/>
    </row>
    <row r="8" spans="4:24">
      <c r="U8" s="5" t="s">
        <v>83</v>
      </c>
      <c r="V8" s="5" t="s">
        <v>87</v>
      </c>
      <c r="W8" s="5" t="s">
        <v>120</v>
      </c>
      <c r="X8" s="5" t="s">
        <v>495</v>
      </c>
    </row>
    <row r="9" spans="4:24" ht="15.75">
      <c r="D9" s="120"/>
      <c r="E9" s="818"/>
      <c r="F9" s="818"/>
      <c r="G9" s="818"/>
      <c r="H9" s="818"/>
      <c r="I9" s="14" t="str">
        <f>IF(G9-E9&gt;0,G9-E9,"")</f>
        <v/>
      </c>
      <c r="J9" s="99" t="str">
        <f t="shared" ref="J9:J38" si="0">IFERROR(I9*24,"")</f>
        <v/>
      </c>
      <c r="K9" s="102"/>
      <c r="L9" s="15">
        <f>IFERROR(M9*K9,0)</f>
        <v>0</v>
      </c>
      <c r="M9" s="16" t="str">
        <f>IFERROR(IF(A9=1,VLOOKUP(D9,$V$9:$X$17,3,0),VLOOKUP(D9,$V$9:$W$17,2,0)),"")</f>
        <v/>
      </c>
      <c r="N9" s="16" t="str">
        <f>IF(J9&lt;&gt;"",IF(J9&lt;&gt;"",J9*M9-L9,I9*M9),"")</f>
        <v/>
      </c>
      <c r="O9" s="15"/>
      <c r="P9" s="16" t="str">
        <f>IF(J9&lt;&gt;"",IF(K9&lt;&gt;"",(J9-K9)*O9,(J9-K9)*O9),"")</f>
        <v/>
      </c>
      <c r="Q9" s="16" t="str">
        <f>IFERROR(N9-P9,"")</f>
        <v/>
      </c>
      <c r="R9" s="156"/>
      <c r="S9" s="160" t="str">
        <f>IF(R9="","",P9)</f>
        <v/>
      </c>
      <c r="U9" s="139" t="s">
        <v>196</v>
      </c>
      <c r="V9" s="139" t="s">
        <v>203</v>
      </c>
      <c r="W9" s="138">
        <v>1750</v>
      </c>
      <c r="X9" s="138">
        <v>2250</v>
      </c>
    </row>
    <row r="10" spans="4:24" ht="15.75">
      <c r="D10" s="120"/>
      <c r="E10" s="816"/>
      <c r="F10" s="816"/>
      <c r="G10" s="816"/>
      <c r="H10" s="816"/>
      <c r="I10" s="19" t="str">
        <f t="shared" ref="I10:I39" si="1">IF(G10-E10&gt;0,G10-E10,"")</f>
        <v/>
      </c>
      <c r="J10" s="100" t="str">
        <f t="shared" si="0"/>
        <v/>
      </c>
      <c r="K10" s="103"/>
      <c r="L10" s="15">
        <f t="shared" ref="L10:L39" si="2">IFERROR(M10*K10,0)</f>
        <v>0</v>
      </c>
      <c r="M10" s="16" t="str">
        <f>IFERROR(IF(A10=1,VLOOKUP(D10,$V$9:$X$17,3,0),VLOOKUP(D10,$V$9:$W$17,2,0)),"")</f>
        <v/>
      </c>
      <c r="N10" s="16" t="str">
        <f t="shared" ref="N10:N39" si="3">IF(J10&lt;&gt;"",IF(J10&lt;&gt;"",J10*M10-L10,I10*M10),"")</f>
        <v/>
      </c>
      <c r="O10" s="15"/>
      <c r="P10" s="16" t="str">
        <f t="shared" ref="P10:P39" si="4">IF(J10&lt;&gt;"",IF(K10&lt;&gt;"",(J10-K10)*O10,(J10-K10)*O10),"")</f>
        <v/>
      </c>
      <c r="Q10" s="16" t="str">
        <f t="shared" ref="Q10:Q39" si="5">IFERROR(N10-P10,"")</f>
        <v/>
      </c>
      <c r="R10" s="156"/>
      <c r="S10" s="160" t="str">
        <f t="shared" ref="S10:S39" si="6">IF(R10="","",P10)</f>
        <v/>
      </c>
      <c r="U10" s="139" t="s">
        <v>84</v>
      </c>
      <c r="V10" s="139" t="s">
        <v>202</v>
      </c>
      <c r="W10" s="138">
        <v>1800</v>
      </c>
      <c r="X10" s="138">
        <v>2300</v>
      </c>
    </row>
    <row r="11" spans="4:24" ht="15.75">
      <c r="D11" s="120"/>
      <c r="E11" s="816"/>
      <c r="F11" s="816"/>
      <c r="G11" s="816"/>
      <c r="H11" s="816"/>
      <c r="I11" s="19" t="str">
        <f t="shared" si="1"/>
        <v/>
      </c>
      <c r="J11" s="100" t="str">
        <f t="shared" si="0"/>
        <v/>
      </c>
      <c r="K11" s="103"/>
      <c r="L11" s="15">
        <f t="shared" si="2"/>
        <v>0</v>
      </c>
      <c r="M11" s="16" t="str">
        <f>IFERROR(IF(A11=1,VLOOKUP(D11,$V$9:$X$17,3,0),VLOOKUP(D11,$V$9:$W$17,2,0)),"")</f>
        <v/>
      </c>
      <c r="N11" s="16" t="str">
        <f t="shared" si="3"/>
        <v/>
      </c>
      <c r="O11" s="15"/>
      <c r="P11" s="16" t="str">
        <f t="shared" si="4"/>
        <v/>
      </c>
      <c r="Q11" s="16" t="str">
        <f t="shared" si="5"/>
        <v/>
      </c>
      <c r="R11" s="156"/>
      <c r="S11" s="160" t="str">
        <f t="shared" si="6"/>
        <v/>
      </c>
      <c r="U11" s="139" t="s">
        <v>84</v>
      </c>
      <c r="V11" s="139" t="s">
        <v>201</v>
      </c>
      <c r="W11" s="138">
        <v>1800</v>
      </c>
      <c r="X11" s="138">
        <v>2300</v>
      </c>
    </row>
    <row r="12" spans="4:24" ht="15.75">
      <c r="D12" s="120"/>
      <c r="E12" s="816"/>
      <c r="F12" s="816"/>
      <c r="G12" s="816"/>
      <c r="H12" s="816"/>
      <c r="I12" s="19" t="str">
        <f t="shared" si="1"/>
        <v/>
      </c>
      <c r="J12" s="100" t="str">
        <f t="shared" si="0"/>
        <v/>
      </c>
      <c r="K12" s="103"/>
      <c r="L12" s="15">
        <f t="shared" si="2"/>
        <v>0</v>
      </c>
      <c r="M12" s="16" t="str">
        <f t="shared" ref="M12:M38" si="7">IFERROR(VLOOKUP(D12,$V$9:$W$17,2,0),"")</f>
        <v/>
      </c>
      <c r="N12" s="16" t="str">
        <f t="shared" si="3"/>
        <v/>
      </c>
      <c r="O12" s="15"/>
      <c r="P12" s="16" t="str">
        <f t="shared" si="4"/>
        <v/>
      </c>
      <c r="Q12" s="16" t="str">
        <f t="shared" si="5"/>
        <v/>
      </c>
      <c r="R12" s="156"/>
      <c r="S12" s="160" t="str">
        <f t="shared" si="6"/>
        <v/>
      </c>
      <c r="U12" s="139" t="s">
        <v>84</v>
      </c>
      <c r="V12" s="139" t="s">
        <v>200</v>
      </c>
      <c r="W12" s="138">
        <v>1800</v>
      </c>
      <c r="X12" s="138">
        <v>2300</v>
      </c>
    </row>
    <row r="13" spans="4:24" ht="15.75">
      <c r="D13" s="120"/>
      <c r="E13" s="816"/>
      <c r="F13" s="816"/>
      <c r="G13" s="816"/>
      <c r="H13" s="816"/>
      <c r="I13" s="19" t="str">
        <f t="shared" si="1"/>
        <v/>
      </c>
      <c r="J13" s="100" t="str">
        <f t="shared" si="0"/>
        <v/>
      </c>
      <c r="K13" s="103"/>
      <c r="L13" s="15">
        <f t="shared" si="2"/>
        <v>0</v>
      </c>
      <c r="M13" s="16" t="str">
        <f t="shared" si="7"/>
        <v/>
      </c>
      <c r="N13" s="16" t="str">
        <f t="shared" si="3"/>
        <v/>
      </c>
      <c r="O13" s="15"/>
      <c r="P13" s="16" t="str">
        <f t="shared" si="4"/>
        <v/>
      </c>
      <c r="Q13" s="16" t="str">
        <f t="shared" si="5"/>
        <v/>
      </c>
      <c r="R13" s="156"/>
      <c r="S13" s="160" t="str">
        <f t="shared" si="6"/>
        <v/>
      </c>
      <c r="U13" s="139" t="s">
        <v>84</v>
      </c>
      <c r="V13" s="139" t="s">
        <v>199</v>
      </c>
      <c r="W13" s="138">
        <v>1800</v>
      </c>
      <c r="X13" s="138">
        <v>2300</v>
      </c>
    </row>
    <row r="14" spans="4:24" ht="15.75">
      <c r="D14" s="120"/>
      <c r="E14" s="816"/>
      <c r="F14" s="816"/>
      <c r="G14" s="816"/>
      <c r="H14" s="816"/>
      <c r="I14" s="19" t="str">
        <f t="shared" si="1"/>
        <v/>
      </c>
      <c r="J14" s="100" t="str">
        <f t="shared" si="0"/>
        <v/>
      </c>
      <c r="K14" s="103"/>
      <c r="L14" s="15">
        <f t="shared" si="2"/>
        <v>0</v>
      </c>
      <c r="M14" s="16" t="str">
        <f t="shared" si="7"/>
        <v/>
      </c>
      <c r="N14" s="16" t="str">
        <f t="shared" si="3"/>
        <v/>
      </c>
      <c r="O14" s="15"/>
      <c r="P14" s="16" t="str">
        <f t="shared" si="4"/>
        <v/>
      </c>
      <c r="Q14" s="16" t="str">
        <f t="shared" si="5"/>
        <v/>
      </c>
      <c r="R14" s="156"/>
      <c r="S14" s="160" t="str">
        <f t="shared" si="6"/>
        <v/>
      </c>
      <c r="U14" s="139" t="s">
        <v>85</v>
      </c>
      <c r="V14" s="139" t="s">
        <v>198</v>
      </c>
      <c r="W14" s="138">
        <v>1800</v>
      </c>
      <c r="X14" s="138">
        <v>2300</v>
      </c>
    </row>
    <row r="15" spans="4:24" ht="15.75">
      <c r="D15" s="120"/>
      <c r="E15" s="816"/>
      <c r="F15" s="816"/>
      <c r="G15" s="816"/>
      <c r="H15" s="816"/>
      <c r="I15" s="19" t="str">
        <f t="shared" si="1"/>
        <v/>
      </c>
      <c r="J15" s="100" t="str">
        <f t="shared" si="0"/>
        <v/>
      </c>
      <c r="K15" s="103"/>
      <c r="L15" s="15">
        <f t="shared" si="2"/>
        <v>0</v>
      </c>
      <c r="M15" s="16" t="str">
        <f t="shared" si="7"/>
        <v/>
      </c>
      <c r="N15" s="16" t="str">
        <f t="shared" si="3"/>
        <v/>
      </c>
      <c r="O15" s="15"/>
      <c r="P15" s="16" t="str">
        <f t="shared" si="4"/>
        <v/>
      </c>
      <c r="Q15" s="16" t="str">
        <f t="shared" si="5"/>
        <v/>
      </c>
      <c r="R15" s="156"/>
      <c r="S15" s="160" t="str">
        <f t="shared" si="6"/>
        <v/>
      </c>
      <c r="U15" s="139" t="s">
        <v>85</v>
      </c>
      <c r="V15" s="139" t="s">
        <v>82</v>
      </c>
      <c r="W15" s="138">
        <v>1800</v>
      </c>
      <c r="X15" s="138">
        <v>2300</v>
      </c>
    </row>
    <row r="16" spans="4:24" ht="15.75">
      <c r="D16" s="120"/>
      <c r="E16" s="816"/>
      <c r="F16" s="816"/>
      <c r="G16" s="816"/>
      <c r="H16" s="816"/>
      <c r="I16" s="19" t="str">
        <f t="shared" si="1"/>
        <v/>
      </c>
      <c r="J16" s="100" t="str">
        <f t="shared" si="0"/>
        <v/>
      </c>
      <c r="K16" s="103"/>
      <c r="L16" s="15">
        <f t="shared" si="2"/>
        <v>0</v>
      </c>
      <c r="M16" s="16" t="str">
        <f t="shared" si="7"/>
        <v/>
      </c>
      <c r="N16" s="16" t="str">
        <f t="shared" si="3"/>
        <v/>
      </c>
      <c r="O16" s="15"/>
      <c r="P16" s="16" t="str">
        <f t="shared" si="4"/>
        <v/>
      </c>
      <c r="Q16" s="16" t="str">
        <f t="shared" si="5"/>
        <v/>
      </c>
      <c r="R16" s="156"/>
      <c r="S16" s="160" t="str">
        <f t="shared" si="6"/>
        <v/>
      </c>
      <c r="U16" s="139" t="s">
        <v>196</v>
      </c>
      <c r="V16" s="139" t="s">
        <v>437</v>
      </c>
      <c r="W16" s="138">
        <v>1750</v>
      </c>
      <c r="X16" s="138">
        <v>2250</v>
      </c>
    </row>
    <row r="17" spans="4:24" ht="15.75">
      <c r="D17" s="120"/>
      <c r="E17" s="816"/>
      <c r="F17" s="816"/>
      <c r="G17" s="816"/>
      <c r="H17" s="816"/>
      <c r="I17" s="19" t="str">
        <f t="shared" si="1"/>
        <v/>
      </c>
      <c r="J17" s="100" t="str">
        <f t="shared" si="0"/>
        <v/>
      </c>
      <c r="K17" s="103"/>
      <c r="L17" s="15">
        <f t="shared" si="2"/>
        <v>0</v>
      </c>
      <c r="M17" s="16" t="str">
        <f t="shared" si="7"/>
        <v/>
      </c>
      <c r="N17" s="16" t="str">
        <f t="shared" si="3"/>
        <v/>
      </c>
      <c r="O17" s="15"/>
      <c r="P17" s="16" t="str">
        <f t="shared" si="4"/>
        <v/>
      </c>
      <c r="Q17" s="16" t="str">
        <f t="shared" si="5"/>
        <v/>
      </c>
      <c r="R17" s="156"/>
      <c r="S17" s="160" t="str">
        <f t="shared" si="6"/>
        <v/>
      </c>
      <c r="U17" s="139" t="s">
        <v>479</v>
      </c>
      <c r="V17" s="139" t="s">
        <v>480</v>
      </c>
      <c r="W17" s="138">
        <v>1800</v>
      </c>
      <c r="X17" s="138">
        <v>2300</v>
      </c>
    </row>
    <row r="18" spans="4:24" ht="15.75">
      <c r="D18" s="120"/>
      <c r="E18" s="816"/>
      <c r="F18" s="816"/>
      <c r="G18" s="816"/>
      <c r="H18" s="816"/>
      <c r="I18" s="19" t="str">
        <f t="shared" si="1"/>
        <v/>
      </c>
      <c r="J18" s="100" t="str">
        <f t="shared" si="0"/>
        <v/>
      </c>
      <c r="K18" s="103"/>
      <c r="L18" s="15">
        <f t="shared" si="2"/>
        <v>0</v>
      </c>
      <c r="M18" s="16" t="str">
        <f t="shared" si="7"/>
        <v/>
      </c>
      <c r="N18" s="16" t="str">
        <f t="shared" si="3"/>
        <v/>
      </c>
      <c r="O18" s="15"/>
      <c r="P18" s="16" t="str">
        <f t="shared" si="4"/>
        <v/>
      </c>
      <c r="Q18" s="16" t="str">
        <f t="shared" si="5"/>
        <v/>
      </c>
      <c r="R18" s="156"/>
      <c r="S18" s="160" t="str">
        <f t="shared" si="6"/>
        <v/>
      </c>
      <c r="U18" s="139" t="s">
        <v>533</v>
      </c>
      <c r="V18" s="139" t="s">
        <v>534</v>
      </c>
      <c r="W18" s="138">
        <v>1800</v>
      </c>
      <c r="X18" s="138">
        <v>2300</v>
      </c>
    </row>
    <row r="19" spans="4:24" ht="15.75">
      <c r="D19" s="120"/>
      <c r="E19" s="816"/>
      <c r="F19" s="816"/>
      <c r="G19" s="816"/>
      <c r="H19" s="816"/>
      <c r="I19" s="19" t="str">
        <f t="shared" si="1"/>
        <v/>
      </c>
      <c r="J19" s="100" t="str">
        <f t="shared" si="0"/>
        <v/>
      </c>
      <c r="K19" s="103"/>
      <c r="L19" s="15">
        <f t="shared" si="2"/>
        <v>0</v>
      </c>
      <c r="M19" s="16" t="str">
        <f t="shared" si="7"/>
        <v/>
      </c>
      <c r="N19" s="16" t="str">
        <f t="shared" si="3"/>
        <v/>
      </c>
      <c r="O19" s="15"/>
      <c r="P19" s="16" t="str">
        <f t="shared" si="4"/>
        <v/>
      </c>
      <c r="Q19" s="16" t="str">
        <f t="shared" si="5"/>
        <v/>
      </c>
      <c r="R19" s="156"/>
      <c r="S19" s="160" t="str">
        <f t="shared" si="6"/>
        <v/>
      </c>
      <c r="U19" s="139" t="s">
        <v>479</v>
      </c>
      <c r="V19" s="139" t="s">
        <v>535</v>
      </c>
      <c r="W19" s="138">
        <v>1800</v>
      </c>
      <c r="X19" s="138">
        <v>2300</v>
      </c>
    </row>
    <row r="20" spans="4:24" ht="15.75">
      <c r="D20" s="120"/>
      <c r="E20" s="816"/>
      <c r="F20" s="816"/>
      <c r="G20" s="816"/>
      <c r="H20" s="816"/>
      <c r="I20" s="19" t="str">
        <f t="shared" si="1"/>
        <v/>
      </c>
      <c r="J20" s="100" t="str">
        <f t="shared" si="0"/>
        <v/>
      </c>
      <c r="K20" s="103"/>
      <c r="L20" s="15">
        <f t="shared" si="2"/>
        <v>0</v>
      </c>
      <c r="M20" s="16" t="str">
        <f t="shared" si="7"/>
        <v/>
      </c>
      <c r="N20" s="16" t="str">
        <f t="shared" si="3"/>
        <v/>
      </c>
      <c r="O20" s="15"/>
      <c r="P20" s="16" t="str">
        <f>IF(J20&lt;&gt;"",IF(K20&lt;&gt;"",(J20-K20)*O20,(J20-K20)*O20),"")</f>
        <v/>
      </c>
      <c r="Q20" s="16" t="str">
        <f t="shared" si="5"/>
        <v/>
      </c>
      <c r="R20" s="156"/>
      <c r="S20" s="160" t="str">
        <f t="shared" si="6"/>
        <v/>
      </c>
      <c r="U20" s="139" t="s">
        <v>479</v>
      </c>
      <c r="V20" s="139" t="s">
        <v>536</v>
      </c>
      <c r="W20" s="138">
        <v>1800</v>
      </c>
      <c r="X20" s="138">
        <v>2300</v>
      </c>
    </row>
    <row r="21" spans="4:24" ht="15.75">
      <c r="D21" s="120"/>
      <c r="E21" s="816"/>
      <c r="F21" s="816"/>
      <c r="G21" s="816"/>
      <c r="H21" s="816"/>
      <c r="I21" s="19" t="str">
        <f t="shared" si="1"/>
        <v/>
      </c>
      <c r="J21" s="100" t="str">
        <f t="shared" si="0"/>
        <v/>
      </c>
      <c r="K21" s="103"/>
      <c r="L21" s="15">
        <f t="shared" si="2"/>
        <v>0</v>
      </c>
      <c r="M21" s="16" t="str">
        <f t="shared" si="7"/>
        <v/>
      </c>
      <c r="N21" s="16" t="str">
        <f t="shared" si="3"/>
        <v/>
      </c>
      <c r="O21" s="15"/>
      <c r="P21" s="16" t="str">
        <f t="shared" si="4"/>
        <v/>
      </c>
      <c r="Q21" s="16" t="str">
        <f t="shared" si="5"/>
        <v/>
      </c>
      <c r="R21" s="156"/>
      <c r="S21" s="160" t="str">
        <f t="shared" si="6"/>
        <v/>
      </c>
      <c r="U21" s="139" t="s">
        <v>479</v>
      </c>
      <c r="V21" s="139" t="s">
        <v>537</v>
      </c>
      <c r="W21" s="138">
        <v>1800</v>
      </c>
      <c r="X21" s="138">
        <v>2300</v>
      </c>
    </row>
    <row r="22" spans="4:24" ht="15.75">
      <c r="D22" s="120"/>
      <c r="E22" s="816"/>
      <c r="F22" s="816"/>
      <c r="G22" s="816"/>
      <c r="H22" s="816"/>
      <c r="I22" s="19" t="str">
        <f t="shared" si="1"/>
        <v/>
      </c>
      <c r="J22" s="100" t="str">
        <f t="shared" si="0"/>
        <v/>
      </c>
      <c r="K22" s="103"/>
      <c r="L22" s="15">
        <f t="shared" si="2"/>
        <v>0</v>
      </c>
      <c r="M22" s="16" t="str">
        <f t="shared" si="7"/>
        <v/>
      </c>
      <c r="N22" s="16" t="str">
        <f t="shared" si="3"/>
        <v/>
      </c>
      <c r="O22" s="15"/>
      <c r="P22" s="16" t="str">
        <f t="shared" si="4"/>
        <v/>
      </c>
      <c r="Q22" s="16" t="str">
        <f t="shared" si="5"/>
        <v/>
      </c>
      <c r="R22" s="156"/>
      <c r="S22" s="160" t="str">
        <f t="shared" si="6"/>
        <v/>
      </c>
    </row>
    <row r="23" spans="4:24" ht="15.75">
      <c r="D23" s="120"/>
      <c r="E23" s="816"/>
      <c r="F23" s="816"/>
      <c r="G23" s="816"/>
      <c r="H23" s="816"/>
      <c r="I23" s="19" t="str">
        <f t="shared" si="1"/>
        <v/>
      </c>
      <c r="J23" s="100" t="str">
        <f t="shared" si="0"/>
        <v/>
      </c>
      <c r="K23" s="103"/>
      <c r="L23" s="15">
        <f t="shared" si="2"/>
        <v>0</v>
      </c>
      <c r="M23" s="16" t="str">
        <f t="shared" si="7"/>
        <v/>
      </c>
      <c r="N23" s="16" t="str">
        <f t="shared" si="3"/>
        <v/>
      </c>
      <c r="O23" s="15"/>
      <c r="P23" s="16" t="str">
        <f t="shared" si="4"/>
        <v/>
      </c>
      <c r="Q23" s="16" t="str">
        <f t="shared" si="5"/>
        <v/>
      </c>
      <c r="R23" s="156"/>
      <c r="S23" s="160" t="str">
        <f t="shared" si="6"/>
        <v/>
      </c>
    </row>
    <row r="24" spans="4:24" ht="15.75">
      <c r="D24" s="120"/>
      <c r="E24" s="816"/>
      <c r="F24" s="816"/>
      <c r="G24" s="816"/>
      <c r="H24" s="816"/>
      <c r="I24" s="19" t="str">
        <f t="shared" si="1"/>
        <v/>
      </c>
      <c r="J24" s="100" t="str">
        <f t="shared" si="0"/>
        <v/>
      </c>
      <c r="K24" s="103"/>
      <c r="L24" s="15">
        <f t="shared" si="2"/>
        <v>0</v>
      </c>
      <c r="M24" s="16" t="str">
        <f t="shared" si="7"/>
        <v/>
      </c>
      <c r="N24" s="16" t="str">
        <f t="shared" si="3"/>
        <v/>
      </c>
      <c r="O24" s="15"/>
      <c r="P24" s="16" t="str">
        <f t="shared" si="4"/>
        <v/>
      </c>
      <c r="Q24" s="16" t="str">
        <f t="shared" si="5"/>
        <v/>
      </c>
      <c r="R24" s="156"/>
      <c r="S24" s="160" t="str">
        <f t="shared" si="6"/>
        <v/>
      </c>
    </row>
    <row r="25" spans="4:24" ht="15.75">
      <c r="D25" s="120"/>
      <c r="E25" s="816"/>
      <c r="F25" s="816"/>
      <c r="G25" s="816"/>
      <c r="H25" s="816"/>
      <c r="I25" s="19" t="str">
        <f t="shared" si="1"/>
        <v/>
      </c>
      <c r="J25" s="100" t="str">
        <f t="shared" si="0"/>
        <v/>
      </c>
      <c r="K25" s="103"/>
      <c r="L25" s="15">
        <f t="shared" si="2"/>
        <v>0</v>
      </c>
      <c r="M25" s="16" t="str">
        <f t="shared" si="7"/>
        <v/>
      </c>
      <c r="N25" s="16" t="str">
        <f t="shared" si="3"/>
        <v/>
      </c>
      <c r="O25" s="15"/>
      <c r="P25" s="16" t="str">
        <f t="shared" si="4"/>
        <v/>
      </c>
      <c r="Q25" s="16" t="str">
        <f t="shared" si="5"/>
        <v/>
      </c>
      <c r="R25" s="156"/>
      <c r="S25" s="160" t="str">
        <f t="shared" si="6"/>
        <v/>
      </c>
    </row>
    <row r="26" spans="4:24" ht="15.75">
      <c r="D26" s="120"/>
      <c r="E26" s="816"/>
      <c r="F26" s="816"/>
      <c r="G26" s="816"/>
      <c r="H26" s="816"/>
      <c r="I26" s="19" t="str">
        <f t="shared" si="1"/>
        <v/>
      </c>
      <c r="J26" s="100" t="str">
        <f t="shared" si="0"/>
        <v/>
      </c>
      <c r="K26" s="103"/>
      <c r="L26" s="15">
        <f t="shared" si="2"/>
        <v>0</v>
      </c>
      <c r="M26" s="16" t="str">
        <f t="shared" si="7"/>
        <v/>
      </c>
      <c r="N26" s="16" t="str">
        <f t="shared" si="3"/>
        <v/>
      </c>
      <c r="O26" s="15"/>
      <c r="P26" s="16" t="str">
        <f t="shared" si="4"/>
        <v/>
      </c>
      <c r="Q26" s="16" t="str">
        <f t="shared" si="5"/>
        <v/>
      </c>
      <c r="R26" s="156"/>
      <c r="S26" s="160" t="str">
        <f t="shared" si="6"/>
        <v/>
      </c>
    </row>
    <row r="27" spans="4:24" ht="15.75">
      <c r="D27" s="120"/>
      <c r="E27" s="816"/>
      <c r="F27" s="816"/>
      <c r="G27" s="816"/>
      <c r="H27" s="816"/>
      <c r="I27" s="19" t="str">
        <f t="shared" si="1"/>
        <v/>
      </c>
      <c r="J27" s="100" t="str">
        <f t="shared" si="0"/>
        <v/>
      </c>
      <c r="K27" s="103"/>
      <c r="L27" s="15">
        <f t="shared" si="2"/>
        <v>0</v>
      </c>
      <c r="M27" s="16" t="str">
        <f t="shared" si="7"/>
        <v/>
      </c>
      <c r="N27" s="16" t="str">
        <f t="shared" si="3"/>
        <v/>
      </c>
      <c r="O27" s="15"/>
      <c r="P27" s="16" t="str">
        <f t="shared" si="4"/>
        <v/>
      </c>
      <c r="Q27" s="16" t="str">
        <f t="shared" si="5"/>
        <v/>
      </c>
      <c r="R27" s="156"/>
      <c r="S27" s="160" t="str">
        <f t="shared" si="6"/>
        <v/>
      </c>
    </row>
    <row r="28" spans="4:24" ht="15.75">
      <c r="D28" s="120"/>
      <c r="E28" s="816"/>
      <c r="F28" s="816"/>
      <c r="G28" s="816"/>
      <c r="H28" s="816"/>
      <c r="I28" s="19" t="str">
        <f t="shared" si="1"/>
        <v/>
      </c>
      <c r="J28" s="100" t="str">
        <f t="shared" si="0"/>
        <v/>
      </c>
      <c r="K28" s="103"/>
      <c r="L28" s="15">
        <f t="shared" si="2"/>
        <v>0</v>
      </c>
      <c r="M28" s="16" t="str">
        <f t="shared" si="7"/>
        <v/>
      </c>
      <c r="N28" s="16" t="str">
        <f t="shared" si="3"/>
        <v/>
      </c>
      <c r="O28" s="15"/>
      <c r="P28" s="16" t="str">
        <f t="shared" si="4"/>
        <v/>
      </c>
      <c r="Q28" s="16" t="str">
        <f t="shared" si="5"/>
        <v/>
      </c>
      <c r="R28" s="156"/>
      <c r="S28" s="160" t="str">
        <f t="shared" si="6"/>
        <v/>
      </c>
    </row>
    <row r="29" spans="4:24" ht="15.75">
      <c r="D29" s="120"/>
      <c r="E29" s="816"/>
      <c r="F29" s="816"/>
      <c r="G29" s="816"/>
      <c r="H29" s="816"/>
      <c r="I29" s="19" t="str">
        <f t="shared" si="1"/>
        <v/>
      </c>
      <c r="J29" s="100" t="str">
        <f t="shared" si="0"/>
        <v/>
      </c>
      <c r="K29" s="103"/>
      <c r="L29" s="15">
        <f t="shared" si="2"/>
        <v>0</v>
      </c>
      <c r="M29" s="16" t="str">
        <f t="shared" si="7"/>
        <v/>
      </c>
      <c r="N29" s="16" t="str">
        <f t="shared" si="3"/>
        <v/>
      </c>
      <c r="O29" s="15"/>
      <c r="P29" s="16" t="str">
        <f t="shared" si="4"/>
        <v/>
      </c>
      <c r="Q29" s="16" t="str">
        <f t="shared" si="5"/>
        <v/>
      </c>
      <c r="R29" s="156"/>
      <c r="S29" s="160" t="str">
        <f t="shared" si="6"/>
        <v/>
      </c>
    </row>
    <row r="30" spans="4:24" ht="15.75">
      <c r="D30" s="120"/>
      <c r="E30" s="816"/>
      <c r="F30" s="816"/>
      <c r="G30" s="816"/>
      <c r="H30" s="816"/>
      <c r="I30" s="19" t="str">
        <f t="shared" si="1"/>
        <v/>
      </c>
      <c r="J30" s="100" t="str">
        <f t="shared" si="0"/>
        <v/>
      </c>
      <c r="K30" s="103"/>
      <c r="L30" s="15">
        <f t="shared" si="2"/>
        <v>0</v>
      </c>
      <c r="M30" s="16" t="str">
        <f t="shared" si="7"/>
        <v/>
      </c>
      <c r="N30" s="16" t="str">
        <f t="shared" si="3"/>
        <v/>
      </c>
      <c r="O30" s="15"/>
      <c r="P30" s="16" t="str">
        <f t="shared" si="4"/>
        <v/>
      </c>
      <c r="Q30" s="16" t="str">
        <f t="shared" si="5"/>
        <v/>
      </c>
      <c r="R30" s="156"/>
      <c r="S30" s="160" t="str">
        <f t="shared" si="6"/>
        <v/>
      </c>
    </row>
    <row r="31" spans="4:24" ht="15.75">
      <c r="D31" s="120"/>
      <c r="E31" s="816"/>
      <c r="F31" s="816"/>
      <c r="G31" s="816"/>
      <c r="H31" s="816"/>
      <c r="I31" s="19" t="str">
        <f t="shared" si="1"/>
        <v/>
      </c>
      <c r="J31" s="100" t="str">
        <f t="shared" si="0"/>
        <v/>
      </c>
      <c r="K31" s="103"/>
      <c r="L31" s="15">
        <f t="shared" si="2"/>
        <v>0</v>
      </c>
      <c r="M31" s="16" t="str">
        <f t="shared" si="7"/>
        <v/>
      </c>
      <c r="N31" s="16" t="str">
        <f t="shared" si="3"/>
        <v/>
      </c>
      <c r="O31" s="15"/>
      <c r="P31" s="16" t="str">
        <f t="shared" si="4"/>
        <v/>
      </c>
      <c r="Q31" s="16" t="str">
        <f t="shared" si="5"/>
        <v/>
      </c>
      <c r="R31" s="156"/>
      <c r="S31" s="160" t="str">
        <f t="shared" si="6"/>
        <v/>
      </c>
    </row>
    <row r="32" spans="4:24" ht="15.75">
      <c r="D32" s="120"/>
      <c r="E32" s="816"/>
      <c r="F32" s="816"/>
      <c r="G32" s="816"/>
      <c r="H32" s="816"/>
      <c r="I32" s="19" t="str">
        <f t="shared" si="1"/>
        <v/>
      </c>
      <c r="J32" s="100" t="str">
        <f t="shared" si="0"/>
        <v/>
      </c>
      <c r="K32" s="103"/>
      <c r="L32" s="15">
        <f t="shared" si="2"/>
        <v>0</v>
      </c>
      <c r="M32" s="16" t="str">
        <f t="shared" si="7"/>
        <v/>
      </c>
      <c r="N32" s="16" t="str">
        <f t="shared" si="3"/>
        <v/>
      </c>
      <c r="O32" s="15"/>
      <c r="P32" s="16" t="str">
        <f t="shared" si="4"/>
        <v/>
      </c>
      <c r="Q32" s="16" t="str">
        <f t="shared" si="5"/>
        <v/>
      </c>
      <c r="R32" s="156"/>
      <c r="S32" s="160" t="str">
        <f t="shared" si="6"/>
        <v/>
      </c>
    </row>
    <row r="33" spans="4:19" ht="15.75">
      <c r="D33" s="120"/>
      <c r="E33" s="816"/>
      <c r="F33" s="816"/>
      <c r="G33" s="816"/>
      <c r="H33" s="816"/>
      <c r="I33" s="19" t="str">
        <f t="shared" si="1"/>
        <v/>
      </c>
      <c r="J33" s="100" t="str">
        <f t="shared" si="0"/>
        <v/>
      </c>
      <c r="K33" s="103"/>
      <c r="L33" s="15">
        <f t="shared" si="2"/>
        <v>0</v>
      </c>
      <c r="M33" s="16" t="str">
        <f t="shared" si="7"/>
        <v/>
      </c>
      <c r="N33" s="16" t="str">
        <f t="shared" si="3"/>
        <v/>
      </c>
      <c r="O33" s="15"/>
      <c r="P33" s="16" t="str">
        <f t="shared" si="4"/>
        <v/>
      </c>
      <c r="Q33" s="16" t="str">
        <f t="shared" si="5"/>
        <v/>
      </c>
      <c r="R33" s="156"/>
      <c r="S33" s="160" t="str">
        <f t="shared" si="6"/>
        <v/>
      </c>
    </row>
    <row r="34" spans="4:19" ht="15.75">
      <c r="D34" s="120"/>
      <c r="E34" s="816"/>
      <c r="F34" s="816"/>
      <c r="G34" s="816"/>
      <c r="H34" s="816"/>
      <c r="I34" s="19" t="str">
        <f t="shared" si="1"/>
        <v/>
      </c>
      <c r="J34" s="100" t="str">
        <f t="shared" si="0"/>
        <v/>
      </c>
      <c r="K34" s="103"/>
      <c r="L34" s="15">
        <f t="shared" si="2"/>
        <v>0</v>
      </c>
      <c r="M34" s="16" t="str">
        <f t="shared" si="7"/>
        <v/>
      </c>
      <c r="N34" s="16" t="str">
        <f t="shared" si="3"/>
        <v/>
      </c>
      <c r="O34" s="15"/>
      <c r="P34" s="16" t="str">
        <f t="shared" si="4"/>
        <v/>
      </c>
      <c r="Q34" s="16" t="str">
        <f t="shared" si="5"/>
        <v/>
      </c>
      <c r="R34" s="156"/>
      <c r="S34" s="160" t="str">
        <f t="shared" si="6"/>
        <v/>
      </c>
    </row>
    <row r="35" spans="4:19" ht="15.75">
      <c r="D35" s="120"/>
      <c r="E35" s="816"/>
      <c r="F35" s="816"/>
      <c r="G35" s="816"/>
      <c r="H35" s="816"/>
      <c r="I35" s="19" t="str">
        <f t="shared" si="1"/>
        <v/>
      </c>
      <c r="J35" s="100" t="str">
        <f t="shared" si="0"/>
        <v/>
      </c>
      <c r="K35" s="103"/>
      <c r="L35" s="15">
        <f t="shared" si="2"/>
        <v>0</v>
      </c>
      <c r="M35" s="16" t="str">
        <f t="shared" si="7"/>
        <v/>
      </c>
      <c r="N35" s="16" t="str">
        <f t="shared" si="3"/>
        <v/>
      </c>
      <c r="O35" s="15"/>
      <c r="P35" s="16" t="str">
        <f t="shared" si="4"/>
        <v/>
      </c>
      <c r="Q35" s="16" t="str">
        <f t="shared" si="5"/>
        <v/>
      </c>
      <c r="R35" s="156"/>
      <c r="S35" s="160" t="str">
        <f t="shared" si="6"/>
        <v/>
      </c>
    </row>
    <row r="36" spans="4:19" ht="15.75">
      <c r="D36" s="120"/>
      <c r="E36" s="816"/>
      <c r="F36" s="816"/>
      <c r="G36" s="816"/>
      <c r="H36" s="816"/>
      <c r="I36" s="19" t="str">
        <f t="shared" si="1"/>
        <v/>
      </c>
      <c r="J36" s="100" t="str">
        <f t="shared" si="0"/>
        <v/>
      </c>
      <c r="K36" s="103"/>
      <c r="L36" s="15">
        <f t="shared" si="2"/>
        <v>0</v>
      </c>
      <c r="M36" s="16" t="str">
        <f t="shared" si="7"/>
        <v/>
      </c>
      <c r="N36" s="16" t="str">
        <f t="shared" si="3"/>
        <v/>
      </c>
      <c r="O36" s="15"/>
      <c r="P36" s="16" t="str">
        <f t="shared" si="4"/>
        <v/>
      </c>
      <c r="Q36" s="16" t="str">
        <f t="shared" si="5"/>
        <v/>
      </c>
      <c r="R36" s="156"/>
      <c r="S36" s="160" t="str">
        <f t="shared" si="6"/>
        <v/>
      </c>
    </row>
    <row r="37" spans="4:19" ht="15.75">
      <c r="D37" s="120"/>
      <c r="E37" s="816"/>
      <c r="F37" s="816"/>
      <c r="G37" s="816"/>
      <c r="H37" s="816"/>
      <c r="I37" s="19" t="str">
        <f t="shared" si="1"/>
        <v/>
      </c>
      <c r="J37" s="100" t="str">
        <f t="shared" si="0"/>
        <v/>
      </c>
      <c r="K37" s="103"/>
      <c r="L37" s="15">
        <f t="shared" si="2"/>
        <v>0</v>
      </c>
      <c r="M37" s="16" t="str">
        <f t="shared" si="7"/>
        <v/>
      </c>
      <c r="N37" s="16" t="str">
        <f t="shared" si="3"/>
        <v/>
      </c>
      <c r="O37" s="15"/>
      <c r="P37" s="16" t="str">
        <f t="shared" si="4"/>
        <v/>
      </c>
      <c r="Q37" s="16" t="str">
        <f t="shared" si="5"/>
        <v/>
      </c>
      <c r="R37" s="156"/>
      <c r="S37" s="160" t="str">
        <f t="shared" si="6"/>
        <v/>
      </c>
    </row>
    <row r="38" spans="4:19" ht="15.75">
      <c r="D38" s="120"/>
      <c r="E38" s="816"/>
      <c r="F38" s="816"/>
      <c r="G38" s="816"/>
      <c r="H38" s="816"/>
      <c r="I38" s="19" t="str">
        <f t="shared" si="1"/>
        <v/>
      </c>
      <c r="J38" s="100" t="str">
        <f t="shared" si="0"/>
        <v/>
      </c>
      <c r="K38" s="103"/>
      <c r="L38" s="15">
        <f t="shared" si="2"/>
        <v>0</v>
      </c>
      <c r="M38" s="16" t="str">
        <f t="shared" si="7"/>
        <v/>
      </c>
      <c r="N38" s="16" t="str">
        <f t="shared" si="3"/>
        <v/>
      </c>
      <c r="O38" s="15"/>
      <c r="P38" s="16" t="str">
        <f t="shared" si="4"/>
        <v/>
      </c>
      <c r="Q38" s="16" t="str">
        <f t="shared" si="5"/>
        <v/>
      </c>
      <c r="R38" s="156"/>
      <c r="S38" s="160" t="str">
        <f t="shared" si="6"/>
        <v/>
      </c>
    </row>
    <row r="39" spans="4:19" ht="15.75">
      <c r="D39" s="120"/>
      <c r="E39" s="817"/>
      <c r="F39" s="817"/>
      <c r="G39" s="817"/>
      <c r="H39" s="817"/>
      <c r="I39" s="22" t="str">
        <f t="shared" si="1"/>
        <v/>
      </c>
      <c r="J39" s="101" t="str">
        <f>IFERROR(I39*24,"")</f>
        <v/>
      </c>
      <c r="K39" s="104"/>
      <c r="L39" s="28">
        <f t="shared" si="2"/>
        <v>0</v>
      </c>
      <c r="M39" s="16" t="str">
        <f>IFERROR(IF(A39=12,VLOOKUP(D39,$V$9:$X$17,3,0),VLOOKUP(D39,$V$9:$W$17,2,0)),"")</f>
        <v/>
      </c>
      <c r="N39" s="29" t="str">
        <f t="shared" si="3"/>
        <v/>
      </c>
      <c r="O39" s="15"/>
      <c r="P39" s="16" t="str">
        <f t="shared" si="4"/>
        <v/>
      </c>
      <c r="Q39" s="16" t="str">
        <f t="shared" si="5"/>
        <v/>
      </c>
      <c r="R39" s="156"/>
      <c r="S39" s="160" t="str">
        <f t="shared" si="6"/>
        <v/>
      </c>
    </row>
  </sheetData>
  <mergeCells count="62">
    <mergeCell ref="E39:F39"/>
    <mergeCell ref="G39:H39"/>
    <mergeCell ref="E36:F36"/>
    <mergeCell ref="G36:H36"/>
    <mergeCell ref="E37:F37"/>
    <mergeCell ref="G37:H37"/>
    <mergeCell ref="E38:F38"/>
    <mergeCell ref="G38:H38"/>
    <mergeCell ref="E33:F33"/>
    <mergeCell ref="G33:H33"/>
    <mergeCell ref="E34:F34"/>
    <mergeCell ref="G34:H34"/>
    <mergeCell ref="E35:F35"/>
    <mergeCell ref="G35:H35"/>
    <mergeCell ref="E30:F30"/>
    <mergeCell ref="G30:H30"/>
    <mergeCell ref="E31:F31"/>
    <mergeCell ref="G31:H31"/>
    <mergeCell ref="E32:F32"/>
    <mergeCell ref="G32:H32"/>
    <mergeCell ref="E27:F27"/>
    <mergeCell ref="G27:H27"/>
    <mergeCell ref="E28:F28"/>
    <mergeCell ref="G28:H28"/>
    <mergeCell ref="E29:F29"/>
    <mergeCell ref="G29:H29"/>
    <mergeCell ref="E24:F24"/>
    <mergeCell ref="G24:H24"/>
    <mergeCell ref="E25:F25"/>
    <mergeCell ref="G25:H25"/>
    <mergeCell ref="E26:F26"/>
    <mergeCell ref="G26:H26"/>
    <mergeCell ref="E21:F21"/>
    <mergeCell ref="G21:H21"/>
    <mergeCell ref="E22:F22"/>
    <mergeCell ref="G22:H22"/>
    <mergeCell ref="E23:F23"/>
    <mergeCell ref="G23:H23"/>
    <mergeCell ref="E18:F18"/>
    <mergeCell ref="G18:H18"/>
    <mergeCell ref="E19:F19"/>
    <mergeCell ref="G19:H19"/>
    <mergeCell ref="E20:F20"/>
    <mergeCell ref="G20:H20"/>
    <mergeCell ref="E15:F15"/>
    <mergeCell ref="G15:H15"/>
    <mergeCell ref="E16:F16"/>
    <mergeCell ref="G16:H16"/>
    <mergeCell ref="E17:F17"/>
    <mergeCell ref="G17:H17"/>
    <mergeCell ref="E12:F12"/>
    <mergeCell ref="G12:H12"/>
    <mergeCell ref="E13:F13"/>
    <mergeCell ref="G13:H13"/>
    <mergeCell ref="E14:F14"/>
    <mergeCell ref="G14:H14"/>
    <mergeCell ref="E9:F9"/>
    <mergeCell ref="G9:H9"/>
    <mergeCell ref="E10:F10"/>
    <mergeCell ref="G10:H10"/>
    <mergeCell ref="E11:F11"/>
    <mergeCell ref="G11:H11"/>
  </mergeCells>
  <phoneticPr fontId="1"/>
  <conditionalFormatting sqref="D9:D39">
    <cfRule type="expression" dxfId="1" priority="1">
      <formula>WEEKDAY(C9)=1</formula>
    </cfRule>
    <cfRule type="expression" dxfId="0" priority="2">
      <formula>WEEKDAY(C9)=7</formula>
    </cfRule>
  </conditionalFormatting>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マスタ!$C$45:$C$50</xm:f>
          </x14:formula1>
          <xm:sqref>O10:O39</xm:sqref>
        </x14:dataValidation>
        <x14:dataValidation type="list" showInputMessage="1" showErrorMessage="1">
          <x14:formula1>
            <xm:f>マスタ!$C$3:$C$89</xm:f>
          </x14:formula1>
          <xm:sqref>D9:D39</xm:sqref>
        </x14:dataValidation>
        <x14:dataValidation type="list" allowBlank="1" showInputMessage="1" showErrorMessage="1">
          <x14:formula1>
            <xm:f>マスタ!$C$45:$C$51</xm:f>
          </x14:formula1>
          <xm:sqref>O9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60</vt:i4>
      </vt:variant>
    </vt:vector>
  </HeadingPairs>
  <TitlesOfParts>
    <vt:vector size="121" baseType="lpstr">
      <vt:lpstr>請求データ</vt:lpstr>
      <vt:lpstr>Sheet3</vt:lpstr>
      <vt:lpstr>Sheet2</vt:lpstr>
      <vt:lpstr>売上ｲﾝﾎﾟｰﾄ</vt:lpstr>
      <vt:lpstr>売掛ｲﾝﾎﾟｰﾄ</vt:lpstr>
      <vt:lpstr>人件費ｲﾝﾎﾟｰﾄ</vt:lpstr>
      <vt:lpstr>経費ｲﾝﾎﾟｰﾄ</vt:lpstr>
      <vt:lpstr>売上全体</vt:lpstr>
      <vt:lpstr>基本登録</vt:lpstr>
      <vt:lpstr>売上入力</vt:lpstr>
      <vt:lpstr>日報印刷</vt:lpstr>
      <vt:lpstr>外注費集計</vt:lpstr>
      <vt:lpstr>売上一覧表</vt:lpstr>
      <vt:lpstr>代行 請求書</vt:lpstr>
      <vt:lpstr>売掛合計</vt:lpstr>
      <vt:lpstr>給料明細(固定)</vt:lpstr>
      <vt:lpstr>給料明細(月払)</vt:lpstr>
      <vt:lpstr>←運転代行|宅配→</vt:lpstr>
      <vt:lpstr>マスタ</vt:lpstr>
      <vt:lpstr>売上集計表</vt:lpstr>
      <vt:lpstr>請求書 (新規)</vt:lpstr>
      <vt:lpstr>請求書 (店舗別請求)</vt:lpstr>
      <vt:lpstr>給料明細(固定) (個人別)</vt:lpstr>
      <vt:lpstr>請求店舗集計</vt:lpstr>
      <vt:lpstr>支給額集計</vt:lpstr>
      <vt:lpstr>明細用</vt:lpstr>
      <vt:lpstr>長尾</vt:lpstr>
      <vt:lpstr>鈴木裕</vt:lpstr>
      <vt:lpstr>駒井</vt:lpstr>
      <vt:lpstr>武茂</vt:lpstr>
      <vt:lpstr>板坂</vt:lpstr>
      <vt:lpstr>今前田</vt:lpstr>
      <vt:lpstr>浦辻</vt:lpstr>
      <vt:lpstr>木村</vt:lpstr>
      <vt:lpstr>広田</vt:lpstr>
      <vt:lpstr>中村</vt:lpstr>
      <vt:lpstr>早水</vt:lpstr>
      <vt:lpstr>高橋</vt:lpstr>
      <vt:lpstr>大屋</vt:lpstr>
      <vt:lpstr>深田</vt:lpstr>
      <vt:lpstr>小林</vt:lpstr>
      <vt:lpstr>谷口</vt:lpstr>
      <vt:lpstr>片山</vt:lpstr>
      <vt:lpstr>小沼</vt:lpstr>
      <vt:lpstr>清水</vt:lpstr>
      <vt:lpstr>友廣</vt:lpstr>
      <vt:lpstr>佐藤真</vt:lpstr>
      <vt:lpstr>星</vt:lpstr>
      <vt:lpstr>片山紗</vt:lpstr>
      <vt:lpstr>石巻</vt:lpstr>
      <vt:lpstr>安富</vt:lpstr>
      <vt:lpstr>米坂</vt:lpstr>
      <vt:lpstr>大澤</vt:lpstr>
      <vt:lpstr>予備3</vt:lpstr>
      <vt:lpstr>予備4</vt:lpstr>
      <vt:lpstr>予備5</vt:lpstr>
      <vt:lpstr>予備6</vt:lpstr>
      <vt:lpstr>予備7</vt:lpstr>
      <vt:lpstr>予備8</vt:lpstr>
      <vt:lpstr>Sheet1</vt:lpstr>
      <vt:lpstr>Sheet4</vt:lpstr>
      <vt:lpstr>安富!Print_Area</vt:lpstr>
      <vt:lpstr>浦辻!Print_Area</vt:lpstr>
      <vt:lpstr>'給料明細(月払)'!Print_Area</vt:lpstr>
      <vt:lpstr>'給料明細(固定)'!Print_Area</vt:lpstr>
      <vt:lpstr>'給料明細(固定) (個人別)'!Print_Area</vt:lpstr>
      <vt:lpstr>駒井!Print_Area</vt:lpstr>
      <vt:lpstr>広田!Print_Area</vt:lpstr>
      <vt:lpstr>高橋!Print_Area</vt:lpstr>
      <vt:lpstr>今前田!Print_Area</vt:lpstr>
      <vt:lpstr>佐藤真!Print_Area</vt:lpstr>
      <vt:lpstr>小沼!Print_Area</vt:lpstr>
      <vt:lpstr>小林!Print_Area</vt:lpstr>
      <vt:lpstr>深田!Print_Area</vt:lpstr>
      <vt:lpstr>星!Print_Area</vt:lpstr>
      <vt:lpstr>清水!Print_Area</vt:lpstr>
      <vt:lpstr>'請求書 (新規)'!Print_Area</vt:lpstr>
      <vt:lpstr>'請求書 (店舗別請求)'!Print_Area</vt:lpstr>
      <vt:lpstr>石巻!Print_Area</vt:lpstr>
      <vt:lpstr>早水!Print_Area</vt:lpstr>
      <vt:lpstr>'代行 請求書'!Print_Area</vt:lpstr>
      <vt:lpstr>大屋!Print_Area</vt:lpstr>
      <vt:lpstr>大澤!Print_Area</vt:lpstr>
      <vt:lpstr>谷口!Print_Area</vt:lpstr>
      <vt:lpstr>中村!Print_Area</vt:lpstr>
      <vt:lpstr>長尾!Print_Area</vt:lpstr>
      <vt:lpstr>日報印刷!Print_Area</vt:lpstr>
      <vt:lpstr>売掛合計!Print_Area</vt:lpstr>
      <vt:lpstr>売上一覧表!Print_Area</vt:lpstr>
      <vt:lpstr>板坂!Print_Area</vt:lpstr>
      <vt:lpstr>武茂!Print_Area</vt:lpstr>
      <vt:lpstr>米坂!Print_Area</vt:lpstr>
      <vt:lpstr>片山!Print_Area</vt:lpstr>
      <vt:lpstr>片山紗!Print_Area</vt:lpstr>
      <vt:lpstr>明細用!Print_Area</vt:lpstr>
      <vt:lpstr>木村!Print_Area</vt:lpstr>
      <vt:lpstr>友廣!Print_Area</vt:lpstr>
      <vt:lpstr>予備3!Print_Area</vt:lpstr>
      <vt:lpstr>予備4!Print_Area</vt:lpstr>
      <vt:lpstr>予備5!Print_Area</vt:lpstr>
      <vt:lpstr>予備6!Print_Area</vt:lpstr>
      <vt:lpstr>予備7!Print_Area</vt:lpstr>
      <vt:lpstr>予備8!Print_Area</vt:lpstr>
      <vt:lpstr>鈴木裕!Print_Area</vt:lpstr>
      <vt:lpstr>安富!会社</vt:lpstr>
      <vt:lpstr>'請求書 (店舗別請求)'!会社</vt:lpstr>
      <vt:lpstr>大澤!会社</vt:lpstr>
      <vt:lpstr>予備4!会社</vt:lpstr>
      <vt:lpstr>予備6!会社</vt:lpstr>
      <vt:lpstr>予備8!会社</vt:lpstr>
      <vt:lpstr>会社</vt:lpstr>
      <vt:lpstr>安富!会社名</vt:lpstr>
      <vt:lpstr>'請求書 (店舗別請求)'!会社名</vt:lpstr>
      <vt:lpstr>大澤!会社名</vt:lpstr>
      <vt:lpstr>予備4!会社名</vt:lpstr>
      <vt:lpstr>予備6!会社名</vt:lpstr>
      <vt:lpstr>予備8!会社名</vt:lpstr>
      <vt:lpstr>会社名</vt:lpstr>
      <vt:lpstr>基本登録!月</vt:lpstr>
      <vt:lpstr>基本登録!担当者</vt:lpstr>
      <vt:lpstr>基本登録!年</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2022-11-01T09:09:16Z</dcterms:created>
  <dcterms:modified xsi:type="dcterms:W3CDTF">2023-10-03T05:03:37Z</dcterms:modified>
</cp:coreProperties>
</file>