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mia\Desktop\FACULTY\IE\IE CF - MASTER\3. THE FINANCING DECISION\PC - American Chemical (ACC)\"/>
    </mc:Choice>
  </mc:AlternateContent>
  <xr:revisionPtr revIDLastSave="0" documentId="13_ncr:1_{348420E3-6245-4D0A-8C9D-0F9D060B5D16}" xr6:coauthVersionLast="44" xr6:coauthVersionMax="44" xr10:uidLastSave="{00000000-0000-0000-0000-000000000000}"/>
  <bookViews>
    <workbookView xWindow="-108" yWindow="-108" windowWidth="23256" windowHeight="12576" tabRatio="662" activeTab="10" xr2:uid="{00000000-000D-0000-FFFF-FFFF00000000}"/>
  </bookViews>
  <sheets>
    <sheet name="Copyright" sheetId="1" r:id="rId1"/>
    <sheet name="Exhibit 1" sheetId="2" r:id="rId2"/>
    <sheet name="Exhibit 2" sheetId="9" r:id="rId3"/>
    <sheet name="Exhibit 3" sheetId="8" r:id="rId4"/>
    <sheet name="Exhibit 4" sheetId="7" r:id="rId5"/>
    <sheet name="Exhibit 5" sheetId="6" r:id="rId6"/>
    <sheet name="WACC" sheetId="10" r:id="rId7"/>
    <sheet name="Exhibit 6" sheetId="5" r:id="rId8"/>
    <sheet name="Exhibit 7" sheetId="4" r:id="rId9"/>
    <sheet name="Exhibit 8" sheetId="3" r:id="rId10"/>
    <sheet name="FCF-NPV" sheetId="11" r:id="rId11"/>
  </sheets>
  <definedNames>
    <definedName name="Ingeniería" localSheetId="10">#REF!</definedName>
    <definedName name="Ingeniería">#REF!</definedName>
    <definedName name="_xlnm.Print_Area" localSheetId="10">'FCF-NPV'!$A$1:$L$97</definedName>
    <definedName name="_xlnm.Print_Area" localSheetId="6">WACC!$A$1:$N$40</definedName>
    <definedName name="RESUMEN_POR_CUENTA" localSheetId="10">#REF!</definedName>
    <definedName name="RESUMEN_POR_CUEN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0" l="1"/>
  <c r="O61" i="6"/>
  <c r="O58" i="6"/>
  <c r="O57" i="6"/>
  <c r="O55" i="6"/>
  <c r="K58" i="6"/>
  <c r="K57" i="6"/>
  <c r="A58" i="6"/>
  <c r="A57" i="6"/>
  <c r="K55" i="6"/>
  <c r="K59" i="6" l="1"/>
  <c r="O59" i="6"/>
  <c r="C167" i="11"/>
  <c r="C169" i="11" s="1"/>
  <c r="D146" i="11"/>
  <c r="D148" i="11" s="1"/>
  <c r="G141" i="11"/>
  <c r="F141" i="11"/>
  <c r="E141" i="11"/>
  <c r="D141" i="11"/>
  <c r="C137" i="11"/>
  <c r="D137" i="11" s="1"/>
  <c r="E137" i="11" s="1"/>
  <c r="F137" i="11" s="1"/>
  <c r="G137" i="11" s="1"/>
  <c r="H137" i="11" s="1"/>
  <c r="I137" i="11" s="1"/>
  <c r="J137" i="11" s="1"/>
  <c r="K137" i="11" s="1"/>
  <c r="L137" i="11" s="1"/>
  <c r="D140" i="11"/>
  <c r="G140" i="11"/>
  <c r="F140" i="11"/>
  <c r="E140" i="11"/>
  <c r="D171" i="11"/>
  <c r="E171" i="11" s="1"/>
  <c r="F171" i="11" s="1"/>
  <c r="G171" i="11" s="1"/>
  <c r="C160" i="11"/>
  <c r="D160" i="11" s="1"/>
  <c r="E160" i="11" s="1"/>
  <c r="F160" i="11" s="1"/>
  <c r="G160" i="11" s="1"/>
  <c r="H160" i="11" s="1"/>
  <c r="I160" i="11" s="1"/>
  <c r="J160" i="11" s="1"/>
  <c r="K160" i="11" s="1"/>
  <c r="L160" i="11" s="1"/>
  <c r="C152" i="11"/>
  <c r="D152" i="11" s="1"/>
  <c r="E152" i="11" s="1"/>
  <c r="F152" i="11" s="1"/>
  <c r="G152" i="11" s="1"/>
  <c r="H152" i="11" s="1"/>
  <c r="I152" i="11" s="1"/>
  <c r="J152" i="11" s="1"/>
  <c r="K152" i="11" s="1"/>
  <c r="L152" i="11" s="1"/>
  <c r="E146" i="11" l="1"/>
  <c r="F146" i="11" s="1"/>
  <c r="G146" i="11" s="1"/>
  <c r="D142" i="11"/>
  <c r="D147" i="11"/>
  <c r="D143" i="11" l="1"/>
  <c r="D165" i="11"/>
  <c r="E148" i="11"/>
  <c r="F148" i="11" s="1"/>
  <c r="G148" i="11" s="1"/>
  <c r="E142" i="11"/>
  <c r="E147" i="11"/>
  <c r="E143" i="11" l="1"/>
  <c r="E165" i="11"/>
  <c r="D162" i="11"/>
  <c r="D163" i="11" s="1"/>
  <c r="D169" i="11" s="1"/>
  <c r="F147" i="11"/>
  <c r="F142" i="11"/>
  <c r="F143" i="11" l="1"/>
  <c r="F165" i="11"/>
  <c r="E162" i="11"/>
  <c r="E163" i="11" s="1"/>
  <c r="E169" i="11" s="1"/>
  <c r="G142" i="11"/>
  <c r="G147" i="11"/>
  <c r="G143" i="11" l="1"/>
  <c r="G165" i="11"/>
  <c r="F162" i="11"/>
  <c r="F163" i="11" s="1"/>
  <c r="F169" i="11" s="1"/>
  <c r="G162" i="11" l="1"/>
  <c r="G163" i="11" s="1"/>
  <c r="G169" i="11" s="1"/>
  <c r="B124" i="11" l="1"/>
  <c r="D128" i="11"/>
  <c r="E128" i="11" s="1"/>
  <c r="F128" i="11" s="1"/>
  <c r="G128" i="11" s="1"/>
  <c r="C117" i="11"/>
  <c r="D117" i="11" s="1"/>
  <c r="E117" i="11" s="1"/>
  <c r="F117" i="11" s="1"/>
  <c r="G117" i="11" s="1"/>
  <c r="H117" i="11" s="1"/>
  <c r="I117" i="11" s="1"/>
  <c r="J117" i="11" s="1"/>
  <c r="K117" i="11" s="1"/>
  <c r="L117" i="11" s="1"/>
  <c r="C109" i="11"/>
  <c r="D109" i="11" s="1"/>
  <c r="E109" i="11" s="1"/>
  <c r="F109" i="11" s="1"/>
  <c r="G109" i="11" s="1"/>
  <c r="H109" i="11" s="1"/>
  <c r="I109" i="11" s="1"/>
  <c r="J109" i="11" s="1"/>
  <c r="K109" i="11" s="1"/>
  <c r="L109" i="11" s="1"/>
  <c r="G119" i="11"/>
  <c r="G120" i="11" s="1"/>
  <c r="F119" i="11"/>
  <c r="F120" i="11" s="1"/>
  <c r="E119" i="11"/>
  <c r="E120" i="11" s="1"/>
  <c r="D119" i="11"/>
  <c r="D120" i="11" s="1"/>
  <c r="C119" i="11"/>
  <c r="C120" i="11" s="1"/>
  <c r="G104" i="11"/>
  <c r="F104" i="11"/>
  <c r="E104" i="11"/>
  <c r="D104" i="11"/>
  <c r="C104" i="11"/>
  <c r="G103" i="11"/>
  <c r="F103" i="11"/>
  <c r="E103" i="11"/>
  <c r="D103" i="11"/>
  <c r="C103" i="11"/>
  <c r="B104" i="11"/>
  <c r="B103" i="11"/>
  <c r="G102" i="11"/>
  <c r="F102" i="11"/>
  <c r="E102" i="11"/>
  <c r="D102" i="11"/>
  <c r="B102" i="11"/>
  <c r="C102" i="11"/>
  <c r="A104" i="11"/>
  <c r="A103" i="11"/>
  <c r="A102" i="11"/>
  <c r="L100" i="11"/>
  <c r="K100" i="11"/>
  <c r="J100" i="11"/>
  <c r="I100" i="11"/>
  <c r="H100" i="11"/>
  <c r="G100" i="11"/>
  <c r="F100" i="11"/>
  <c r="E100" i="11"/>
  <c r="D100" i="11"/>
  <c r="C100" i="11"/>
  <c r="L79" i="11"/>
  <c r="K79" i="11"/>
  <c r="J79" i="11"/>
  <c r="I79" i="11"/>
  <c r="H79" i="11"/>
  <c r="G79" i="11"/>
  <c r="F79" i="11"/>
  <c r="E79" i="11"/>
  <c r="D79" i="11"/>
  <c r="C79" i="11"/>
  <c r="L57" i="11"/>
  <c r="K57" i="11"/>
  <c r="J57" i="11"/>
  <c r="I57" i="11"/>
  <c r="H57" i="11"/>
  <c r="G57" i="11"/>
  <c r="F57" i="11"/>
  <c r="E57" i="11"/>
  <c r="D57" i="11"/>
  <c r="C57" i="11"/>
  <c r="G97" i="11"/>
  <c r="G122" i="11" s="1"/>
  <c r="F97" i="11"/>
  <c r="F122" i="11" s="1"/>
  <c r="E97" i="11"/>
  <c r="E122" i="11" s="1"/>
  <c r="D97" i="11"/>
  <c r="D122" i="11" s="1"/>
  <c r="C97" i="11"/>
  <c r="C122" i="11" s="1"/>
  <c r="G96" i="11"/>
  <c r="F96" i="11"/>
  <c r="E96" i="11"/>
  <c r="D96" i="11"/>
  <c r="B96" i="11"/>
  <c r="C96" i="11"/>
  <c r="C85" i="11"/>
  <c r="H81" i="11"/>
  <c r="I81" i="11" s="1"/>
  <c r="J81" i="11" s="1"/>
  <c r="K81" i="11" s="1"/>
  <c r="L81" i="11" s="1"/>
  <c r="G82" i="11"/>
  <c r="H82" i="11" s="1"/>
  <c r="I82" i="11" s="1"/>
  <c r="J82" i="11" s="1"/>
  <c r="K82" i="11" s="1"/>
  <c r="L82" i="11" s="1"/>
  <c r="F82" i="11"/>
  <c r="E82" i="11"/>
  <c r="D82" i="11"/>
  <c r="C82" i="11"/>
  <c r="C86" i="11" l="1"/>
  <c r="B105" i="11"/>
  <c r="B106" i="11" s="1"/>
  <c r="B123" i="11" s="1"/>
  <c r="B126" i="11" s="1"/>
  <c r="G105" i="11"/>
  <c r="F105" i="11"/>
  <c r="C105" i="11"/>
  <c r="D105" i="11"/>
  <c r="E105" i="11"/>
  <c r="G90" i="11"/>
  <c r="D85" i="11"/>
  <c r="F90" i="11"/>
  <c r="F124" i="11" s="1"/>
  <c r="C92" i="11"/>
  <c r="C93" i="11" s="1"/>
  <c r="C87" i="11"/>
  <c r="C90" i="11"/>
  <c r="D90" i="11"/>
  <c r="D124" i="11" s="1"/>
  <c r="E90" i="11"/>
  <c r="E124" i="11" s="1"/>
  <c r="D86" i="11" l="1"/>
  <c r="C91" i="11"/>
  <c r="D91" i="11" s="1"/>
  <c r="E91" i="11" s="1"/>
  <c r="F91" i="11" s="1"/>
  <c r="G91" i="11" s="1"/>
  <c r="C124" i="11"/>
  <c r="G124" i="11"/>
  <c r="C106" i="11"/>
  <c r="C123" i="11" s="1"/>
  <c r="G106" i="11"/>
  <c r="G123" i="11" s="1"/>
  <c r="G126" i="11" s="1"/>
  <c r="D106" i="11"/>
  <c r="D123" i="11" s="1"/>
  <c r="D126" i="11" s="1"/>
  <c r="E106" i="11"/>
  <c r="E123" i="11" s="1"/>
  <c r="E126" i="11" s="1"/>
  <c r="F106" i="11"/>
  <c r="F123" i="11" s="1"/>
  <c r="F126" i="11" s="1"/>
  <c r="E85" i="11"/>
  <c r="D92" i="11"/>
  <c r="D93" i="11" s="1"/>
  <c r="D87" i="11"/>
  <c r="F85" i="11" l="1"/>
  <c r="G85" i="11" s="1"/>
  <c r="C126" i="11"/>
  <c r="C94" i="11"/>
  <c r="D94" i="11"/>
  <c r="E92" i="11"/>
  <c r="E93" i="11" s="1"/>
  <c r="E86" i="11"/>
  <c r="E87" i="11"/>
  <c r="F86" i="11" l="1"/>
  <c r="G86" i="11" s="1"/>
  <c r="F87" i="11"/>
  <c r="G87" i="11" s="1"/>
  <c r="G92" i="11"/>
  <c r="F92" i="11"/>
  <c r="F93" i="11" s="1"/>
  <c r="F94" i="11" s="1"/>
  <c r="E94" i="11"/>
  <c r="G93" i="11" l="1"/>
  <c r="G94" i="11" s="1"/>
  <c r="D24" i="10" l="1"/>
  <c r="B24" i="10"/>
  <c r="E38" i="10"/>
  <c r="K44" i="6"/>
  <c r="F36" i="4"/>
  <c r="F37" i="4" s="1"/>
  <c r="E36" i="4"/>
  <c r="E37" i="4" s="1"/>
  <c r="D36" i="4"/>
  <c r="D37" i="4" s="1"/>
  <c r="C36" i="4"/>
  <c r="C37" i="4" s="1"/>
  <c r="G37" i="4" s="1"/>
  <c r="B12" i="10" s="1"/>
  <c r="B37" i="4"/>
  <c r="B36" i="4"/>
  <c r="O54" i="6"/>
  <c r="G37" i="10"/>
  <c r="K54" i="6"/>
  <c r="H38" i="10"/>
  <c r="B7" i="10"/>
  <c r="B18" i="10" l="1"/>
  <c r="B19" i="10"/>
  <c r="E37" i="10"/>
  <c r="K61" i="6"/>
  <c r="K56" i="6"/>
  <c r="F37" i="10" s="1"/>
  <c r="O56" i="6"/>
  <c r="O60" i="6" s="1"/>
  <c r="O62" i="6" s="1"/>
  <c r="K60" i="6"/>
  <c r="G38" i="10"/>
  <c r="B13" i="10"/>
  <c r="I37" i="10" l="1"/>
  <c r="K37" i="10" s="1"/>
  <c r="L37" i="10" s="1"/>
  <c r="F38" i="10"/>
  <c r="F40" i="10" s="1"/>
  <c r="K62" i="6"/>
  <c r="K63" i="6" s="1"/>
  <c r="O63" i="6" s="1"/>
  <c r="I38" i="10" l="1"/>
  <c r="K38" i="10" s="1"/>
  <c r="L38" i="10" s="1"/>
  <c r="N38" i="10" s="1"/>
  <c r="N37" i="10"/>
  <c r="M40" i="10"/>
  <c r="N40" i="10" l="1"/>
  <c r="B16" i="10" s="1"/>
  <c r="B21" i="10" s="1"/>
  <c r="B26" i="10" s="1"/>
  <c r="B28" i="10" s="1"/>
  <c r="B30" i="10" s="1"/>
  <c r="C127" i="11" s="1"/>
  <c r="C129" i="11" s="1"/>
  <c r="C130" i="11" s="1"/>
  <c r="I40" i="10"/>
  <c r="L40" i="10"/>
  <c r="B127" i="11" l="1"/>
  <c r="B129" i="11" s="1"/>
  <c r="B130" i="11" s="1"/>
  <c r="D127" i="11"/>
  <c r="D170" i="11" s="1"/>
  <c r="D129" i="11" l="1"/>
  <c r="D130" i="11" s="1"/>
  <c r="E127" i="11"/>
  <c r="E129" i="11" s="1"/>
  <c r="E130" i="11" s="1"/>
  <c r="C170" i="11"/>
  <c r="C172" i="11" s="1"/>
  <c r="C173" i="11" s="1"/>
  <c r="D172" i="11"/>
  <c r="D173" i="11" s="1"/>
  <c r="E170" i="11"/>
  <c r="F127" i="11" l="1"/>
  <c r="G127" i="11" s="1"/>
  <c r="F170" i="11"/>
  <c r="E172" i="11"/>
  <c r="E173" i="11" s="1"/>
  <c r="F129" i="11" l="1"/>
  <c r="F130" i="11" s="1"/>
  <c r="G170" i="11"/>
  <c r="F172" i="11"/>
  <c r="F173" i="11" s="1"/>
  <c r="G129" i="11"/>
  <c r="G130" i="11" s="1"/>
  <c r="G172" i="11" l="1"/>
  <c r="G173" i="11" s="1"/>
  <c r="B132" i="11" l="1"/>
  <c r="B180" i="11" s="1"/>
  <c r="B175" i="11" l="1"/>
  <c r="B181" i="11" s="1"/>
  <c r="B182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Damián Rubianes</author>
    <author>drubianes</author>
  </authors>
  <commentList>
    <comment ref="D1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Damodaran: http://pages.stern.nyu.edu/~adamodar/New_Home_Page/datafile/Betas.html
Download as an excel file instead: http://www.stern.nyu.edu/~adamodar/pc/datasets/betas.xls</t>
        </r>
      </text>
    </comment>
    <comment ref="A28" authorId="1" shapeId="0" xr:uid="{00000000-0006-0000-0600-000002000000}">
      <text>
        <r>
          <rPr>
            <b/>
            <sz val="8"/>
            <color indexed="81"/>
            <rFont val="Tahoma"/>
            <family val="2"/>
          </rPr>
          <t>drubianes:</t>
        </r>
        <r>
          <rPr>
            <sz val="8"/>
            <color indexed="81"/>
            <rFont val="Tahoma"/>
            <family val="2"/>
          </rPr>
          <t xml:space="preserve">
The cost of equity is the rate at which we discount cash flows to equity (dividends or free cash flows to equity).</t>
        </r>
      </text>
    </comment>
    <comment ref="A30" authorId="1" shapeId="0" xr:uid="{00000000-0006-0000-0600-000003000000}">
      <text>
        <r>
          <rPr>
            <b/>
            <sz val="8"/>
            <color indexed="81"/>
            <rFont val="Tahoma"/>
            <family val="2"/>
          </rPr>
          <t>drubianes:</t>
        </r>
        <r>
          <rPr>
            <sz val="8"/>
            <color indexed="81"/>
            <rFont val="Tahoma"/>
            <family val="2"/>
          </rPr>
          <t xml:space="preserve">
The cost of capital is the rate at which we discount free cash flows to the firm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Damián Rubianes</author>
  </authors>
  <commentList>
    <comment ref="C8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To be amortized in 10 years (pg. 4).</t>
        </r>
      </text>
    </comment>
    <comment ref="H92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Assumption: 10yrs striaght line depreciation</t>
        </r>
      </text>
    </comment>
    <comment ref="I92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Assumption: 10yrs striaght line depreciation</t>
        </r>
      </text>
    </comment>
    <comment ref="J92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Assumption: 10yrs striaght line depreciation</t>
        </r>
      </text>
    </comment>
    <comment ref="K92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Assumption: 10yrs striaght line depreciation</t>
        </r>
      </text>
    </comment>
    <comment ref="L92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Assumption: 10yrs striaght line depreciation</t>
        </r>
      </text>
    </comment>
    <comment ref="D140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  <comment ref="E140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  <comment ref="F140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  <comment ref="G140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  <comment ref="H140" authorId="0" shapeId="0" xr:uid="{00000000-0006-0000-0A00-00000B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  <comment ref="I140" authorId="0" shapeId="0" xr:uid="{00000000-0006-0000-0A00-00000C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  <comment ref="J140" authorId="0" shapeId="0" xr:uid="{00000000-0006-0000-0A00-00000D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  <comment ref="K140" authorId="0" shapeId="0" xr:uid="{00000000-0006-0000-0A00-00000E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  <comment ref="L140" authorId="0" shapeId="0" xr:uid="{00000000-0006-0000-0A00-00000F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17.5% savings in power cost.</t>
        </r>
      </text>
    </comment>
  </commentList>
</comments>
</file>

<file path=xl/sharedStrings.xml><?xml version="1.0" encoding="utf-8"?>
<sst xmlns="http://schemas.openxmlformats.org/spreadsheetml/2006/main" count="681" uniqueCount="332">
  <si>
    <t>Copyright © 2010 President and Fellows of Harvard College.  No part of this product may be reproduced, stored in a retrieval system or transmitted in any form or by any means—electronic, mechanical, photocopying, recording or otherwise—without the permission of Harvard Business School.</t>
  </si>
  <si>
    <t>AMERICAN CHEMICAL</t>
  </si>
  <si>
    <t>ALLIED CHEMICAL</t>
  </si>
  <si>
    <t>Sales ($ millions)</t>
  </si>
  <si>
    <t>Net income ($ millions)</t>
  </si>
  <si>
    <t>Earnings per share</t>
  </si>
  <si>
    <t>Dividends per share</t>
  </si>
  <si>
    <t>Dividend yield</t>
  </si>
  <si>
    <t>Common stock prices</t>
  </si>
  <si>
    <t>High</t>
  </si>
  <si>
    <t>Low</t>
  </si>
  <si>
    <t>Close</t>
  </si>
  <si>
    <t>Closing P/E</t>
  </si>
  <si>
    <t>Total capitalization</t>
  </si>
  <si>
    <t>% Debt</t>
  </si>
  <si>
    <t>% Preferred stock</t>
  </si>
  <si>
    <t>-</t>
  </si>
  <si>
    <t>% Common stock</t>
  </si>
  <si>
    <t>Beta</t>
  </si>
  <si>
    <t>MONSANTO</t>
  </si>
  <si>
    <t>UNION CARBIDE</t>
  </si>
  <si>
    <r>
      <t>Exhibit 1</t>
    </r>
    <r>
      <rPr>
        <sz val="10"/>
        <rFont val="Arial"/>
        <family val="2"/>
      </rPr>
      <t xml:space="preserve">     Financial Statements for American Chemical and Other Selected Large Chemical Companies</t>
    </r>
  </si>
  <si>
    <r>
      <t>Interest coverage</t>
    </r>
    <r>
      <rPr>
        <vertAlign val="superscript"/>
        <sz val="10"/>
        <rFont val="Arial"/>
        <family val="2"/>
      </rPr>
      <t>a</t>
    </r>
  </si>
  <si>
    <r>
      <t>Bond rating</t>
    </r>
    <r>
      <rPr>
        <vertAlign val="superscript"/>
        <sz val="10"/>
        <rFont val="Arial"/>
        <family val="2"/>
      </rPr>
      <t>b</t>
    </r>
  </si>
  <si>
    <r>
      <t>××××××××××××××××××××××××××××××××××××××××××××××</t>
    </r>
    <r>
      <rPr>
        <sz val="10"/>
        <rFont val="Arial"/>
        <family val="2"/>
      </rPr>
      <t>1.20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</si>
  <si>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r>
      <t>×××××××××××××××××××××××××××××××××××××××××××××××××</t>
    </r>
    <r>
      <rPr>
        <sz val="10"/>
        <rFont val="Arial"/>
        <family val="2"/>
      </rPr>
      <t>1.43</t>
    </r>
    <r>
      <rPr>
        <sz val="10"/>
        <rFont val="Symbol"/>
        <family val="1"/>
        <charset val="2"/>
      </rPr>
      <t>×××××××××××××××××××××××××××××××××××××××××××××××</t>
    </r>
  </si>
  <si>
    <r>
      <t>××××××××××××××××××××××××××××××××××××××××××××××××××</t>
    </r>
    <r>
      <rPr>
        <sz val="10"/>
        <rFont val="Arial"/>
        <family val="2"/>
      </rPr>
      <t>1.25</t>
    </r>
    <r>
      <rPr>
        <sz val="10"/>
        <rFont val="Symbol"/>
        <family val="1"/>
        <charset val="2"/>
      </rPr>
      <t>××××××××××××××××××××××××××××××××××××××××××××</t>
    </r>
  </si>
  <si>
    <t>DOW CHEMICAL</t>
  </si>
  <si>
    <r>
      <t>a</t>
    </r>
    <r>
      <rPr>
        <sz val="8"/>
        <rFont val="Arial"/>
        <family val="2"/>
      </rPr>
      <t>Equal to earnings before interest and taxes divided by interest expenses.</t>
    </r>
  </si>
  <si>
    <r>
      <t>b</t>
    </r>
    <r>
      <rPr>
        <sz val="8"/>
        <rFont val="Arial"/>
        <family val="2"/>
      </rPr>
      <t>Standard &amp; Poor's rating/Moody's rating.</t>
    </r>
  </si>
  <si>
    <t>————————————A/A——————————</t>
  </si>
  <si>
    <t>———————————A/Aa———————————</t>
  </si>
  <si>
    <t>——————————BBB/A———————————</t>
  </si>
  <si>
    <t>——————————AA/Aa——————————</t>
  </si>
  <si>
    <t>DU PONT</t>
  </si>
  <si>
    <t>UNIVERSAL PAPER</t>
  </si>
  <si>
    <t>CROWN ZELLERBACH</t>
  </si>
  <si>
    <t>INTERNATIONAL PAPER</t>
  </si>
  <si>
    <t>--</t>
  </si>
  <si>
    <t>MEAD CORPORATION</t>
  </si>
  <si>
    <t>KIMBERLY-CLARK</t>
  </si>
  <si>
    <r>
      <t>Exhibit 2</t>
    </r>
    <r>
      <rPr>
        <sz val="10"/>
        <rFont val="Arial"/>
        <family val="2"/>
      </rPr>
      <t xml:space="preserve">     Financial Statements for Universal Paper and Other Selected Large Chemical Companies</t>
    </r>
  </si>
  <si>
    <t>10.</t>
  </si>
  <si>
    <t>ST. REGIS PAPER</t>
  </si>
  <si>
    <t>——————————A/Aa———————————</t>
  </si>
  <si>
    <t>——————————AA/Aa———————————</t>
  </si>
  <si>
    <t>——————————A/A———————————</t>
  </si>
  <si>
    <r>
      <t>××××××××××××××××××××××××××××××××××××××××××××××</t>
    </r>
    <r>
      <rPr>
        <sz val="10"/>
        <rFont val="Arial"/>
        <family val="2"/>
      </rPr>
      <t>1.03</t>
    </r>
    <r>
      <rPr>
        <sz val="10"/>
        <rFont val="Symbol"/>
        <family val="1"/>
        <charset val="2"/>
      </rPr>
      <t>×××××××××××××××××××××××××××××××××××××××××××××××</t>
    </r>
  </si>
  <si>
    <r>
      <t>×××××××××××××××××××××××××××××××××××××××××××××××</t>
    </r>
    <r>
      <rPr>
        <sz val="10"/>
        <rFont val="Arial"/>
        <family val="2"/>
      </rPr>
      <t>99</t>
    </r>
    <r>
      <rPr>
        <sz val="10"/>
        <rFont val="Symbol"/>
        <family val="1"/>
        <charset val="2"/>
      </rPr>
      <t>×××××××××××××××××××××××××××××××××××××××××××××××</t>
    </r>
  </si>
  <si>
    <r>
      <t>××××××××××××××××××××××××××××××××××××××××××××××××</t>
    </r>
    <r>
      <rPr>
        <sz val="10"/>
        <rFont val="Arial"/>
        <family val="2"/>
      </rPr>
      <t>1.14</t>
    </r>
    <r>
      <rPr>
        <sz val="10"/>
        <rFont val="Symbol"/>
        <family val="1"/>
        <charset val="2"/>
      </rPr>
      <t>××××××××××××××××××××××××××××××××××××××××××</t>
    </r>
  </si>
  <si>
    <r>
      <t>××××××××××××××××××××××××××××××××××××××××××</t>
    </r>
    <r>
      <rPr>
        <sz val="10"/>
        <rFont val="Arial"/>
        <family val="2"/>
      </rPr>
      <t>2.16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</si>
  <si>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t>———————————AA/Aa—————————</t>
  </si>
  <si>
    <t>——————————NR/NR——————————</t>
  </si>
  <si>
    <t>————————————A/A—————————</t>
  </si>
  <si>
    <r>
      <t>×××××××××××××××××××××××××××××××××××××××××××</t>
    </r>
    <r>
      <rPr>
        <sz val="10"/>
        <rFont val="Arial"/>
        <family val="2"/>
      </rPr>
      <t>1.52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</si>
  <si>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r>
      <t>×××××××××××××××××××××××××××××××××××××××××××××</t>
    </r>
    <r>
      <rPr>
        <sz val="10"/>
        <rFont val="Arial"/>
        <family val="2"/>
      </rPr>
      <t>1.20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</si>
  <si>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t>———————————A/Aa——————————</t>
  </si>
  <si>
    <t>—————————AAA/Aaa——————————</t>
  </si>
  <si>
    <t>Year</t>
  </si>
  <si>
    <t>Domestic Capacity</t>
  </si>
  <si>
    <t>Average Price</t>
  </si>
  <si>
    <t>220,000 tons</t>
  </si>
  <si>
    <t>270,000 tons</t>
  </si>
  <si>
    <t>$129/ton</t>
  </si>
  <si>
    <r>
      <t>Exhibit 3</t>
    </r>
    <r>
      <rPr>
        <sz val="10"/>
        <rFont val="Arial"/>
        <family val="2"/>
      </rPr>
      <t xml:space="preserve">     Sales and Capacity of Sodium Chlorate Producers in the United States</t>
    </r>
  </si>
  <si>
    <t>Sales of 
Sodium Chlorate</t>
  </si>
  <si>
    <r>
      <t>435,000</t>
    </r>
    <r>
      <rPr>
        <vertAlign val="superscript"/>
        <sz val="10"/>
        <rFont val="Arial"/>
        <family val="2"/>
      </rPr>
      <t>a</t>
    </r>
  </si>
  <si>
    <r>
      <t>413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</si>
  <si>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>Expected.</t>
    </r>
  </si>
  <si>
    <t>Producer</t>
  </si>
  <si>
    <t>Capacity</t>
  </si>
  <si>
    <t>Plants</t>
  </si>
  <si>
    <t>Hooker Chemical Corporation</t>
  </si>
  <si>
    <t>114,000 tons</t>
  </si>
  <si>
    <t>65,000 tons</t>
  </si>
  <si>
    <t>Niagara Falls, NY</t>
  </si>
  <si>
    <t>Pennwalt Corporation</t>
  </si>
  <si>
    <t>Portland, OR</t>
  </si>
  <si>
    <t>Tacoma, WA</t>
  </si>
  <si>
    <t>American Chemical Corporation</t>
  </si>
  <si>
    <t>Wenatchee, WA</t>
  </si>
  <si>
    <t>Kerr-McGee Corporation</t>
  </si>
  <si>
    <t>Henderson, NV</t>
  </si>
  <si>
    <t>Inter. Minerals &amp; Chemicals Corporation</t>
  </si>
  <si>
    <t>Orrington, ME</t>
  </si>
  <si>
    <t>Olin Corporation</t>
  </si>
  <si>
    <t>ERCO Corporation</t>
  </si>
  <si>
    <t>Universal Paper Corporation</t>
  </si>
  <si>
    <t>Georgia Pacific Corporation</t>
  </si>
  <si>
    <t>Brunswick Chemical Company</t>
  </si>
  <si>
    <t>Southern Chemicals Corporation</t>
  </si>
  <si>
    <t>Pacific Eng. And Prod. Co. of Nevada</t>
  </si>
  <si>
    <t>U.S. Total</t>
  </si>
  <si>
    <t>Southeastern U.S. Total</t>
  </si>
  <si>
    <r>
      <t>Exhibit 4</t>
    </r>
    <r>
      <rPr>
        <sz val="10"/>
        <rFont val="Arial"/>
        <family val="2"/>
      </rPr>
      <t xml:space="preserve">     Domestic Producers of Sodium Chlorate</t>
    </r>
  </si>
  <si>
    <r>
      <t>a</t>
    </r>
    <r>
      <rPr>
        <sz val="8"/>
        <rFont val="Arial"/>
        <family val="2"/>
      </rPr>
      <t>Plants serving the Southeastern U.S. market.</t>
    </r>
  </si>
  <si>
    <r>
      <t>Columbus, MS</t>
    </r>
    <r>
      <rPr>
        <vertAlign val="superscript"/>
        <sz val="10"/>
        <rFont val="Arial"/>
        <family val="2"/>
      </rPr>
      <t>a</t>
    </r>
  </si>
  <si>
    <r>
      <t>Taft, LA</t>
    </r>
    <r>
      <rPr>
        <vertAlign val="superscript"/>
        <sz val="10"/>
        <rFont val="Arial"/>
        <family val="2"/>
      </rPr>
      <t>a</t>
    </r>
  </si>
  <si>
    <r>
      <t>Calvert City, KY</t>
    </r>
    <r>
      <rPr>
        <vertAlign val="superscript"/>
        <sz val="10"/>
        <rFont val="Arial"/>
        <family val="2"/>
      </rPr>
      <t>a</t>
    </r>
  </si>
  <si>
    <r>
      <t>Collinsville, Al</t>
    </r>
    <r>
      <rPr>
        <vertAlign val="superscript"/>
        <sz val="10"/>
        <rFont val="Arial"/>
        <family val="2"/>
      </rPr>
      <t>a</t>
    </r>
  </si>
  <si>
    <r>
      <t>Hamilton, MS</t>
    </r>
    <r>
      <rPr>
        <vertAlign val="superscript"/>
        <sz val="10"/>
        <rFont val="Arial"/>
        <family val="2"/>
      </rPr>
      <t>a</t>
    </r>
  </si>
  <si>
    <r>
      <t>McIntosh, Al</t>
    </r>
    <r>
      <rPr>
        <vertAlign val="superscript"/>
        <sz val="10"/>
        <rFont val="Arial"/>
        <family val="2"/>
      </rPr>
      <t>a</t>
    </r>
  </si>
  <si>
    <r>
      <t>Monroe, LA</t>
    </r>
    <r>
      <rPr>
        <vertAlign val="superscript"/>
        <sz val="10"/>
        <rFont val="Arial"/>
        <family val="2"/>
      </rPr>
      <t>a</t>
    </r>
  </si>
  <si>
    <r>
      <t>Rome, GA</t>
    </r>
    <r>
      <rPr>
        <vertAlign val="superscript"/>
        <sz val="10"/>
        <rFont val="Arial"/>
        <family val="2"/>
      </rPr>
      <t>a</t>
    </r>
  </si>
  <si>
    <r>
      <t>Plaquemine, LA</t>
    </r>
    <r>
      <rPr>
        <vertAlign val="superscript"/>
        <sz val="10"/>
        <rFont val="Arial"/>
        <family val="2"/>
      </rPr>
      <t>a</t>
    </r>
  </si>
  <si>
    <r>
      <t>Brunswick, GA</t>
    </r>
    <r>
      <rPr>
        <vertAlign val="superscript"/>
        <sz val="10"/>
        <rFont val="Arial"/>
        <family val="2"/>
      </rPr>
      <t>a</t>
    </r>
  </si>
  <si>
    <r>
      <t>Reigelwood, NC</t>
    </r>
    <r>
      <rPr>
        <vertAlign val="superscript"/>
        <sz val="10"/>
        <rFont val="Arial"/>
        <family val="2"/>
      </rPr>
      <t>a</t>
    </r>
  </si>
  <si>
    <r>
      <t>Butler, Al</t>
    </r>
    <r>
      <rPr>
        <vertAlign val="superscript"/>
        <sz val="10"/>
        <rFont val="Arial"/>
        <family val="2"/>
      </rPr>
      <t>a</t>
    </r>
  </si>
  <si>
    <t>PENNWALT</t>
  </si>
  <si>
    <t>KERR-MCGEE</t>
  </si>
  <si>
    <t>INTERNATIONAL MINERALS AND CHEMICALS</t>
  </si>
  <si>
    <t>GEORGIA-PACIFIC</t>
  </si>
  <si>
    <t>BRUNSWICK CHEMICAL</t>
  </si>
  <si>
    <t>SOUTHERN CHEMICALS</t>
  </si>
  <si>
    <t>c</t>
  </si>
  <si>
    <r>
      <t>Exhibit 5</t>
    </r>
    <r>
      <rPr>
        <sz val="10"/>
        <rFont val="Arial"/>
        <family val="2"/>
      </rPr>
      <t xml:space="preserve">     Financial Statements of Selected Sodium Chlorate Producers</t>
    </r>
  </si>
  <si>
    <r>
      <t>7</t>
    </r>
    <r>
      <rPr>
        <sz val="10"/>
        <rFont val="Arial"/>
        <family val="2"/>
      </rPr>
      <t>½</t>
    </r>
  </si>
  <si>
    <r>
      <t>14</t>
    </r>
    <r>
      <rPr>
        <sz val="10"/>
        <rFont val="Arial"/>
        <family val="2"/>
      </rPr>
      <t>¼</t>
    </r>
  </si>
  <si>
    <r>
      <t>×××××××××××××××××××××××××××××××××××××××××××</t>
    </r>
    <r>
      <rPr>
        <sz val="10"/>
        <rFont val="Arial"/>
        <family val="2"/>
      </rPr>
      <t>1.33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</si>
  <si>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r>
      <t>××××××××××××××××××××××××××××××××××××××××××××××</t>
    </r>
    <r>
      <rPr>
        <sz val="10"/>
        <rFont val="Arial"/>
        <family val="2"/>
      </rPr>
      <t>1.06</t>
    </r>
    <r>
      <rPr>
        <sz val="10"/>
        <rFont val="Symbol"/>
        <family val="1"/>
        <charset val="2"/>
      </rPr>
      <t>×××××××××××××××××××××××××××××××××××××××××××××××</t>
    </r>
  </si>
  <si>
    <r>
      <t>×××××××××××××××××××××××××××××××××××××××××××××××××</t>
    </r>
    <r>
      <rPr>
        <sz val="10"/>
        <rFont val="Arial"/>
        <family val="2"/>
      </rPr>
      <t>0.81</t>
    </r>
    <r>
      <rPr>
        <sz val="10"/>
        <rFont val="Symbol"/>
        <family val="1"/>
        <charset val="2"/>
      </rPr>
      <t>××××××××××××××××××××××××××××××××××××××××××××</t>
    </r>
  </si>
  <si>
    <r>
      <t>×××××××××××××××××××××××××××××××××××××××××××</t>
    </r>
    <r>
      <rPr>
        <sz val="10"/>
        <rFont val="Arial"/>
        <family val="2"/>
      </rPr>
      <t>1.50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</si>
  <si>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t>——————————NR/A——————————</t>
  </si>
  <si>
    <t>—————————Not Rated————————</t>
  </si>
  <si>
    <r>
      <t>a</t>
    </r>
    <r>
      <rPr>
        <sz val="8"/>
        <rFont val="Arial"/>
        <family val="2"/>
      </rPr>
      <t>Equal to earnings before interest and taxes divided by interest expenses. raded.</t>
    </r>
  </si>
  <si>
    <r>
      <t>c</t>
    </r>
    <r>
      <rPr>
        <sz val="8"/>
        <rFont val="Arial"/>
        <family val="2"/>
      </rPr>
      <t>Stock not publicly traded.</t>
    </r>
  </si>
  <si>
    <t>For the Years Ended December 31,</t>
  </si>
  <si>
    <t>Revenues</t>
  </si>
  <si>
    <t>Sales (tons)</t>
  </si>
  <si>
    <t>Average price/ton</t>
  </si>
  <si>
    <t>Sales ($000)</t>
  </si>
  <si>
    <t>Manufacturing Costs</t>
  </si>
  <si>
    <t>–Salt and other</t>
  </si>
  <si>
    <t>Total variable</t>
  </si>
  <si>
    <t>Total fixed</t>
  </si>
  <si>
    <t>Total Manufacturing Costs</t>
  </si>
  <si>
    <t>Other Charges</t>
  </si>
  <si>
    <t>Depreciation</t>
  </si>
  <si>
    <t>Selling</t>
  </si>
  <si>
    <t>R&amp;D</t>
  </si>
  <si>
    <t>Total</t>
  </si>
  <si>
    <t>Operating Profit</t>
  </si>
  <si>
    <t>ASSETS</t>
  </si>
  <si>
    <t>Accounts receivable</t>
  </si>
  <si>
    <t>Inventories</t>
  </si>
  <si>
    <t>Net PP&amp;E</t>
  </si>
  <si>
    <t>LIABILITIES</t>
  </si>
  <si>
    <t>Accounts payable</t>
  </si>
  <si>
    <t>Net Assets</t>
  </si>
  <si>
    <t>Percent of Sales Ratios</t>
  </si>
  <si>
    <t>Power costs</t>
  </si>
  <si>
    <t>Variable costs</t>
  </si>
  <si>
    <t>Fixed costs</t>
  </si>
  <si>
    <t>Manufacturing costs</t>
  </si>
  <si>
    <t>Operating profit</t>
  </si>
  <si>
    <t>Net assets</t>
  </si>
  <si>
    <t>Operating Profit/Net Assets</t>
  </si>
  <si>
    <r>
      <t>Exhibit 6</t>
    </r>
    <r>
      <rPr>
        <sz val="10"/>
        <rFont val="Arial"/>
        <family val="2"/>
      </rPr>
      <t xml:space="preserve">     Financial Statements for the Collinsville Plant ('000s)</t>
    </r>
  </si>
  <si>
    <r>
      <t>1979</t>
    </r>
    <r>
      <rPr>
        <b/>
        <vertAlign val="superscript"/>
        <sz val="10"/>
        <rFont val="Arial"/>
        <family val="2"/>
      </rPr>
      <t>a</t>
    </r>
  </si>
  <si>
    <r>
      <t>Variable</t>
    </r>
    <r>
      <rPr>
        <sz val="10"/>
        <rFont val="Arial"/>
        <family val="2"/>
      </rPr>
      <t>: –Power</t>
    </r>
  </si>
  <si>
    <t>–Graphite</t>
  </si>
  <si>
    <t>–Maintenance</t>
  </si>
  <si>
    <t>–Other</t>
  </si>
  <si>
    <r>
      <t>Fixed</t>
    </r>
    <r>
      <rPr>
        <sz val="10"/>
        <rFont val="Arial"/>
        <family val="2"/>
      </rPr>
      <t>:     –Labor</t>
    </r>
  </si>
  <si>
    <t>Sales</t>
  </si>
  <si>
    <t>Cost of goods sold</t>
  </si>
  <si>
    <t>Selling and administrative</t>
  </si>
  <si>
    <t>Research</t>
  </si>
  <si>
    <t>Interest</t>
  </si>
  <si>
    <t>Taxes</t>
  </si>
  <si>
    <t>Profit after taxes</t>
  </si>
  <si>
    <t>Cash and marketable securities</t>
  </si>
  <si>
    <t>Other current assets</t>
  </si>
  <si>
    <t>Property, plant and equipment</t>
  </si>
  <si>
    <t>Total assets</t>
  </si>
  <si>
    <t>Current liabilities</t>
  </si>
  <si>
    <t>Debt (incl. cur. mat.)</t>
  </si>
  <si>
    <t>Stockholders’ equity</t>
  </si>
  <si>
    <t>Total liabilities</t>
  </si>
  <si>
    <t>Stock price range</t>
  </si>
  <si>
    <t>$8–22</t>
  </si>
  <si>
    <t>Closing stock price</t>
  </si>
  <si>
    <t>$40 (10/30)</t>
  </si>
  <si>
    <t>---</t>
  </si>
  <si>
    <t>Bond rating</t>
  </si>
  <si>
    <t>----</t>
  </si>
  <si>
    <t>Not rated</t>
  </si>
  <si>
    <r>
      <t>Exhibit 7</t>
    </r>
    <r>
      <rPr>
        <sz val="10"/>
        <rFont val="Arial"/>
        <family val="2"/>
      </rPr>
      <t xml:space="preserve">     Financial Statements of Dixon Corporation (‘000s)</t>
    </r>
  </si>
  <si>
    <t>Expected 12/31 1979</t>
  </si>
  <si>
    <r>
      <t>Exhibit 8</t>
    </r>
    <r>
      <rPr>
        <sz val="10"/>
        <rFont val="Arial"/>
        <family val="2"/>
      </rPr>
      <t xml:space="preserve">     Pro Forma Financial Statements for the Collinsville Plant (‘000s)</t>
    </r>
  </si>
  <si>
    <r>
      <t>a</t>
    </r>
    <r>
      <rPr>
        <sz val="8"/>
        <rFont val="Arial"/>
        <family val="2"/>
      </rPr>
      <t xml:space="preserve">These pro forma financial statements were based on the following assumptions: (1) Continued use of </t>
    </r>
    <r>
      <rPr>
        <b/>
        <sz val="8"/>
        <rFont val="Arial"/>
        <family val="2"/>
      </rPr>
      <t>unlaminated</t>
    </r>
    <r>
      <rPr>
        <sz val="8"/>
        <rFont val="Arial"/>
        <family val="2"/>
      </rPr>
      <t xml:space="preserve"> graphite electrodes;  (2) Though excess industry capacity would hold price increases to less than 8% annual rate in 1980, by 1984 the average annual price increase over the period 1979–1984 was assumed to equal 8%; (3) Power costs per KWH would increase 12% per year;  (4) Depreciation would increase because Dixon would have written up the value of the Collinsville plant to $10.6 million.</t>
    </r>
  </si>
  <si>
    <r>
      <t>455,000</t>
    </r>
    <r>
      <rPr>
        <sz val="10"/>
        <rFont val="Arial"/>
        <family val="2"/>
      </rPr>
      <t xml:space="preserve"> tons</t>
    </r>
  </si>
  <si>
    <r>
      <t>311,000</t>
    </r>
    <r>
      <rPr>
        <sz val="10"/>
        <rFont val="Arial"/>
        <family val="2"/>
      </rPr>
      <t xml:space="preserve"> tons</t>
    </r>
  </si>
  <si>
    <t>$7–14</t>
  </si>
  <si>
    <t>$19–30</t>
  </si>
  <si>
    <t>$25–40</t>
  </si>
  <si>
    <t>$35–45</t>
  </si>
  <si>
    <r>
      <t>××××××××××××××××××××××××××××××××××××××××××××××××</t>
    </r>
    <r>
      <rPr>
        <sz val="10"/>
        <rFont val="Arial"/>
        <family val="2"/>
      </rPr>
      <t>1.43</t>
    </r>
    <r>
      <rPr>
        <sz val="10"/>
        <rFont val="Symbol"/>
        <family val="1"/>
        <charset val="2"/>
      </rPr>
      <t>×××××××××××××××××××××××××××××××××××××××××××</t>
    </r>
  </si>
  <si>
    <t>American Chemical Corp.</t>
  </si>
  <si>
    <t>Harvard Business School Case #280-102</t>
  </si>
  <si>
    <t>Case Software #XLS055</t>
  </si>
  <si>
    <t>Weighted Average Cost of Capital</t>
  </si>
  <si>
    <t>Projected</t>
  </si>
  <si>
    <t>Financial structure</t>
  </si>
  <si>
    <t>period</t>
  </si>
  <si>
    <t>Net financial debt</t>
  </si>
  <si>
    <t>Equity value at market price</t>
  </si>
  <si>
    <t>Total long term finance</t>
  </si>
  <si>
    <t>Cost of debt (Kd)</t>
  </si>
  <si>
    <t>Cost of debt</t>
  </si>
  <si>
    <t>Corporate tax rate</t>
  </si>
  <si>
    <t>After taxes cost of debt</t>
  </si>
  <si>
    <t>Levered beta calculation</t>
  </si>
  <si>
    <t>In case the company is not listed, we can estimate a beta.</t>
  </si>
  <si>
    <t>Unlevered beta</t>
  </si>
  <si>
    <t>The unlevered beta can taken from an average of listed peers or from an estimation for the sector from reliable financial source (e.g. Damodaran - NYU Stern).</t>
  </si>
  <si>
    <t>Levered beta</t>
  </si>
  <si>
    <t>Cost of equity (Ke) - CAPM</t>
  </si>
  <si>
    <t>Risk free rate</t>
  </si>
  <si>
    <t>Market risk premium</t>
  </si>
  <si>
    <t>Specific company risk</t>
  </si>
  <si>
    <t>If the firm is small or has some specific risks, include a cost here.</t>
  </si>
  <si>
    <t>Cost of equity</t>
  </si>
  <si>
    <t>Unlevered beta estimation</t>
  </si>
  <si>
    <t>Company</t>
  </si>
  <si>
    <t>Activity</t>
  </si>
  <si>
    <t>Country</t>
  </si>
  <si>
    <t>Average</t>
  </si>
  <si>
    <t>Market</t>
  </si>
  <si>
    <t>Total Net</t>
  </si>
  <si>
    <t>€</t>
  </si>
  <si>
    <t>Pretax</t>
  </si>
  <si>
    <t>Corp.</t>
  </si>
  <si>
    <t>Adjusted</t>
  </si>
  <si>
    <t>Wharton</t>
  </si>
  <si>
    <t>Weights</t>
  </si>
  <si>
    <t>Weighted</t>
  </si>
  <si>
    <t>Ticker</t>
  </si>
  <si>
    <t>Lev. Beta</t>
  </si>
  <si>
    <t>Cap. (€ M)</t>
  </si>
  <si>
    <t>Debt (€ M)</t>
  </si>
  <si>
    <t>FX Rate</t>
  </si>
  <si>
    <t>Fin. Gearing</t>
  </si>
  <si>
    <t>Tax Rate</t>
  </si>
  <si>
    <t>Unlev. Beta</t>
  </si>
  <si>
    <t>Industry Average / Total</t>
  </si>
  <si>
    <t>Long-term Treasury bonds (pg. 4)</t>
  </si>
  <si>
    <t>Market Risk Premium</t>
  </si>
  <si>
    <t>5-8% range</t>
  </si>
  <si>
    <t>Number of shares (million)</t>
  </si>
  <si>
    <t>Market capitalization ($ million)</t>
  </si>
  <si>
    <t>Gearing (D/E)</t>
  </si>
  <si>
    <t>Book value of debt (D) ($ million)</t>
  </si>
  <si>
    <t>Calculation of unlevered beta</t>
  </si>
  <si>
    <t>Dixon’s target debt ratio, 35% (pg. 4)</t>
  </si>
  <si>
    <t>Dixon's bond and note for the plant financing, similar to Long-term "BBB" Corporate bond rates (pg. 4).</t>
  </si>
  <si>
    <t>Profit before taxes</t>
  </si>
  <si>
    <t>Corporate Tax rate</t>
  </si>
  <si>
    <t>Calculation of Corporate Tax rate</t>
  </si>
  <si>
    <t>Implicit assumption from Exhibit 7: Financial Statements of Dixon Corporation (‘000s)</t>
  </si>
  <si>
    <t>Assmption (range: 5%-8%).</t>
  </si>
  <si>
    <t>COMPANY NAME</t>
  </si>
  <si>
    <t>Operating Income (after taxes)</t>
  </si>
  <si>
    <t>Capex</t>
  </si>
  <si>
    <t>Accumulated Depreciation</t>
  </si>
  <si>
    <t>Depreciation (new)</t>
  </si>
  <si>
    <t>Accumulated Depreciation (new)</t>
  </si>
  <si>
    <t>Total new assets</t>
  </si>
  <si>
    <t>Initial investment in PP&amp;E</t>
  </si>
  <si>
    <t>Depreciation of initial investment in PP&amp;E</t>
  </si>
  <si>
    <t>Net PP&amp;E (Net Fixed Assets) - Initial investment</t>
  </si>
  <si>
    <t>Total PP&amp;E</t>
  </si>
  <si>
    <t>Total Depreciation PP&amp;E</t>
  </si>
  <si>
    <t>Capital Expenditure (Capex or New Investments)</t>
  </si>
  <si>
    <t>Gross value of new investments</t>
  </si>
  <si>
    <t>New Investments in PP&amp;E</t>
  </si>
  <si>
    <t>Calculation of Capex and Depreciation</t>
  </si>
  <si>
    <t>Operating Assumptions</t>
  </si>
  <si>
    <t>Increase in energy price</t>
  </si>
  <si>
    <t>Graphite</t>
  </si>
  <si>
    <t xml:space="preserve">Salt and others </t>
  </si>
  <si>
    <t>Labor</t>
  </si>
  <si>
    <t>Maintenance</t>
  </si>
  <si>
    <t>Others</t>
  </si>
  <si>
    <t>Tax rate</t>
  </si>
  <si>
    <t>Increase in chlorate price</t>
  </si>
  <si>
    <t>Working Capital Assumptions</t>
  </si>
  <si>
    <t>Other Assumptions</t>
  </si>
  <si>
    <t>P&amp;L Assumptions (Annual growth rates)</t>
  </si>
  <si>
    <t>Operating Profit (EBIT)</t>
  </si>
  <si>
    <t>Free Cash Flows</t>
  </si>
  <si>
    <t>NOPAT = EBIT * (1-t)</t>
  </si>
  <si>
    <t>Corporate Taxes (t)</t>
  </si>
  <si>
    <t>Residual Value</t>
  </si>
  <si>
    <t>WACC</t>
  </si>
  <si>
    <t>Discount factor</t>
  </si>
  <si>
    <t>Discounted FCFs</t>
  </si>
  <si>
    <t>Free Cash Flows (FCFs)</t>
  </si>
  <si>
    <t>NPV</t>
  </si>
  <si>
    <t>Working Capital changes</t>
  </si>
  <si>
    <t>Working Capital (WC)</t>
  </si>
  <si>
    <t>WC Changes (WC Investment)</t>
  </si>
  <si>
    <t>WC</t>
  </si>
  <si>
    <t>Book Value of fixed assets</t>
  </si>
  <si>
    <t>RV</t>
  </si>
  <si>
    <t>WC Investment</t>
  </si>
  <si>
    <t>Discount year</t>
  </si>
  <si>
    <t>Collinsville plant without the laminate technology</t>
  </si>
  <si>
    <t>Cash flows associated with the 1980 incremental investment in laminate technology</t>
  </si>
  <si>
    <t>Power cost savings</t>
  </si>
  <si>
    <t>Graphite cost savings</t>
  </si>
  <si>
    <t>EBIT</t>
  </si>
  <si>
    <t>NPV of proposed investment</t>
  </si>
  <si>
    <t>= NPV of plant with new technology</t>
  </si>
  <si>
    <t>NPV of plant without new technology</t>
  </si>
  <si>
    <t>NPV of incremental CFs (new technology)</t>
  </si>
  <si>
    <t>Stock Close price</t>
  </si>
  <si>
    <t>Book value of all financing sources (E+D)</t>
  </si>
  <si>
    <t>D / Market Cap = 0.48/5.75</t>
  </si>
  <si>
    <t>Total capitalization * % Debt; We assume Debt BV = Debt market value = 3.2*15%</t>
  </si>
  <si>
    <t>Number of shares * Stock price; 0.5 million*11.5</t>
  </si>
  <si>
    <t>Data from Exhibit 5</t>
  </si>
  <si>
    <t>Lev beta / (1+gearing)</t>
  </si>
  <si>
    <t>Net financial debt (D)</t>
  </si>
  <si>
    <t>Equity value at market price €</t>
  </si>
  <si>
    <t>Investment in laminate technology (Capex and Depreciation)</t>
  </si>
  <si>
    <t>Incremental cash flows</t>
  </si>
  <si>
    <t>Collinsville plant without the laminate technology (1985-1989)</t>
  </si>
  <si>
    <t>FREE CASH FLOWS CALCULATION</t>
  </si>
  <si>
    <t>Pro Forma Financial Statements for the Collinsville Plant (‘000s)</t>
  </si>
  <si>
    <t>Calculate historical averages</t>
  </si>
  <si>
    <t>Project your own assumptions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</si>
</sst>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$&quot;#,##0_);[Red]\(&quot;$&quot;#,##0\)"/>
    <numFmt numFmtId="165" formatCode="&quot;$&quot;#,##0.00_);\(&quot;$&quot;#,##0.00\)"/>
    <numFmt numFmtId="166" formatCode="&quot;$&quot;#,##0;[Red]&quot;$&quot;#,##0"/>
    <numFmt numFmtId="167" formatCode="&quot;$&quot;#,##0.00;[Red]&quot;$&quot;#,##0.00"/>
    <numFmt numFmtId="168" formatCode="0.0%"/>
    <numFmt numFmtId="169" formatCode="0;[Red]0"/>
    <numFmt numFmtId="170" formatCode="0.0;[Red]0.0"/>
    <numFmt numFmtId="171" formatCode="0.00;[Red]0.00"/>
    <numFmt numFmtId="172" formatCode="0.00_);\(0.00\)"/>
    <numFmt numFmtId="173" formatCode="#,##0;[Red]#,##0"/>
    <numFmt numFmtId="174" formatCode="0.0000"/>
    <numFmt numFmtId="175" formatCode="0.0"/>
    <numFmt numFmtId="176" formatCode="#,##0_ ;[Red]\-#,##0\ "/>
    <numFmt numFmtId="177" formatCode="#,##0.00;[Red]#,##0.00"/>
    <numFmt numFmtId="178" formatCode="0.00000000"/>
  </numFmts>
  <fonts count="2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  <font>
      <vertAlign val="superscript"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u val="double"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9"/>
      <name val="Arial"/>
      <family val="2"/>
    </font>
    <font>
      <sz val="10"/>
      <color theme="4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</font>
    <font>
      <i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9" fontId="12" fillId="0" borderId="0" applyFont="0" applyFill="0" applyBorder="0" applyAlignment="0" applyProtection="0"/>
    <xf numFmtId="0" fontId="13" fillId="0" borderId="0"/>
    <xf numFmtId="0" fontId="7" fillId="0" borderId="0"/>
    <xf numFmtId="0" fontId="13" fillId="0" borderId="0"/>
    <xf numFmtId="9" fontId="13" fillId="0" borderId="0" applyFont="0" applyFill="0" applyBorder="0" applyAlignment="0" applyProtection="0"/>
  </cellStyleXfs>
  <cellXfs count="311">
    <xf numFmtId="0" fontId="0" fillId="0" borderId="0" xfId="0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67" fontId="0" fillId="0" borderId="0" xfId="0" applyNumberFormat="1" applyAlignment="1">
      <alignment horizontal="right" indent="1"/>
    </xf>
    <xf numFmtId="168" fontId="0" fillId="0" borderId="0" xfId="0" applyNumberFormat="1" applyAlignment="1">
      <alignment horizontal="right" indent="1"/>
    </xf>
    <xf numFmtId="0" fontId="0" fillId="0" borderId="2" xfId="0" applyBorder="1">
      <alignment horizontal="right"/>
    </xf>
    <xf numFmtId="0" fontId="0" fillId="0" borderId="2" xfId="0" applyBorder="1" applyAlignment="1">
      <alignment horizontal="right"/>
    </xf>
    <xf numFmtId="169" fontId="0" fillId="0" borderId="0" xfId="0" applyNumberFormat="1" applyAlignment="1">
      <alignment horizontal="right" indent="1"/>
    </xf>
    <xf numFmtId="169" fontId="0" fillId="0" borderId="0" xfId="0" applyNumberFormat="1">
      <alignment horizontal="right"/>
    </xf>
    <xf numFmtId="170" fontId="0" fillId="0" borderId="0" xfId="0" applyNumberFormat="1" applyAlignment="1">
      <alignment horizontal="right" indent="1"/>
    </xf>
    <xf numFmtId="0" fontId="0" fillId="0" borderId="0" xfId="0" applyNumberFormat="1" applyAlignment="1">
      <alignment horizontal="left"/>
    </xf>
    <xf numFmtId="49" fontId="0" fillId="0" borderId="0" xfId="0" applyNumberFormat="1" applyAlignment="1">
      <alignment horizontal="right" inden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3" fontId="0" fillId="0" borderId="2" xfId="0" applyNumberFormat="1" applyBorder="1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right" indent="1"/>
    </xf>
    <xf numFmtId="171" fontId="0" fillId="0" borderId="0" xfId="0" applyNumberFormat="1" applyAlignment="1">
      <alignment horizontal="right" indent="1"/>
    </xf>
    <xf numFmtId="172" fontId="0" fillId="0" borderId="0" xfId="0" applyNumberFormat="1" applyAlignment="1">
      <alignment horizontal="right" inden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0" fillId="0" borderId="0" xfId="0" applyNumberFormat="1" applyAlignment="1">
      <alignment horizontal="left" indent="5"/>
    </xf>
    <xf numFmtId="0" fontId="0" fillId="0" borderId="0" xfId="0" applyAlignment="1">
      <alignment horizontal="left" indent="5"/>
    </xf>
    <xf numFmtId="0" fontId="2" fillId="0" borderId="0" xfId="0" applyFont="1" applyBorder="1" applyAlignment="1">
      <alignment horizontal="left"/>
    </xf>
    <xf numFmtId="166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170" fontId="2" fillId="0" borderId="4" xfId="0" applyNumberFormat="1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166" fontId="0" fillId="0" borderId="3" xfId="0" applyNumberFormat="1" applyBorder="1" applyAlignment="1">
      <alignment horizontal="right" indent="1"/>
    </xf>
    <xf numFmtId="164" fontId="0" fillId="0" borderId="0" xfId="0" applyNumberFormat="1" applyAlignment="1">
      <alignment horizontal="right" indent="1"/>
    </xf>
    <xf numFmtId="166" fontId="2" fillId="0" borderId="5" xfId="0" applyNumberFormat="1" applyFont="1" applyBorder="1" applyAlignment="1">
      <alignment horizontal="right" indent="1"/>
    </xf>
    <xf numFmtId="3" fontId="0" fillId="0" borderId="2" xfId="0" applyNumberFormat="1" applyBorder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70" fontId="0" fillId="0" borderId="2" xfId="0" applyNumberFormat="1" applyBorder="1" applyAlignment="1">
      <alignment horizontal="right" indent="1"/>
    </xf>
    <xf numFmtId="171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0" fontId="0" fillId="0" borderId="0" xfId="0" quotePrefix="1" applyAlignment="1">
      <alignment horizontal="right"/>
    </xf>
    <xf numFmtId="173" fontId="0" fillId="0" borderId="0" xfId="0" applyNumberFormat="1" applyAlignment="1">
      <alignment horizontal="right"/>
    </xf>
    <xf numFmtId="17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 indent="3"/>
    </xf>
    <xf numFmtId="166" fontId="0" fillId="0" borderId="0" xfId="0" applyNumberFormat="1" applyAlignment="1">
      <alignment horizontal="left" indent="3"/>
    </xf>
    <xf numFmtId="169" fontId="0" fillId="0" borderId="0" xfId="0" applyNumberFormat="1" applyAlignment="1">
      <alignment horizontal="left" indent="3"/>
    </xf>
    <xf numFmtId="0" fontId="2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4" xfId="0" applyNumberFormat="1" applyBorder="1" applyAlignment="1">
      <alignment horizontal="right"/>
    </xf>
    <xf numFmtId="168" fontId="0" fillId="0" borderId="0" xfId="0" applyNumberFormat="1" applyAlignment="1">
      <alignment horizontal="right"/>
    </xf>
    <xf numFmtId="168" fontId="0" fillId="0" borderId="4" xfId="0" applyNumberFormat="1" applyBorder="1" applyAlignment="1">
      <alignment horizontal="right"/>
    </xf>
    <xf numFmtId="170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6" fontId="0" fillId="0" borderId="3" xfId="0" applyNumberFormat="1" applyBorder="1" applyAlignment="1">
      <alignment horizontal="right"/>
    </xf>
    <xf numFmtId="0" fontId="0" fillId="0" borderId="0" xfId="0" applyAlignment="1">
      <alignment horizontal="right" indent="2"/>
    </xf>
    <xf numFmtId="0" fontId="2" fillId="0" borderId="0" xfId="0" applyFont="1" applyAlignment="1">
      <alignment horizontal="right" indent="2"/>
    </xf>
    <xf numFmtId="0" fontId="0" fillId="0" borderId="3" xfId="0" applyBorder="1" applyAlignment="1">
      <alignment horizontal="right" indent="2"/>
    </xf>
    <xf numFmtId="0" fontId="0" fillId="0" borderId="2" xfId="0" applyBorder="1" applyAlignment="1">
      <alignment horizontal="right" indent="2"/>
    </xf>
    <xf numFmtId="0" fontId="0" fillId="0" borderId="4" xfId="0" applyBorder="1" applyAlignment="1">
      <alignment horizontal="right" indent="2"/>
    </xf>
    <xf numFmtId="166" fontId="0" fillId="0" borderId="0" xfId="0" applyNumberFormat="1" applyAlignment="1">
      <alignment horizontal="right" indent="2"/>
    </xf>
    <xf numFmtId="3" fontId="0" fillId="0" borderId="2" xfId="0" applyNumberFormat="1" applyBorder="1" applyAlignment="1">
      <alignment horizontal="right" indent="2"/>
    </xf>
    <xf numFmtId="164" fontId="0" fillId="0" borderId="0" xfId="0" applyNumberFormat="1" applyAlignment="1">
      <alignment horizontal="right" indent="2"/>
    </xf>
    <xf numFmtId="166" fontId="0" fillId="0" borderId="4" xfId="0" applyNumberFormat="1" applyBorder="1" applyAlignment="1">
      <alignment horizontal="right" indent="2"/>
    </xf>
    <xf numFmtId="0" fontId="2" fillId="0" borderId="0" xfId="0" applyFont="1" applyAlignment="1">
      <alignment horizontal="left" wrapText="1" indent="3"/>
    </xf>
    <xf numFmtId="0" fontId="0" fillId="0" borderId="0" xfId="0" applyAlignment="1">
      <alignment horizontal="left" indent="3"/>
    </xf>
    <xf numFmtId="3" fontId="0" fillId="0" borderId="0" xfId="0" applyNumberFormat="1" applyAlignment="1">
      <alignment horizontal="left" indent="3"/>
    </xf>
    <xf numFmtId="169" fontId="0" fillId="0" borderId="0" xfId="0" applyNumberFormat="1" applyBorder="1" applyAlignment="1">
      <alignment horizontal="right" indent="2"/>
    </xf>
    <xf numFmtId="169" fontId="0" fillId="0" borderId="0" xfId="0" applyNumberFormat="1" applyBorder="1" applyAlignment="1">
      <alignment horizontal="right"/>
    </xf>
    <xf numFmtId="169" fontId="0" fillId="0" borderId="2" xfId="0" applyNumberFormat="1" applyBorder="1" applyAlignment="1">
      <alignment horizontal="right" indent="2"/>
    </xf>
    <xf numFmtId="169" fontId="0" fillId="0" borderId="2" xfId="0" applyNumberFormat="1" applyBorder="1" applyAlignment="1">
      <alignment horizontal="right"/>
    </xf>
    <xf numFmtId="0" fontId="0" fillId="0" borderId="0" xfId="0" applyAlignment="1">
      <alignment horizontal="right" indent="3"/>
    </xf>
    <xf numFmtId="173" fontId="0" fillId="0" borderId="0" xfId="0" applyNumberFormat="1" applyAlignment="1">
      <alignment horizontal="right" indent="3"/>
    </xf>
    <xf numFmtId="173" fontId="6" fillId="0" borderId="0" xfId="0" applyNumberFormat="1" applyFont="1" applyAlignment="1">
      <alignment horizontal="right" indent="3"/>
    </xf>
    <xf numFmtId="173" fontId="0" fillId="0" borderId="0" xfId="0" applyNumberFormat="1" applyAlignment="1">
      <alignment horizontal="center"/>
    </xf>
    <xf numFmtId="173" fontId="7" fillId="0" borderId="0" xfId="0" applyNumberFormat="1" applyFont="1" applyBorder="1" applyAlignment="1">
      <alignment horizontal="center"/>
    </xf>
    <xf numFmtId="173" fontId="7" fillId="0" borderId="0" xfId="0" applyNumberFormat="1" applyFont="1" applyBorder="1" applyAlignment="1">
      <alignment horizontal="left" indent="1"/>
    </xf>
    <xf numFmtId="173" fontId="11" fillId="0" borderId="0" xfId="0" applyNumberFormat="1" applyFont="1" applyBorder="1" applyAlignment="1">
      <alignment horizontal="left" indent="1"/>
    </xf>
    <xf numFmtId="173" fontId="11" fillId="0" borderId="0" xfId="0" applyNumberFormat="1" applyFont="1" applyBorder="1" applyAlignment="1">
      <alignment horizontal="center"/>
    </xf>
    <xf numFmtId="0" fontId="0" fillId="0" borderId="0" xfId="0" quotePrefix="1" applyAlignment="1">
      <alignment horizontal="right" indent="1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4" fillId="2" borderId="0" xfId="2" applyFont="1" applyFill="1" applyAlignment="1">
      <alignment horizontal="left" vertical="center" wrapText="1"/>
    </xf>
    <xf numFmtId="0" fontId="15" fillId="2" borderId="0" xfId="3" applyFont="1" applyFill="1" applyAlignment="1">
      <alignment horizontal="right" vertical="center"/>
    </xf>
    <xf numFmtId="0" fontId="7" fillId="0" borderId="0" xfId="3" applyFont="1" applyAlignment="1">
      <alignment vertical="center"/>
    </xf>
    <xf numFmtId="0" fontId="16" fillId="2" borderId="0" xfId="4" applyFont="1" applyFill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2" fillId="0" borderId="0" xfId="4" applyFont="1" applyAlignment="1">
      <alignment horizontal="right" vertical="center"/>
    </xf>
    <xf numFmtId="0" fontId="2" fillId="0" borderId="2" xfId="3" applyFont="1" applyBorder="1" applyAlignment="1">
      <alignment vertical="center"/>
    </xf>
    <xf numFmtId="0" fontId="2" fillId="0" borderId="2" xfId="4" applyFont="1" applyBorder="1" applyAlignment="1">
      <alignment horizontal="right" vertical="center"/>
    </xf>
    <xf numFmtId="168" fontId="17" fillId="3" borderId="0" xfId="5" applyNumberFormat="1" applyFont="1" applyFill="1" applyAlignment="1">
      <alignment horizontal="right" vertical="center"/>
    </xf>
    <xf numFmtId="168" fontId="7" fillId="0" borderId="0" xfId="5" applyNumberFormat="1" applyFont="1" applyAlignment="1">
      <alignment horizontal="right" vertical="center"/>
    </xf>
    <xf numFmtId="0" fontId="7" fillId="0" borderId="2" xfId="3" applyFont="1" applyBorder="1" applyAlignment="1">
      <alignment vertical="center"/>
    </xf>
    <xf numFmtId="9" fontId="7" fillId="0" borderId="2" xfId="3" applyNumberFormat="1" applyFont="1" applyBorder="1" applyAlignment="1">
      <alignment horizontal="right" vertical="center"/>
    </xf>
    <xf numFmtId="9" fontId="7" fillId="0" borderId="0" xfId="3" applyNumberFormat="1" applyFont="1" applyAlignment="1">
      <alignment horizontal="right" vertical="center"/>
    </xf>
    <xf numFmtId="3" fontId="7" fillId="0" borderId="0" xfId="3" applyNumberFormat="1" applyFont="1" applyAlignment="1">
      <alignment horizontal="center" vertical="center"/>
    </xf>
    <xf numFmtId="0" fontId="19" fillId="0" borderId="0" xfId="3" applyFont="1" applyAlignment="1">
      <alignment horizontal="right" vertical="center"/>
    </xf>
    <xf numFmtId="9" fontId="2" fillId="0" borderId="2" xfId="3" applyNumberFormat="1" applyFont="1" applyBorder="1" applyAlignment="1">
      <alignment horizontal="right" vertical="center"/>
    </xf>
    <xf numFmtId="9" fontId="7" fillId="0" borderId="0" xfId="5" applyFont="1" applyAlignment="1">
      <alignment horizontal="center" vertical="center"/>
    </xf>
    <xf numFmtId="0" fontId="18" fillId="0" borderId="0" xfId="3" applyFont="1" applyAlignment="1">
      <alignment vertical="center"/>
    </xf>
    <xf numFmtId="2" fontId="18" fillId="0" borderId="0" xfId="3" applyNumberFormat="1" applyFont="1" applyAlignment="1">
      <alignment horizontal="left" vertical="center"/>
    </xf>
    <xf numFmtId="10" fontId="7" fillId="0" borderId="0" xfId="3" applyNumberFormat="1" applyFont="1" applyAlignment="1">
      <alignment horizontal="right" vertical="center"/>
    </xf>
    <xf numFmtId="0" fontId="18" fillId="0" borderId="0" xfId="3" applyFont="1" applyAlignment="1">
      <alignment horizontal="left" vertical="center"/>
    </xf>
    <xf numFmtId="0" fontId="2" fillId="0" borderId="2" xfId="3" applyFont="1" applyBorder="1" applyAlignment="1">
      <alignment vertical="center" wrapText="1"/>
    </xf>
    <xf numFmtId="10" fontId="2" fillId="0" borderId="2" xfId="5" applyNumberFormat="1" applyFont="1" applyBorder="1" applyAlignment="1">
      <alignment horizontal="right" vertical="center"/>
    </xf>
    <xf numFmtId="9" fontId="7" fillId="0" borderId="0" xfId="5" applyFont="1" applyAlignment="1">
      <alignment vertical="center"/>
    </xf>
    <xf numFmtId="0" fontId="2" fillId="3" borderId="2" xfId="4" applyFont="1" applyFill="1" applyBorder="1" applyAlignment="1">
      <alignment vertical="center"/>
    </xf>
    <xf numFmtId="0" fontId="7" fillId="3" borderId="2" xfId="4" applyFont="1" applyFill="1" applyBorder="1" applyAlignment="1">
      <alignment horizontal="right" vertical="center"/>
    </xf>
    <xf numFmtId="0" fontId="18" fillId="3" borderId="0" xfId="3" applyFont="1" applyFill="1" applyAlignment="1">
      <alignment vertical="center"/>
    </xf>
    <xf numFmtId="2" fontId="7" fillId="0" borderId="0" xfId="3" applyNumberFormat="1" applyFont="1" applyAlignment="1">
      <alignment horizontal="right" vertical="center"/>
    </xf>
    <xf numFmtId="0" fontId="7" fillId="3" borderId="0" xfId="3" applyFont="1" applyFill="1" applyAlignment="1">
      <alignment vertical="center"/>
    </xf>
    <xf numFmtId="0" fontId="2" fillId="3" borderId="0" xfId="4" applyFont="1" applyFill="1" applyAlignment="1">
      <alignment vertical="center"/>
    </xf>
    <xf numFmtId="0" fontId="2" fillId="3" borderId="2" xfId="3" applyFont="1" applyFill="1" applyBorder="1" applyAlignment="1">
      <alignment vertical="center"/>
    </xf>
    <xf numFmtId="174" fontId="7" fillId="0" borderId="0" xfId="3" applyNumberFormat="1" applyFont="1" applyAlignment="1">
      <alignment vertical="center"/>
    </xf>
    <xf numFmtId="174" fontId="7" fillId="3" borderId="0" xfId="3" applyNumberFormat="1" applyFont="1" applyFill="1" applyAlignment="1">
      <alignment vertical="center"/>
    </xf>
    <xf numFmtId="0" fontId="19" fillId="3" borderId="0" xfId="3" applyFont="1" applyFill="1" applyAlignment="1">
      <alignment horizontal="right" vertical="center"/>
    </xf>
    <xf numFmtId="0" fontId="2" fillId="0" borderId="2" xfId="3" applyFont="1" applyBorder="1" applyAlignment="1">
      <alignment horizontal="right" vertical="center"/>
    </xf>
    <xf numFmtId="168" fontId="17" fillId="0" borderId="0" xfId="3" applyNumberFormat="1" applyFont="1" applyAlignment="1">
      <alignment horizontal="right" vertical="center"/>
    </xf>
    <xf numFmtId="2" fontId="7" fillId="0" borderId="0" xfId="3" applyNumberFormat="1" applyFont="1" applyAlignment="1">
      <alignment horizontal="center" vertical="center"/>
    </xf>
    <xf numFmtId="168" fontId="17" fillId="0" borderId="0" xfId="5" applyNumberFormat="1" applyFont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2" fillId="3" borderId="3" xfId="2" applyFont="1" applyFill="1" applyBorder="1" applyAlignment="1">
      <alignment horizontal="left" vertical="center" wrapText="1"/>
    </xf>
    <xf numFmtId="10" fontId="2" fillId="3" borderId="3" xfId="5" applyNumberFormat="1" applyFont="1" applyFill="1" applyBorder="1" applyAlignment="1">
      <alignment horizontal="right" vertical="center" wrapText="1"/>
    </xf>
    <xf numFmtId="10" fontId="2" fillId="0" borderId="0" xfId="5" applyNumberFormat="1" applyFont="1" applyAlignment="1">
      <alignment horizontal="center" vertical="center"/>
    </xf>
    <xf numFmtId="0" fontId="2" fillId="0" borderId="6" xfId="4" applyFont="1" applyBorder="1"/>
    <xf numFmtId="0" fontId="2" fillId="0" borderId="6" xfId="3" applyFont="1" applyBorder="1" applyAlignment="1">
      <alignment horizontal="right"/>
    </xf>
    <xf numFmtId="0" fontId="7" fillId="0" borderId="6" xfId="4" applyFont="1" applyBorder="1" applyAlignment="1">
      <alignment horizontal="right"/>
    </xf>
    <xf numFmtId="0" fontId="7" fillId="0" borderId="6" xfId="4" applyFont="1" applyBorder="1" applyAlignment="1">
      <alignment horizontal="center"/>
    </xf>
    <xf numFmtId="0" fontId="7" fillId="4" borderId="6" xfId="4" applyFont="1" applyFill="1" applyBorder="1"/>
    <xf numFmtId="0" fontId="7" fillId="4" borderId="6" xfId="4" applyFont="1" applyFill="1" applyBorder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2" fillId="3" borderId="0" xfId="4" applyFont="1" applyFill="1" applyAlignment="1">
      <alignment horizontal="center"/>
    </xf>
    <xf numFmtId="0" fontId="2" fillId="3" borderId="0" xfId="4" applyFont="1" applyFill="1" applyAlignment="1">
      <alignment horizontal="right"/>
    </xf>
    <xf numFmtId="2" fontId="2" fillId="3" borderId="0" xfId="4" applyNumberFormat="1" applyFont="1" applyFill="1" applyAlignment="1">
      <alignment horizontal="right"/>
    </xf>
    <xf numFmtId="2" fontId="2" fillId="3" borderId="0" xfId="4" applyNumberFormat="1" applyFont="1" applyFill="1" applyAlignment="1">
      <alignment horizontal="center"/>
    </xf>
    <xf numFmtId="0" fontId="2" fillId="3" borderId="2" xfId="4" applyFont="1" applyFill="1" applyBorder="1" applyAlignment="1">
      <alignment horizontal="center"/>
    </xf>
    <xf numFmtId="2" fontId="2" fillId="3" borderId="2" xfId="4" applyNumberFormat="1" applyFont="1" applyFill="1" applyBorder="1" applyAlignment="1">
      <alignment horizontal="right"/>
    </xf>
    <xf numFmtId="2" fontId="2" fillId="3" borderId="2" xfId="4" applyNumberFormat="1" applyFont="1" applyFill="1" applyBorder="1" applyAlignment="1">
      <alignment horizontal="center"/>
    </xf>
    <xf numFmtId="0" fontId="7" fillId="0" borderId="0" xfId="4" applyFont="1" applyAlignment="1">
      <alignment horizontal="right"/>
    </xf>
    <xf numFmtId="0" fontId="7" fillId="3" borderId="0" xfId="4" applyFont="1" applyFill="1"/>
    <xf numFmtId="0" fontId="7" fillId="3" borderId="0" xfId="4" applyFont="1" applyFill="1" applyAlignment="1">
      <alignment horizontal="right"/>
    </xf>
    <xf numFmtId="0" fontId="7" fillId="3" borderId="0" xfId="4" applyFont="1" applyFill="1" applyAlignment="1">
      <alignment horizontal="center"/>
    </xf>
    <xf numFmtId="10" fontId="7" fillId="0" borderId="0" xfId="5" applyNumberFormat="1" applyFont="1" applyAlignment="1">
      <alignment horizontal="center"/>
    </xf>
    <xf numFmtId="2" fontId="7" fillId="0" borderId="0" xfId="5" applyNumberFormat="1" applyFont="1" applyAlignment="1">
      <alignment horizontal="center"/>
    </xf>
    <xf numFmtId="0" fontId="2" fillId="3" borderId="7" xfId="4" applyFont="1" applyFill="1" applyBorder="1" applyAlignment="1">
      <alignment horizontal="left"/>
    </xf>
    <xf numFmtId="0" fontId="2" fillId="3" borderId="7" xfId="4" applyFont="1" applyFill="1" applyBorder="1" applyAlignment="1">
      <alignment horizontal="right"/>
    </xf>
    <xf numFmtId="2" fontId="2" fillId="3" borderId="7" xfId="4" applyNumberFormat="1" applyFont="1" applyFill="1" applyBorder="1" applyAlignment="1">
      <alignment horizontal="right"/>
    </xf>
    <xf numFmtId="2" fontId="2" fillId="3" borderId="7" xfId="4" applyNumberFormat="1" applyFont="1" applyFill="1" applyBorder="1" applyAlignment="1">
      <alignment horizontal="center"/>
    </xf>
    <xf numFmtId="1" fontId="2" fillId="3" borderId="7" xfId="4" applyNumberFormat="1" applyFont="1" applyFill="1" applyBorder="1" applyAlignment="1">
      <alignment horizontal="center"/>
    </xf>
    <xf numFmtId="0" fontId="2" fillId="3" borderId="7" xfId="4" applyFont="1" applyFill="1" applyBorder="1" applyAlignment="1">
      <alignment horizontal="center"/>
    </xf>
    <xf numFmtId="9" fontId="2" fillId="3" borderId="7" xfId="5" applyFont="1" applyFill="1" applyBorder="1" applyAlignment="1">
      <alignment horizontal="center"/>
    </xf>
    <xf numFmtId="2" fontId="2" fillId="3" borderId="7" xfId="5" applyNumberFormat="1" applyFont="1" applyFill="1" applyBorder="1" applyAlignment="1">
      <alignment horizontal="center"/>
    </xf>
    <xf numFmtId="0" fontId="7" fillId="4" borderId="0" xfId="3" applyFont="1" applyFill="1" applyAlignment="1">
      <alignment horizontal="right" vertical="center"/>
    </xf>
    <xf numFmtId="0" fontId="7" fillId="4" borderId="0" xfId="3" applyFont="1" applyFill="1" applyAlignment="1">
      <alignment vertical="center"/>
    </xf>
    <xf numFmtId="0" fontId="24" fillId="0" borderId="0" xfId="0" applyFont="1" applyAlignment="1">
      <alignment horizontal="left"/>
    </xf>
    <xf numFmtId="10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168" fontId="0" fillId="0" borderId="0" xfId="0" applyNumberFormat="1" applyAlignment="1">
      <alignment horizontal="center"/>
    </xf>
    <xf numFmtId="0" fontId="0" fillId="7" borderId="6" xfId="0" applyFill="1" applyBorder="1" applyAlignment="1">
      <alignment horizontal="left"/>
    </xf>
    <xf numFmtId="0" fontId="14" fillId="7" borderId="6" xfId="0" applyFont="1" applyFill="1" applyBorder="1" applyAlignment="1">
      <alignment horizontal="left"/>
    </xf>
    <xf numFmtId="0" fontId="25" fillId="0" borderId="0" xfId="0" applyFont="1" applyAlignment="1">
      <alignment horizontal="left"/>
    </xf>
    <xf numFmtId="3" fontId="18" fillId="0" borderId="0" xfId="3" applyNumberFormat="1" applyFont="1" applyAlignment="1">
      <alignment vertical="center"/>
    </xf>
    <xf numFmtId="173" fontId="0" fillId="0" borderId="0" xfId="0" applyNumberFormat="1">
      <alignment horizontal="right"/>
    </xf>
    <xf numFmtId="9" fontId="0" fillId="0" borderId="0" xfId="1" applyFont="1" applyAlignment="1">
      <alignment horizontal="right"/>
    </xf>
    <xf numFmtId="9" fontId="0" fillId="0" borderId="0" xfId="0" applyNumberFormat="1">
      <alignment horizontal="right"/>
    </xf>
    <xf numFmtId="0" fontId="0" fillId="0" borderId="0" xfId="0" applyAlignment="1"/>
    <xf numFmtId="2" fontId="7" fillId="3" borderId="0" xfId="4" applyNumberFormat="1" applyFont="1" applyFill="1" applyAlignment="1">
      <alignment horizontal="center"/>
    </xf>
    <xf numFmtId="175" fontId="7" fillId="3" borderId="0" xfId="4" applyNumberFormat="1" applyFont="1" applyFill="1" applyAlignment="1">
      <alignment horizontal="center"/>
    </xf>
    <xf numFmtId="175" fontId="2" fillId="3" borderId="2" xfId="3" applyNumberFormat="1" applyFont="1" applyFill="1" applyBorder="1" applyAlignment="1">
      <alignment horizontal="right" vertical="center"/>
    </xf>
    <xf numFmtId="168" fontId="7" fillId="8" borderId="0" xfId="5" applyNumberFormat="1" applyFont="1" applyFill="1" applyAlignment="1">
      <alignment horizontal="right" vertical="center"/>
    </xf>
    <xf numFmtId="10" fontId="17" fillId="8" borderId="0" xfId="5" applyNumberFormat="1" applyFont="1" applyFill="1" applyAlignment="1">
      <alignment horizontal="center"/>
    </xf>
    <xf numFmtId="168" fontId="2" fillId="0" borderId="2" xfId="5" applyNumberFormat="1" applyFont="1" applyBorder="1" applyAlignment="1">
      <alignment horizontal="right" vertical="center"/>
    </xf>
    <xf numFmtId="175" fontId="7" fillId="0" borderId="0" xfId="3" applyNumberFormat="1" applyFont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>
      <alignment horizontal="right"/>
    </xf>
    <xf numFmtId="0" fontId="2" fillId="0" borderId="0" xfId="0" applyFont="1">
      <alignment horizontal="right"/>
    </xf>
    <xf numFmtId="0" fontId="7" fillId="0" borderId="0" xfId="0" applyFont="1" applyAlignment="1"/>
    <xf numFmtId="0" fontId="7" fillId="0" borderId="4" xfId="0" applyFont="1" applyBorder="1" applyAlignment="1">
      <alignment horizontal="left"/>
    </xf>
    <xf numFmtId="9" fontId="7" fillId="0" borderId="0" xfId="1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73" fontId="0" fillId="0" borderId="0" xfId="0" applyNumberFormat="1" applyBorder="1" applyAlignment="1">
      <alignment horizontal="center"/>
    </xf>
    <xf numFmtId="173" fontId="2" fillId="0" borderId="0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73" fontId="0" fillId="0" borderId="4" xfId="0" applyNumberForma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168" fontId="2" fillId="0" borderId="2" xfId="1" applyNumberFormat="1" applyFont="1" applyBorder="1" applyAlignment="1">
      <alignment horizontal="center"/>
    </xf>
    <xf numFmtId="3" fontId="0" fillId="0" borderId="0" xfId="0" applyNumberFormat="1">
      <alignment horizontal="right"/>
    </xf>
    <xf numFmtId="0" fontId="0" fillId="0" borderId="4" xfId="0" applyBorder="1" applyAlignment="1">
      <alignment horizontal="left"/>
    </xf>
    <xf numFmtId="0" fontId="15" fillId="0" borderId="0" xfId="0" applyFont="1">
      <alignment horizontal="right"/>
    </xf>
    <xf numFmtId="0" fontId="0" fillId="0" borderId="5" xfId="0" applyBorder="1" applyAlignment="1">
      <alignment horizontal="left" indent="2"/>
    </xf>
    <xf numFmtId="0" fontId="0" fillId="0" borderId="5" xfId="0" applyBorder="1" applyAlignment="1">
      <alignment horizontal="right" indent="2"/>
    </xf>
    <xf numFmtId="166" fontId="0" fillId="0" borderId="5" xfId="0" applyNumberFormat="1" applyBorder="1" applyAlignment="1">
      <alignment horizontal="right"/>
    </xf>
    <xf numFmtId="3" fontId="0" fillId="0" borderId="5" xfId="0" applyNumberFormat="1" applyBorder="1">
      <alignment horizontal="right"/>
    </xf>
    <xf numFmtId="176" fontId="0" fillId="0" borderId="0" xfId="0" applyNumberFormat="1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77" fontId="0" fillId="0" borderId="0" xfId="0" applyNumberFormat="1" applyBorder="1" applyAlignment="1">
      <alignment horizontal="center"/>
    </xf>
    <xf numFmtId="173" fontId="2" fillId="0" borderId="3" xfId="0" applyNumberFormat="1" applyFont="1" applyBorder="1" applyAlignment="1">
      <alignment horizontal="center"/>
    </xf>
    <xf numFmtId="9" fontId="0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4" xfId="0" applyFont="1" applyBorder="1" applyAlignment="1">
      <alignment horizontal="left"/>
    </xf>
    <xf numFmtId="176" fontId="2" fillId="0" borderId="4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7" fillId="0" borderId="4" xfId="0" applyFont="1" applyBorder="1" applyAlignment="1"/>
    <xf numFmtId="0" fontId="14" fillId="9" borderId="0" xfId="0" applyFont="1" applyFill="1" applyAlignment="1">
      <alignment horizontal="left"/>
    </xf>
    <xf numFmtId="0" fontId="14" fillId="9" borderId="0" xfId="0" applyFont="1" applyFill="1">
      <alignment horizontal="right"/>
    </xf>
    <xf numFmtId="0" fontId="2" fillId="0" borderId="0" xfId="0" applyFont="1" applyAlignment="1">
      <alignment horizontal="left"/>
    </xf>
    <xf numFmtId="0" fontId="15" fillId="7" borderId="6" xfId="0" applyFont="1" applyFill="1" applyBorder="1" applyAlignment="1">
      <alignment horizontal="left"/>
    </xf>
    <xf numFmtId="0" fontId="15" fillId="7" borderId="6" xfId="0" applyFont="1" applyFill="1" applyBorder="1" applyAlignment="1">
      <alignment horizontal="center"/>
    </xf>
    <xf numFmtId="0" fontId="15" fillId="7" borderId="6" xfId="0" applyFont="1" applyFill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171" fontId="0" fillId="0" borderId="2" xfId="0" applyNumberFormat="1" applyBorder="1" applyAlignment="1">
      <alignment horizontal="right" indent="1"/>
    </xf>
    <xf numFmtId="0" fontId="18" fillId="0" borderId="2" xfId="0" applyFont="1" applyBorder="1" applyAlignment="1">
      <alignment horizontal="left"/>
    </xf>
    <xf numFmtId="0" fontId="18" fillId="0" borderId="0" xfId="0" applyFont="1" applyAlignment="1">
      <alignment horizontal="left"/>
    </xf>
    <xf numFmtId="171" fontId="2" fillId="0" borderId="4" xfId="0" applyNumberFormat="1" applyFont="1" applyBorder="1" applyAlignment="1">
      <alignment horizontal="right" indent="1"/>
    </xf>
    <xf numFmtId="0" fontId="2" fillId="0" borderId="4" xfId="0" applyFont="1" applyBorder="1">
      <alignment horizontal="right"/>
    </xf>
    <xf numFmtId="9" fontId="7" fillId="0" borderId="0" xfId="1" applyFont="1" applyAlignment="1">
      <alignment vertical="center"/>
    </xf>
    <xf numFmtId="178" fontId="7" fillId="0" borderId="0" xfId="3" applyNumberFormat="1" applyFont="1" applyAlignment="1">
      <alignment vertical="center"/>
    </xf>
    <xf numFmtId="0" fontId="14" fillId="10" borderId="6" xfId="0" applyFont="1" applyFill="1" applyBorder="1" applyAlignment="1">
      <alignment horizontal="center"/>
    </xf>
    <xf numFmtId="0" fontId="14" fillId="11" borderId="0" xfId="0" applyFont="1" applyFill="1" applyBorder="1" applyAlignment="1">
      <alignment horizontal="center"/>
    </xf>
    <xf numFmtId="3" fontId="0" fillId="6" borderId="0" xfId="0" applyNumberFormat="1" applyFill="1">
      <alignment horizontal="right"/>
    </xf>
    <xf numFmtId="3" fontId="0" fillId="6" borderId="5" xfId="0" applyNumberFormat="1" applyFill="1" applyBorder="1">
      <alignment horizontal="right"/>
    </xf>
    <xf numFmtId="166" fontId="0" fillId="6" borderId="0" xfId="0" applyNumberFormat="1" applyFill="1" applyAlignment="1">
      <alignment horizontal="right"/>
    </xf>
    <xf numFmtId="169" fontId="0" fillId="6" borderId="0" xfId="0" applyNumberFormat="1" applyFill="1" applyAlignment="1">
      <alignment horizontal="right"/>
    </xf>
    <xf numFmtId="3" fontId="0" fillId="6" borderId="0" xfId="0" applyNumberFormat="1" applyFill="1" applyAlignment="1">
      <alignment horizontal="right"/>
    </xf>
    <xf numFmtId="166" fontId="0" fillId="6" borderId="3" xfId="0" applyNumberFormat="1" applyFill="1" applyBorder="1" applyAlignment="1">
      <alignment horizontal="right"/>
    </xf>
    <xf numFmtId="0" fontId="0" fillId="6" borderId="0" xfId="0" applyFill="1">
      <alignment horizontal="right"/>
    </xf>
    <xf numFmtId="166" fontId="0" fillId="6" borderId="2" xfId="0" applyNumberFormat="1" applyFill="1" applyBorder="1" applyAlignment="1">
      <alignment horizontal="right"/>
    </xf>
    <xf numFmtId="166" fontId="0" fillId="6" borderId="4" xfId="0" applyNumberFormat="1" applyFill="1" applyBorder="1" applyAlignment="1">
      <alignment horizontal="right"/>
    </xf>
    <xf numFmtId="168" fontId="0" fillId="6" borderId="0" xfId="1" applyNumberFormat="1" applyFont="1" applyFill="1" applyAlignment="1">
      <alignment horizontal="center"/>
    </xf>
    <xf numFmtId="10" fontId="0" fillId="6" borderId="0" xfId="1" applyNumberFormat="1" applyFont="1" applyFill="1" applyAlignment="1">
      <alignment horizontal="center"/>
    </xf>
    <xf numFmtId="173" fontId="0" fillId="6" borderId="0" xfId="0" applyNumberFormat="1" applyFill="1" applyBorder="1" applyAlignment="1">
      <alignment horizontal="center"/>
    </xf>
    <xf numFmtId="173" fontId="2" fillId="6" borderId="0" xfId="0" applyNumberFormat="1" applyFont="1" applyFill="1" applyBorder="1" applyAlignment="1">
      <alignment horizontal="center"/>
    </xf>
    <xf numFmtId="173" fontId="0" fillId="6" borderId="4" xfId="0" applyNumberFormat="1" applyFill="1" applyBorder="1" applyAlignment="1">
      <alignment horizontal="center"/>
    </xf>
    <xf numFmtId="176" fontId="0" fillId="6" borderId="4" xfId="0" applyNumberFormat="1" applyFill="1" applyBorder="1" applyAlignment="1">
      <alignment horizontal="center"/>
    </xf>
    <xf numFmtId="173" fontId="0" fillId="6" borderId="0" xfId="0" applyNumberFormat="1" applyFill="1" applyAlignment="1">
      <alignment horizontal="center"/>
    </xf>
    <xf numFmtId="173" fontId="2" fillId="6" borderId="3" xfId="0" applyNumberFormat="1" applyFont="1" applyFill="1" applyBorder="1" applyAlignment="1">
      <alignment horizontal="center"/>
    </xf>
    <xf numFmtId="176" fontId="0" fillId="6" borderId="0" xfId="0" applyNumberFormat="1" applyFill="1" applyBorder="1" applyAlignment="1">
      <alignment horizontal="center"/>
    </xf>
    <xf numFmtId="9" fontId="0" fillId="6" borderId="0" xfId="1" applyNumberFormat="1" applyFont="1" applyFill="1" applyBorder="1" applyAlignment="1">
      <alignment horizontal="center"/>
    </xf>
    <xf numFmtId="177" fontId="0" fillId="6" borderId="0" xfId="0" applyNumberFormat="1" applyFill="1" applyBorder="1" applyAlignment="1">
      <alignment horizontal="center"/>
    </xf>
    <xf numFmtId="0" fontId="0" fillId="0" borderId="0" xfId="0" applyAlignment="1">
      <alignment horizontal="justify"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71" fontId="4" fillId="0" borderId="0" xfId="0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6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168" fontId="2" fillId="6" borderId="2" xfId="1" applyNumberFormat="1" applyFont="1" applyFill="1" applyBorder="1" applyAlignment="1">
      <alignment horizontal="center"/>
    </xf>
    <xf numFmtId="0" fontId="14" fillId="12" borderId="0" xfId="0" applyFont="1" applyFill="1" applyAlignment="1">
      <alignment horizontal="left"/>
    </xf>
    <xf numFmtId="0" fontId="14" fillId="12" borderId="0" xfId="0" applyFont="1" applyFill="1">
      <alignment horizontal="right"/>
    </xf>
    <xf numFmtId="0" fontId="14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center"/>
    </xf>
    <xf numFmtId="0" fontId="14" fillId="2" borderId="0" xfId="0" applyFont="1" applyFill="1" applyBorder="1" applyAlignment="1"/>
    <xf numFmtId="0" fontId="15" fillId="2" borderId="0" xfId="0" applyFont="1" applyFill="1" applyBorder="1" applyAlignment="1"/>
    <xf numFmtId="0" fontId="15" fillId="2" borderId="0" xfId="0" applyFont="1" applyFill="1" applyBorder="1">
      <alignment horizontal="right"/>
    </xf>
    <xf numFmtId="0" fontId="14" fillId="2" borderId="0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center"/>
    </xf>
  </cellXfs>
  <cellStyles count="6">
    <cellStyle name="Normal" xfId="0" builtinId="0"/>
    <cellStyle name="Normal 2" xfId="4" xr:uid="{00000000-0005-0000-0000-000001000000}"/>
    <cellStyle name="Normal_stock market ratios FNAC" xfId="2" xr:uid="{00000000-0005-0000-0000-000002000000}"/>
    <cellStyle name="Normal_Valoración Corsan provisional" xfId="3" xr:uid="{00000000-0005-0000-0000-000003000000}"/>
    <cellStyle name="Percent" xfId="1" builtinId="5"/>
    <cellStyle name="Porcentaje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workbookViewId="0"/>
  </sheetViews>
  <sheetFormatPr defaultColWidth="9.109375" defaultRowHeight="13.2" x14ac:dyDescent="0.25"/>
  <cols>
    <col min="1" max="1" width="57.6640625" customWidth="1"/>
  </cols>
  <sheetData>
    <row r="1" spans="1:9" x14ac:dyDescent="0.25">
      <c r="A1" s="1" t="s">
        <v>198</v>
      </c>
    </row>
    <row r="2" spans="1:9" x14ac:dyDescent="0.25">
      <c r="A2" s="1" t="s">
        <v>199</v>
      </c>
    </row>
    <row r="3" spans="1:9" x14ac:dyDescent="0.25">
      <c r="A3" s="1" t="s">
        <v>200</v>
      </c>
    </row>
    <row r="5" spans="1:9" ht="52.5" customHeight="1" x14ac:dyDescent="0.25">
      <c r="A5" s="272" t="s">
        <v>0</v>
      </c>
      <c r="B5" s="272"/>
      <c r="C5" s="272"/>
      <c r="D5" s="272"/>
      <c r="E5" s="272"/>
      <c r="F5" s="272"/>
      <c r="G5" s="272"/>
      <c r="H5" s="272"/>
      <c r="I5" s="272"/>
    </row>
  </sheetData>
  <mergeCells count="1">
    <mergeCell ref="A5:I5"/>
  </mergeCells>
  <phoneticPr fontId="1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0"/>
  <sheetViews>
    <sheetView workbookViewId="0">
      <selection activeCell="A21" sqref="A21"/>
    </sheetView>
  </sheetViews>
  <sheetFormatPr defaultColWidth="9.109375" defaultRowHeight="13.2" x14ac:dyDescent="0.25"/>
  <cols>
    <col min="1" max="1" width="30.109375" customWidth="1"/>
    <col min="2" max="2" width="15" customWidth="1"/>
  </cols>
  <sheetData>
    <row r="1" spans="1:7" x14ac:dyDescent="0.25">
      <c r="A1" s="275" t="s">
        <v>189</v>
      </c>
      <c r="B1" s="275"/>
      <c r="C1" s="275"/>
      <c r="D1" s="275"/>
      <c r="E1" s="275"/>
      <c r="F1" s="275"/>
      <c r="G1" s="275"/>
    </row>
    <row r="2" spans="1:7" x14ac:dyDescent="0.25">
      <c r="A2" s="276"/>
      <c r="B2" s="277"/>
      <c r="C2" s="277"/>
      <c r="D2" s="277"/>
      <c r="E2" s="277"/>
      <c r="F2" s="277"/>
      <c r="G2" s="277"/>
    </row>
    <row r="3" spans="1:7" x14ac:dyDescent="0.25">
      <c r="A3" s="291"/>
      <c r="B3" s="298" t="s">
        <v>188</v>
      </c>
      <c r="C3" s="282" t="s">
        <v>126</v>
      </c>
      <c r="D3" s="282"/>
      <c r="E3" s="282"/>
      <c r="F3" s="282"/>
      <c r="G3" s="282"/>
    </row>
    <row r="4" spans="1:7" x14ac:dyDescent="0.25">
      <c r="A4" s="276"/>
      <c r="B4" s="299"/>
      <c r="C4" s="8">
        <v>1980</v>
      </c>
      <c r="D4" s="8">
        <v>1981</v>
      </c>
      <c r="E4" s="8">
        <v>1982</v>
      </c>
      <c r="F4" s="8">
        <v>1983</v>
      </c>
      <c r="G4" s="8">
        <v>1984</v>
      </c>
    </row>
    <row r="5" spans="1:7" x14ac:dyDescent="0.25">
      <c r="A5" s="2"/>
      <c r="B5" s="68"/>
    </row>
    <row r="6" spans="1:7" x14ac:dyDescent="0.25">
      <c r="A6" s="2" t="s">
        <v>127</v>
      </c>
      <c r="B6" s="69"/>
      <c r="C6" s="56"/>
      <c r="D6" s="56"/>
      <c r="E6" s="56"/>
      <c r="F6" s="56"/>
      <c r="G6" s="56"/>
    </row>
    <row r="7" spans="1:7" x14ac:dyDescent="0.25">
      <c r="A7" s="10" t="s">
        <v>128</v>
      </c>
      <c r="B7" s="68"/>
      <c r="C7" s="57">
        <v>32000</v>
      </c>
      <c r="D7" s="57">
        <v>35000</v>
      </c>
      <c r="E7" s="57">
        <v>38000</v>
      </c>
      <c r="F7" s="57">
        <v>38000</v>
      </c>
      <c r="G7" s="57">
        <v>38000</v>
      </c>
    </row>
    <row r="8" spans="1:7" x14ac:dyDescent="0.25">
      <c r="A8" s="10" t="s">
        <v>129</v>
      </c>
      <c r="B8" s="68"/>
      <c r="C8" s="37">
        <v>415</v>
      </c>
      <c r="D8" s="37">
        <v>480</v>
      </c>
      <c r="E8" s="37">
        <v>520</v>
      </c>
      <c r="F8" s="37">
        <v>562</v>
      </c>
      <c r="G8" s="37">
        <v>606</v>
      </c>
    </row>
    <row r="9" spans="1:7" x14ac:dyDescent="0.25">
      <c r="A9" s="10" t="s">
        <v>130</v>
      </c>
      <c r="B9" s="68"/>
      <c r="C9" s="37">
        <v>13280</v>
      </c>
      <c r="D9" s="37">
        <v>16800</v>
      </c>
      <c r="E9" s="37">
        <v>19760</v>
      </c>
      <c r="F9" s="37">
        <v>21356</v>
      </c>
      <c r="G9" s="37">
        <v>23028</v>
      </c>
    </row>
    <row r="10" spans="1:7" x14ac:dyDescent="0.25">
      <c r="A10" s="10"/>
      <c r="B10" s="68"/>
      <c r="C10" s="58"/>
      <c r="D10" s="58"/>
      <c r="E10" s="58"/>
      <c r="F10" s="58"/>
      <c r="G10" s="58"/>
    </row>
    <row r="11" spans="1:7" x14ac:dyDescent="0.25">
      <c r="A11" s="2" t="s">
        <v>131</v>
      </c>
      <c r="B11" s="68"/>
      <c r="C11" s="9"/>
      <c r="D11" s="9"/>
      <c r="E11" s="9"/>
      <c r="F11" s="9"/>
      <c r="G11" s="9"/>
    </row>
    <row r="12" spans="1:7" x14ac:dyDescent="0.25">
      <c r="A12" s="33" t="s">
        <v>159</v>
      </c>
      <c r="B12" s="68"/>
      <c r="C12" s="37">
        <v>6304</v>
      </c>
      <c r="D12" s="37">
        <v>7735</v>
      </c>
      <c r="E12" s="37">
        <v>9386</v>
      </c>
      <c r="F12" s="37">
        <v>10526</v>
      </c>
      <c r="G12" s="37">
        <v>11780</v>
      </c>
    </row>
    <row r="13" spans="1:7" x14ac:dyDescent="0.25">
      <c r="A13" s="34" t="s">
        <v>160</v>
      </c>
      <c r="B13" s="68"/>
      <c r="C13" s="38">
        <v>645</v>
      </c>
      <c r="D13" s="38">
        <v>791</v>
      </c>
      <c r="E13" s="38">
        <v>875</v>
      </c>
      <c r="F13" s="38">
        <v>940</v>
      </c>
      <c r="G13" s="38">
        <v>992</v>
      </c>
    </row>
    <row r="14" spans="1:7" x14ac:dyDescent="0.25">
      <c r="A14" s="35" t="s">
        <v>132</v>
      </c>
      <c r="B14" s="68"/>
      <c r="C14" s="57">
        <v>1285</v>
      </c>
      <c r="D14" s="57">
        <v>1621</v>
      </c>
      <c r="E14" s="57">
        <v>1753</v>
      </c>
      <c r="F14" s="57">
        <v>1836</v>
      </c>
      <c r="G14" s="57">
        <v>1956</v>
      </c>
    </row>
    <row r="15" spans="1:7" x14ac:dyDescent="0.25">
      <c r="A15" s="10" t="s">
        <v>133</v>
      </c>
      <c r="B15" s="70"/>
      <c r="C15" s="67">
        <v>8234</v>
      </c>
      <c r="D15" s="67">
        <v>10147</v>
      </c>
      <c r="E15" s="67">
        <v>12014</v>
      </c>
      <c r="F15" s="67">
        <v>13302</v>
      </c>
      <c r="G15" s="67">
        <v>14728</v>
      </c>
    </row>
    <row r="16" spans="1:7" x14ac:dyDescent="0.25">
      <c r="A16" s="33" t="s">
        <v>163</v>
      </c>
      <c r="B16" s="68"/>
      <c r="C16" s="37">
        <v>1180</v>
      </c>
      <c r="D16" s="37">
        <v>1297</v>
      </c>
      <c r="E16" s="37">
        <v>1427</v>
      </c>
      <c r="F16" s="37">
        <v>1580</v>
      </c>
      <c r="G16" s="37">
        <v>1738</v>
      </c>
    </row>
    <row r="17" spans="1:7" x14ac:dyDescent="0.25">
      <c r="A17" s="34" t="s">
        <v>161</v>
      </c>
      <c r="B17" s="68"/>
      <c r="C17" s="38">
        <v>256</v>
      </c>
      <c r="D17" s="38">
        <v>277</v>
      </c>
      <c r="E17" s="38">
        <v>299</v>
      </c>
      <c r="F17" s="38">
        <v>322</v>
      </c>
      <c r="G17" s="38">
        <v>354</v>
      </c>
    </row>
    <row r="18" spans="1:7" x14ac:dyDescent="0.25">
      <c r="A18" s="34" t="s">
        <v>162</v>
      </c>
      <c r="B18" s="68"/>
      <c r="C18" s="57">
        <v>1154</v>
      </c>
      <c r="D18" s="57">
        <v>1148</v>
      </c>
      <c r="E18" s="57">
        <v>1179</v>
      </c>
      <c r="F18" s="57">
        <v>1113</v>
      </c>
      <c r="G18" s="57">
        <v>1153</v>
      </c>
    </row>
    <row r="19" spans="1:7" x14ac:dyDescent="0.25">
      <c r="A19" s="10" t="s">
        <v>134</v>
      </c>
      <c r="B19" s="70"/>
      <c r="C19" s="67">
        <v>2590</v>
      </c>
      <c r="D19" s="67">
        <v>2722</v>
      </c>
      <c r="E19" s="67">
        <v>2905</v>
      </c>
      <c r="F19" s="67">
        <v>3015</v>
      </c>
      <c r="G19" s="67">
        <v>3245</v>
      </c>
    </row>
    <row r="20" spans="1:7" x14ac:dyDescent="0.25">
      <c r="A20" s="1" t="s">
        <v>135</v>
      </c>
      <c r="B20" s="70"/>
      <c r="C20" s="67">
        <v>10824</v>
      </c>
      <c r="D20" s="67">
        <v>12869</v>
      </c>
      <c r="E20" s="67">
        <v>14919</v>
      </c>
      <c r="F20" s="67">
        <v>16317</v>
      </c>
      <c r="G20" s="67">
        <v>17973</v>
      </c>
    </row>
    <row r="21" spans="1:7" x14ac:dyDescent="0.25">
      <c r="A21" s="1"/>
      <c r="B21" s="68"/>
      <c r="C21" s="58"/>
      <c r="D21" s="58"/>
      <c r="E21" s="58"/>
      <c r="F21" s="58"/>
      <c r="G21" s="58"/>
    </row>
    <row r="22" spans="1:7" x14ac:dyDescent="0.25">
      <c r="A22" s="2" t="s">
        <v>136</v>
      </c>
      <c r="B22" s="68"/>
      <c r="C22" s="9"/>
      <c r="D22" s="9"/>
      <c r="E22" s="9"/>
      <c r="F22" s="9"/>
      <c r="G22" s="9"/>
    </row>
    <row r="23" spans="1:7" x14ac:dyDescent="0.25">
      <c r="A23" s="10" t="s">
        <v>138</v>
      </c>
      <c r="B23" s="68"/>
      <c r="C23" s="37">
        <v>112</v>
      </c>
      <c r="D23" s="37">
        <v>125</v>
      </c>
      <c r="E23" s="37">
        <v>138</v>
      </c>
      <c r="F23" s="37">
        <v>152</v>
      </c>
      <c r="G23" s="37">
        <v>168</v>
      </c>
    </row>
    <row r="24" spans="1:7" x14ac:dyDescent="0.25">
      <c r="A24" s="10" t="s">
        <v>139</v>
      </c>
      <c r="B24" s="68"/>
      <c r="C24" s="38">
        <v>451</v>
      </c>
      <c r="D24" s="38">
        <v>478</v>
      </c>
      <c r="E24" s="38">
        <v>508</v>
      </c>
      <c r="F24" s="38">
        <v>543</v>
      </c>
      <c r="G24" s="38">
        <v>591</v>
      </c>
    </row>
    <row r="25" spans="1:7" x14ac:dyDescent="0.25">
      <c r="A25" s="10" t="s">
        <v>137</v>
      </c>
      <c r="B25" s="71"/>
      <c r="C25" s="66">
        <v>1060</v>
      </c>
      <c r="D25" s="66">
        <v>1110</v>
      </c>
      <c r="E25" s="66">
        <v>1160</v>
      </c>
      <c r="F25" s="66">
        <v>1210</v>
      </c>
      <c r="G25" s="66">
        <v>1270</v>
      </c>
    </row>
    <row r="26" spans="1:7" x14ac:dyDescent="0.25">
      <c r="A26" s="10" t="s">
        <v>140</v>
      </c>
      <c r="B26" s="71"/>
      <c r="C26" s="66">
        <v>1623</v>
      </c>
      <c r="D26" s="66">
        <v>1713</v>
      </c>
      <c r="E26" s="66">
        <v>1806</v>
      </c>
      <c r="F26" s="66">
        <v>1905</v>
      </c>
      <c r="G26" s="66">
        <v>2029</v>
      </c>
    </row>
    <row r="27" spans="1:7" ht="13.8" thickBot="1" x14ac:dyDescent="0.3">
      <c r="A27" s="2" t="s">
        <v>141</v>
      </c>
      <c r="B27" s="72"/>
      <c r="C27" s="59">
        <v>833</v>
      </c>
      <c r="D27" s="59">
        <v>2218</v>
      </c>
      <c r="E27" s="59">
        <v>3035</v>
      </c>
      <c r="F27" s="59">
        <v>3134</v>
      </c>
      <c r="G27" s="59">
        <v>3026</v>
      </c>
    </row>
    <row r="28" spans="1:7" ht="13.8" thickTop="1" x14ac:dyDescent="0.25">
      <c r="A28" s="2"/>
      <c r="B28" s="68"/>
      <c r="C28" s="58"/>
      <c r="D28" s="58"/>
      <c r="E28" s="58"/>
      <c r="F28" s="58"/>
      <c r="G28" s="58"/>
    </row>
    <row r="29" spans="1:7" x14ac:dyDescent="0.25">
      <c r="A29" s="2" t="s">
        <v>142</v>
      </c>
      <c r="B29" s="68"/>
      <c r="C29" s="9"/>
      <c r="D29" s="9"/>
      <c r="E29" s="9"/>
      <c r="F29" s="9"/>
      <c r="G29" s="9"/>
    </row>
    <row r="30" spans="1:7" x14ac:dyDescent="0.25">
      <c r="A30" s="10" t="s">
        <v>143</v>
      </c>
      <c r="B30" s="73">
        <v>1622</v>
      </c>
      <c r="C30" s="37">
        <v>1328</v>
      </c>
      <c r="D30" s="37">
        <v>1680</v>
      </c>
      <c r="E30" s="37">
        <v>1976</v>
      </c>
      <c r="F30" s="37">
        <v>2136</v>
      </c>
      <c r="G30" s="37">
        <v>2303</v>
      </c>
    </row>
    <row r="31" spans="1:7" x14ac:dyDescent="0.25">
      <c r="A31" s="10" t="s">
        <v>144</v>
      </c>
      <c r="B31" s="80">
        <v>651</v>
      </c>
      <c r="C31" s="81">
        <v>598</v>
      </c>
      <c r="D31" s="81">
        <v>756</v>
      </c>
      <c r="E31" s="81">
        <v>889</v>
      </c>
      <c r="F31" s="81">
        <v>961</v>
      </c>
      <c r="G31" s="65">
        <v>1036</v>
      </c>
    </row>
    <row r="32" spans="1:7" x14ac:dyDescent="0.25">
      <c r="A32" s="10" t="s">
        <v>145</v>
      </c>
      <c r="B32" s="74">
        <v>10600</v>
      </c>
      <c r="C32" s="63">
        <v>10025</v>
      </c>
      <c r="D32" s="63">
        <v>9440</v>
      </c>
      <c r="E32" s="63">
        <v>8840</v>
      </c>
      <c r="F32" s="63">
        <v>8230</v>
      </c>
      <c r="G32" s="63">
        <v>7560</v>
      </c>
    </row>
    <row r="33" spans="1:7" x14ac:dyDescent="0.25">
      <c r="A33" s="10" t="s">
        <v>140</v>
      </c>
      <c r="B33" s="73">
        <v>12873</v>
      </c>
      <c r="C33" s="37">
        <v>11951</v>
      </c>
      <c r="D33" s="37">
        <v>11876</v>
      </c>
      <c r="E33" s="37">
        <v>11705</v>
      </c>
      <c r="F33" s="37">
        <v>11327</v>
      </c>
      <c r="G33" s="37">
        <v>10899</v>
      </c>
    </row>
    <row r="34" spans="1:7" x14ac:dyDescent="0.25">
      <c r="A34" s="10"/>
      <c r="B34" s="75"/>
      <c r="C34" s="58"/>
      <c r="D34" s="58"/>
      <c r="E34" s="58"/>
      <c r="F34" s="58"/>
      <c r="G34" s="58"/>
    </row>
    <row r="35" spans="1:7" x14ac:dyDescent="0.25">
      <c r="A35" s="2" t="s">
        <v>146</v>
      </c>
      <c r="B35" s="68"/>
      <c r="C35" s="9"/>
      <c r="D35" s="9"/>
      <c r="E35" s="9"/>
      <c r="F35" s="9"/>
      <c r="G35" s="9"/>
    </row>
    <row r="36" spans="1:7" x14ac:dyDescent="0.25">
      <c r="A36" s="10" t="s">
        <v>147</v>
      </c>
      <c r="B36" s="82">
        <v>873</v>
      </c>
      <c r="C36" s="83">
        <v>730</v>
      </c>
      <c r="D36" s="83">
        <v>924</v>
      </c>
      <c r="E36" s="63">
        <v>1087</v>
      </c>
      <c r="F36" s="63">
        <v>1175</v>
      </c>
      <c r="G36" s="63">
        <v>1267</v>
      </c>
    </row>
    <row r="37" spans="1:7" ht="13.8" thickBot="1" x14ac:dyDescent="0.3">
      <c r="A37" s="2" t="s">
        <v>148</v>
      </c>
      <c r="B37" s="76">
        <v>12000</v>
      </c>
      <c r="C37" s="59">
        <v>11221</v>
      </c>
      <c r="D37" s="59">
        <v>10952</v>
      </c>
      <c r="E37" s="59">
        <v>10618</v>
      </c>
      <c r="F37" s="59">
        <v>10152</v>
      </c>
      <c r="G37" s="59">
        <v>9632</v>
      </c>
    </row>
    <row r="38" spans="1:7" ht="13.8" thickTop="1" x14ac:dyDescent="0.25">
      <c r="A38" s="2"/>
      <c r="B38" s="75"/>
      <c r="C38" s="58"/>
      <c r="D38" s="58"/>
      <c r="E38" s="58"/>
      <c r="F38" s="58"/>
      <c r="G38" s="58"/>
    </row>
    <row r="39" spans="1:7" x14ac:dyDescent="0.25">
      <c r="A39" s="2" t="s">
        <v>149</v>
      </c>
      <c r="B39" s="68"/>
      <c r="C39" s="9"/>
      <c r="D39" s="9"/>
      <c r="E39" s="9"/>
      <c r="F39" s="9"/>
      <c r="G39" s="9"/>
    </row>
    <row r="40" spans="1:7" x14ac:dyDescent="0.25">
      <c r="A40" s="10" t="s">
        <v>150</v>
      </c>
      <c r="B40" s="68"/>
      <c r="C40" s="60">
        <v>0.47499999999999998</v>
      </c>
      <c r="D40" s="60">
        <v>0.46</v>
      </c>
      <c r="E40" s="60">
        <v>0.47499999999999998</v>
      </c>
      <c r="F40" s="60">
        <v>0.49299999999999999</v>
      </c>
      <c r="G40" s="60">
        <v>0.51200000000000001</v>
      </c>
    </row>
    <row r="41" spans="1:7" x14ac:dyDescent="0.25">
      <c r="A41" s="10" t="s">
        <v>151</v>
      </c>
      <c r="B41" s="68"/>
      <c r="C41" s="62">
        <v>62</v>
      </c>
      <c r="D41" s="62">
        <v>60.4</v>
      </c>
      <c r="E41" s="62">
        <v>60.8</v>
      </c>
      <c r="F41" s="62">
        <v>62.3</v>
      </c>
      <c r="G41" s="62">
        <v>64</v>
      </c>
    </row>
    <row r="42" spans="1:7" x14ac:dyDescent="0.25">
      <c r="A42" s="10" t="s">
        <v>152</v>
      </c>
      <c r="B42" s="68"/>
      <c r="C42" s="62">
        <v>19.5</v>
      </c>
      <c r="D42" s="62">
        <v>16.2</v>
      </c>
      <c r="E42" s="62">
        <v>14.7</v>
      </c>
      <c r="F42" s="62">
        <v>14.1</v>
      </c>
      <c r="G42" s="62">
        <v>14.1</v>
      </c>
    </row>
    <row r="43" spans="1:7" x14ac:dyDescent="0.25">
      <c r="A43" s="10" t="s">
        <v>153</v>
      </c>
      <c r="B43" s="68"/>
      <c r="C43" s="62">
        <v>81.5</v>
      </c>
      <c r="D43" s="62">
        <v>76.599999999999994</v>
      </c>
      <c r="E43" s="62">
        <v>75.5</v>
      </c>
      <c r="F43" s="62">
        <v>76.400000000000006</v>
      </c>
      <c r="G43" s="62">
        <v>78</v>
      </c>
    </row>
    <row r="44" spans="1:7" x14ac:dyDescent="0.25">
      <c r="A44" s="10" t="s">
        <v>154</v>
      </c>
      <c r="B44" s="68"/>
      <c r="C44" s="62">
        <v>6.3</v>
      </c>
      <c r="D44" s="62">
        <v>13.2</v>
      </c>
      <c r="E44" s="62">
        <v>15.4</v>
      </c>
      <c r="F44" s="62">
        <v>14.7</v>
      </c>
      <c r="G44" s="62">
        <v>13.1</v>
      </c>
    </row>
    <row r="45" spans="1:7" x14ac:dyDescent="0.25">
      <c r="A45" s="10" t="s">
        <v>143</v>
      </c>
      <c r="B45" s="68"/>
      <c r="C45" s="62">
        <v>10</v>
      </c>
      <c r="D45" s="62">
        <v>10</v>
      </c>
      <c r="E45" s="62">
        <v>10</v>
      </c>
      <c r="F45" s="62">
        <v>10</v>
      </c>
      <c r="G45" s="62">
        <v>10</v>
      </c>
    </row>
    <row r="46" spans="1:7" x14ac:dyDescent="0.25">
      <c r="A46" s="10" t="s">
        <v>144</v>
      </c>
      <c r="B46" s="68"/>
      <c r="C46" s="62">
        <v>4.5</v>
      </c>
      <c r="D46" s="62">
        <v>4.5</v>
      </c>
      <c r="E46" s="62">
        <v>4.5</v>
      </c>
      <c r="F46" s="62">
        <v>4.5</v>
      </c>
      <c r="G46" s="62">
        <v>4.5</v>
      </c>
    </row>
    <row r="47" spans="1:7" x14ac:dyDescent="0.25">
      <c r="A47" s="10" t="s">
        <v>147</v>
      </c>
      <c r="B47" s="68"/>
      <c r="C47" s="62">
        <v>5.5</v>
      </c>
      <c r="D47" s="62">
        <v>5.5</v>
      </c>
      <c r="E47" s="62">
        <v>5.5</v>
      </c>
      <c r="F47" s="62">
        <v>5.5</v>
      </c>
      <c r="G47" s="62">
        <v>5.5</v>
      </c>
    </row>
    <row r="48" spans="1:7" x14ac:dyDescent="0.25">
      <c r="A48" s="10" t="s">
        <v>155</v>
      </c>
      <c r="B48" s="71"/>
      <c r="C48" s="64">
        <v>0.84499999999999997</v>
      </c>
      <c r="D48" s="64">
        <v>0.65200000000000002</v>
      </c>
      <c r="E48" s="64">
        <v>0.53700000000000003</v>
      </c>
      <c r="F48" s="64">
        <v>0.47499999999999998</v>
      </c>
      <c r="G48" s="64">
        <v>0.41799999999999998</v>
      </c>
    </row>
    <row r="49" spans="1:7" ht="13.8" thickBot="1" x14ac:dyDescent="0.3">
      <c r="A49" s="2" t="s">
        <v>156</v>
      </c>
      <c r="B49" s="72"/>
      <c r="C49" s="61">
        <v>7.3999999999999996E-2</v>
      </c>
      <c r="D49" s="61">
        <v>0.20300000000000001</v>
      </c>
      <c r="E49" s="61">
        <v>0.28599999999999998</v>
      </c>
      <c r="F49" s="61">
        <v>0.309</v>
      </c>
      <c r="G49" s="61">
        <v>0.314</v>
      </c>
    </row>
    <row r="50" spans="1:7" ht="13.8" thickTop="1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ht="63.75" customHeight="1" x14ac:dyDescent="0.25">
      <c r="A52" s="296" t="s">
        <v>190</v>
      </c>
      <c r="B52" s="297"/>
      <c r="C52" s="297"/>
      <c r="D52" s="297"/>
      <c r="E52" s="297"/>
      <c r="F52" s="297"/>
      <c r="G52" s="297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</sheetData>
  <mergeCells count="6">
    <mergeCell ref="A52:G52"/>
    <mergeCell ref="A3:A4"/>
    <mergeCell ref="A1:G1"/>
    <mergeCell ref="A2:G2"/>
    <mergeCell ref="B3:B4"/>
    <mergeCell ref="C3:G3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83"/>
  <sheetViews>
    <sheetView tabSelected="1" zoomScaleNormal="100" workbookViewId="0">
      <pane xSplit="1" ySplit="3" topLeftCell="B163" activePane="bottomRight" state="frozen"/>
      <selection pane="topRight" activeCell="B1" sqref="B1"/>
      <selection pane="bottomLeft" activeCell="A5" sqref="A5"/>
      <selection pane="bottomRight" activeCell="G160" activeCellId="2" sqref="A137:G137 A152:G152 A160:G160"/>
    </sheetView>
  </sheetViews>
  <sheetFormatPr defaultColWidth="9.109375" defaultRowHeight="13.2" x14ac:dyDescent="0.25"/>
  <cols>
    <col min="1" max="1" width="37.88671875" customWidth="1"/>
    <col min="2" max="2" width="10.88671875" bestFit="1" customWidth="1"/>
    <col min="8" max="8" width="9.44140625" customWidth="1"/>
  </cols>
  <sheetData>
    <row r="1" spans="1:12" s="219" customFormat="1" x14ac:dyDescent="0.25">
      <c r="A1" s="303" t="s">
        <v>328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</row>
    <row r="2" spans="1:12" x14ac:dyDescent="0.25">
      <c r="A2" s="305" t="s">
        <v>329</v>
      </c>
      <c r="B2" s="306"/>
      <c r="C2" s="306"/>
      <c r="D2" s="306"/>
      <c r="E2" s="306"/>
      <c r="F2" s="306"/>
      <c r="G2" s="306"/>
      <c r="H2" s="307"/>
      <c r="I2" s="307"/>
      <c r="J2" s="307"/>
      <c r="K2" s="307"/>
      <c r="L2" s="307"/>
    </row>
    <row r="3" spans="1:12" x14ac:dyDescent="0.25">
      <c r="A3" s="305"/>
      <c r="B3" s="308">
        <v>1979</v>
      </c>
      <c r="C3" s="304">
        <v>1980</v>
      </c>
      <c r="D3" s="304">
        <v>1981</v>
      </c>
      <c r="E3" s="304">
        <v>1982</v>
      </c>
      <c r="F3" s="304">
        <v>1983</v>
      </c>
      <c r="G3" s="304">
        <v>1984</v>
      </c>
      <c r="H3" s="251">
        <v>1985</v>
      </c>
      <c r="I3" s="251">
        <v>1986</v>
      </c>
      <c r="J3" s="251">
        <v>1987</v>
      </c>
      <c r="K3" s="251">
        <v>1988</v>
      </c>
      <c r="L3" s="251">
        <v>1989</v>
      </c>
    </row>
    <row r="4" spans="1:12" x14ac:dyDescent="0.25">
      <c r="A4" s="95"/>
      <c r="B4" s="68"/>
    </row>
    <row r="5" spans="1:12" x14ac:dyDescent="0.25">
      <c r="A5" s="301" t="s">
        <v>327</v>
      </c>
      <c r="B5" s="301"/>
      <c r="C5" s="301"/>
      <c r="D5" s="301"/>
      <c r="E5" s="301"/>
      <c r="F5" s="301"/>
      <c r="G5" s="301"/>
      <c r="H5" s="302"/>
      <c r="I5" s="302"/>
      <c r="J5" s="302"/>
      <c r="K5" s="302"/>
      <c r="L5" s="302"/>
    </row>
    <row r="6" spans="1:12" x14ac:dyDescent="0.25">
      <c r="A6" s="237"/>
      <c r="B6" s="68"/>
    </row>
    <row r="7" spans="1:12" x14ac:dyDescent="0.25">
      <c r="A7" s="95" t="s">
        <v>127</v>
      </c>
      <c r="B7" s="69"/>
      <c r="C7" s="56"/>
      <c r="D7" s="56"/>
      <c r="E7" s="56"/>
      <c r="F7" s="56"/>
      <c r="G7" s="56"/>
    </row>
    <row r="8" spans="1:12" x14ac:dyDescent="0.25">
      <c r="A8" s="10" t="s">
        <v>128</v>
      </c>
      <c r="B8" s="68"/>
      <c r="C8" s="57">
        <v>32000</v>
      </c>
      <c r="D8" s="57">
        <v>35000</v>
      </c>
      <c r="E8" s="57">
        <v>38000</v>
      </c>
      <c r="F8" s="57">
        <v>38000</v>
      </c>
      <c r="G8" s="217">
        <v>38000</v>
      </c>
      <c r="H8" s="252"/>
      <c r="I8" s="252"/>
      <c r="J8" s="252"/>
      <c r="K8" s="252"/>
      <c r="L8" s="252"/>
    </row>
    <row r="9" spans="1:12" x14ac:dyDescent="0.25">
      <c r="A9" s="10" t="s">
        <v>129</v>
      </c>
      <c r="B9" s="68"/>
      <c r="C9" s="37">
        <v>415</v>
      </c>
      <c r="D9" s="37">
        <v>480</v>
      </c>
      <c r="E9" s="37">
        <v>520</v>
      </c>
      <c r="F9" s="37">
        <v>562</v>
      </c>
      <c r="G9" s="217">
        <v>606</v>
      </c>
      <c r="H9" s="252"/>
      <c r="I9" s="252"/>
      <c r="J9" s="252"/>
      <c r="K9" s="252"/>
      <c r="L9" s="252"/>
    </row>
    <row r="10" spans="1:12" ht="13.8" thickBot="1" x14ac:dyDescent="0.3">
      <c r="A10" s="220" t="s">
        <v>130</v>
      </c>
      <c r="B10" s="221"/>
      <c r="C10" s="222">
        <v>13280</v>
      </c>
      <c r="D10" s="222">
        <v>16800</v>
      </c>
      <c r="E10" s="222">
        <v>19760</v>
      </c>
      <c r="F10" s="222">
        <v>21356</v>
      </c>
      <c r="G10" s="223">
        <v>23028</v>
      </c>
      <c r="H10" s="253"/>
      <c r="I10" s="253"/>
      <c r="J10" s="253"/>
      <c r="K10" s="253"/>
      <c r="L10" s="253"/>
    </row>
    <row r="11" spans="1:12" ht="13.8" thickTop="1" x14ac:dyDescent="0.25">
      <c r="A11" s="10"/>
      <c r="B11" s="68"/>
      <c r="C11" s="58"/>
      <c r="D11" s="58"/>
      <c r="E11" s="58"/>
      <c r="F11" s="58"/>
      <c r="G11" s="217"/>
      <c r="H11" s="252"/>
      <c r="I11" s="252"/>
      <c r="J11" s="252"/>
      <c r="K11" s="252"/>
      <c r="L11" s="252"/>
    </row>
    <row r="12" spans="1:12" x14ac:dyDescent="0.25">
      <c r="A12" s="95" t="s">
        <v>131</v>
      </c>
      <c r="B12" s="68"/>
      <c r="C12" s="9"/>
      <c r="D12" s="9"/>
      <c r="E12" s="9"/>
      <c r="F12" s="9"/>
      <c r="G12" s="217"/>
      <c r="H12" s="252"/>
      <c r="I12" s="252"/>
      <c r="J12" s="252"/>
      <c r="K12" s="252"/>
      <c r="L12" s="252"/>
    </row>
    <row r="13" spans="1:12" x14ac:dyDescent="0.25">
      <c r="A13" s="33" t="s">
        <v>159</v>
      </c>
      <c r="B13" s="68"/>
      <c r="C13" s="37">
        <v>6304</v>
      </c>
      <c r="D13" s="37">
        <v>7735</v>
      </c>
      <c r="E13" s="37">
        <v>9386</v>
      </c>
      <c r="F13" s="37">
        <v>10526</v>
      </c>
      <c r="G13" s="37">
        <v>11780</v>
      </c>
      <c r="H13" s="254"/>
      <c r="I13" s="254"/>
      <c r="J13" s="254"/>
      <c r="K13" s="254"/>
      <c r="L13" s="254"/>
    </row>
    <row r="14" spans="1:12" x14ac:dyDescent="0.25">
      <c r="A14" s="34" t="s">
        <v>160</v>
      </c>
      <c r="B14" s="68"/>
      <c r="C14" s="38">
        <v>645</v>
      </c>
      <c r="D14" s="38">
        <v>791</v>
      </c>
      <c r="E14" s="38">
        <v>875</v>
      </c>
      <c r="F14" s="38">
        <v>940</v>
      </c>
      <c r="G14" s="38">
        <v>992</v>
      </c>
      <c r="H14" s="255"/>
      <c r="I14" s="255"/>
      <c r="J14" s="255"/>
      <c r="K14" s="255"/>
      <c r="L14" s="255"/>
    </row>
    <row r="15" spans="1:12" x14ac:dyDescent="0.25">
      <c r="A15" s="35" t="s">
        <v>132</v>
      </c>
      <c r="B15" s="68"/>
      <c r="C15" s="57">
        <v>1285</v>
      </c>
      <c r="D15" s="57">
        <v>1621</v>
      </c>
      <c r="E15" s="57">
        <v>1753</v>
      </c>
      <c r="F15" s="57">
        <v>1836</v>
      </c>
      <c r="G15" s="57">
        <v>1956</v>
      </c>
      <c r="H15" s="256"/>
      <c r="I15" s="256"/>
      <c r="J15" s="256"/>
      <c r="K15" s="256"/>
      <c r="L15" s="256"/>
    </row>
    <row r="16" spans="1:12" x14ac:dyDescent="0.25">
      <c r="A16" s="10" t="s">
        <v>133</v>
      </c>
      <c r="B16" s="70"/>
      <c r="C16" s="67">
        <v>8234</v>
      </c>
      <c r="D16" s="67">
        <v>10147</v>
      </c>
      <c r="E16" s="67">
        <v>12014</v>
      </c>
      <c r="F16" s="67">
        <v>13302</v>
      </c>
      <c r="G16" s="67">
        <v>14728</v>
      </c>
      <c r="H16" s="257"/>
      <c r="I16" s="257"/>
      <c r="J16" s="257"/>
      <c r="K16" s="257"/>
      <c r="L16" s="257"/>
    </row>
    <row r="17" spans="1:12" x14ac:dyDescent="0.25">
      <c r="A17" s="33" t="s">
        <v>163</v>
      </c>
      <c r="B17" s="68"/>
      <c r="C17" s="37">
        <v>1180</v>
      </c>
      <c r="D17" s="37">
        <v>1297</v>
      </c>
      <c r="E17" s="37">
        <v>1427</v>
      </c>
      <c r="F17" s="37">
        <v>1580</v>
      </c>
      <c r="G17" s="37">
        <v>1738</v>
      </c>
      <c r="H17" s="254"/>
      <c r="I17" s="254"/>
      <c r="J17" s="254"/>
      <c r="K17" s="254"/>
      <c r="L17" s="254"/>
    </row>
    <row r="18" spans="1:12" x14ac:dyDescent="0.25">
      <c r="A18" s="34" t="s">
        <v>161</v>
      </c>
      <c r="B18" s="68"/>
      <c r="C18" s="38">
        <v>256</v>
      </c>
      <c r="D18" s="38">
        <v>277</v>
      </c>
      <c r="E18" s="38">
        <v>299</v>
      </c>
      <c r="F18" s="38">
        <v>322</v>
      </c>
      <c r="G18" s="38">
        <v>354</v>
      </c>
      <c r="H18" s="255"/>
      <c r="I18" s="255"/>
      <c r="J18" s="255"/>
      <c r="K18" s="255"/>
      <c r="L18" s="255"/>
    </row>
    <row r="19" spans="1:12" x14ac:dyDescent="0.25">
      <c r="A19" s="34" t="s">
        <v>162</v>
      </c>
      <c r="B19" s="68"/>
      <c r="C19" s="57">
        <v>1154</v>
      </c>
      <c r="D19" s="57">
        <v>1148</v>
      </c>
      <c r="E19" s="57">
        <v>1179</v>
      </c>
      <c r="F19" s="57">
        <v>1113</v>
      </c>
      <c r="G19" s="57">
        <v>1153</v>
      </c>
      <c r="H19" s="256"/>
      <c r="I19" s="256"/>
      <c r="J19" s="256"/>
      <c r="K19" s="256"/>
      <c r="L19" s="256"/>
    </row>
    <row r="20" spans="1:12" x14ac:dyDescent="0.25">
      <c r="A20" s="10" t="s">
        <v>134</v>
      </c>
      <c r="B20" s="70"/>
      <c r="C20" s="67">
        <v>2590</v>
      </c>
      <c r="D20" s="67">
        <v>2722</v>
      </c>
      <c r="E20" s="67">
        <v>2905</v>
      </c>
      <c r="F20" s="67">
        <v>3015</v>
      </c>
      <c r="G20" s="67">
        <v>3245</v>
      </c>
      <c r="H20" s="257"/>
      <c r="I20" s="257"/>
      <c r="J20" s="257"/>
      <c r="K20" s="257"/>
      <c r="L20" s="257"/>
    </row>
    <row r="21" spans="1:12" x14ac:dyDescent="0.25">
      <c r="A21" s="94" t="s">
        <v>135</v>
      </c>
      <c r="B21" s="70"/>
      <c r="C21" s="67">
        <v>10824</v>
      </c>
      <c r="D21" s="67">
        <v>12869</v>
      </c>
      <c r="E21" s="67">
        <v>14919</v>
      </c>
      <c r="F21" s="67">
        <v>16317</v>
      </c>
      <c r="G21" s="67">
        <v>17973</v>
      </c>
      <c r="H21" s="257"/>
      <c r="I21" s="257"/>
      <c r="J21" s="257"/>
      <c r="K21" s="257"/>
      <c r="L21" s="257"/>
    </row>
    <row r="22" spans="1:12" x14ac:dyDescent="0.25">
      <c r="A22" s="94"/>
      <c r="B22" s="68"/>
      <c r="C22" s="58"/>
      <c r="D22" s="58"/>
      <c r="E22" s="58"/>
      <c r="F22" s="58"/>
      <c r="G22" s="58"/>
      <c r="H22" s="258"/>
      <c r="I22" s="258"/>
      <c r="J22" s="258"/>
      <c r="K22" s="258"/>
      <c r="L22" s="258"/>
    </row>
    <row r="23" spans="1:12" x14ac:dyDescent="0.25">
      <c r="A23" s="95" t="s">
        <v>136</v>
      </c>
      <c r="B23" s="68"/>
      <c r="C23" s="9"/>
      <c r="D23" s="9"/>
      <c r="E23" s="9"/>
      <c r="F23" s="9"/>
      <c r="G23" s="9"/>
      <c r="H23" s="258"/>
      <c r="I23" s="258"/>
      <c r="J23" s="258"/>
      <c r="K23" s="258"/>
      <c r="L23" s="258"/>
    </row>
    <row r="24" spans="1:12" x14ac:dyDescent="0.25">
      <c r="A24" s="10" t="s">
        <v>138</v>
      </c>
      <c r="B24" s="68"/>
      <c r="C24" s="37">
        <v>112</v>
      </c>
      <c r="D24" s="37">
        <v>125</v>
      </c>
      <c r="E24" s="37">
        <v>138</v>
      </c>
      <c r="F24" s="37">
        <v>152</v>
      </c>
      <c r="G24" s="37">
        <v>168</v>
      </c>
      <c r="H24" s="254"/>
      <c r="I24" s="254"/>
      <c r="J24" s="254"/>
      <c r="K24" s="254"/>
      <c r="L24" s="254"/>
    </row>
    <row r="25" spans="1:12" x14ac:dyDescent="0.25">
      <c r="A25" s="10" t="s">
        <v>139</v>
      </c>
      <c r="B25" s="68"/>
      <c r="C25" s="38">
        <v>451</v>
      </c>
      <c r="D25" s="38">
        <v>478</v>
      </c>
      <c r="E25" s="38">
        <v>508</v>
      </c>
      <c r="F25" s="38">
        <v>543</v>
      </c>
      <c r="G25" s="38">
        <v>591</v>
      </c>
      <c r="H25" s="255"/>
      <c r="I25" s="255"/>
      <c r="J25" s="255"/>
      <c r="K25" s="255"/>
      <c r="L25" s="255"/>
    </row>
    <row r="26" spans="1:12" x14ac:dyDescent="0.25">
      <c r="A26" s="10" t="s">
        <v>137</v>
      </c>
      <c r="B26" s="71"/>
      <c r="C26" s="66">
        <v>1060</v>
      </c>
      <c r="D26" s="66">
        <v>1110</v>
      </c>
      <c r="E26" s="66">
        <v>1160</v>
      </c>
      <c r="F26" s="66">
        <v>1210</v>
      </c>
      <c r="G26" s="66">
        <v>1270</v>
      </c>
      <c r="H26" s="259"/>
      <c r="I26" s="259"/>
      <c r="J26" s="259"/>
      <c r="K26" s="259"/>
      <c r="L26" s="259"/>
    </row>
    <row r="27" spans="1:12" x14ac:dyDescent="0.25">
      <c r="A27" s="10" t="s">
        <v>140</v>
      </c>
      <c r="B27" s="71"/>
      <c r="C27" s="66">
        <v>1623</v>
      </c>
      <c r="D27" s="66">
        <v>1713</v>
      </c>
      <c r="E27" s="66">
        <v>1806</v>
      </c>
      <c r="F27" s="66">
        <v>1905</v>
      </c>
      <c r="G27" s="66">
        <v>2029</v>
      </c>
      <c r="H27" s="259"/>
      <c r="I27" s="259"/>
      <c r="J27" s="259"/>
      <c r="K27" s="259"/>
      <c r="L27" s="259"/>
    </row>
    <row r="28" spans="1:12" ht="13.8" thickBot="1" x14ac:dyDescent="0.3">
      <c r="A28" s="95" t="s">
        <v>289</v>
      </c>
      <c r="B28" s="72"/>
      <c r="C28" s="59">
        <v>833</v>
      </c>
      <c r="D28" s="59">
        <v>2218</v>
      </c>
      <c r="E28" s="59">
        <v>3035</v>
      </c>
      <c r="F28" s="59">
        <v>3134</v>
      </c>
      <c r="G28" s="59">
        <v>3026</v>
      </c>
      <c r="H28" s="260"/>
      <c r="I28" s="260"/>
      <c r="J28" s="260"/>
      <c r="K28" s="260"/>
      <c r="L28" s="260"/>
    </row>
    <row r="29" spans="1:12" ht="13.8" thickTop="1" x14ac:dyDescent="0.25">
      <c r="A29" s="95"/>
      <c r="B29" s="68"/>
      <c r="C29" s="58"/>
      <c r="D29" s="58"/>
      <c r="E29" s="58"/>
      <c r="F29" s="58"/>
      <c r="G29" s="58"/>
    </row>
    <row r="30" spans="1:12" x14ac:dyDescent="0.25">
      <c r="A30" s="95" t="s">
        <v>142</v>
      </c>
      <c r="B30" s="68"/>
      <c r="C30" s="9"/>
      <c r="D30" s="9"/>
      <c r="E30" s="9"/>
      <c r="F30" s="9"/>
      <c r="G30" s="9"/>
    </row>
    <row r="31" spans="1:12" x14ac:dyDescent="0.25">
      <c r="A31" s="10" t="s">
        <v>143</v>
      </c>
      <c r="B31" s="73">
        <v>1622</v>
      </c>
      <c r="C31" s="37">
        <v>1328</v>
      </c>
      <c r="D31" s="37">
        <v>1680</v>
      </c>
      <c r="E31" s="37">
        <v>1976</v>
      </c>
      <c r="F31" s="37">
        <v>2136</v>
      </c>
      <c r="G31" s="37">
        <v>2303</v>
      </c>
    </row>
    <row r="32" spans="1:12" x14ac:dyDescent="0.25">
      <c r="A32" s="10" t="s">
        <v>144</v>
      </c>
      <c r="B32" s="80">
        <v>651</v>
      </c>
      <c r="C32" s="81">
        <v>598</v>
      </c>
      <c r="D32" s="81">
        <v>756</v>
      </c>
      <c r="E32" s="81">
        <v>889</v>
      </c>
      <c r="F32" s="81">
        <v>961</v>
      </c>
      <c r="G32" s="65">
        <v>1036</v>
      </c>
    </row>
    <row r="33" spans="1:7" x14ac:dyDescent="0.25">
      <c r="A33" s="10" t="s">
        <v>145</v>
      </c>
      <c r="B33" s="74">
        <v>10600</v>
      </c>
      <c r="C33" s="63">
        <v>10025</v>
      </c>
      <c r="D33" s="63">
        <v>9440</v>
      </c>
      <c r="E33" s="63">
        <v>8840</v>
      </c>
      <c r="F33" s="63">
        <v>8230</v>
      </c>
      <c r="G33" s="63">
        <v>7560</v>
      </c>
    </row>
    <row r="34" spans="1:7" x14ac:dyDescent="0.25">
      <c r="A34" s="10" t="s">
        <v>140</v>
      </c>
      <c r="B34" s="73">
        <v>12873</v>
      </c>
      <c r="C34" s="37">
        <v>11951</v>
      </c>
      <c r="D34" s="37">
        <v>11876</v>
      </c>
      <c r="E34" s="37">
        <v>11705</v>
      </c>
      <c r="F34" s="37">
        <v>11327</v>
      </c>
      <c r="G34" s="37">
        <v>10899</v>
      </c>
    </row>
    <row r="35" spans="1:7" x14ac:dyDescent="0.25">
      <c r="A35" s="10"/>
      <c r="B35" s="75"/>
      <c r="C35" s="58"/>
      <c r="D35" s="58"/>
      <c r="E35" s="58"/>
      <c r="F35" s="58"/>
      <c r="G35" s="58"/>
    </row>
    <row r="36" spans="1:7" x14ac:dyDescent="0.25">
      <c r="A36" s="95" t="s">
        <v>146</v>
      </c>
      <c r="B36" s="68"/>
      <c r="C36" s="9"/>
      <c r="D36" s="9"/>
      <c r="E36" s="9"/>
      <c r="F36" s="9"/>
      <c r="G36" s="9"/>
    </row>
    <row r="37" spans="1:7" x14ac:dyDescent="0.25">
      <c r="A37" s="10" t="s">
        <v>147</v>
      </c>
      <c r="B37" s="82">
        <v>873</v>
      </c>
      <c r="C37" s="83">
        <v>730</v>
      </c>
      <c r="D37" s="83">
        <v>924</v>
      </c>
      <c r="E37" s="63">
        <v>1087</v>
      </c>
      <c r="F37" s="63">
        <v>1175</v>
      </c>
      <c r="G37" s="63">
        <v>1267</v>
      </c>
    </row>
    <row r="38" spans="1:7" ht="13.8" thickBot="1" x14ac:dyDescent="0.3">
      <c r="A38" s="95" t="s">
        <v>148</v>
      </c>
      <c r="B38" s="76">
        <v>12000</v>
      </c>
      <c r="C38" s="59">
        <v>11221</v>
      </c>
      <c r="D38" s="59">
        <v>10952</v>
      </c>
      <c r="E38" s="59">
        <v>10618</v>
      </c>
      <c r="F38" s="59">
        <v>10152</v>
      </c>
      <c r="G38" s="59">
        <v>9632</v>
      </c>
    </row>
    <row r="39" spans="1:7" ht="13.8" thickTop="1" x14ac:dyDescent="0.25">
      <c r="A39" s="95"/>
      <c r="B39" s="75"/>
      <c r="C39" s="58"/>
      <c r="D39" s="58"/>
      <c r="E39" s="58"/>
      <c r="F39" s="58"/>
      <c r="G39" s="58"/>
    </row>
    <row r="40" spans="1:7" x14ac:dyDescent="0.25">
      <c r="A40" s="95" t="s">
        <v>149</v>
      </c>
      <c r="B40" s="68"/>
      <c r="C40" s="9"/>
      <c r="D40" s="9"/>
      <c r="E40" s="9"/>
      <c r="F40" s="9"/>
      <c r="G40" s="9"/>
    </row>
    <row r="41" spans="1:7" x14ac:dyDescent="0.25">
      <c r="A41" s="10" t="s">
        <v>150</v>
      </c>
      <c r="B41" s="68"/>
      <c r="C41" s="60">
        <v>0.47499999999999998</v>
      </c>
      <c r="D41" s="60">
        <v>0.46</v>
      </c>
      <c r="E41" s="60">
        <v>0.47499999999999998</v>
      </c>
      <c r="F41" s="60">
        <v>0.49299999999999999</v>
      </c>
      <c r="G41" s="60">
        <v>0.51200000000000001</v>
      </c>
    </row>
    <row r="42" spans="1:7" x14ac:dyDescent="0.25">
      <c r="A42" s="10" t="s">
        <v>151</v>
      </c>
      <c r="B42" s="68"/>
      <c r="C42" s="62">
        <v>62</v>
      </c>
      <c r="D42" s="62">
        <v>60.4</v>
      </c>
      <c r="E42" s="62">
        <v>60.8</v>
      </c>
      <c r="F42" s="62">
        <v>62.3</v>
      </c>
      <c r="G42" s="62">
        <v>64</v>
      </c>
    </row>
    <row r="43" spans="1:7" x14ac:dyDescent="0.25">
      <c r="A43" s="10" t="s">
        <v>152</v>
      </c>
      <c r="B43" s="68"/>
      <c r="C43" s="62">
        <v>19.5</v>
      </c>
      <c r="D43" s="62">
        <v>16.2</v>
      </c>
      <c r="E43" s="62">
        <v>14.7</v>
      </c>
      <c r="F43" s="62">
        <v>14.1</v>
      </c>
      <c r="G43" s="62">
        <v>14.1</v>
      </c>
    </row>
    <row r="44" spans="1:7" x14ac:dyDescent="0.25">
      <c r="A44" s="10" t="s">
        <v>153</v>
      </c>
      <c r="B44" s="68"/>
      <c r="C44" s="62">
        <v>81.5</v>
      </c>
      <c r="D44" s="62">
        <v>76.599999999999994</v>
      </c>
      <c r="E44" s="62">
        <v>75.5</v>
      </c>
      <c r="F44" s="62">
        <v>76.400000000000006</v>
      </c>
      <c r="G44" s="62">
        <v>78</v>
      </c>
    </row>
    <row r="45" spans="1:7" x14ac:dyDescent="0.25">
      <c r="A45" s="10" t="s">
        <v>154</v>
      </c>
      <c r="B45" s="68"/>
      <c r="C45" s="62">
        <v>6.3</v>
      </c>
      <c r="D45" s="62">
        <v>13.2</v>
      </c>
      <c r="E45" s="62">
        <v>15.4</v>
      </c>
      <c r="F45" s="62">
        <v>14.7</v>
      </c>
      <c r="G45" s="62">
        <v>13.1</v>
      </c>
    </row>
    <row r="46" spans="1:7" x14ac:dyDescent="0.25">
      <c r="A46" s="10" t="s">
        <v>143</v>
      </c>
      <c r="B46" s="68"/>
      <c r="C46" s="62">
        <v>10</v>
      </c>
      <c r="D46" s="62">
        <v>10</v>
      </c>
      <c r="E46" s="62">
        <v>10</v>
      </c>
      <c r="F46" s="62">
        <v>10</v>
      </c>
      <c r="G46" s="62">
        <v>10</v>
      </c>
    </row>
    <row r="47" spans="1:7" x14ac:dyDescent="0.25">
      <c r="A47" s="10" t="s">
        <v>144</v>
      </c>
      <c r="B47" s="68"/>
      <c r="C47" s="62">
        <v>4.5</v>
      </c>
      <c r="D47" s="62">
        <v>4.5</v>
      </c>
      <c r="E47" s="62">
        <v>4.5</v>
      </c>
      <c r="F47" s="62">
        <v>4.5</v>
      </c>
      <c r="G47" s="62">
        <v>4.5</v>
      </c>
    </row>
    <row r="48" spans="1:7" x14ac:dyDescent="0.25">
      <c r="A48" s="10" t="s">
        <v>147</v>
      </c>
      <c r="B48" s="68"/>
      <c r="C48" s="62">
        <v>5.5</v>
      </c>
      <c r="D48" s="62">
        <v>5.5</v>
      </c>
      <c r="E48" s="62">
        <v>5.5</v>
      </c>
      <c r="F48" s="62">
        <v>5.5</v>
      </c>
      <c r="G48" s="62">
        <v>5.5</v>
      </c>
    </row>
    <row r="49" spans="1:12" x14ac:dyDescent="0.25">
      <c r="A49" s="10" t="s">
        <v>155</v>
      </c>
      <c r="B49" s="71"/>
      <c r="C49" s="64">
        <v>0.84499999999999997</v>
      </c>
      <c r="D49" s="64">
        <v>0.65200000000000002</v>
      </c>
      <c r="E49" s="64">
        <v>0.53700000000000003</v>
      </c>
      <c r="F49" s="64">
        <v>0.47499999999999998</v>
      </c>
      <c r="G49" s="64">
        <v>0.41799999999999998</v>
      </c>
    </row>
    <row r="50" spans="1:12" ht="13.8" thickBot="1" x14ac:dyDescent="0.3">
      <c r="A50" s="95" t="s">
        <v>156</v>
      </c>
      <c r="B50" s="72"/>
      <c r="C50" s="61">
        <v>7.3999999999999996E-2</v>
      </c>
      <c r="D50" s="61">
        <v>0.20300000000000001</v>
      </c>
      <c r="E50" s="61">
        <v>0.28599999999999998</v>
      </c>
      <c r="F50" s="61">
        <v>0.309</v>
      </c>
      <c r="G50" s="61">
        <v>0.314</v>
      </c>
    </row>
    <row r="51" spans="1:12" ht="13.8" thickTop="1" x14ac:dyDescent="0.25">
      <c r="A51" s="97"/>
      <c r="B51" s="97"/>
      <c r="C51" s="97"/>
      <c r="D51" s="97"/>
      <c r="E51" s="97"/>
      <c r="F51" s="97"/>
      <c r="G51" s="97"/>
    </row>
    <row r="52" spans="1:12" x14ac:dyDescent="0.25">
      <c r="A52" s="94"/>
      <c r="B52" s="94"/>
      <c r="C52" s="94"/>
      <c r="D52" s="94"/>
      <c r="E52" s="94"/>
      <c r="F52" s="94"/>
      <c r="G52" s="94"/>
    </row>
    <row r="53" spans="1:12" ht="43.8" customHeight="1" x14ac:dyDescent="0.25">
      <c r="A53" s="296" t="s">
        <v>190</v>
      </c>
      <c r="B53" s="297"/>
      <c r="C53" s="297"/>
      <c r="D53" s="297"/>
      <c r="E53" s="297"/>
      <c r="F53" s="297"/>
      <c r="G53" s="297"/>
    </row>
    <row r="54" spans="1:12" x14ac:dyDescent="0.25">
      <c r="A54" s="94"/>
      <c r="B54" s="94"/>
      <c r="C54" s="94"/>
      <c r="D54" s="94"/>
      <c r="E54" s="94"/>
      <c r="F54" s="94"/>
      <c r="G54" s="94"/>
    </row>
    <row r="55" spans="1:12" x14ac:dyDescent="0.25">
      <c r="A55" s="301" t="s">
        <v>307</v>
      </c>
      <c r="B55" s="301"/>
      <c r="C55" s="301"/>
      <c r="D55" s="301"/>
      <c r="E55" s="301"/>
      <c r="F55" s="301"/>
      <c r="G55" s="301"/>
      <c r="H55" s="302"/>
      <c r="I55" s="302"/>
      <c r="J55" s="302"/>
      <c r="K55" s="302"/>
      <c r="L55" s="302"/>
    </row>
    <row r="56" spans="1:12" x14ac:dyDescent="0.25">
      <c r="A56" s="197"/>
      <c r="B56" s="197"/>
      <c r="C56" s="197"/>
      <c r="D56" s="197"/>
      <c r="E56" s="197"/>
      <c r="F56" s="197"/>
      <c r="G56" s="197"/>
    </row>
    <row r="57" spans="1:12" ht="13.8" thickBot="1" x14ac:dyDescent="0.3">
      <c r="A57" s="309" t="s">
        <v>277</v>
      </c>
      <c r="B57" s="310">
        <v>1979</v>
      </c>
      <c r="C57" s="310">
        <f>+C3</f>
        <v>1980</v>
      </c>
      <c r="D57" s="310">
        <f t="shared" ref="D57:L57" si="0">+D3</f>
        <v>1981</v>
      </c>
      <c r="E57" s="310">
        <f t="shared" si="0"/>
        <v>1982</v>
      </c>
      <c r="F57" s="310">
        <f t="shared" si="0"/>
        <v>1983</v>
      </c>
      <c r="G57" s="310">
        <f t="shared" si="0"/>
        <v>1984</v>
      </c>
      <c r="H57" s="250">
        <f t="shared" si="0"/>
        <v>1985</v>
      </c>
      <c r="I57" s="250">
        <f t="shared" si="0"/>
        <v>1986</v>
      </c>
      <c r="J57" s="250">
        <f t="shared" si="0"/>
        <v>1987</v>
      </c>
      <c r="K57" s="250">
        <f t="shared" si="0"/>
        <v>1988</v>
      </c>
      <c r="L57" s="250">
        <f t="shared" si="0"/>
        <v>1989</v>
      </c>
    </row>
    <row r="58" spans="1:12" x14ac:dyDescent="0.25">
      <c r="A58" s="178"/>
      <c r="B58" s="98"/>
      <c r="C58" s="98"/>
      <c r="D58" s="215"/>
      <c r="E58" s="215"/>
      <c r="F58" s="215"/>
      <c r="G58" s="215"/>
      <c r="H58" s="215"/>
      <c r="I58" s="215"/>
      <c r="J58" s="215"/>
      <c r="K58" s="215"/>
      <c r="L58" s="215"/>
    </row>
    <row r="59" spans="1:12" x14ac:dyDescent="0.25">
      <c r="A59" s="96" t="s">
        <v>288</v>
      </c>
      <c r="B59" s="101"/>
      <c r="C59" s="101"/>
      <c r="D59" s="300" t="s">
        <v>330</v>
      </c>
      <c r="E59" s="300"/>
      <c r="F59" s="300"/>
      <c r="G59" s="300"/>
      <c r="H59" s="300" t="s">
        <v>331</v>
      </c>
      <c r="I59" s="300"/>
      <c r="J59" s="300"/>
      <c r="K59" s="300"/>
      <c r="L59" s="300"/>
    </row>
    <row r="60" spans="1:12" x14ac:dyDescent="0.25">
      <c r="A60" s="178" t="s">
        <v>285</v>
      </c>
      <c r="B60" s="98"/>
      <c r="C60" s="98"/>
      <c r="D60" s="261"/>
      <c r="E60" s="261"/>
      <c r="F60" s="261"/>
      <c r="G60" s="261"/>
      <c r="H60" s="261"/>
      <c r="I60" s="261"/>
      <c r="J60" s="261"/>
      <c r="K60" s="261"/>
      <c r="L60" s="261"/>
    </row>
    <row r="61" spans="1:12" x14ac:dyDescent="0.25">
      <c r="A61" s="94" t="s">
        <v>278</v>
      </c>
      <c r="B61" s="98"/>
      <c r="C61" s="98"/>
      <c r="D61" s="261"/>
      <c r="E61" s="261"/>
      <c r="F61" s="261"/>
      <c r="G61" s="261"/>
      <c r="H61" s="261"/>
      <c r="I61" s="261"/>
      <c r="J61" s="261"/>
      <c r="K61" s="261"/>
      <c r="L61" s="261"/>
    </row>
    <row r="62" spans="1:12" x14ac:dyDescent="0.25">
      <c r="A62" s="94" t="s">
        <v>279</v>
      </c>
      <c r="B62" s="98"/>
      <c r="C62" s="98"/>
      <c r="D62" s="262"/>
      <c r="E62" s="262"/>
      <c r="F62" s="262"/>
      <c r="G62" s="262"/>
      <c r="H62" s="262"/>
      <c r="I62" s="262"/>
      <c r="J62" s="262"/>
      <c r="K62" s="262"/>
      <c r="L62" s="262"/>
    </row>
    <row r="63" spans="1:12" x14ac:dyDescent="0.25">
      <c r="A63" s="94" t="s">
        <v>280</v>
      </c>
      <c r="B63" s="98"/>
      <c r="C63" s="98"/>
      <c r="D63" s="262"/>
      <c r="E63" s="262"/>
      <c r="F63" s="262"/>
      <c r="G63" s="262"/>
      <c r="H63" s="262"/>
      <c r="I63" s="262"/>
      <c r="J63" s="262"/>
      <c r="K63" s="262"/>
      <c r="L63" s="262"/>
    </row>
    <row r="64" spans="1:12" x14ac:dyDescent="0.25">
      <c r="A64" s="94" t="s">
        <v>281</v>
      </c>
      <c r="B64" s="98"/>
      <c r="C64" s="98"/>
      <c r="D64" s="261"/>
      <c r="E64" s="261"/>
      <c r="F64" s="261"/>
      <c r="G64" s="261"/>
      <c r="H64" s="261"/>
      <c r="I64" s="261"/>
      <c r="J64" s="261"/>
      <c r="K64" s="261"/>
      <c r="L64" s="261"/>
    </row>
    <row r="65" spans="1:13" x14ac:dyDescent="0.25">
      <c r="A65" s="94" t="s">
        <v>282</v>
      </c>
      <c r="B65" s="98"/>
      <c r="C65" s="98"/>
      <c r="D65" s="262"/>
      <c r="E65" s="262"/>
      <c r="F65" s="262"/>
      <c r="G65" s="262"/>
      <c r="H65" s="262"/>
      <c r="I65" s="262"/>
      <c r="J65" s="262"/>
      <c r="K65" s="262"/>
      <c r="L65" s="262"/>
    </row>
    <row r="66" spans="1:13" x14ac:dyDescent="0.25">
      <c r="A66" s="94" t="s">
        <v>283</v>
      </c>
      <c r="B66" s="98"/>
      <c r="C66" s="98"/>
      <c r="D66" s="262"/>
      <c r="E66" s="262"/>
      <c r="F66" s="262"/>
      <c r="G66" s="262"/>
      <c r="H66" s="262"/>
      <c r="I66" s="262"/>
      <c r="J66" s="262"/>
      <c r="K66" s="262"/>
      <c r="L66" s="262"/>
    </row>
    <row r="67" spans="1:13" x14ac:dyDescent="0.25">
      <c r="A67" s="94" t="s">
        <v>138</v>
      </c>
      <c r="B67" s="98"/>
      <c r="C67" s="98"/>
      <c r="D67" s="262"/>
      <c r="E67" s="262"/>
      <c r="F67" s="262"/>
      <c r="G67" s="262"/>
      <c r="H67" s="262"/>
      <c r="I67" s="262"/>
      <c r="J67" s="262"/>
      <c r="K67" s="262"/>
      <c r="L67" s="262"/>
    </row>
    <row r="68" spans="1:13" x14ac:dyDescent="0.25">
      <c r="A68" s="94" t="s">
        <v>139</v>
      </c>
      <c r="B68" s="98"/>
      <c r="C68" s="98"/>
      <c r="D68" s="262"/>
      <c r="E68" s="262"/>
      <c r="F68" s="262"/>
      <c r="G68" s="262"/>
      <c r="H68" s="262"/>
      <c r="I68" s="262"/>
      <c r="J68" s="262"/>
      <c r="K68" s="262"/>
      <c r="L68" s="262"/>
      <c r="M68" s="178"/>
    </row>
    <row r="69" spans="1:13" x14ac:dyDescent="0.25">
      <c r="A69" s="94"/>
      <c r="B69" s="98"/>
      <c r="C69" s="98"/>
    </row>
    <row r="70" spans="1:13" x14ac:dyDescent="0.25">
      <c r="A70" s="96" t="s">
        <v>286</v>
      </c>
      <c r="B70" s="101"/>
      <c r="C70" s="300" t="s">
        <v>330</v>
      </c>
      <c r="D70" s="300"/>
      <c r="E70" s="300"/>
      <c r="F70" s="300"/>
      <c r="G70" s="300"/>
      <c r="H70" s="300" t="s">
        <v>331</v>
      </c>
      <c r="I70" s="300"/>
      <c r="J70" s="300"/>
      <c r="K70" s="300"/>
      <c r="L70" s="300"/>
    </row>
    <row r="71" spans="1:13" x14ac:dyDescent="0.25">
      <c r="A71" s="94" t="s">
        <v>143</v>
      </c>
      <c r="B71" s="98"/>
      <c r="C71" s="261"/>
      <c r="D71" s="261"/>
      <c r="E71" s="261"/>
      <c r="F71" s="261"/>
      <c r="G71" s="261"/>
      <c r="H71" s="261"/>
      <c r="I71" s="261"/>
      <c r="J71" s="261"/>
      <c r="K71" s="261"/>
      <c r="L71" s="261"/>
    </row>
    <row r="72" spans="1:13" x14ac:dyDescent="0.25">
      <c r="A72" s="94" t="s">
        <v>144</v>
      </c>
      <c r="B72" s="98"/>
      <c r="C72" s="261"/>
      <c r="D72" s="261"/>
      <c r="E72" s="261"/>
      <c r="F72" s="261"/>
      <c r="G72" s="261"/>
      <c r="H72" s="261"/>
      <c r="I72" s="261"/>
      <c r="J72" s="261"/>
      <c r="K72" s="261"/>
      <c r="L72" s="261"/>
    </row>
    <row r="73" spans="1:13" x14ac:dyDescent="0.25">
      <c r="A73" s="94" t="s">
        <v>147</v>
      </c>
      <c r="B73" s="98"/>
      <c r="C73" s="261"/>
      <c r="D73" s="261"/>
      <c r="E73" s="261"/>
      <c r="F73" s="261"/>
      <c r="G73" s="261"/>
      <c r="H73" s="261"/>
      <c r="I73" s="261"/>
      <c r="J73" s="261"/>
      <c r="K73" s="261"/>
      <c r="L73" s="261"/>
    </row>
    <row r="74" spans="1:13" x14ac:dyDescent="0.25">
      <c r="A74" s="94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</row>
    <row r="75" spans="1:13" x14ac:dyDescent="0.25">
      <c r="A75" s="96" t="s">
        <v>287</v>
      </c>
      <c r="B75" s="101"/>
      <c r="C75" s="101"/>
      <c r="D75" s="216"/>
      <c r="E75" s="216"/>
      <c r="F75" s="216"/>
      <c r="G75" s="216"/>
      <c r="H75" s="216"/>
      <c r="I75" s="216"/>
      <c r="J75" s="216"/>
      <c r="K75" s="216"/>
      <c r="L75" s="216"/>
    </row>
    <row r="76" spans="1:13" x14ac:dyDescent="0.25">
      <c r="A76" s="94" t="s">
        <v>284</v>
      </c>
      <c r="B76" s="215">
        <v>0.48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</row>
    <row r="77" spans="1:13" x14ac:dyDescent="0.25">
      <c r="A77" s="94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</row>
    <row r="78" spans="1:13" x14ac:dyDescent="0.25">
      <c r="A78" s="94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</row>
    <row r="79" spans="1:13" ht="13.8" thickBot="1" x14ac:dyDescent="0.3">
      <c r="A79" s="309" t="s">
        <v>276</v>
      </c>
      <c r="B79" s="310">
        <v>1979</v>
      </c>
      <c r="C79" s="310">
        <f t="shared" ref="C79:L79" si="1">+C3</f>
        <v>1980</v>
      </c>
      <c r="D79" s="310">
        <f t="shared" si="1"/>
        <v>1981</v>
      </c>
      <c r="E79" s="310">
        <f t="shared" si="1"/>
        <v>1982</v>
      </c>
      <c r="F79" s="310">
        <f t="shared" si="1"/>
        <v>1983</v>
      </c>
      <c r="G79" s="310">
        <f t="shared" si="1"/>
        <v>1984</v>
      </c>
      <c r="H79" s="250">
        <f t="shared" si="1"/>
        <v>1985</v>
      </c>
      <c r="I79" s="250">
        <f t="shared" si="1"/>
        <v>1986</v>
      </c>
      <c r="J79" s="250">
        <f t="shared" si="1"/>
        <v>1987</v>
      </c>
      <c r="K79" s="250">
        <f t="shared" si="1"/>
        <v>1988</v>
      </c>
      <c r="L79" s="250">
        <f t="shared" si="1"/>
        <v>1989</v>
      </c>
    </row>
    <row r="80" spans="1:13" s="202" customFormat="1" x14ac:dyDescent="0.25">
      <c r="A80" s="178"/>
      <c r="B80" s="32"/>
      <c r="C80" s="206"/>
      <c r="D80" s="206"/>
      <c r="E80" s="206"/>
      <c r="F80" s="206"/>
      <c r="G80" s="206"/>
      <c r="H80" s="207"/>
      <c r="I80" s="207"/>
      <c r="J80" s="207"/>
      <c r="K80" s="207"/>
      <c r="L80" s="207"/>
    </row>
    <row r="81" spans="1:12" s="202" customFormat="1" x14ac:dyDescent="0.25">
      <c r="A81" s="178" t="s">
        <v>257</v>
      </c>
      <c r="B81" s="32"/>
      <c r="C81" s="206">
        <v>0.48</v>
      </c>
      <c r="D81" s="206">
        <v>0.48</v>
      </c>
      <c r="E81" s="206">
        <v>0.48</v>
      </c>
      <c r="F81" s="206">
        <v>0.48</v>
      </c>
      <c r="G81" s="206">
        <v>0.48</v>
      </c>
      <c r="H81" s="207">
        <f>+G81</f>
        <v>0.48</v>
      </c>
      <c r="I81" s="207">
        <f t="shared" ref="I81:L81" si="2">+H81</f>
        <v>0.48</v>
      </c>
      <c r="J81" s="207">
        <f t="shared" si="2"/>
        <v>0.48</v>
      </c>
      <c r="K81" s="207">
        <f t="shared" si="2"/>
        <v>0.48</v>
      </c>
      <c r="L81" s="207">
        <f t="shared" si="2"/>
        <v>0.48</v>
      </c>
    </row>
    <row r="82" spans="1:12" s="203" customFormat="1" x14ac:dyDescent="0.25">
      <c r="A82" s="95" t="s">
        <v>262</v>
      </c>
      <c r="B82" s="208"/>
      <c r="C82" s="209">
        <f>+C28*(1-C81)</f>
        <v>433.16</v>
      </c>
      <c r="D82" s="209">
        <f>+D28*(1-D81)</f>
        <v>1153.3600000000001</v>
      </c>
      <c r="E82" s="209">
        <f>+E28*(1-E81)</f>
        <v>1578.2</v>
      </c>
      <c r="F82" s="209">
        <f>+F28*(1-F81)</f>
        <v>1629.68</v>
      </c>
      <c r="G82" s="209">
        <f>+G28*(1-G81)</f>
        <v>1573.52</v>
      </c>
      <c r="H82" s="209">
        <f>+G82</f>
        <v>1573.52</v>
      </c>
      <c r="I82" s="209">
        <f t="shared" ref="I82:L82" si="3">+H82</f>
        <v>1573.52</v>
      </c>
      <c r="J82" s="209">
        <f t="shared" si="3"/>
        <v>1573.52</v>
      </c>
      <c r="K82" s="209">
        <f t="shared" si="3"/>
        <v>1573.52</v>
      </c>
      <c r="L82" s="209">
        <f t="shared" si="3"/>
        <v>1573.52</v>
      </c>
    </row>
    <row r="83" spans="1:12" x14ac:dyDescent="0.25">
      <c r="A83" s="94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</row>
    <row r="84" spans="1:12" x14ac:dyDescent="0.25">
      <c r="A84" s="96" t="s">
        <v>268</v>
      </c>
      <c r="B84" s="210">
        <v>10600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</row>
    <row r="85" spans="1:12" x14ac:dyDescent="0.25">
      <c r="A85" s="178" t="s">
        <v>269</v>
      </c>
      <c r="B85" s="98"/>
      <c r="C85" s="211">
        <f>+B84/10</f>
        <v>1060</v>
      </c>
      <c r="D85" s="211">
        <f>+C85</f>
        <v>1060</v>
      </c>
      <c r="E85" s="211">
        <f t="shared" ref="E85:G85" si="4">+D85</f>
        <v>1060</v>
      </c>
      <c r="F85" s="211">
        <f t="shared" si="4"/>
        <v>1060</v>
      </c>
      <c r="G85" s="211">
        <f t="shared" si="4"/>
        <v>1060</v>
      </c>
      <c r="H85" s="263"/>
      <c r="I85" s="263"/>
      <c r="J85" s="263"/>
      <c r="K85" s="263"/>
      <c r="L85" s="263"/>
    </row>
    <row r="86" spans="1:12" x14ac:dyDescent="0.25">
      <c r="A86" s="94" t="s">
        <v>264</v>
      </c>
      <c r="B86" s="98"/>
      <c r="C86" s="211">
        <f>+C85</f>
        <v>1060</v>
      </c>
      <c r="D86" s="211">
        <f>+C86+D85</f>
        <v>2120</v>
      </c>
      <c r="E86" s="211">
        <f t="shared" ref="E86:G86" si="5">+D86+E85</f>
        <v>3180</v>
      </c>
      <c r="F86" s="211">
        <f t="shared" si="5"/>
        <v>4240</v>
      </c>
      <c r="G86" s="211">
        <f t="shared" si="5"/>
        <v>5300</v>
      </c>
      <c r="H86" s="263"/>
      <c r="I86" s="263"/>
      <c r="J86" s="263"/>
      <c r="K86" s="263"/>
      <c r="L86" s="263"/>
    </row>
    <row r="87" spans="1:12" x14ac:dyDescent="0.25">
      <c r="A87" s="178" t="s">
        <v>270</v>
      </c>
      <c r="B87" s="98"/>
      <c r="C87" s="211">
        <f>+B84-C85</f>
        <v>9540</v>
      </c>
      <c r="D87" s="211">
        <f>+C87-D85</f>
        <v>8480</v>
      </c>
      <c r="E87" s="211">
        <f t="shared" ref="E87:G87" si="6">+D87-E85</f>
        <v>7420</v>
      </c>
      <c r="F87" s="211">
        <f t="shared" si="6"/>
        <v>6360</v>
      </c>
      <c r="G87" s="211">
        <f t="shared" si="6"/>
        <v>5300</v>
      </c>
      <c r="H87" s="263"/>
      <c r="I87" s="263"/>
      <c r="J87" s="263"/>
      <c r="K87" s="263"/>
      <c r="L87" s="263"/>
    </row>
    <row r="88" spans="1:12" x14ac:dyDescent="0.25">
      <c r="A88" s="178"/>
      <c r="B88" s="98"/>
      <c r="C88" s="211"/>
      <c r="D88" s="211"/>
      <c r="E88" s="211"/>
      <c r="F88" s="211"/>
      <c r="G88" s="211"/>
      <c r="H88" s="211"/>
      <c r="I88" s="211"/>
      <c r="J88" s="211"/>
      <c r="K88" s="211"/>
      <c r="L88" s="211"/>
    </row>
    <row r="89" spans="1:12" x14ac:dyDescent="0.25">
      <c r="A89" s="96" t="s">
        <v>275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</row>
    <row r="90" spans="1:12" x14ac:dyDescent="0.25">
      <c r="A90" s="204" t="s">
        <v>273</v>
      </c>
      <c r="B90" s="98"/>
      <c r="C90" s="211">
        <f>+C96-B96+C97</f>
        <v>485</v>
      </c>
      <c r="D90" s="211">
        <f>+D96-C96+D97</f>
        <v>525</v>
      </c>
      <c r="E90" s="211">
        <f>+E96-D96+E97</f>
        <v>560</v>
      </c>
      <c r="F90" s="211">
        <f>+F96-E96+F97</f>
        <v>600</v>
      </c>
      <c r="G90" s="211">
        <f>+G96-F96+G97</f>
        <v>600</v>
      </c>
      <c r="H90" s="263"/>
      <c r="I90" s="263"/>
      <c r="J90" s="263"/>
      <c r="K90" s="263"/>
      <c r="L90" s="263"/>
    </row>
    <row r="91" spans="1:12" x14ac:dyDescent="0.25">
      <c r="A91" s="204" t="s">
        <v>274</v>
      </c>
      <c r="B91" s="98"/>
      <c r="C91" s="211">
        <f>B91+C90</f>
        <v>485</v>
      </c>
      <c r="D91" s="211">
        <f t="shared" ref="D91:G91" si="7">C91+D90</f>
        <v>1010</v>
      </c>
      <c r="E91" s="211">
        <f t="shared" si="7"/>
        <v>1570</v>
      </c>
      <c r="F91" s="211">
        <f t="shared" si="7"/>
        <v>2170</v>
      </c>
      <c r="G91" s="211">
        <f t="shared" si="7"/>
        <v>2770</v>
      </c>
      <c r="H91" s="263"/>
      <c r="I91" s="263"/>
      <c r="J91" s="263"/>
      <c r="K91" s="263"/>
      <c r="L91" s="263"/>
    </row>
    <row r="92" spans="1:12" x14ac:dyDescent="0.25">
      <c r="A92" s="187" t="s">
        <v>265</v>
      </c>
      <c r="B92" s="98"/>
      <c r="C92" s="211">
        <f>C97-C85</f>
        <v>0</v>
      </c>
      <c r="D92" s="211">
        <f>D97-D85</f>
        <v>50</v>
      </c>
      <c r="E92" s="211">
        <f>E97-E85</f>
        <v>100</v>
      </c>
      <c r="F92" s="211">
        <f>F97-F85</f>
        <v>150</v>
      </c>
      <c r="G92" s="211">
        <f>G97-G85</f>
        <v>210</v>
      </c>
      <c r="H92" s="263"/>
      <c r="I92" s="263"/>
      <c r="J92" s="263"/>
      <c r="K92" s="263"/>
      <c r="L92" s="263"/>
    </row>
    <row r="93" spans="1:12" x14ac:dyDescent="0.25">
      <c r="A93" s="187" t="s">
        <v>266</v>
      </c>
      <c r="B93" s="98"/>
      <c r="C93" s="211">
        <f t="shared" ref="C93:G93" si="8">B93+C92</f>
        <v>0</v>
      </c>
      <c r="D93" s="211">
        <f t="shared" si="8"/>
        <v>50</v>
      </c>
      <c r="E93" s="211">
        <f t="shared" si="8"/>
        <v>150</v>
      </c>
      <c r="F93" s="211">
        <f t="shared" si="8"/>
        <v>300</v>
      </c>
      <c r="G93" s="211">
        <f t="shared" si="8"/>
        <v>510</v>
      </c>
      <c r="H93" s="263"/>
      <c r="I93" s="263"/>
      <c r="J93" s="263"/>
      <c r="K93" s="263"/>
      <c r="L93" s="263"/>
    </row>
    <row r="94" spans="1:12" x14ac:dyDescent="0.25">
      <c r="A94" s="187" t="s">
        <v>267</v>
      </c>
      <c r="B94" s="98"/>
      <c r="C94" s="211">
        <f t="shared" ref="C94:G94" si="9">C91-C93</f>
        <v>485</v>
      </c>
      <c r="D94" s="211">
        <f t="shared" si="9"/>
        <v>960</v>
      </c>
      <c r="E94" s="211">
        <f t="shared" si="9"/>
        <v>1420</v>
      </c>
      <c r="F94" s="211">
        <f t="shared" si="9"/>
        <v>1870</v>
      </c>
      <c r="G94" s="211">
        <f t="shared" si="9"/>
        <v>2260</v>
      </c>
      <c r="H94" s="263"/>
      <c r="I94" s="263"/>
      <c r="J94" s="263"/>
      <c r="K94" s="263"/>
      <c r="L94" s="263"/>
    </row>
    <row r="95" spans="1:12" x14ac:dyDescent="0.25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</row>
    <row r="96" spans="1:12" s="203" customFormat="1" x14ac:dyDescent="0.25">
      <c r="A96" s="95" t="s">
        <v>271</v>
      </c>
      <c r="B96" s="212">
        <f t="shared" ref="B96:G96" si="10">+B33</f>
        <v>10600</v>
      </c>
      <c r="C96" s="212">
        <f t="shared" si="10"/>
        <v>10025</v>
      </c>
      <c r="D96" s="212">
        <f t="shared" si="10"/>
        <v>9440</v>
      </c>
      <c r="E96" s="212">
        <f t="shared" si="10"/>
        <v>8840</v>
      </c>
      <c r="F96" s="212">
        <f t="shared" si="10"/>
        <v>8230</v>
      </c>
      <c r="G96" s="212">
        <f t="shared" si="10"/>
        <v>7560</v>
      </c>
      <c r="H96" s="264"/>
      <c r="I96" s="264"/>
      <c r="J96" s="264"/>
      <c r="K96" s="264"/>
      <c r="L96" s="264"/>
    </row>
    <row r="97" spans="1:12" ht="13.8" thickBot="1" x14ac:dyDescent="0.3">
      <c r="A97" s="205" t="s">
        <v>272</v>
      </c>
      <c r="B97" s="213"/>
      <c r="C97" s="214">
        <f>+C26</f>
        <v>1060</v>
      </c>
      <c r="D97" s="214">
        <f>+D26</f>
        <v>1110</v>
      </c>
      <c r="E97" s="214">
        <f>+E26</f>
        <v>1160</v>
      </c>
      <c r="F97" s="214">
        <f>+F26</f>
        <v>1210</v>
      </c>
      <c r="G97" s="214">
        <f>+G26</f>
        <v>1270</v>
      </c>
      <c r="H97" s="265"/>
      <c r="I97" s="265"/>
      <c r="J97" s="265"/>
      <c r="K97" s="265"/>
      <c r="L97" s="265"/>
    </row>
    <row r="98" spans="1:12" ht="13.8" thickTop="1" x14ac:dyDescent="0.25">
      <c r="A98" s="204"/>
      <c r="B98" s="98"/>
      <c r="C98" s="211"/>
      <c r="D98" s="211"/>
      <c r="E98" s="211"/>
      <c r="F98" s="211"/>
      <c r="G98" s="211"/>
      <c r="H98" s="211"/>
      <c r="I98" s="211"/>
      <c r="J98" s="211"/>
      <c r="K98" s="211"/>
      <c r="L98" s="211"/>
    </row>
    <row r="99" spans="1:12" x14ac:dyDescent="0.25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</row>
    <row r="100" spans="1:12" ht="13.8" thickBot="1" x14ac:dyDescent="0.3">
      <c r="A100" s="309" t="s">
        <v>299</v>
      </c>
      <c r="B100" s="310">
        <v>1979</v>
      </c>
      <c r="C100" s="310">
        <f t="shared" ref="C100:L100" si="11">+C3</f>
        <v>1980</v>
      </c>
      <c r="D100" s="310">
        <f t="shared" si="11"/>
        <v>1981</v>
      </c>
      <c r="E100" s="310">
        <f t="shared" si="11"/>
        <v>1982</v>
      </c>
      <c r="F100" s="310">
        <f t="shared" si="11"/>
        <v>1983</v>
      </c>
      <c r="G100" s="310">
        <f t="shared" si="11"/>
        <v>1984</v>
      </c>
      <c r="H100" s="250">
        <f t="shared" si="11"/>
        <v>1985</v>
      </c>
      <c r="I100" s="250">
        <f t="shared" si="11"/>
        <v>1986</v>
      </c>
      <c r="J100" s="250">
        <f t="shared" si="11"/>
        <v>1987</v>
      </c>
      <c r="K100" s="250">
        <f t="shared" si="11"/>
        <v>1988</v>
      </c>
      <c r="L100" s="250">
        <f t="shared" si="11"/>
        <v>1989</v>
      </c>
    </row>
    <row r="101" spans="1:12" x14ac:dyDescent="0.25">
      <c r="A101" s="94"/>
      <c r="B101" s="98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</row>
    <row r="102" spans="1:12" x14ac:dyDescent="0.25">
      <c r="A102" s="178" t="str">
        <f>+A71</f>
        <v>Accounts receivable</v>
      </c>
      <c r="B102" s="211">
        <f t="shared" ref="B102:G103" si="12">+B31</f>
        <v>1622</v>
      </c>
      <c r="C102" s="211">
        <f t="shared" si="12"/>
        <v>1328</v>
      </c>
      <c r="D102" s="211">
        <f t="shared" si="12"/>
        <v>1680</v>
      </c>
      <c r="E102" s="211">
        <f t="shared" si="12"/>
        <v>1976</v>
      </c>
      <c r="F102" s="211">
        <f t="shared" si="12"/>
        <v>2136</v>
      </c>
      <c r="G102" s="211">
        <f t="shared" si="12"/>
        <v>2303</v>
      </c>
      <c r="H102" s="263"/>
      <c r="I102" s="263"/>
      <c r="J102" s="263"/>
      <c r="K102" s="263"/>
      <c r="L102" s="263"/>
    </row>
    <row r="103" spans="1:12" x14ac:dyDescent="0.25">
      <c r="A103" s="178" t="str">
        <f>+A72</f>
        <v>Inventories</v>
      </c>
      <c r="B103" s="211">
        <f t="shared" si="12"/>
        <v>651</v>
      </c>
      <c r="C103" s="211">
        <f t="shared" si="12"/>
        <v>598</v>
      </c>
      <c r="D103" s="211">
        <f t="shared" si="12"/>
        <v>756</v>
      </c>
      <c r="E103" s="211">
        <f t="shared" si="12"/>
        <v>889</v>
      </c>
      <c r="F103" s="211">
        <f t="shared" si="12"/>
        <v>961</v>
      </c>
      <c r="G103" s="211">
        <f t="shared" si="12"/>
        <v>1036</v>
      </c>
      <c r="H103" s="263"/>
      <c r="I103" s="263"/>
      <c r="J103" s="263"/>
      <c r="K103" s="263"/>
      <c r="L103" s="263"/>
    </row>
    <row r="104" spans="1:12" x14ac:dyDescent="0.25">
      <c r="A104" s="178" t="str">
        <f>+A73</f>
        <v>Accounts payable</v>
      </c>
      <c r="B104" s="211">
        <f t="shared" ref="B104:G104" si="13">+B37</f>
        <v>873</v>
      </c>
      <c r="C104" s="211">
        <f t="shared" si="13"/>
        <v>730</v>
      </c>
      <c r="D104" s="211">
        <f t="shared" si="13"/>
        <v>924</v>
      </c>
      <c r="E104" s="211">
        <f t="shared" si="13"/>
        <v>1087</v>
      </c>
      <c r="F104" s="211">
        <f t="shared" si="13"/>
        <v>1175</v>
      </c>
      <c r="G104" s="211">
        <f t="shared" si="13"/>
        <v>1267</v>
      </c>
      <c r="H104" s="263"/>
      <c r="I104" s="263"/>
      <c r="J104" s="263"/>
      <c r="K104" s="263"/>
      <c r="L104" s="263"/>
    </row>
    <row r="105" spans="1:12" x14ac:dyDescent="0.25">
      <c r="A105" s="178" t="s">
        <v>300</v>
      </c>
      <c r="B105" s="211">
        <f>+B102+B103-B104</f>
        <v>1400</v>
      </c>
      <c r="C105" s="211">
        <f t="shared" ref="C105:G105" si="14">+C102+C103-C104</f>
        <v>1196</v>
      </c>
      <c r="D105" s="211">
        <f t="shared" si="14"/>
        <v>1512</v>
      </c>
      <c r="E105" s="211">
        <f t="shared" si="14"/>
        <v>1778</v>
      </c>
      <c r="F105" s="211">
        <f t="shared" si="14"/>
        <v>1922</v>
      </c>
      <c r="G105" s="211">
        <f t="shared" si="14"/>
        <v>2072</v>
      </c>
      <c r="H105" s="263"/>
      <c r="I105" s="263"/>
      <c r="J105" s="263"/>
      <c r="K105" s="263"/>
      <c r="L105" s="263"/>
    </row>
    <row r="106" spans="1:12" ht="13.8" thickBot="1" x14ac:dyDescent="0.3">
      <c r="A106" s="205" t="s">
        <v>301</v>
      </c>
      <c r="B106" s="225">
        <f>+B105</f>
        <v>1400</v>
      </c>
      <c r="C106" s="225">
        <f>+C105-B105</f>
        <v>-204</v>
      </c>
      <c r="D106" s="225">
        <f t="shared" ref="D106:G106" si="15">+D105-C105</f>
        <v>316</v>
      </c>
      <c r="E106" s="225">
        <f t="shared" si="15"/>
        <v>266</v>
      </c>
      <c r="F106" s="225">
        <f t="shared" si="15"/>
        <v>144</v>
      </c>
      <c r="G106" s="225">
        <f t="shared" si="15"/>
        <v>150</v>
      </c>
      <c r="H106" s="266"/>
      <c r="I106" s="266"/>
      <c r="J106" s="266"/>
      <c r="K106" s="266"/>
      <c r="L106" s="266"/>
    </row>
    <row r="107" spans="1:12" ht="13.8" thickTop="1" x14ac:dyDescent="0.25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</row>
    <row r="108" spans="1:12" x14ac:dyDescent="0.25"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</row>
    <row r="109" spans="1:12" ht="13.8" thickBot="1" x14ac:dyDescent="0.3">
      <c r="A109" s="309" t="s">
        <v>293</v>
      </c>
      <c r="B109" s="310">
        <v>1979</v>
      </c>
      <c r="C109" s="310">
        <f>+B109+1</f>
        <v>1980</v>
      </c>
      <c r="D109" s="310">
        <f t="shared" ref="D109:L109" si="16">+C109+1</f>
        <v>1981</v>
      </c>
      <c r="E109" s="310">
        <f t="shared" si="16"/>
        <v>1982</v>
      </c>
      <c r="F109" s="310">
        <f t="shared" si="16"/>
        <v>1983</v>
      </c>
      <c r="G109" s="310">
        <f t="shared" si="16"/>
        <v>1984</v>
      </c>
      <c r="H109" s="250">
        <f t="shared" si="16"/>
        <v>1985</v>
      </c>
      <c r="I109" s="250">
        <f t="shared" si="16"/>
        <v>1986</v>
      </c>
      <c r="J109" s="250">
        <f t="shared" si="16"/>
        <v>1987</v>
      </c>
      <c r="K109" s="250">
        <f t="shared" si="16"/>
        <v>1988</v>
      </c>
      <c r="L109" s="250">
        <f t="shared" si="16"/>
        <v>1989</v>
      </c>
    </row>
    <row r="110" spans="1:12" x14ac:dyDescent="0.25">
      <c r="A110" s="94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</row>
    <row r="111" spans="1:12" x14ac:dyDescent="0.25">
      <c r="A111" s="94" t="s">
        <v>302</v>
      </c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267"/>
    </row>
    <row r="112" spans="1:12" x14ac:dyDescent="0.25">
      <c r="A112" s="94" t="s">
        <v>303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267"/>
    </row>
    <row r="113" spans="1:12" x14ac:dyDescent="0.25">
      <c r="A113" s="94" t="s">
        <v>169</v>
      </c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267"/>
    </row>
    <row r="114" spans="1:12" ht="13.8" thickBot="1" x14ac:dyDescent="0.3">
      <c r="A114" s="218" t="s">
        <v>304</v>
      </c>
      <c r="B114" s="213"/>
      <c r="C114" s="213"/>
      <c r="D114" s="213"/>
      <c r="E114" s="213"/>
      <c r="F114" s="213"/>
      <c r="G114" s="213"/>
      <c r="H114" s="213"/>
      <c r="I114" s="213"/>
      <c r="J114" s="213"/>
      <c r="K114" s="213"/>
      <c r="L114" s="265"/>
    </row>
    <row r="115" spans="1:12" ht="13.8" thickTop="1" x14ac:dyDescent="0.25">
      <c r="A115" s="94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</row>
    <row r="116" spans="1:12" x14ac:dyDescent="0.25">
      <c r="A116" s="94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</row>
    <row r="117" spans="1:12" ht="13.8" thickBot="1" x14ac:dyDescent="0.3">
      <c r="A117" s="309" t="s">
        <v>290</v>
      </c>
      <c r="B117" s="310">
        <v>1979</v>
      </c>
      <c r="C117" s="310">
        <f t="shared" ref="C117:L117" si="17">+B117+1</f>
        <v>1980</v>
      </c>
      <c r="D117" s="310">
        <f t="shared" si="17"/>
        <v>1981</v>
      </c>
      <c r="E117" s="310">
        <f t="shared" si="17"/>
        <v>1982</v>
      </c>
      <c r="F117" s="310">
        <f t="shared" si="17"/>
        <v>1983</v>
      </c>
      <c r="G117" s="310">
        <f t="shared" si="17"/>
        <v>1984</v>
      </c>
      <c r="H117" s="250">
        <f t="shared" si="17"/>
        <v>1985</v>
      </c>
      <c r="I117" s="250">
        <f t="shared" si="17"/>
        <v>1986</v>
      </c>
      <c r="J117" s="250">
        <f t="shared" si="17"/>
        <v>1987</v>
      </c>
      <c r="K117" s="250">
        <f t="shared" si="17"/>
        <v>1988</v>
      </c>
      <c r="L117" s="250">
        <f t="shared" si="17"/>
        <v>1989</v>
      </c>
    </row>
    <row r="118" spans="1:12" x14ac:dyDescent="0.25">
      <c r="A118" s="94"/>
      <c r="B118" s="98"/>
      <c r="C118" s="211"/>
      <c r="D118" s="211"/>
      <c r="E118" s="211"/>
      <c r="F118" s="211"/>
      <c r="G118" s="211"/>
      <c r="H118" s="211"/>
      <c r="I118" s="211"/>
      <c r="J118" s="211"/>
      <c r="K118" s="211"/>
      <c r="L118" s="211"/>
    </row>
    <row r="119" spans="1:12" x14ac:dyDescent="0.25">
      <c r="A119" s="178" t="s">
        <v>292</v>
      </c>
      <c r="B119" s="98"/>
      <c r="C119" s="211">
        <f t="shared" ref="C119:G119" si="18">+$B$76*C28</f>
        <v>399.84</v>
      </c>
      <c r="D119" s="211">
        <f t="shared" si="18"/>
        <v>1064.6399999999999</v>
      </c>
      <c r="E119" s="211">
        <f t="shared" si="18"/>
        <v>1456.8</v>
      </c>
      <c r="F119" s="211">
        <f t="shared" si="18"/>
        <v>1504.32</v>
      </c>
      <c r="G119" s="211">
        <f t="shared" si="18"/>
        <v>1452.48</v>
      </c>
      <c r="H119" s="263"/>
      <c r="I119" s="263"/>
      <c r="J119" s="263"/>
      <c r="K119" s="263"/>
      <c r="L119" s="263"/>
    </row>
    <row r="120" spans="1:12" x14ac:dyDescent="0.25">
      <c r="A120" s="100" t="s">
        <v>291</v>
      </c>
      <c r="B120" s="99"/>
      <c r="C120" s="227">
        <f t="shared" ref="C120:G120" si="19">+C28-C119</f>
        <v>433.16</v>
      </c>
      <c r="D120" s="227">
        <f t="shared" si="19"/>
        <v>1153.3600000000001</v>
      </c>
      <c r="E120" s="227">
        <f t="shared" si="19"/>
        <v>1578.2</v>
      </c>
      <c r="F120" s="227">
        <f t="shared" si="19"/>
        <v>1629.68</v>
      </c>
      <c r="G120" s="227">
        <f t="shared" si="19"/>
        <v>1573.52</v>
      </c>
      <c r="H120" s="268"/>
      <c r="I120" s="268"/>
      <c r="J120" s="268"/>
      <c r="K120" s="268"/>
      <c r="L120" s="268"/>
    </row>
    <row r="121" spans="1:12" x14ac:dyDescent="0.25">
      <c r="A121" s="94"/>
      <c r="B121" s="98"/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</row>
    <row r="122" spans="1:12" x14ac:dyDescent="0.25">
      <c r="A122" s="178" t="s">
        <v>137</v>
      </c>
      <c r="B122" s="98"/>
      <c r="C122" s="211">
        <f>+C97</f>
        <v>1060</v>
      </c>
      <c r="D122" s="211">
        <f t="shared" ref="D122:G122" si="20">+D97</f>
        <v>1110</v>
      </c>
      <c r="E122" s="211">
        <f t="shared" si="20"/>
        <v>1160</v>
      </c>
      <c r="F122" s="211">
        <f t="shared" si="20"/>
        <v>1210</v>
      </c>
      <c r="G122" s="211">
        <f t="shared" si="20"/>
        <v>1270</v>
      </c>
      <c r="H122" s="263"/>
      <c r="I122" s="263"/>
      <c r="J122" s="263"/>
      <c r="K122" s="263"/>
      <c r="L122" s="263"/>
    </row>
    <row r="123" spans="1:12" x14ac:dyDescent="0.25">
      <c r="A123" s="178" t="s">
        <v>305</v>
      </c>
      <c r="B123" s="224">
        <f>-B106</f>
        <v>-1400</v>
      </c>
      <c r="C123" s="224">
        <f>-C106</f>
        <v>204</v>
      </c>
      <c r="D123" s="224">
        <f t="shared" ref="D123:G123" si="21">-D106</f>
        <v>-316</v>
      </c>
      <c r="E123" s="224">
        <f t="shared" si="21"/>
        <v>-266</v>
      </c>
      <c r="F123" s="224">
        <f t="shared" si="21"/>
        <v>-144</v>
      </c>
      <c r="G123" s="224">
        <f t="shared" si="21"/>
        <v>-150</v>
      </c>
      <c r="H123" s="269"/>
      <c r="I123" s="269"/>
      <c r="J123" s="269"/>
      <c r="K123" s="269"/>
      <c r="L123" s="269"/>
    </row>
    <row r="124" spans="1:12" x14ac:dyDescent="0.25">
      <c r="A124" s="178" t="s">
        <v>263</v>
      </c>
      <c r="B124" s="224">
        <f>-B84</f>
        <v>-10600</v>
      </c>
      <c r="C124" s="224">
        <f>-C90</f>
        <v>-485</v>
      </c>
      <c r="D124" s="224">
        <f t="shared" ref="D124:G124" si="22">-D90</f>
        <v>-525</v>
      </c>
      <c r="E124" s="224">
        <f t="shared" si="22"/>
        <v>-560</v>
      </c>
      <c r="F124" s="224">
        <f t="shared" si="22"/>
        <v>-600</v>
      </c>
      <c r="G124" s="224">
        <f t="shared" si="22"/>
        <v>-600</v>
      </c>
      <c r="H124" s="269"/>
      <c r="I124" s="269"/>
      <c r="J124" s="269"/>
      <c r="K124" s="269"/>
      <c r="L124" s="269"/>
    </row>
    <row r="125" spans="1:12" x14ac:dyDescent="0.25">
      <c r="A125" s="178" t="s">
        <v>293</v>
      </c>
      <c r="B125" s="98"/>
      <c r="C125" s="211"/>
      <c r="D125" s="211"/>
      <c r="E125" s="211"/>
      <c r="F125" s="211"/>
      <c r="G125" s="211"/>
      <c r="H125" s="211"/>
      <c r="I125" s="211"/>
      <c r="J125" s="211"/>
      <c r="K125" s="211"/>
      <c r="L125" s="263"/>
    </row>
    <row r="126" spans="1:12" x14ac:dyDescent="0.25">
      <c r="A126" s="178" t="s">
        <v>297</v>
      </c>
      <c r="B126" s="224">
        <f t="shared" ref="B126:G126" si="23">+SUM(B120:B125)</f>
        <v>-12000</v>
      </c>
      <c r="C126" s="211">
        <f t="shared" si="23"/>
        <v>1212.1600000000001</v>
      </c>
      <c r="D126" s="211">
        <f t="shared" si="23"/>
        <v>1422.3600000000001</v>
      </c>
      <c r="E126" s="211">
        <f t="shared" si="23"/>
        <v>1912.1999999999998</v>
      </c>
      <c r="F126" s="211">
        <f t="shared" si="23"/>
        <v>2095.6800000000003</v>
      </c>
      <c r="G126" s="211">
        <f t="shared" si="23"/>
        <v>2093.52</v>
      </c>
      <c r="H126" s="263"/>
      <c r="I126" s="263"/>
      <c r="J126" s="263"/>
      <c r="K126" s="263"/>
      <c r="L126" s="263"/>
    </row>
    <row r="127" spans="1:12" x14ac:dyDescent="0.25">
      <c r="A127" s="178" t="s">
        <v>294</v>
      </c>
      <c r="B127" s="229">
        <f>+C127</f>
        <v>0.16033429107983385</v>
      </c>
      <c r="C127" s="228">
        <f>+WACC!B30</f>
        <v>0.16033429107983385</v>
      </c>
      <c r="D127" s="228">
        <f>+C127</f>
        <v>0.16033429107983385</v>
      </c>
      <c r="E127" s="228">
        <f t="shared" ref="E127:G127" si="24">+D127</f>
        <v>0.16033429107983385</v>
      </c>
      <c r="F127" s="228">
        <f t="shared" si="24"/>
        <v>0.16033429107983385</v>
      </c>
      <c r="G127" s="228">
        <f t="shared" si="24"/>
        <v>0.16033429107983385</v>
      </c>
      <c r="H127" s="270"/>
      <c r="I127" s="270"/>
      <c r="J127" s="270"/>
      <c r="K127" s="270"/>
      <c r="L127" s="270"/>
    </row>
    <row r="128" spans="1:12" x14ac:dyDescent="0.25">
      <c r="A128" s="178" t="s">
        <v>306</v>
      </c>
      <c r="B128" s="98">
        <v>0</v>
      </c>
      <c r="C128" s="211">
        <v>1</v>
      </c>
      <c r="D128" s="211">
        <f>+C128+1</f>
        <v>2</v>
      </c>
      <c r="E128" s="211">
        <f t="shared" ref="E128:G128" si="25">+D128+1</f>
        <v>3</v>
      </c>
      <c r="F128" s="211">
        <f t="shared" si="25"/>
        <v>4</v>
      </c>
      <c r="G128" s="211">
        <f t="shared" si="25"/>
        <v>5</v>
      </c>
      <c r="H128" s="263"/>
      <c r="I128" s="263"/>
      <c r="J128" s="263"/>
      <c r="K128" s="263"/>
      <c r="L128" s="263"/>
    </row>
    <row r="129" spans="1:13" x14ac:dyDescent="0.25">
      <c r="A129" s="178" t="s">
        <v>295</v>
      </c>
      <c r="B129" s="226">
        <f>1/(1+B127)^B128</f>
        <v>1</v>
      </c>
      <c r="C129" s="226">
        <f>1/(1+C127)^C128</f>
        <v>0.86182060436167662</v>
      </c>
      <c r="D129" s="226">
        <f t="shared" ref="D129:G129" si="26">1/(1+D127)^D128</f>
        <v>0.7427347541023257</v>
      </c>
      <c r="E129" s="226">
        <f t="shared" si="26"/>
        <v>0.64010411466088768</v>
      </c>
      <c r="F129" s="226">
        <f t="shared" si="26"/>
        <v>0.55165491495144225</v>
      </c>
      <c r="G129" s="226">
        <f t="shared" si="26"/>
        <v>0.47542757220254128</v>
      </c>
      <c r="H129" s="271"/>
      <c r="I129" s="271"/>
      <c r="J129" s="271"/>
      <c r="K129" s="271"/>
      <c r="L129" s="271"/>
    </row>
    <row r="130" spans="1:13" ht="13.8" thickBot="1" x14ac:dyDescent="0.3">
      <c r="A130" s="205" t="s">
        <v>296</v>
      </c>
      <c r="B130" s="225">
        <f>+B129*B126</f>
        <v>-12000</v>
      </c>
      <c r="C130" s="214">
        <f>+C129*C126</f>
        <v>1044.66446378305</v>
      </c>
      <c r="D130" s="214">
        <f t="shared" ref="D130:G130" si="27">+D129*D126</f>
        <v>1056.4362048449841</v>
      </c>
      <c r="E130" s="214">
        <f t="shared" si="27"/>
        <v>1224.0070880545493</v>
      </c>
      <c r="F130" s="214">
        <f t="shared" si="27"/>
        <v>1156.0921721654386</v>
      </c>
      <c r="G130" s="214">
        <f t="shared" si="27"/>
        <v>995.3171309574642</v>
      </c>
      <c r="H130" s="265"/>
      <c r="I130" s="265"/>
      <c r="J130" s="265"/>
      <c r="K130" s="265"/>
      <c r="L130" s="265"/>
    </row>
    <row r="131" spans="1:13" ht="13.8" thickTop="1" x14ac:dyDescent="0.25">
      <c r="A131" s="94"/>
      <c r="B131" s="98"/>
      <c r="C131" s="211"/>
      <c r="D131" s="211"/>
      <c r="E131" s="211"/>
      <c r="F131" s="211"/>
      <c r="G131" s="211"/>
      <c r="H131" s="211"/>
      <c r="I131" s="211"/>
      <c r="J131" s="211"/>
      <c r="K131" s="211"/>
      <c r="L131" s="211"/>
    </row>
    <row r="132" spans="1:13" ht="13.8" thickBot="1" x14ac:dyDescent="0.3">
      <c r="A132" s="230" t="s">
        <v>298</v>
      </c>
      <c r="B132" s="231">
        <f>+SUM(B130:L130)</f>
        <v>-6523.4829401945126</v>
      </c>
      <c r="C132" s="211"/>
      <c r="D132" s="211"/>
      <c r="E132" s="211"/>
      <c r="F132" s="211"/>
      <c r="G132" s="211"/>
      <c r="H132" s="211"/>
      <c r="I132" s="211"/>
      <c r="J132" s="211"/>
      <c r="K132" s="211"/>
      <c r="L132" s="211"/>
    </row>
    <row r="133" spans="1:13" ht="13.8" thickTop="1" x14ac:dyDescent="0.25">
      <c r="A133" s="94"/>
      <c r="B133" s="98"/>
      <c r="C133" s="211"/>
      <c r="D133" s="211"/>
      <c r="E133" s="211"/>
      <c r="F133" s="211"/>
      <c r="G133" s="211"/>
      <c r="H133" s="211"/>
      <c r="I133" s="211"/>
      <c r="J133" s="211"/>
      <c r="K133" s="211"/>
      <c r="L133" s="211"/>
    </row>
    <row r="134" spans="1:13" x14ac:dyDescent="0.25">
      <c r="A134" s="94"/>
      <c r="B134" s="98"/>
      <c r="C134" s="211"/>
      <c r="D134" s="211"/>
      <c r="E134" s="211"/>
      <c r="F134" s="211"/>
      <c r="G134" s="211"/>
      <c r="H134" s="211"/>
      <c r="I134" s="211"/>
      <c r="J134" s="211"/>
      <c r="K134" s="211"/>
      <c r="L134" s="211"/>
    </row>
    <row r="135" spans="1:13" x14ac:dyDescent="0.25">
      <c r="A135" s="301" t="s">
        <v>308</v>
      </c>
      <c r="B135" s="301"/>
      <c r="C135" s="301"/>
      <c r="D135" s="301"/>
      <c r="E135" s="301"/>
      <c r="F135" s="301"/>
      <c r="G135" s="301"/>
      <c r="H135" s="302"/>
      <c r="I135" s="302"/>
      <c r="J135" s="302"/>
      <c r="K135" s="302"/>
      <c r="L135" s="302"/>
    </row>
    <row r="136" spans="1:13" x14ac:dyDescent="0.25">
      <c r="A136" s="197"/>
      <c r="B136" s="197"/>
      <c r="C136" s="197"/>
      <c r="D136" s="197"/>
      <c r="E136" s="197"/>
      <c r="F136" s="197"/>
      <c r="G136" s="197"/>
    </row>
    <row r="137" spans="1:13" ht="13.8" thickBot="1" x14ac:dyDescent="0.3">
      <c r="A137" s="309" t="s">
        <v>326</v>
      </c>
      <c r="B137" s="310">
        <v>1979</v>
      </c>
      <c r="C137" s="310">
        <f>+B137+1</f>
        <v>1980</v>
      </c>
      <c r="D137" s="310">
        <f t="shared" ref="D137:L137" si="28">+C137+1</f>
        <v>1981</v>
      </c>
      <c r="E137" s="310">
        <f t="shared" si="28"/>
        <v>1982</v>
      </c>
      <c r="F137" s="310">
        <f t="shared" si="28"/>
        <v>1983</v>
      </c>
      <c r="G137" s="310">
        <f t="shared" si="28"/>
        <v>1984</v>
      </c>
      <c r="H137" s="250">
        <f t="shared" si="28"/>
        <v>1985</v>
      </c>
      <c r="I137" s="250">
        <f t="shared" si="28"/>
        <v>1986</v>
      </c>
      <c r="J137" s="250">
        <f t="shared" si="28"/>
        <v>1987</v>
      </c>
      <c r="K137" s="250">
        <f t="shared" si="28"/>
        <v>1988</v>
      </c>
      <c r="L137" s="250">
        <f t="shared" si="28"/>
        <v>1989</v>
      </c>
    </row>
    <row r="138" spans="1:13" x14ac:dyDescent="0.25">
      <c r="A138" s="178"/>
      <c r="B138" s="196"/>
      <c r="C138" s="196"/>
      <c r="D138" s="215"/>
      <c r="E138" s="215"/>
      <c r="F138" s="215"/>
      <c r="G138" s="215"/>
      <c r="H138" s="215"/>
      <c r="I138" s="215"/>
      <c r="J138" s="215"/>
      <c r="K138" s="215"/>
      <c r="L138" s="215"/>
    </row>
    <row r="139" spans="1:13" x14ac:dyDescent="0.25">
      <c r="A139" s="198" t="s">
        <v>288</v>
      </c>
      <c r="B139" s="200"/>
      <c r="C139" s="200"/>
      <c r="D139" s="216"/>
      <c r="E139" s="216"/>
      <c r="F139" s="216"/>
      <c r="G139" s="216"/>
      <c r="H139" s="216"/>
      <c r="I139" s="216"/>
      <c r="J139" s="216"/>
      <c r="K139" s="216"/>
      <c r="L139" s="216"/>
    </row>
    <row r="140" spans="1:13" x14ac:dyDescent="0.25">
      <c r="A140" s="178" t="s">
        <v>309</v>
      </c>
      <c r="B140" s="196"/>
      <c r="D140" s="211">
        <f t="shared" ref="D140:G140" si="29">+D13*0.175</f>
        <v>1353.625</v>
      </c>
      <c r="E140" s="211">
        <f t="shared" si="29"/>
        <v>1642.55</v>
      </c>
      <c r="F140" s="211">
        <f t="shared" si="29"/>
        <v>1842.05</v>
      </c>
      <c r="G140" s="211">
        <f t="shared" si="29"/>
        <v>2061.5</v>
      </c>
      <c r="H140" s="263"/>
      <c r="I140" s="263"/>
      <c r="J140" s="263"/>
      <c r="K140" s="263"/>
      <c r="L140" s="263"/>
    </row>
    <row r="141" spans="1:13" x14ac:dyDescent="0.25">
      <c r="A141" s="178" t="s">
        <v>310</v>
      </c>
      <c r="B141" s="196"/>
      <c r="C141" s="211"/>
      <c r="D141" s="211">
        <f>+D14</f>
        <v>791</v>
      </c>
      <c r="E141" s="211">
        <f t="shared" ref="E141:G141" si="30">+E14</f>
        <v>875</v>
      </c>
      <c r="F141" s="211">
        <f t="shared" si="30"/>
        <v>940</v>
      </c>
      <c r="G141" s="211">
        <f t="shared" si="30"/>
        <v>992</v>
      </c>
      <c r="H141" s="263"/>
      <c r="I141" s="263"/>
      <c r="J141" s="263"/>
      <c r="K141" s="263"/>
      <c r="L141" s="263"/>
    </row>
    <row r="142" spans="1:13" x14ac:dyDescent="0.25">
      <c r="A142" s="178" t="s">
        <v>137</v>
      </c>
      <c r="B142" s="196"/>
      <c r="C142" s="211"/>
      <c r="D142" s="224">
        <f>-D146</f>
        <v>-225</v>
      </c>
      <c r="E142" s="224">
        <f t="shared" ref="E142:G142" si="31">-E146</f>
        <v>-225</v>
      </c>
      <c r="F142" s="224">
        <f t="shared" si="31"/>
        <v>-225</v>
      </c>
      <c r="G142" s="224">
        <f t="shared" si="31"/>
        <v>-225</v>
      </c>
      <c r="H142" s="269"/>
      <c r="I142" s="269"/>
      <c r="J142" s="269"/>
      <c r="K142" s="269"/>
      <c r="L142" s="269"/>
      <c r="M142" s="178"/>
    </row>
    <row r="143" spans="1:13" ht="13.8" thickBot="1" x14ac:dyDescent="0.3">
      <c r="A143" s="234" t="s">
        <v>311</v>
      </c>
      <c r="B143" s="213"/>
      <c r="C143" s="214"/>
      <c r="D143" s="214">
        <f t="shared" ref="D143:G143" si="32">+SUM(D140:D142)</f>
        <v>1919.625</v>
      </c>
      <c r="E143" s="214">
        <f t="shared" si="32"/>
        <v>2292.5500000000002</v>
      </c>
      <c r="F143" s="214">
        <f t="shared" si="32"/>
        <v>2557.0500000000002</v>
      </c>
      <c r="G143" s="214">
        <f t="shared" si="32"/>
        <v>2828.5</v>
      </c>
      <c r="H143" s="265"/>
      <c r="I143" s="265"/>
      <c r="J143" s="265"/>
      <c r="K143" s="265"/>
      <c r="L143" s="265"/>
    </row>
    <row r="144" spans="1:13" ht="13.8" thickTop="1" x14ac:dyDescent="0.25">
      <c r="A144" s="197"/>
      <c r="B144" s="196"/>
      <c r="C144" s="196"/>
      <c r="D144" s="196"/>
      <c r="E144" s="196"/>
      <c r="F144" s="196"/>
      <c r="G144" s="196"/>
      <c r="H144" s="196"/>
      <c r="I144" s="196"/>
      <c r="J144" s="196"/>
      <c r="K144" s="196"/>
      <c r="L144" s="196"/>
    </row>
    <row r="145" spans="1:12" x14ac:dyDescent="0.25">
      <c r="A145" s="198" t="s">
        <v>325</v>
      </c>
      <c r="B145" s="210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</row>
    <row r="146" spans="1:12" x14ac:dyDescent="0.25">
      <c r="A146" s="178" t="s">
        <v>269</v>
      </c>
      <c r="B146" s="196"/>
      <c r="C146" s="211"/>
      <c r="D146" s="211">
        <f>+C148/10</f>
        <v>225</v>
      </c>
      <c r="E146" s="211">
        <f>+D146</f>
        <v>225</v>
      </c>
      <c r="F146" s="211">
        <f t="shared" ref="F146:G146" si="33">+E146</f>
        <v>225</v>
      </c>
      <c r="G146" s="211">
        <f t="shared" si="33"/>
        <v>225</v>
      </c>
      <c r="H146" s="263"/>
      <c r="I146" s="263"/>
      <c r="J146" s="263"/>
      <c r="K146" s="263"/>
      <c r="L146" s="263"/>
    </row>
    <row r="147" spans="1:12" x14ac:dyDescent="0.25">
      <c r="A147" s="197" t="s">
        <v>264</v>
      </c>
      <c r="B147" s="196"/>
      <c r="C147" s="211"/>
      <c r="D147" s="211">
        <f>+C147+D146</f>
        <v>225</v>
      </c>
      <c r="E147" s="211">
        <f t="shared" ref="E147:G147" si="34">+D147+E146</f>
        <v>450</v>
      </c>
      <c r="F147" s="211">
        <f t="shared" si="34"/>
        <v>675</v>
      </c>
      <c r="G147" s="211">
        <f t="shared" si="34"/>
        <v>900</v>
      </c>
      <c r="H147" s="263"/>
      <c r="I147" s="263"/>
      <c r="J147" s="263"/>
      <c r="K147" s="263"/>
      <c r="L147" s="263"/>
    </row>
    <row r="148" spans="1:12" ht="13.8" thickBot="1" x14ac:dyDescent="0.3">
      <c r="A148" s="205" t="s">
        <v>270</v>
      </c>
      <c r="B148" s="213"/>
      <c r="C148" s="214">
        <v>2250</v>
      </c>
      <c r="D148" s="214">
        <f>+C148-D146</f>
        <v>2025</v>
      </c>
      <c r="E148" s="214">
        <f t="shared" ref="E148:G148" si="35">+D148-E146</f>
        <v>1800</v>
      </c>
      <c r="F148" s="214">
        <f t="shared" si="35"/>
        <v>1575</v>
      </c>
      <c r="G148" s="214">
        <f t="shared" si="35"/>
        <v>1350</v>
      </c>
      <c r="H148" s="265"/>
      <c r="I148" s="265"/>
      <c r="J148" s="265"/>
      <c r="K148" s="265"/>
      <c r="L148" s="265"/>
    </row>
    <row r="149" spans="1:12" ht="13.8" thickTop="1" x14ac:dyDescent="0.25">
      <c r="A149" s="178"/>
      <c r="B149" s="196"/>
      <c r="C149" s="211"/>
      <c r="D149" s="211"/>
      <c r="E149" s="211"/>
      <c r="F149" s="211"/>
      <c r="G149" s="211"/>
      <c r="H149" s="211"/>
      <c r="I149" s="211"/>
      <c r="J149" s="211"/>
      <c r="K149" s="211"/>
      <c r="L149" s="211"/>
    </row>
    <row r="150" spans="1:12" x14ac:dyDescent="0.25"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</row>
    <row r="151" spans="1:12" x14ac:dyDescent="0.25">
      <c r="B151" s="196"/>
      <c r="C151" s="196"/>
      <c r="D151" s="196"/>
      <c r="E151" s="196"/>
      <c r="F151" s="196"/>
      <c r="G151" s="196"/>
      <c r="H151" s="196"/>
      <c r="I151" s="196"/>
      <c r="J151" s="196"/>
      <c r="K151" s="196"/>
      <c r="L151" s="196"/>
    </row>
    <row r="152" spans="1:12" ht="13.8" thickBot="1" x14ac:dyDescent="0.3">
      <c r="A152" s="309" t="s">
        <v>293</v>
      </c>
      <c r="B152" s="310">
        <v>1979</v>
      </c>
      <c r="C152" s="310">
        <f>+B152+1</f>
        <v>1980</v>
      </c>
      <c r="D152" s="310">
        <f t="shared" ref="D152" si="36">+C152+1</f>
        <v>1981</v>
      </c>
      <c r="E152" s="310">
        <f t="shared" ref="E152" si="37">+D152+1</f>
        <v>1982</v>
      </c>
      <c r="F152" s="310">
        <f t="shared" ref="F152" si="38">+E152+1</f>
        <v>1983</v>
      </c>
      <c r="G152" s="310">
        <f t="shared" ref="G152" si="39">+F152+1</f>
        <v>1984</v>
      </c>
      <c r="H152" s="250">
        <f t="shared" ref="H152" si="40">+G152+1</f>
        <v>1985</v>
      </c>
      <c r="I152" s="250">
        <f t="shared" ref="I152" si="41">+H152+1</f>
        <v>1986</v>
      </c>
      <c r="J152" s="250">
        <f t="shared" ref="J152" si="42">+I152+1</f>
        <v>1987</v>
      </c>
      <c r="K152" s="250">
        <f t="shared" ref="K152" si="43">+J152+1</f>
        <v>1988</v>
      </c>
      <c r="L152" s="250">
        <f t="shared" ref="L152" si="44">+K152+1</f>
        <v>1989</v>
      </c>
    </row>
    <row r="153" spans="1:12" x14ac:dyDescent="0.25">
      <c r="A153" s="197"/>
      <c r="B153" s="196"/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</row>
    <row r="154" spans="1:12" x14ac:dyDescent="0.25">
      <c r="A154" s="197" t="s">
        <v>302</v>
      </c>
      <c r="B154" s="196"/>
      <c r="C154" s="196"/>
      <c r="D154" s="196"/>
      <c r="E154" s="196"/>
      <c r="F154" s="196"/>
      <c r="G154" s="196"/>
      <c r="H154" s="196"/>
      <c r="I154" s="196"/>
      <c r="J154" s="196"/>
      <c r="K154" s="196"/>
      <c r="L154" s="267"/>
    </row>
    <row r="155" spans="1:12" x14ac:dyDescent="0.25">
      <c r="A155" s="197" t="s">
        <v>303</v>
      </c>
      <c r="B155" s="196"/>
      <c r="C155" s="196"/>
      <c r="D155" s="196"/>
      <c r="E155" s="196"/>
      <c r="F155" s="196"/>
      <c r="G155" s="196"/>
      <c r="H155" s="196"/>
      <c r="I155" s="196"/>
      <c r="J155" s="196"/>
      <c r="K155" s="196"/>
      <c r="L155" s="267"/>
    </row>
    <row r="156" spans="1:12" x14ac:dyDescent="0.25">
      <c r="A156" s="197" t="s">
        <v>169</v>
      </c>
      <c r="B156" s="196"/>
      <c r="C156" s="196"/>
      <c r="D156" s="196"/>
      <c r="E156" s="196"/>
      <c r="F156" s="196"/>
      <c r="G156" s="196"/>
      <c r="H156" s="196"/>
      <c r="I156" s="196"/>
      <c r="J156" s="196"/>
      <c r="K156" s="196"/>
      <c r="L156" s="267"/>
    </row>
    <row r="157" spans="1:12" ht="13.8" thickBot="1" x14ac:dyDescent="0.3">
      <c r="A157" s="218" t="s">
        <v>304</v>
      </c>
      <c r="B157" s="213"/>
      <c r="C157" s="213"/>
      <c r="D157" s="213"/>
      <c r="E157" s="213"/>
      <c r="F157" s="213"/>
      <c r="G157" s="213"/>
      <c r="H157" s="213"/>
      <c r="I157" s="213"/>
      <c r="J157" s="213"/>
      <c r="K157" s="213"/>
      <c r="L157" s="265"/>
    </row>
    <row r="158" spans="1:12" ht="13.8" thickTop="1" x14ac:dyDescent="0.25">
      <c r="A158" s="197"/>
      <c r="B158" s="196"/>
      <c r="C158" s="196"/>
      <c r="D158" s="196"/>
      <c r="E158" s="196"/>
      <c r="F158" s="196"/>
      <c r="G158" s="196"/>
      <c r="H158" s="196"/>
      <c r="I158" s="196"/>
      <c r="J158" s="196"/>
      <c r="K158" s="196"/>
      <c r="L158" s="196"/>
    </row>
    <row r="159" spans="1:12" x14ac:dyDescent="0.25">
      <c r="A159" s="197"/>
      <c r="B159" s="196"/>
      <c r="C159" s="196"/>
      <c r="D159" s="196"/>
      <c r="E159" s="196"/>
      <c r="F159" s="196"/>
      <c r="G159" s="196"/>
      <c r="H159" s="196"/>
      <c r="I159" s="196"/>
      <c r="J159" s="196"/>
      <c r="K159" s="196"/>
      <c r="L159" s="196"/>
    </row>
    <row r="160" spans="1:12" ht="13.8" thickBot="1" x14ac:dyDescent="0.3">
      <c r="A160" s="309" t="s">
        <v>290</v>
      </c>
      <c r="B160" s="310">
        <v>1979</v>
      </c>
      <c r="C160" s="310">
        <f t="shared" ref="C160" si="45">+B160+1</f>
        <v>1980</v>
      </c>
      <c r="D160" s="310">
        <f t="shared" ref="D160" si="46">+C160+1</f>
        <v>1981</v>
      </c>
      <c r="E160" s="310">
        <f t="shared" ref="E160" si="47">+D160+1</f>
        <v>1982</v>
      </c>
      <c r="F160" s="310">
        <f t="shared" ref="F160" si="48">+E160+1</f>
        <v>1983</v>
      </c>
      <c r="G160" s="310">
        <f t="shared" ref="G160" si="49">+F160+1</f>
        <v>1984</v>
      </c>
      <c r="H160" s="250">
        <f t="shared" ref="H160" si="50">+G160+1</f>
        <v>1985</v>
      </c>
      <c r="I160" s="250">
        <f t="shared" ref="I160" si="51">+H160+1</f>
        <v>1986</v>
      </c>
      <c r="J160" s="250">
        <f t="shared" ref="J160" si="52">+I160+1</f>
        <v>1987</v>
      </c>
      <c r="K160" s="250">
        <f t="shared" ref="K160" si="53">+J160+1</f>
        <v>1988</v>
      </c>
      <c r="L160" s="250">
        <f t="shared" ref="L160" si="54">+K160+1</f>
        <v>1989</v>
      </c>
    </row>
    <row r="161" spans="1:12" x14ac:dyDescent="0.25">
      <c r="A161" s="197"/>
      <c r="B161" s="196"/>
      <c r="C161" s="211"/>
      <c r="D161" s="211"/>
      <c r="E161" s="211"/>
      <c r="F161" s="211"/>
      <c r="G161" s="211"/>
      <c r="H161" s="211"/>
      <c r="I161" s="211"/>
      <c r="J161" s="211"/>
      <c r="K161" s="211"/>
      <c r="L161" s="211"/>
    </row>
    <row r="162" spans="1:12" x14ac:dyDescent="0.25">
      <c r="A162" s="178" t="s">
        <v>292</v>
      </c>
      <c r="B162" s="196"/>
      <c r="C162" s="211"/>
      <c r="D162" s="211">
        <f>+D143*$B$76</f>
        <v>921.42</v>
      </c>
      <c r="E162" s="211">
        <f t="shared" ref="E162:G162" si="55">+E143*$B$76</f>
        <v>1100.424</v>
      </c>
      <c r="F162" s="211">
        <f t="shared" si="55"/>
        <v>1227.384</v>
      </c>
      <c r="G162" s="211">
        <f t="shared" si="55"/>
        <v>1357.6799999999998</v>
      </c>
      <c r="H162" s="263"/>
      <c r="I162" s="263"/>
      <c r="J162" s="263"/>
      <c r="K162" s="263"/>
      <c r="L162" s="263"/>
    </row>
    <row r="163" spans="1:12" x14ac:dyDescent="0.25">
      <c r="A163" s="199" t="s">
        <v>291</v>
      </c>
      <c r="B163" s="195"/>
      <c r="C163" s="227"/>
      <c r="D163" s="227">
        <f>+D143-D162</f>
        <v>998.20500000000004</v>
      </c>
      <c r="E163" s="227">
        <f t="shared" ref="E163:G163" si="56">+E143-E162</f>
        <v>1192.1260000000002</v>
      </c>
      <c r="F163" s="227">
        <f t="shared" si="56"/>
        <v>1329.6660000000002</v>
      </c>
      <c r="G163" s="227">
        <f t="shared" si="56"/>
        <v>1470.8200000000002</v>
      </c>
      <c r="H163" s="268"/>
      <c r="I163" s="268"/>
      <c r="J163" s="268"/>
      <c r="K163" s="268"/>
      <c r="L163" s="268"/>
    </row>
    <row r="164" spans="1:12" x14ac:dyDescent="0.25">
      <c r="A164" s="197"/>
      <c r="B164" s="196"/>
      <c r="C164" s="211"/>
      <c r="D164" s="211"/>
      <c r="E164" s="211"/>
      <c r="F164" s="211"/>
      <c r="G164" s="211"/>
      <c r="H164" s="211"/>
      <c r="I164" s="211"/>
      <c r="J164" s="211"/>
      <c r="K164" s="211"/>
      <c r="L164" s="211"/>
    </row>
    <row r="165" spans="1:12" x14ac:dyDescent="0.25">
      <c r="A165" s="178" t="s">
        <v>137</v>
      </c>
      <c r="B165" s="196"/>
      <c r="C165" s="211"/>
      <c r="D165" s="211">
        <f>-D142</f>
        <v>225</v>
      </c>
      <c r="E165" s="211">
        <f t="shared" ref="E165:G165" si="57">-E142</f>
        <v>225</v>
      </c>
      <c r="F165" s="211">
        <f t="shared" si="57"/>
        <v>225</v>
      </c>
      <c r="G165" s="211">
        <f t="shared" si="57"/>
        <v>225</v>
      </c>
      <c r="H165" s="263"/>
      <c r="I165" s="263"/>
      <c r="J165" s="263"/>
      <c r="K165" s="263"/>
      <c r="L165" s="263"/>
    </row>
    <row r="166" spans="1:12" x14ac:dyDescent="0.25">
      <c r="A166" s="178" t="s">
        <v>305</v>
      </c>
      <c r="B166" s="224"/>
      <c r="C166" s="224"/>
      <c r="D166" s="224"/>
      <c r="E166" s="224"/>
      <c r="F166" s="224"/>
      <c r="G166" s="224"/>
      <c r="H166" s="224"/>
      <c r="I166" s="224"/>
      <c r="J166" s="224"/>
      <c r="K166" s="224"/>
      <c r="L166" s="224"/>
    </row>
    <row r="167" spans="1:12" x14ac:dyDescent="0.25">
      <c r="A167" s="178" t="s">
        <v>263</v>
      </c>
      <c r="B167" s="224"/>
      <c r="C167" s="224">
        <f>-C148</f>
        <v>-2250</v>
      </c>
      <c r="D167" s="224"/>
      <c r="E167" s="224"/>
      <c r="F167" s="224"/>
      <c r="G167" s="224"/>
      <c r="H167" s="224"/>
      <c r="I167" s="224"/>
      <c r="J167" s="224"/>
      <c r="K167" s="224"/>
      <c r="L167" s="224"/>
    </row>
    <row r="168" spans="1:12" x14ac:dyDescent="0.25">
      <c r="A168" s="178" t="s">
        <v>293</v>
      </c>
      <c r="B168" s="196"/>
      <c r="C168" s="211"/>
      <c r="D168" s="211"/>
      <c r="E168" s="211"/>
      <c r="F168" s="211"/>
      <c r="G168" s="211"/>
      <c r="H168" s="211"/>
      <c r="I168" s="211"/>
      <c r="J168" s="211"/>
      <c r="K168" s="211"/>
      <c r="L168" s="263"/>
    </row>
    <row r="169" spans="1:12" x14ac:dyDescent="0.25">
      <c r="A169" s="178" t="s">
        <v>297</v>
      </c>
      <c r="B169" s="224"/>
      <c r="C169" s="224">
        <f t="shared" ref="C169:G169" si="58">+SUM(C163:C168)</f>
        <v>-2250</v>
      </c>
      <c r="D169" s="211">
        <f t="shared" si="58"/>
        <v>1223.2049999999999</v>
      </c>
      <c r="E169" s="211">
        <f t="shared" si="58"/>
        <v>1417.1260000000002</v>
      </c>
      <c r="F169" s="211">
        <f t="shared" si="58"/>
        <v>1554.6660000000002</v>
      </c>
      <c r="G169" s="211">
        <f t="shared" si="58"/>
        <v>1695.8200000000002</v>
      </c>
      <c r="H169" s="263"/>
      <c r="I169" s="263"/>
      <c r="J169" s="263"/>
      <c r="K169" s="263"/>
      <c r="L169" s="263"/>
    </row>
    <row r="170" spans="1:12" x14ac:dyDescent="0.25">
      <c r="A170" s="178" t="s">
        <v>294</v>
      </c>
      <c r="B170" s="229"/>
      <c r="C170" s="228">
        <f>+D170</f>
        <v>0.16033429107983385</v>
      </c>
      <c r="D170" s="228">
        <f>+D127</f>
        <v>0.16033429107983385</v>
      </c>
      <c r="E170" s="228">
        <f t="shared" ref="E170" si="59">+D170</f>
        <v>0.16033429107983385</v>
      </c>
      <c r="F170" s="228">
        <f t="shared" ref="F170" si="60">+E170</f>
        <v>0.16033429107983385</v>
      </c>
      <c r="G170" s="228">
        <f t="shared" ref="G170" si="61">+F170</f>
        <v>0.16033429107983385</v>
      </c>
      <c r="H170" s="270"/>
      <c r="I170" s="270"/>
      <c r="J170" s="270"/>
      <c r="K170" s="270"/>
      <c r="L170" s="270"/>
    </row>
    <row r="171" spans="1:12" x14ac:dyDescent="0.25">
      <c r="A171" s="178" t="s">
        <v>306</v>
      </c>
      <c r="B171" s="196">
        <v>0</v>
      </c>
      <c r="C171" s="211">
        <v>1</v>
      </c>
      <c r="D171" s="211">
        <f>+C171+1</f>
        <v>2</v>
      </c>
      <c r="E171" s="211">
        <f t="shared" ref="E171" si="62">+D171+1</f>
        <v>3</v>
      </c>
      <c r="F171" s="211">
        <f t="shared" ref="F171" si="63">+E171+1</f>
        <v>4</v>
      </c>
      <c r="G171" s="211">
        <f t="shared" ref="G171" si="64">+F171+1</f>
        <v>5</v>
      </c>
      <c r="H171" s="263"/>
      <c r="I171" s="263"/>
      <c r="J171" s="263"/>
      <c r="K171" s="263"/>
      <c r="L171" s="263"/>
    </row>
    <row r="172" spans="1:12" x14ac:dyDescent="0.25">
      <c r="A172" s="178" t="s">
        <v>295</v>
      </c>
      <c r="B172" s="226"/>
      <c r="C172" s="226">
        <f t="shared" ref="C172" si="65">1/(1+C170)^C171</f>
        <v>0.86182060436167662</v>
      </c>
      <c r="D172" s="226">
        <f t="shared" ref="D172:G172" si="66">1/(1+D170)^D171</f>
        <v>0.7427347541023257</v>
      </c>
      <c r="E172" s="226">
        <f t="shared" si="66"/>
        <v>0.64010411466088768</v>
      </c>
      <c r="F172" s="226">
        <f t="shared" si="66"/>
        <v>0.55165491495144225</v>
      </c>
      <c r="G172" s="226">
        <f t="shared" si="66"/>
        <v>0.47542757220254128</v>
      </c>
      <c r="H172" s="271"/>
      <c r="I172" s="271"/>
      <c r="J172" s="271"/>
      <c r="K172" s="271"/>
      <c r="L172" s="271"/>
    </row>
    <row r="173" spans="1:12" ht="13.8" thickBot="1" x14ac:dyDescent="0.3">
      <c r="A173" s="205" t="s">
        <v>296</v>
      </c>
      <c r="B173" s="225"/>
      <c r="C173" s="214">
        <f t="shared" ref="C173" si="67">+C172*C169</f>
        <v>-1939.0963598137723</v>
      </c>
      <c r="D173" s="214">
        <f t="shared" ref="D173:G173" si="68">+D172*D169</f>
        <v>908.51686489173528</v>
      </c>
      <c r="E173" s="214">
        <f t="shared" si="68"/>
        <v>907.10818359292523</v>
      </c>
      <c r="F173" s="214">
        <f t="shared" si="68"/>
        <v>857.63914000789907</v>
      </c>
      <c r="G173" s="214">
        <f t="shared" si="68"/>
        <v>806.23958549251358</v>
      </c>
      <c r="H173" s="265"/>
      <c r="I173" s="265"/>
      <c r="J173" s="265"/>
      <c r="K173" s="265"/>
      <c r="L173" s="265"/>
    </row>
    <row r="174" spans="1:12" ht="13.8" thickTop="1" x14ac:dyDescent="0.25">
      <c r="A174" s="197"/>
      <c r="B174" s="196"/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</row>
    <row r="175" spans="1:12" ht="13.8" thickBot="1" x14ac:dyDescent="0.3">
      <c r="A175" s="230" t="s">
        <v>298</v>
      </c>
      <c r="B175" s="231">
        <f>+SUM(B173:L173)</f>
        <v>1540.4074141713008</v>
      </c>
      <c r="C175" s="211"/>
      <c r="D175" s="211"/>
      <c r="E175" s="211"/>
      <c r="F175" s="211"/>
      <c r="G175" s="211"/>
      <c r="H175" s="211"/>
      <c r="I175" s="211"/>
      <c r="J175" s="211"/>
      <c r="K175" s="211"/>
      <c r="L175" s="211"/>
    </row>
    <row r="176" spans="1:12" ht="13.8" thickTop="1" x14ac:dyDescent="0.25"/>
    <row r="178" spans="1:12" x14ac:dyDescent="0.25">
      <c r="A178" s="235" t="s">
        <v>312</v>
      </c>
      <c r="B178" s="235"/>
      <c r="C178" s="235"/>
      <c r="D178" s="235"/>
      <c r="E178" s="235"/>
      <c r="F178" s="235"/>
      <c r="G178" s="235"/>
      <c r="H178" s="236"/>
      <c r="I178" s="236"/>
      <c r="J178" s="236"/>
      <c r="K178" s="236"/>
      <c r="L178" s="236"/>
    </row>
    <row r="180" spans="1:12" x14ac:dyDescent="0.25">
      <c r="A180" s="178" t="s">
        <v>314</v>
      </c>
      <c r="B180" s="224">
        <f>+B132</f>
        <v>-6523.4829401945126</v>
      </c>
    </row>
    <row r="181" spans="1:12" x14ac:dyDescent="0.25">
      <c r="A181" s="178" t="s">
        <v>315</v>
      </c>
      <c r="B181" s="224">
        <f>+B175</f>
        <v>1540.4074141713008</v>
      </c>
    </row>
    <row r="182" spans="1:12" ht="13.8" thickBot="1" x14ac:dyDescent="0.3">
      <c r="A182" s="230" t="s">
        <v>313</v>
      </c>
      <c r="B182" s="231">
        <f>+B180+B181</f>
        <v>-4983.0755260232118</v>
      </c>
    </row>
    <row r="183" spans="1:12" ht="13.8" thickTop="1" x14ac:dyDescent="0.25"/>
  </sheetData>
  <mergeCells count="5">
    <mergeCell ref="A53:G53"/>
    <mergeCell ref="D59:G59"/>
    <mergeCell ref="H59:L59"/>
    <mergeCell ref="C70:G70"/>
    <mergeCell ref="H70:L70"/>
  </mergeCells>
  <pageMargins left="0.75" right="0.75" top="1" bottom="1" header="0.5" footer="0.5"/>
  <pageSetup scale="63" orientation="portrait" r:id="rId1"/>
  <headerFooter alignWithMargins="0"/>
  <rowBreaks count="1" manualBreakCount="1">
    <brk id="53" max="11" man="1"/>
  </rowBreaks>
  <colBreaks count="1" manualBreakCount="1">
    <brk id="12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2"/>
  <sheetViews>
    <sheetView workbookViewId="0">
      <selection activeCell="A10" sqref="A10"/>
    </sheetView>
  </sheetViews>
  <sheetFormatPr defaultColWidth="9.109375" defaultRowHeight="13.2" x14ac:dyDescent="0.25"/>
  <cols>
    <col min="1" max="1" width="24.6640625" customWidth="1"/>
  </cols>
  <sheetData>
    <row r="1" spans="1:17" x14ac:dyDescent="0.25">
      <c r="A1" s="275" t="s">
        <v>21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</row>
    <row r="2" spans="1:17" x14ac:dyDescent="0.25">
      <c r="A2" s="276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</row>
    <row r="3" spans="1:17" x14ac:dyDescent="0.25">
      <c r="A3" s="4"/>
      <c r="B3" s="282" t="s">
        <v>1</v>
      </c>
      <c r="C3" s="282"/>
      <c r="D3" s="282"/>
      <c r="E3" s="282"/>
      <c r="F3" s="282"/>
      <c r="G3" s="282" t="s">
        <v>2</v>
      </c>
      <c r="H3" s="282"/>
      <c r="I3" s="282"/>
      <c r="J3" s="282"/>
      <c r="K3" s="282"/>
      <c r="L3" s="282" t="s">
        <v>27</v>
      </c>
      <c r="M3" s="282"/>
      <c r="N3" s="282"/>
      <c r="O3" s="282"/>
      <c r="P3" s="282"/>
    </row>
    <row r="4" spans="1:17" x14ac:dyDescent="0.25">
      <c r="A4" s="6"/>
      <c r="B4" s="8">
        <v>1974</v>
      </c>
      <c r="C4" s="8">
        <v>1975</v>
      </c>
      <c r="D4" s="8">
        <v>1976</v>
      </c>
      <c r="E4" s="8">
        <v>1977</v>
      </c>
      <c r="F4" s="8">
        <v>1978</v>
      </c>
      <c r="G4" s="8">
        <v>1974</v>
      </c>
      <c r="H4" s="8">
        <v>1975</v>
      </c>
      <c r="I4" s="8">
        <v>1976</v>
      </c>
      <c r="J4" s="8">
        <v>1977</v>
      </c>
      <c r="K4" s="8">
        <v>1978</v>
      </c>
      <c r="L4" s="8">
        <v>1974</v>
      </c>
      <c r="M4" s="8">
        <v>1975</v>
      </c>
      <c r="N4" s="8">
        <v>1976</v>
      </c>
      <c r="O4" s="8">
        <v>1977</v>
      </c>
      <c r="P4" s="8">
        <v>1978</v>
      </c>
    </row>
    <row r="5" spans="1:17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x14ac:dyDescent="0.25">
      <c r="A6" s="1" t="s">
        <v>3</v>
      </c>
      <c r="B6" s="11">
        <v>4828</v>
      </c>
      <c r="C6" s="11">
        <v>4671</v>
      </c>
      <c r="D6" s="11">
        <v>4805</v>
      </c>
      <c r="E6" s="11">
        <v>5235</v>
      </c>
      <c r="F6" s="11">
        <v>5490</v>
      </c>
      <c r="G6" s="11">
        <v>2216</v>
      </c>
      <c r="H6" s="11">
        <v>2333</v>
      </c>
      <c r="I6" s="11">
        <v>2630</v>
      </c>
      <c r="J6" s="11">
        <v>2923</v>
      </c>
      <c r="K6" s="11">
        <v>3268</v>
      </c>
      <c r="L6" s="11">
        <v>4938</v>
      </c>
      <c r="M6" s="11">
        <v>4888</v>
      </c>
      <c r="N6" s="11">
        <v>5652</v>
      </c>
      <c r="O6" s="11">
        <v>6234</v>
      </c>
      <c r="P6" s="11">
        <v>6888</v>
      </c>
    </row>
    <row r="7" spans="1:17" x14ac:dyDescent="0.25">
      <c r="A7" s="1" t="s">
        <v>4</v>
      </c>
      <c r="B7" s="18">
        <v>323</v>
      </c>
      <c r="C7" s="18">
        <v>198</v>
      </c>
      <c r="D7" s="18">
        <v>212</v>
      </c>
      <c r="E7" s="18">
        <v>251</v>
      </c>
      <c r="F7" s="18">
        <v>349</v>
      </c>
      <c r="G7" s="18">
        <v>151</v>
      </c>
      <c r="H7" s="18">
        <v>116</v>
      </c>
      <c r="I7" s="18">
        <v>117</v>
      </c>
      <c r="J7" s="18">
        <v>135</v>
      </c>
      <c r="K7" s="18">
        <v>120</v>
      </c>
      <c r="L7" s="18">
        <v>558</v>
      </c>
      <c r="M7" s="18">
        <v>616</v>
      </c>
      <c r="N7" s="18">
        <v>613</v>
      </c>
      <c r="O7" s="18">
        <v>566</v>
      </c>
      <c r="P7" s="18">
        <v>575</v>
      </c>
    </row>
    <row r="8" spans="1:17" x14ac:dyDescent="0.25">
      <c r="A8" s="1" t="s">
        <v>5</v>
      </c>
      <c r="B8" s="14">
        <v>7.6</v>
      </c>
      <c r="C8" s="14">
        <v>4.66</v>
      </c>
      <c r="D8" s="14">
        <v>4.9800000000000004</v>
      </c>
      <c r="E8" s="14">
        <v>5.91</v>
      </c>
      <c r="F8" s="14">
        <v>8.1999999999999993</v>
      </c>
      <c r="G8" s="14">
        <v>5.43</v>
      </c>
      <c r="H8" s="14">
        <v>4.17</v>
      </c>
      <c r="I8" s="14">
        <v>4.5199999999999996</v>
      </c>
      <c r="J8" s="14">
        <v>4.93</v>
      </c>
      <c r="K8" s="14">
        <v>4.25</v>
      </c>
      <c r="L8" s="14">
        <v>3.18</v>
      </c>
      <c r="M8" s="14">
        <v>3.33</v>
      </c>
      <c r="N8" s="14">
        <v>3.3</v>
      </c>
      <c r="O8" s="14">
        <v>3.01</v>
      </c>
      <c r="P8" s="14">
        <v>3.16</v>
      </c>
    </row>
    <row r="9" spans="1:17" x14ac:dyDescent="0.25">
      <c r="A9" s="1" t="s">
        <v>6</v>
      </c>
      <c r="B9" s="14">
        <v>1</v>
      </c>
      <c r="C9" s="14">
        <v>1.25</v>
      </c>
      <c r="D9" s="14">
        <v>1.5</v>
      </c>
      <c r="E9" s="14">
        <v>1.65</v>
      </c>
      <c r="F9" s="14">
        <v>1.8</v>
      </c>
      <c r="G9" s="14">
        <v>1.53</v>
      </c>
      <c r="H9" s="14">
        <v>1.8</v>
      </c>
      <c r="I9" s="14">
        <v>1.8</v>
      </c>
      <c r="J9" s="14">
        <v>1.85</v>
      </c>
      <c r="K9" s="14">
        <v>2</v>
      </c>
      <c r="L9" s="14">
        <v>0.6</v>
      </c>
      <c r="M9" s="14">
        <v>0.75</v>
      </c>
      <c r="N9" s="14">
        <v>0.95</v>
      </c>
      <c r="O9" s="14">
        <v>1.1499999999999999</v>
      </c>
      <c r="P9" s="14">
        <v>1.3</v>
      </c>
    </row>
    <row r="10" spans="1:17" x14ac:dyDescent="0.25">
      <c r="A10" s="1" t="s">
        <v>7</v>
      </c>
      <c r="B10" s="15">
        <v>5.2999999999999999E-2</v>
      </c>
      <c r="C10" s="15">
        <v>5.7000000000000002E-2</v>
      </c>
      <c r="D10" s="15">
        <v>4.2999999999999997E-2</v>
      </c>
      <c r="E10" s="15">
        <v>0.05</v>
      </c>
      <c r="F10" s="15">
        <v>4.1000000000000002E-2</v>
      </c>
      <c r="G10" s="15">
        <v>6.3E-2</v>
      </c>
      <c r="H10" s="15">
        <v>5.3999999999999999E-2</v>
      </c>
      <c r="I10" s="15">
        <v>4.4999999999999998E-2</v>
      </c>
      <c r="J10" s="15">
        <v>4.4999999999999998E-2</v>
      </c>
      <c r="K10" s="15">
        <v>7.0999999999999994E-2</v>
      </c>
      <c r="L10" s="15">
        <v>2.5000000000000001E-2</v>
      </c>
      <c r="M10" s="15">
        <v>1.7000000000000001E-2</v>
      </c>
      <c r="N10" s="15">
        <v>2.3E-2</v>
      </c>
      <c r="O10" s="15">
        <v>4.4999999999999998E-2</v>
      </c>
      <c r="P10" s="15">
        <v>5.6000000000000001E-2</v>
      </c>
    </row>
    <row r="11" spans="1:17" x14ac:dyDescent="0.25">
      <c r="A11" s="1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7" x14ac:dyDescent="0.25">
      <c r="A12" s="1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" x14ac:dyDescent="0.25">
      <c r="A13" s="10" t="s">
        <v>9</v>
      </c>
      <c r="B13" s="13">
        <v>23</v>
      </c>
      <c r="C13" s="13">
        <v>30</v>
      </c>
      <c r="D13" s="13">
        <v>36</v>
      </c>
      <c r="E13" s="13">
        <v>46</v>
      </c>
      <c r="F13" s="13">
        <v>48</v>
      </c>
      <c r="G13" s="13">
        <v>54</v>
      </c>
      <c r="H13" s="13">
        <v>42</v>
      </c>
      <c r="I13" s="13">
        <v>45</v>
      </c>
      <c r="J13" s="13">
        <v>51</v>
      </c>
      <c r="K13" s="13">
        <v>45</v>
      </c>
      <c r="L13" s="13">
        <v>35</v>
      </c>
      <c r="M13" s="13">
        <v>48</v>
      </c>
      <c r="N13" s="13">
        <v>57</v>
      </c>
      <c r="O13" s="13">
        <v>44</v>
      </c>
      <c r="P13" s="13">
        <v>31</v>
      </c>
    </row>
    <row r="14" spans="1:17" x14ac:dyDescent="0.25">
      <c r="A14" s="10" t="s">
        <v>10</v>
      </c>
      <c r="B14" s="18">
        <v>10</v>
      </c>
      <c r="C14" s="18">
        <v>17</v>
      </c>
      <c r="D14" s="18">
        <v>21</v>
      </c>
      <c r="E14" s="18">
        <v>30</v>
      </c>
      <c r="F14" s="18">
        <v>32</v>
      </c>
      <c r="G14" s="18">
        <v>23</v>
      </c>
      <c r="H14" s="18">
        <v>27</v>
      </c>
      <c r="I14" s="18">
        <v>33</v>
      </c>
      <c r="J14" s="18">
        <v>39</v>
      </c>
      <c r="K14" s="18">
        <v>28</v>
      </c>
      <c r="L14" s="18">
        <v>25</v>
      </c>
      <c r="M14" s="18">
        <v>27</v>
      </c>
      <c r="N14" s="18">
        <v>38</v>
      </c>
      <c r="O14" s="18">
        <v>25</v>
      </c>
      <c r="P14" s="18">
        <v>22</v>
      </c>
      <c r="Q14" s="19"/>
    </row>
    <row r="15" spans="1:17" x14ac:dyDescent="0.25">
      <c r="A15" s="10" t="s">
        <v>11</v>
      </c>
      <c r="B15" s="18">
        <v>19</v>
      </c>
      <c r="C15" s="18">
        <v>22</v>
      </c>
      <c r="D15" s="18">
        <v>35</v>
      </c>
      <c r="E15" s="18">
        <v>33</v>
      </c>
      <c r="F15" s="18">
        <v>44</v>
      </c>
      <c r="G15" s="18">
        <v>28</v>
      </c>
      <c r="H15" s="18">
        <v>33</v>
      </c>
      <c r="I15" s="18">
        <v>40</v>
      </c>
      <c r="J15" s="18">
        <v>44</v>
      </c>
      <c r="K15" s="18">
        <v>28</v>
      </c>
      <c r="L15" s="18">
        <v>28</v>
      </c>
      <c r="M15" s="18">
        <v>46</v>
      </c>
      <c r="N15" s="18">
        <v>43</v>
      </c>
      <c r="O15" s="18">
        <v>27</v>
      </c>
      <c r="P15" s="18">
        <v>25</v>
      </c>
      <c r="Q15" s="19"/>
    </row>
    <row r="16" spans="1:17" x14ac:dyDescent="0.25">
      <c r="A16" s="1" t="s">
        <v>12</v>
      </c>
      <c r="B16" s="20">
        <v>2.5</v>
      </c>
      <c r="C16" s="20">
        <v>4.7</v>
      </c>
      <c r="D16" s="18">
        <v>7</v>
      </c>
      <c r="E16" s="20">
        <v>5.6</v>
      </c>
      <c r="F16" s="20">
        <v>5.4</v>
      </c>
      <c r="G16" s="20">
        <v>5.2</v>
      </c>
      <c r="H16" s="20">
        <v>7.9</v>
      </c>
      <c r="I16" s="20">
        <v>8.8000000000000007</v>
      </c>
      <c r="J16" s="20">
        <v>8.9</v>
      </c>
      <c r="K16" s="20">
        <v>6.6</v>
      </c>
      <c r="L16" s="20">
        <v>8.8000000000000007</v>
      </c>
      <c r="M16" s="20">
        <v>13.8</v>
      </c>
      <c r="N16" s="18">
        <v>13</v>
      </c>
      <c r="O16" s="18">
        <v>9</v>
      </c>
      <c r="P16" s="20">
        <v>7.9</v>
      </c>
    </row>
    <row r="17" spans="1:17" x14ac:dyDescent="0.25">
      <c r="A17" s="1"/>
      <c r="B17" s="20"/>
      <c r="C17" s="20"/>
      <c r="D17" s="18"/>
      <c r="E17" s="20"/>
      <c r="F17" s="20"/>
      <c r="G17" s="20"/>
      <c r="H17" s="20"/>
      <c r="I17" s="20"/>
      <c r="J17" s="20"/>
      <c r="K17" s="20"/>
      <c r="L17" s="20"/>
      <c r="M17" s="20"/>
      <c r="N17" s="18"/>
      <c r="O17" s="18"/>
      <c r="P17" s="20"/>
    </row>
    <row r="18" spans="1:17" x14ac:dyDescent="0.25">
      <c r="A18" s="1" t="s">
        <v>13</v>
      </c>
      <c r="B18" s="11">
        <v>2014</v>
      </c>
      <c r="C18" s="11">
        <v>2109</v>
      </c>
      <c r="D18" s="11">
        <v>2198</v>
      </c>
      <c r="E18" s="11">
        <v>2465</v>
      </c>
      <c r="F18" s="11">
        <v>2527</v>
      </c>
      <c r="G18" s="11">
        <v>1550</v>
      </c>
      <c r="H18" s="11">
        <v>1839</v>
      </c>
      <c r="I18" s="11">
        <v>1959</v>
      </c>
      <c r="J18" s="11">
        <v>2279</v>
      </c>
      <c r="K18" s="11">
        <v>2467</v>
      </c>
      <c r="L18" s="11">
        <v>3498</v>
      </c>
      <c r="M18" s="11">
        <v>4316</v>
      </c>
      <c r="N18" s="11">
        <v>5118</v>
      </c>
      <c r="O18" s="11">
        <v>5889</v>
      </c>
      <c r="P18" s="11">
        <v>6793</v>
      </c>
    </row>
    <row r="19" spans="1:17" x14ac:dyDescent="0.25">
      <c r="A19" s="10" t="s">
        <v>14</v>
      </c>
      <c r="B19" s="18">
        <v>44</v>
      </c>
      <c r="C19" s="18">
        <v>37</v>
      </c>
      <c r="D19" s="18">
        <v>37</v>
      </c>
      <c r="E19" s="18">
        <v>29</v>
      </c>
      <c r="F19" s="18">
        <v>39</v>
      </c>
      <c r="G19" s="18">
        <v>28</v>
      </c>
      <c r="H19" s="18">
        <v>34</v>
      </c>
      <c r="I19" s="18">
        <v>33</v>
      </c>
      <c r="J19" s="18">
        <v>36</v>
      </c>
      <c r="K19" s="18">
        <v>38</v>
      </c>
      <c r="L19" s="18">
        <v>37</v>
      </c>
      <c r="M19" s="18">
        <v>36</v>
      </c>
      <c r="N19" s="18">
        <v>37</v>
      </c>
      <c r="O19" s="18">
        <v>40</v>
      </c>
      <c r="P19" s="18">
        <v>43</v>
      </c>
    </row>
    <row r="20" spans="1:17" x14ac:dyDescent="0.25">
      <c r="A20" s="10" t="s">
        <v>15</v>
      </c>
      <c r="B20" s="12" t="s">
        <v>16</v>
      </c>
      <c r="C20" s="12" t="s">
        <v>16</v>
      </c>
      <c r="D20" s="12" t="s">
        <v>16</v>
      </c>
      <c r="E20" s="12" t="s">
        <v>16</v>
      </c>
      <c r="F20" s="12">
        <v>20</v>
      </c>
      <c r="G20" s="12" t="s">
        <v>16</v>
      </c>
      <c r="H20" s="12" t="s">
        <v>16</v>
      </c>
      <c r="I20" s="12" t="s">
        <v>16</v>
      </c>
      <c r="J20" s="12" t="s">
        <v>16</v>
      </c>
      <c r="K20" s="12" t="s">
        <v>16</v>
      </c>
      <c r="L20" s="12" t="s">
        <v>16</v>
      </c>
      <c r="M20" s="12" t="s">
        <v>16</v>
      </c>
      <c r="N20" s="12" t="s">
        <v>16</v>
      </c>
      <c r="O20" s="12" t="s">
        <v>16</v>
      </c>
      <c r="P20" s="12" t="s">
        <v>16</v>
      </c>
    </row>
    <row r="21" spans="1:17" x14ac:dyDescent="0.25">
      <c r="A21" s="10" t="s">
        <v>17</v>
      </c>
      <c r="B21" s="18">
        <v>56</v>
      </c>
      <c r="C21" s="18">
        <v>63</v>
      </c>
      <c r="D21" s="18">
        <v>63</v>
      </c>
      <c r="E21" s="18">
        <v>71</v>
      </c>
      <c r="F21" s="18">
        <v>41</v>
      </c>
      <c r="G21" s="18">
        <v>72</v>
      </c>
      <c r="H21" s="18">
        <v>66</v>
      </c>
      <c r="I21" s="18">
        <v>67</v>
      </c>
      <c r="J21" s="18">
        <v>64</v>
      </c>
      <c r="K21" s="18">
        <v>62</v>
      </c>
      <c r="L21" s="18">
        <v>63</v>
      </c>
      <c r="M21" s="18">
        <v>64</v>
      </c>
      <c r="N21" s="18">
        <v>63</v>
      </c>
      <c r="O21" s="18">
        <v>60</v>
      </c>
      <c r="P21" s="18">
        <v>57</v>
      </c>
    </row>
    <row r="22" spans="1:17" x14ac:dyDescent="0.25">
      <c r="A22" s="1" t="s">
        <v>18</v>
      </c>
      <c r="B22" s="283" t="s">
        <v>55</v>
      </c>
      <c r="C22" s="278"/>
      <c r="D22" s="278"/>
      <c r="E22" s="278"/>
      <c r="F22" s="278"/>
      <c r="G22" s="283" t="s">
        <v>25</v>
      </c>
      <c r="H22" s="278"/>
      <c r="I22" s="278"/>
      <c r="J22" s="278"/>
      <c r="K22" s="278"/>
      <c r="L22" s="283" t="s">
        <v>26</v>
      </c>
      <c r="M22" s="278"/>
      <c r="N22" s="278"/>
      <c r="O22" s="278"/>
      <c r="P22" s="278"/>
    </row>
    <row r="23" spans="1:17" ht="15.6" x14ac:dyDescent="0.25">
      <c r="A23" s="1" t="s">
        <v>22</v>
      </c>
      <c r="B23" s="20">
        <v>6.3</v>
      </c>
      <c r="C23" s="20">
        <v>3.9</v>
      </c>
      <c r="D23" s="20">
        <v>4.0999999999999996</v>
      </c>
      <c r="E23" s="20">
        <v>4.3</v>
      </c>
      <c r="F23" s="20">
        <v>6.7</v>
      </c>
      <c r="G23" s="20">
        <v>9.1999999999999993</v>
      </c>
      <c r="H23" s="20">
        <v>5.7</v>
      </c>
      <c r="I23" s="20">
        <v>5.2</v>
      </c>
      <c r="J23" s="20">
        <v>5.4</v>
      </c>
      <c r="K23" s="20">
        <v>4.9000000000000004</v>
      </c>
      <c r="L23" s="20">
        <v>10.6</v>
      </c>
      <c r="M23" s="20">
        <v>8.1999999999999993</v>
      </c>
      <c r="N23" s="20">
        <v>6.5</v>
      </c>
      <c r="O23" s="20">
        <v>4.9000000000000004</v>
      </c>
      <c r="P23" s="20">
        <v>4.4000000000000004</v>
      </c>
    </row>
    <row r="24" spans="1:17" ht="15.6" x14ac:dyDescent="0.25">
      <c r="A24" s="1" t="s">
        <v>23</v>
      </c>
      <c r="B24" s="278" t="s">
        <v>32</v>
      </c>
      <c r="C24" s="278"/>
      <c r="D24" s="278"/>
      <c r="E24" s="278"/>
      <c r="F24" s="278"/>
      <c r="G24" s="278" t="s">
        <v>30</v>
      </c>
      <c r="H24" s="278"/>
      <c r="I24" s="278"/>
      <c r="J24" s="278"/>
      <c r="K24" s="278"/>
      <c r="L24" s="278" t="s">
        <v>31</v>
      </c>
      <c r="M24" s="278"/>
      <c r="N24" s="278"/>
      <c r="O24" s="278"/>
      <c r="P24" s="278"/>
    </row>
    <row r="25" spans="1:17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7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7" x14ac:dyDescent="0.25">
      <c r="A27" s="1"/>
      <c r="B27" s="282" t="s">
        <v>34</v>
      </c>
      <c r="C27" s="282"/>
      <c r="D27" s="282"/>
      <c r="E27" s="282"/>
      <c r="F27" s="282"/>
      <c r="G27" s="282" t="s">
        <v>19</v>
      </c>
      <c r="H27" s="282"/>
      <c r="I27" s="282"/>
      <c r="J27" s="282"/>
      <c r="K27" s="282"/>
      <c r="L27" s="282" t="s">
        <v>20</v>
      </c>
      <c r="M27" s="282"/>
      <c r="N27" s="282"/>
      <c r="O27" s="282"/>
      <c r="P27" s="282"/>
    </row>
    <row r="28" spans="1:17" x14ac:dyDescent="0.25">
      <c r="A28" s="6"/>
      <c r="B28" s="8">
        <v>1974</v>
      </c>
      <c r="C28" s="8">
        <v>1975</v>
      </c>
      <c r="D28" s="8">
        <v>1976</v>
      </c>
      <c r="E28" s="8">
        <v>1977</v>
      </c>
      <c r="F28" s="8">
        <v>1978</v>
      </c>
      <c r="G28" s="8">
        <v>1974</v>
      </c>
      <c r="H28" s="8">
        <v>1975</v>
      </c>
      <c r="I28" s="8">
        <v>1976</v>
      </c>
      <c r="J28" s="8">
        <v>1977</v>
      </c>
      <c r="K28" s="8">
        <v>1978</v>
      </c>
      <c r="L28" s="8">
        <v>1974</v>
      </c>
      <c r="M28" s="8">
        <v>1975</v>
      </c>
      <c r="N28" s="8">
        <v>1976</v>
      </c>
      <c r="O28" s="8">
        <v>1977</v>
      </c>
      <c r="P28" s="8">
        <v>1978</v>
      </c>
    </row>
    <row r="29" spans="1:17" x14ac:dyDescent="0.25">
      <c r="A29" s="1" t="s">
        <v>3</v>
      </c>
      <c r="B29" s="11">
        <v>6910</v>
      </c>
      <c r="C29" s="11">
        <v>7221</v>
      </c>
      <c r="D29" s="11">
        <v>8361</v>
      </c>
      <c r="E29" s="11">
        <v>9435</v>
      </c>
      <c r="F29" s="11">
        <v>10584</v>
      </c>
      <c r="G29" s="11">
        <v>3498</v>
      </c>
      <c r="H29" s="11">
        <v>3625</v>
      </c>
      <c r="I29" s="11">
        <v>4270</v>
      </c>
      <c r="J29" s="11">
        <v>4595</v>
      </c>
      <c r="K29" s="11">
        <v>5019</v>
      </c>
      <c r="L29" s="11">
        <v>5320</v>
      </c>
      <c r="M29" s="11">
        <v>5665</v>
      </c>
      <c r="N29" s="11">
        <v>6346</v>
      </c>
      <c r="O29" s="11">
        <v>7036</v>
      </c>
      <c r="P29" s="11">
        <v>7870</v>
      </c>
    </row>
    <row r="30" spans="1:17" x14ac:dyDescent="0.25">
      <c r="A30" s="1" t="s">
        <v>4</v>
      </c>
      <c r="B30" s="18">
        <v>404</v>
      </c>
      <c r="C30" s="18">
        <v>272</v>
      </c>
      <c r="D30" s="18">
        <v>459</v>
      </c>
      <c r="E30" s="18">
        <v>545</v>
      </c>
      <c r="F30" s="18">
        <v>787</v>
      </c>
      <c r="G30" s="18">
        <v>323</v>
      </c>
      <c r="H30" s="18">
        <v>306</v>
      </c>
      <c r="I30" s="18">
        <v>366</v>
      </c>
      <c r="J30" s="18">
        <v>276</v>
      </c>
      <c r="K30" s="18">
        <v>303</v>
      </c>
      <c r="L30" s="18">
        <v>530</v>
      </c>
      <c r="M30" s="18">
        <v>382</v>
      </c>
      <c r="N30" s="18">
        <v>441</v>
      </c>
      <c r="O30" s="18">
        <v>385</v>
      </c>
      <c r="P30" s="18">
        <v>394</v>
      </c>
      <c r="Q30" s="19"/>
    </row>
    <row r="31" spans="1:17" x14ac:dyDescent="0.25">
      <c r="A31" s="1" t="s">
        <v>5</v>
      </c>
      <c r="B31" s="14">
        <v>2.74</v>
      </c>
      <c r="C31" s="14">
        <v>1.81</v>
      </c>
      <c r="D31" s="14">
        <v>3.1</v>
      </c>
      <c r="E31" s="14">
        <v>3.69</v>
      </c>
      <c r="F31" s="14">
        <v>5.39</v>
      </c>
      <c r="G31" s="14">
        <v>9.35</v>
      </c>
      <c r="H31" s="14">
        <v>8.6300000000000008</v>
      </c>
      <c r="I31" s="14">
        <v>10.050000000000001</v>
      </c>
      <c r="J31" s="14">
        <v>7.46</v>
      </c>
      <c r="K31" s="14">
        <v>8.2899999999999991</v>
      </c>
      <c r="L31" s="14">
        <v>8.69</v>
      </c>
      <c r="M31" s="14">
        <v>6.23</v>
      </c>
      <c r="N31" s="14">
        <v>7.15</v>
      </c>
      <c r="O31" s="14">
        <v>6.05</v>
      </c>
      <c r="P31" s="14">
        <v>6.09</v>
      </c>
    </row>
    <row r="32" spans="1:17" x14ac:dyDescent="0.25">
      <c r="A32" s="1" t="s">
        <v>6</v>
      </c>
      <c r="B32" s="14">
        <v>1.83</v>
      </c>
      <c r="C32" s="14">
        <v>1.42</v>
      </c>
      <c r="D32" s="14">
        <v>1.75</v>
      </c>
      <c r="E32" s="14">
        <v>1.92</v>
      </c>
      <c r="F32" s="14">
        <v>2.42</v>
      </c>
      <c r="G32" s="14">
        <v>2.2999999999999998</v>
      </c>
      <c r="H32" s="14">
        <v>2.5499999999999998</v>
      </c>
      <c r="I32" s="14">
        <v>2.75</v>
      </c>
      <c r="J32" s="14">
        <v>3.03</v>
      </c>
      <c r="K32" s="14">
        <v>3.18</v>
      </c>
      <c r="L32" s="14">
        <v>2.1800000000000002</v>
      </c>
      <c r="M32" s="14">
        <v>2.4</v>
      </c>
      <c r="N32" s="14">
        <v>2.5</v>
      </c>
      <c r="O32" s="14">
        <v>2.8</v>
      </c>
      <c r="P32" s="14">
        <v>2.8</v>
      </c>
    </row>
    <row r="33" spans="1:17" x14ac:dyDescent="0.25">
      <c r="A33" s="1" t="s">
        <v>7</v>
      </c>
      <c r="B33" s="15">
        <v>0.06</v>
      </c>
      <c r="C33" s="15">
        <v>3.2000000000000001E-2</v>
      </c>
      <c r="D33" s="15">
        <v>3.6999999999999998E-2</v>
      </c>
      <c r="E33" s="15">
        <v>4.8000000000000001E-2</v>
      </c>
      <c r="F33" s="15">
        <v>5.8000000000000003E-2</v>
      </c>
      <c r="G33" s="15">
        <v>5.8999999999999997E-2</v>
      </c>
      <c r="H33" s="15">
        <v>3.4000000000000002E-2</v>
      </c>
      <c r="I33" s="15">
        <v>3.2000000000000001E-2</v>
      </c>
      <c r="J33" s="15">
        <v>5.3999999999999999E-2</v>
      </c>
      <c r="K33" s="15">
        <v>6.8000000000000005E-2</v>
      </c>
      <c r="L33" s="15">
        <v>5.2999999999999999E-2</v>
      </c>
      <c r="M33" s="15">
        <v>3.9E-2</v>
      </c>
      <c r="N33" s="15">
        <v>0.04</v>
      </c>
      <c r="O33" s="15">
        <v>6.8000000000000005E-2</v>
      </c>
      <c r="P33" s="15">
        <v>8.2000000000000003E-2</v>
      </c>
    </row>
    <row r="34" spans="1:17" x14ac:dyDescent="0.25">
      <c r="A34" s="1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7" x14ac:dyDescent="0.25">
      <c r="A35" s="1" t="s">
        <v>8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7" x14ac:dyDescent="0.25">
      <c r="A36" s="10" t="s">
        <v>9</v>
      </c>
      <c r="B36" s="13">
        <v>60</v>
      </c>
      <c r="C36" s="13">
        <v>45</v>
      </c>
      <c r="D36" s="13">
        <v>54</v>
      </c>
      <c r="E36" s="13">
        <v>45</v>
      </c>
      <c r="F36" s="13">
        <v>46</v>
      </c>
      <c r="G36" s="13">
        <v>70</v>
      </c>
      <c r="H36" s="13">
        <v>81</v>
      </c>
      <c r="I36" s="13">
        <v>100</v>
      </c>
      <c r="J36" s="13">
        <v>89</v>
      </c>
      <c r="K36" s="13">
        <v>60</v>
      </c>
      <c r="L36" s="13">
        <v>46</v>
      </c>
      <c r="M36" s="13">
        <v>67</v>
      </c>
      <c r="N36" s="13">
        <v>77</v>
      </c>
      <c r="O36" s="13">
        <v>62</v>
      </c>
      <c r="P36" s="13">
        <v>43</v>
      </c>
    </row>
    <row r="37" spans="1:17" x14ac:dyDescent="0.25">
      <c r="A37" s="10" t="s">
        <v>10</v>
      </c>
      <c r="B37" s="18">
        <v>28</v>
      </c>
      <c r="C37" s="18">
        <v>29</v>
      </c>
      <c r="D37" s="18">
        <v>39</v>
      </c>
      <c r="E37" s="18">
        <v>35</v>
      </c>
      <c r="F37" s="18">
        <v>33</v>
      </c>
      <c r="G37" s="18">
        <v>39</v>
      </c>
      <c r="H37" s="18">
        <v>41</v>
      </c>
      <c r="I37" s="18">
        <v>76</v>
      </c>
      <c r="J37" s="18">
        <v>52</v>
      </c>
      <c r="K37" s="18">
        <v>44</v>
      </c>
      <c r="L37" s="18">
        <v>32</v>
      </c>
      <c r="M37" s="18">
        <v>40</v>
      </c>
      <c r="N37" s="18">
        <v>56</v>
      </c>
      <c r="O37" s="18">
        <v>40</v>
      </c>
      <c r="P37" s="18">
        <v>34</v>
      </c>
      <c r="Q37" s="19"/>
    </row>
    <row r="38" spans="1:17" x14ac:dyDescent="0.25">
      <c r="A38" s="10" t="s">
        <v>11</v>
      </c>
      <c r="B38" s="18">
        <v>31</v>
      </c>
      <c r="C38" s="18">
        <v>42</v>
      </c>
      <c r="D38" s="18">
        <v>45</v>
      </c>
      <c r="E38" s="18">
        <v>40</v>
      </c>
      <c r="F38" s="18">
        <v>42</v>
      </c>
      <c r="G38" s="18">
        <v>41</v>
      </c>
      <c r="H38" s="18">
        <v>76</v>
      </c>
      <c r="I38" s="18">
        <v>88</v>
      </c>
      <c r="J38" s="18">
        <v>58</v>
      </c>
      <c r="K38" s="18">
        <v>47</v>
      </c>
      <c r="L38" s="18">
        <v>41</v>
      </c>
      <c r="M38" s="18">
        <v>61</v>
      </c>
      <c r="N38" s="18">
        <v>62</v>
      </c>
      <c r="O38" s="18">
        <v>41</v>
      </c>
      <c r="P38" s="18">
        <v>34</v>
      </c>
      <c r="Q38" s="19"/>
    </row>
    <row r="39" spans="1:17" x14ac:dyDescent="0.25">
      <c r="A39" s="1" t="s">
        <v>12</v>
      </c>
      <c r="B39" s="20">
        <v>11.3</v>
      </c>
      <c r="C39" s="20">
        <v>23.2</v>
      </c>
      <c r="D39" s="20">
        <v>14.5</v>
      </c>
      <c r="E39" s="20">
        <v>10.8</v>
      </c>
      <c r="F39" s="20">
        <v>7.8</v>
      </c>
      <c r="G39" s="20">
        <v>4.4000000000000004</v>
      </c>
      <c r="H39" s="20">
        <v>8.8000000000000007</v>
      </c>
      <c r="I39" s="20">
        <v>8.8000000000000007</v>
      </c>
      <c r="J39" s="20">
        <v>7.8</v>
      </c>
      <c r="K39" s="20">
        <v>5.7</v>
      </c>
      <c r="L39" s="20">
        <v>4.7</v>
      </c>
      <c r="M39" s="20">
        <v>9.8000000000000007</v>
      </c>
      <c r="N39" s="20">
        <v>8.6999999999999993</v>
      </c>
      <c r="O39" s="20">
        <v>6.8</v>
      </c>
      <c r="P39" s="20">
        <v>5.6</v>
      </c>
    </row>
    <row r="40" spans="1:17" x14ac:dyDescent="0.25">
      <c r="A40" s="1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7" x14ac:dyDescent="0.25">
      <c r="A41" s="1" t="s">
        <v>13</v>
      </c>
      <c r="B41" s="11">
        <v>4874</v>
      </c>
      <c r="C41" s="11">
        <v>5085</v>
      </c>
      <c r="D41" s="11">
        <v>5772</v>
      </c>
      <c r="E41" s="11">
        <v>6127</v>
      </c>
      <c r="F41" s="11">
        <v>6394</v>
      </c>
      <c r="G41" s="11">
        <v>2396</v>
      </c>
      <c r="H41" s="11">
        <v>2942</v>
      </c>
      <c r="I41" s="11">
        <v>3349</v>
      </c>
      <c r="J41" s="11">
        <v>3668</v>
      </c>
      <c r="K41" s="11">
        <v>4115</v>
      </c>
      <c r="L41" s="11">
        <v>3752</v>
      </c>
      <c r="M41" s="11">
        <v>4485</v>
      </c>
      <c r="N41" s="11">
        <v>5212</v>
      </c>
      <c r="O41" s="11">
        <v>5750</v>
      </c>
      <c r="P41" s="11">
        <v>5997</v>
      </c>
    </row>
    <row r="42" spans="1:17" x14ac:dyDescent="0.25">
      <c r="A42" s="10" t="s">
        <v>14</v>
      </c>
      <c r="B42" s="18">
        <v>16</v>
      </c>
      <c r="C42" s="18">
        <v>17</v>
      </c>
      <c r="D42" s="18">
        <v>22</v>
      </c>
      <c r="E42" s="18">
        <v>21</v>
      </c>
      <c r="F42" s="18">
        <v>17</v>
      </c>
      <c r="G42" s="18">
        <v>25</v>
      </c>
      <c r="H42" s="18">
        <v>29</v>
      </c>
      <c r="I42" s="18">
        <v>27</v>
      </c>
      <c r="J42" s="18">
        <v>28</v>
      </c>
      <c r="K42" s="18">
        <v>30</v>
      </c>
      <c r="L42" s="18">
        <v>26</v>
      </c>
      <c r="M42" s="18">
        <v>30</v>
      </c>
      <c r="N42" s="18">
        <v>32</v>
      </c>
      <c r="O42" s="18">
        <v>30</v>
      </c>
      <c r="P42" s="18">
        <v>28</v>
      </c>
    </row>
    <row r="43" spans="1:17" x14ac:dyDescent="0.25">
      <c r="A43" s="10" t="s">
        <v>15</v>
      </c>
      <c r="B43" s="18">
        <v>5</v>
      </c>
      <c r="C43" s="18">
        <v>5</v>
      </c>
      <c r="D43" s="18">
        <v>4</v>
      </c>
      <c r="E43" s="18">
        <v>4</v>
      </c>
      <c r="F43" s="18">
        <v>4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8" t="s">
        <v>16</v>
      </c>
      <c r="N43" s="18" t="s">
        <v>16</v>
      </c>
      <c r="O43" s="18" t="s">
        <v>16</v>
      </c>
      <c r="P43" s="18" t="s">
        <v>16</v>
      </c>
    </row>
    <row r="44" spans="1:17" x14ac:dyDescent="0.25">
      <c r="A44" s="10" t="s">
        <v>17</v>
      </c>
      <c r="B44" s="18">
        <v>79</v>
      </c>
      <c r="C44" s="18">
        <v>78</v>
      </c>
      <c r="D44" s="18">
        <v>74</v>
      </c>
      <c r="E44" s="18">
        <v>75</v>
      </c>
      <c r="F44" s="18">
        <v>79</v>
      </c>
      <c r="G44" s="18">
        <v>75</v>
      </c>
      <c r="H44" s="18">
        <v>71</v>
      </c>
      <c r="I44" s="18">
        <v>73</v>
      </c>
      <c r="J44" s="18">
        <v>72</v>
      </c>
      <c r="K44" s="18">
        <v>70</v>
      </c>
      <c r="L44" s="18">
        <v>74</v>
      </c>
      <c r="M44" s="18">
        <v>70</v>
      </c>
      <c r="N44" s="18">
        <v>68</v>
      </c>
      <c r="O44" s="18">
        <v>70</v>
      </c>
      <c r="P44" s="18">
        <v>72</v>
      </c>
    </row>
    <row r="45" spans="1:17" x14ac:dyDescent="0.25">
      <c r="A45" s="1" t="s">
        <v>18</v>
      </c>
      <c r="B45" s="280" t="s">
        <v>24</v>
      </c>
      <c r="C45" s="281"/>
      <c r="D45" s="281"/>
      <c r="E45" s="281"/>
      <c r="F45" s="281"/>
      <c r="G45" s="280" t="s">
        <v>25</v>
      </c>
      <c r="H45" s="281"/>
      <c r="I45" s="281"/>
      <c r="J45" s="281"/>
      <c r="K45" s="281"/>
      <c r="L45" s="280" t="s">
        <v>26</v>
      </c>
      <c r="M45" s="281"/>
      <c r="N45" s="281"/>
      <c r="O45" s="281"/>
      <c r="P45" s="281"/>
    </row>
    <row r="46" spans="1:17" ht="15.6" x14ac:dyDescent="0.25">
      <c r="A46" s="1" t="s">
        <v>22</v>
      </c>
      <c r="B46" s="20">
        <v>9.5</v>
      </c>
      <c r="C46" s="20">
        <v>4.0999999999999996</v>
      </c>
      <c r="D46" s="20">
        <v>6</v>
      </c>
      <c r="E46" s="20">
        <v>6.1</v>
      </c>
      <c r="F46" s="20">
        <v>9.5</v>
      </c>
      <c r="G46" s="20">
        <v>11.4</v>
      </c>
      <c r="H46" s="20">
        <v>9.1</v>
      </c>
      <c r="I46" s="20">
        <v>8.4</v>
      </c>
      <c r="J46" s="20">
        <v>7</v>
      </c>
      <c r="K46" s="20">
        <v>6.5</v>
      </c>
      <c r="L46" s="20">
        <v>14</v>
      </c>
      <c r="M46" s="20">
        <v>8.4</v>
      </c>
      <c r="N46" s="20">
        <v>7</v>
      </c>
      <c r="O46" s="20">
        <v>5</v>
      </c>
      <c r="P46" s="20">
        <v>4.9000000000000004</v>
      </c>
    </row>
    <row r="47" spans="1:17" ht="15.6" x14ac:dyDescent="0.25">
      <c r="A47" s="1" t="s">
        <v>23</v>
      </c>
      <c r="B47" s="278" t="s">
        <v>57</v>
      </c>
      <c r="C47" s="278"/>
      <c r="D47" s="278"/>
      <c r="E47" s="278"/>
      <c r="F47" s="278"/>
      <c r="G47" s="278" t="s">
        <v>33</v>
      </c>
      <c r="H47" s="278"/>
      <c r="I47" s="278"/>
      <c r="J47" s="278"/>
      <c r="K47" s="278"/>
      <c r="L47" s="278" t="s">
        <v>56</v>
      </c>
      <c r="M47" s="278"/>
      <c r="N47" s="278"/>
      <c r="O47" s="278"/>
      <c r="P47" s="278"/>
    </row>
    <row r="48" spans="1:17" x14ac:dyDescent="0.25">
      <c r="A48" s="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 x14ac:dyDescent="0.25">
      <c r="A49" s="279"/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</row>
    <row r="50" spans="1:16" x14ac:dyDescent="0.25">
      <c r="A50" s="273" t="s">
        <v>28</v>
      </c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</row>
    <row r="51" spans="1:16" x14ac:dyDescent="0.25">
      <c r="A51" s="273"/>
      <c r="B51" s="27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</row>
    <row r="52" spans="1:16" x14ac:dyDescent="0.25">
      <c r="A52" s="273" t="s">
        <v>29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</row>
  </sheetData>
  <mergeCells count="24">
    <mergeCell ref="L3:P3"/>
    <mergeCell ref="G3:K3"/>
    <mergeCell ref="B3:F3"/>
    <mergeCell ref="G27:K27"/>
    <mergeCell ref="L27:P27"/>
    <mergeCell ref="B22:F22"/>
    <mergeCell ref="G22:K22"/>
    <mergeCell ref="L22:P22"/>
    <mergeCell ref="A50:P50"/>
    <mergeCell ref="A51:P51"/>
    <mergeCell ref="A52:P52"/>
    <mergeCell ref="A1:P1"/>
    <mergeCell ref="A2:P2"/>
    <mergeCell ref="B47:F47"/>
    <mergeCell ref="G47:K47"/>
    <mergeCell ref="L47:P47"/>
    <mergeCell ref="A49:P49"/>
    <mergeCell ref="B45:F45"/>
    <mergeCell ref="G45:K45"/>
    <mergeCell ref="L45:P45"/>
    <mergeCell ref="B24:F24"/>
    <mergeCell ref="G24:K24"/>
    <mergeCell ref="L24:P24"/>
    <mergeCell ref="B27:F27"/>
  </mergeCells>
  <phoneticPr fontId="1" type="noConversion"/>
  <pageMargins left="0.75" right="0.75" top="1" bottom="1" header="0.5" footer="0.5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workbookViewId="0">
      <selection sqref="A1:P1"/>
    </sheetView>
  </sheetViews>
  <sheetFormatPr defaultColWidth="9.109375" defaultRowHeight="13.2" x14ac:dyDescent="0.25"/>
  <cols>
    <col min="1" max="1" width="25" style="1" customWidth="1"/>
    <col min="2" max="16384" width="9.109375" style="1"/>
  </cols>
  <sheetData>
    <row r="1" spans="1:16" x14ac:dyDescent="0.25">
      <c r="A1" s="275" t="s">
        <v>41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16" x14ac:dyDescent="0.25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</row>
    <row r="3" spans="1:16" x14ac:dyDescent="0.25">
      <c r="A3" s="4"/>
      <c r="B3" s="282" t="s">
        <v>35</v>
      </c>
      <c r="C3" s="282"/>
      <c r="D3" s="282"/>
      <c r="E3" s="282"/>
      <c r="F3" s="282"/>
      <c r="G3" s="282" t="s">
        <v>36</v>
      </c>
      <c r="H3" s="282"/>
      <c r="I3" s="282"/>
      <c r="J3" s="282"/>
      <c r="K3" s="282"/>
      <c r="L3" s="282" t="s">
        <v>37</v>
      </c>
      <c r="M3" s="282"/>
      <c r="N3" s="282"/>
      <c r="O3" s="282"/>
      <c r="P3" s="282"/>
    </row>
    <row r="4" spans="1:16" x14ac:dyDescent="0.25">
      <c r="A4" s="6"/>
      <c r="B4" s="8">
        <v>1974</v>
      </c>
      <c r="C4" s="8">
        <v>1975</v>
      </c>
      <c r="D4" s="8">
        <v>1976</v>
      </c>
      <c r="E4" s="8">
        <v>1977</v>
      </c>
      <c r="F4" s="8">
        <v>1978</v>
      </c>
      <c r="G4" s="8">
        <v>1974</v>
      </c>
      <c r="H4" s="8">
        <v>1975</v>
      </c>
      <c r="I4" s="8">
        <v>1976</v>
      </c>
      <c r="J4" s="8">
        <v>1977</v>
      </c>
      <c r="K4" s="8">
        <v>1978</v>
      </c>
      <c r="L4" s="8">
        <v>1974</v>
      </c>
      <c r="M4" s="8">
        <v>1975</v>
      </c>
      <c r="N4" s="8">
        <v>1976</v>
      </c>
      <c r="O4" s="8">
        <v>1977</v>
      </c>
      <c r="P4" s="8">
        <v>1978</v>
      </c>
    </row>
    <row r="5" spans="1:16" x14ac:dyDescent="0.25">
      <c r="A5" s="1" t="s">
        <v>3</v>
      </c>
      <c r="B5" s="11">
        <v>1867</v>
      </c>
      <c r="C5" s="11">
        <v>1902</v>
      </c>
      <c r="D5" s="11">
        <v>2136</v>
      </c>
      <c r="E5" s="11">
        <v>2248</v>
      </c>
      <c r="F5" s="11">
        <v>2525</v>
      </c>
      <c r="G5" s="11">
        <v>1172</v>
      </c>
      <c r="H5" s="11">
        <v>1767</v>
      </c>
      <c r="I5" s="11">
        <v>2136</v>
      </c>
      <c r="J5" s="11">
        <v>2318</v>
      </c>
      <c r="K5" s="11">
        <v>2467</v>
      </c>
      <c r="L5" s="11">
        <v>3042</v>
      </c>
      <c r="M5" s="11">
        <v>3081</v>
      </c>
      <c r="N5" s="11">
        <v>3541</v>
      </c>
      <c r="O5" s="11">
        <v>3669</v>
      </c>
      <c r="P5" s="11">
        <v>4150</v>
      </c>
    </row>
    <row r="6" spans="1:16" x14ac:dyDescent="0.25">
      <c r="A6" s="1" t="s">
        <v>4</v>
      </c>
      <c r="B6" s="18">
        <v>149</v>
      </c>
      <c r="C6" s="18">
        <v>109</v>
      </c>
      <c r="D6" s="18">
        <v>154</v>
      </c>
      <c r="E6" s="18">
        <v>168</v>
      </c>
      <c r="F6" s="18">
        <v>191</v>
      </c>
      <c r="G6" s="18">
        <v>125</v>
      </c>
      <c r="H6" s="18">
        <v>75</v>
      </c>
      <c r="I6" s="18">
        <v>98</v>
      </c>
      <c r="J6" s="18">
        <v>109</v>
      </c>
      <c r="K6" s="18">
        <v>112</v>
      </c>
      <c r="L6" s="18">
        <v>263</v>
      </c>
      <c r="M6" s="18">
        <v>218</v>
      </c>
      <c r="N6" s="18">
        <v>254</v>
      </c>
      <c r="O6" s="18">
        <v>234</v>
      </c>
      <c r="P6" s="18">
        <v>234</v>
      </c>
    </row>
    <row r="7" spans="1:16" x14ac:dyDescent="0.25">
      <c r="A7" s="1" t="s">
        <v>5</v>
      </c>
      <c r="B7" s="14">
        <v>3.6</v>
      </c>
      <c r="C7" s="14">
        <v>2.63</v>
      </c>
      <c r="D7" s="14">
        <v>3.72</v>
      </c>
      <c r="E7" s="14">
        <v>4.0599999999999996</v>
      </c>
      <c r="F7" s="14">
        <v>4.6100000000000003</v>
      </c>
      <c r="G7" s="14">
        <v>5.0599999999999996</v>
      </c>
      <c r="H7" s="14">
        <v>3.01</v>
      </c>
      <c r="I7" s="14">
        <v>3.88</v>
      </c>
      <c r="J7" s="14">
        <v>4.34</v>
      </c>
      <c r="K7" s="14">
        <v>4.3899999999999997</v>
      </c>
      <c r="L7" s="14">
        <v>5.95</v>
      </c>
      <c r="M7" s="14">
        <v>4.93</v>
      </c>
      <c r="N7" s="14">
        <v>5.6</v>
      </c>
      <c r="O7" s="14">
        <v>4.9800000000000004</v>
      </c>
      <c r="P7" s="14">
        <v>4.9400000000000004</v>
      </c>
    </row>
    <row r="8" spans="1:16" x14ac:dyDescent="0.25">
      <c r="A8" s="1" t="s">
        <v>6</v>
      </c>
      <c r="B8" s="14">
        <v>0.75</v>
      </c>
      <c r="C8" s="14">
        <v>0.75</v>
      </c>
      <c r="D8" s="14">
        <v>0.75</v>
      </c>
      <c r="E8" s="14">
        <v>0.85</v>
      </c>
      <c r="F8" s="14">
        <v>1</v>
      </c>
      <c r="G8" s="14">
        <v>1.75</v>
      </c>
      <c r="H8" s="14">
        <v>1.8</v>
      </c>
      <c r="I8" s="14">
        <v>1.8</v>
      </c>
      <c r="J8" s="14">
        <v>1.83</v>
      </c>
      <c r="K8" s="14">
        <v>1.9</v>
      </c>
      <c r="L8" s="14">
        <v>1.75</v>
      </c>
      <c r="M8" s="14">
        <v>2</v>
      </c>
      <c r="N8" s="14">
        <v>2</v>
      </c>
      <c r="O8" s="14">
        <v>2</v>
      </c>
      <c r="P8" s="14">
        <v>2</v>
      </c>
    </row>
    <row r="9" spans="1:16" x14ac:dyDescent="0.25">
      <c r="A9" s="1" t="s">
        <v>7</v>
      </c>
      <c r="B9" s="15">
        <v>6.3E-2</v>
      </c>
      <c r="C9" s="15">
        <v>3.9E-2</v>
      </c>
      <c r="D9" s="15">
        <v>2.5000000000000001E-2</v>
      </c>
      <c r="E9" s="15">
        <v>2.8000000000000001E-2</v>
      </c>
      <c r="F9" s="15">
        <v>3.5999999999999997E-2</v>
      </c>
      <c r="G9" s="15">
        <v>7.4999999999999997E-2</v>
      </c>
      <c r="H9" s="15">
        <v>5.0999999999999997E-2</v>
      </c>
      <c r="I9" s="15">
        <v>0.04</v>
      </c>
      <c r="J9" s="15">
        <v>5.6000000000000001E-2</v>
      </c>
      <c r="K9" s="15">
        <v>6.2E-2</v>
      </c>
      <c r="L9" s="15">
        <v>5.6000000000000001E-2</v>
      </c>
      <c r="M9" s="15">
        <v>3.5000000000000003E-2</v>
      </c>
      <c r="N9" s="15">
        <v>2.9000000000000001E-2</v>
      </c>
      <c r="O9" s="15">
        <v>4.5999999999999999E-2</v>
      </c>
      <c r="P9" s="15">
        <v>5.5E-2</v>
      </c>
    </row>
    <row r="10" spans="1:16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5">
      <c r="A11" s="1" t="s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25">
      <c r="A12" s="10" t="s">
        <v>9</v>
      </c>
      <c r="B12" s="13">
        <v>17</v>
      </c>
      <c r="C12" s="13">
        <v>21</v>
      </c>
      <c r="D12" s="13">
        <v>34</v>
      </c>
      <c r="E12" s="13">
        <v>36</v>
      </c>
      <c r="F12" s="13">
        <v>38</v>
      </c>
      <c r="G12" s="13">
        <v>40</v>
      </c>
      <c r="H12" s="13">
        <v>41</v>
      </c>
      <c r="I12" s="13">
        <v>49</v>
      </c>
      <c r="J12" s="13">
        <v>45</v>
      </c>
      <c r="K12" s="13">
        <v>38</v>
      </c>
      <c r="L12" s="13">
        <v>56</v>
      </c>
      <c r="M12" s="13">
        <v>62</v>
      </c>
      <c r="N12" s="13">
        <v>80</v>
      </c>
      <c r="O12" s="13">
        <v>70</v>
      </c>
      <c r="P12" s="13">
        <v>49</v>
      </c>
    </row>
    <row r="13" spans="1:16" x14ac:dyDescent="0.25">
      <c r="A13" s="10" t="s">
        <v>10</v>
      </c>
      <c r="B13" s="18">
        <v>10</v>
      </c>
      <c r="C13" s="18">
        <v>12</v>
      </c>
      <c r="D13" s="18">
        <v>18</v>
      </c>
      <c r="E13" s="18">
        <v>24</v>
      </c>
      <c r="F13" s="18">
        <v>26</v>
      </c>
      <c r="G13" s="18">
        <v>20</v>
      </c>
      <c r="H13" s="18">
        <v>24</v>
      </c>
      <c r="I13" s="18">
        <v>36</v>
      </c>
      <c r="J13" s="18">
        <v>32</v>
      </c>
      <c r="K13" s="18">
        <v>29</v>
      </c>
      <c r="L13" s="18">
        <v>32</v>
      </c>
      <c r="M13" s="18">
        <v>35</v>
      </c>
      <c r="N13" s="18">
        <v>58</v>
      </c>
      <c r="O13" s="18">
        <v>39</v>
      </c>
      <c r="P13" s="18">
        <v>35</v>
      </c>
    </row>
    <row r="14" spans="1:16" x14ac:dyDescent="0.25">
      <c r="A14" s="10" t="s">
        <v>11</v>
      </c>
      <c r="B14" s="18">
        <v>12</v>
      </c>
      <c r="C14" s="18">
        <v>19</v>
      </c>
      <c r="D14" s="18">
        <v>30</v>
      </c>
      <c r="E14" s="18">
        <v>30</v>
      </c>
      <c r="F14" s="18">
        <v>28</v>
      </c>
      <c r="G14" s="18">
        <v>24</v>
      </c>
      <c r="H14" s="18">
        <v>36</v>
      </c>
      <c r="I14" s="18">
        <v>43</v>
      </c>
      <c r="J14" s="18">
        <v>34</v>
      </c>
      <c r="K14" s="18">
        <v>31</v>
      </c>
      <c r="L14" s="18">
        <v>36</v>
      </c>
      <c r="M14" s="18">
        <v>58</v>
      </c>
      <c r="N14" s="18">
        <v>69</v>
      </c>
      <c r="O14" s="18">
        <v>44</v>
      </c>
      <c r="P14" s="18">
        <v>37</v>
      </c>
    </row>
    <row r="15" spans="1:16" x14ac:dyDescent="0.25">
      <c r="A15" s="1" t="s">
        <v>12</v>
      </c>
      <c r="B15" s="20">
        <v>3.4</v>
      </c>
      <c r="C15" s="20">
        <v>7.1</v>
      </c>
      <c r="D15" s="20">
        <v>8.1</v>
      </c>
      <c r="E15" s="20">
        <v>7.4</v>
      </c>
      <c r="F15" s="20">
        <v>6</v>
      </c>
      <c r="G15" s="20">
        <v>4.7</v>
      </c>
      <c r="H15" s="20">
        <v>12</v>
      </c>
      <c r="I15" s="20">
        <v>11.6</v>
      </c>
      <c r="J15" s="20">
        <v>7.8</v>
      </c>
      <c r="K15" s="20">
        <v>7.1</v>
      </c>
      <c r="L15" s="20">
        <v>6.1</v>
      </c>
      <c r="M15" s="20">
        <v>11.8</v>
      </c>
      <c r="N15" s="20">
        <v>12.3</v>
      </c>
      <c r="O15" s="20">
        <v>8.8000000000000007</v>
      </c>
      <c r="P15" s="20">
        <v>7.5</v>
      </c>
    </row>
    <row r="16" spans="1:16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x14ac:dyDescent="0.25">
      <c r="A17" s="1" t="s">
        <v>13</v>
      </c>
      <c r="B17" s="11">
        <v>1349</v>
      </c>
      <c r="C17" s="11">
        <v>1620</v>
      </c>
      <c r="D17" s="11">
        <v>1787</v>
      </c>
      <c r="E17" s="11">
        <v>1938</v>
      </c>
      <c r="F17" s="11">
        <v>2018</v>
      </c>
      <c r="G17" s="11">
        <v>1220</v>
      </c>
      <c r="H17" s="11">
        <v>1290</v>
      </c>
      <c r="I17" s="11">
        <v>1345</v>
      </c>
      <c r="J17" s="11">
        <v>1446</v>
      </c>
      <c r="K17" s="11">
        <v>1647</v>
      </c>
      <c r="L17" s="11">
        <v>2207</v>
      </c>
      <c r="M17" s="11">
        <v>2801</v>
      </c>
      <c r="N17" s="11">
        <v>3093</v>
      </c>
      <c r="O17" s="11">
        <v>3303</v>
      </c>
      <c r="P17" s="11">
        <v>3407</v>
      </c>
    </row>
    <row r="18" spans="1:16" x14ac:dyDescent="0.25">
      <c r="A18" s="10" t="s">
        <v>14</v>
      </c>
      <c r="B18" s="18">
        <v>30</v>
      </c>
      <c r="C18" s="18">
        <v>29</v>
      </c>
      <c r="D18" s="18">
        <v>32</v>
      </c>
      <c r="E18" s="18">
        <v>32</v>
      </c>
      <c r="F18" s="18">
        <v>33</v>
      </c>
      <c r="G18" s="18">
        <v>33</v>
      </c>
      <c r="H18" s="18">
        <v>33</v>
      </c>
      <c r="I18" s="18">
        <v>31</v>
      </c>
      <c r="J18" s="18">
        <v>30</v>
      </c>
      <c r="K18" s="18">
        <v>34</v>
      </c>
      <c r="L18" s="18">
        <v>33</v>
      </c>
      <c r="M18" s="18">
        <v>41</v>
      </c>
      <c r="N18" s="18">
        <v>34</v>
      </c>
      <c r="O18" s="18">
        <v>32</v>
      </c>
      <c r="P18" s="18">
        <v>28</v>
      </c>
    </row>
    <row r="19" spans="1:16" x14ac:dyDescent="0.25">
      <c r="A19" s="10" t="s">
        <v>15</v>
      </c>
      <c r="B19" s="92" t="s">
        <v>38</v>
      </c>
      <c r="C19" s="92" t="s">
        <v>38</v>
      </c>
      <c r="D19" s="12" t="s">
        <v>38</v>
      </c>
      <c r="E19" s="12" t="s">
        <v>38</v>
      </c>
      <c r="F19" s="12" t="s">
        <v>38</v>
      </c>
      <c r="G19" s="12">
        <v>1</v>
      </c>
      <c r="H19" s="12">
        <v>1</v>
      </c>
      <c r="I19" s="12">
        <v>1</v>
      </c>
      <c r="J19" s="12">
        <v>1</v>
      </c>
      <c r="K19" s="12">
        <v>1</v>
      </c>
      <c r="L19" s="12" t="s">
        <v>16</v>
      </c>
      <c r="M19" s="12" t="s">
        <v>16</v>
      </c>
      <c r="N19" s="12" t="s">
        <v>16</v>
      </c>
      <c r="O19" s="12" t="s">
        <v>16</v>
      </c>
      <c r="P19" s="12" t="s">
        <v>16</v>
      </c>
    </row>
    <row r="20" spans="1:16" x14ac:dyDescent="0.25">
      <c r="A20" s="10" t="s">
        <v>17</v>
      </c>
      <c r="B20" s="18">
        <v>70</v>
      </c>
      <c r="C20" s="18">
        <v>71</v>
      </c>
      <c r="D20" s="18">
        <v>68</v>
      </c>
      <c r="E20" s="18">
        <v>68</v>
      </c>
      <c r="F20" s="18">
        <v>67</v>
      </c>
      <c r="G20" s="18">
        <v>66</v>
      </c>
      <c r="H20" s="18">
        <v>66</v>
      </c>
      <c r="I20" s="18">
        <v>68</v>
      </c>
      <c r="J20" s="18">
        <v>69</v>
      </c>
      <c r="K20" s="18">
        <v>65</v>
      </c>
      <c r="L20" s="18">
        <v>67</v>
      </c>
      <c r="M20" s="18">
        <v>59</v>
      </c>
      <c r="N20" s="18">
        <v>66</v>
      </c>
      <c r="O20" s="18">
        <v>68</v>
      </c>
      <c r="P20" s="18">
        <v>72</v>
      </c>
    </row>
    <row r="21" spans="1:16" x14ac:dyDescent="0.25">
      <c r="A21" s="1" t="s">
        <v>18</v>
      </c>
      <c r="B21" s="283" t="s">
        <v>54</v>
      </c>
      <c r="C21" s="278"/>
      <c r="D21" s="278"/>
      <c r="E21" s="278"/>
      <c r="F21" s="278"/>
      <c r="G21" s="283" t="s">
        <v>47</v>
      </c>
      <c r="H21" s="278"/>
      <c r="I21" s="278"/>
      <c r="J21" s="278"/>
      <c r="K21" s="278"/>
      <c r="L21" s="283" t="s">
        <v>197</v>
      </c>
      <c r="M21" s="278"/>
      <c r="N21" s="278"/>
      <c r="O21" s="278"/>
      <c r="P21" s="278"/>
    </row>
    <row r="22" spans="1:16" ht="15.6" x14ac:dyDescent="0.25">
      <c r="A22" s="21" t="s">
        <v>22</v>
      </c>
      <c r="B22" s="20">
        <v>6.8</v>
      </c>
      <c r="C22" s="20">
        <v>5</v>
      </c>
      <c r="D22" s="20">
        <v>6.8</v>
      </c>
      <c r="E22" s="20">
        <v>7.4</v>
      </c>
      <c r="F22" s="20">
        <v>9.1999999999999993</v>
      </c>
      <c r="G22" s="20">
        <v>8.1</v>
      </c>
      <c r="H22" s="20">
        <v>4.5</v>
      </c>
      <c r="I22" s="20">
        <v>5.3</v>
      </c>
      <c r="J22" s="20">
        <v>5.7</v>
      </c>
      <c r="K22" s="20">
        <v>4.7</v>
      </c>
      <c r="L22" s="20">
        <v>11.1</v>
      </c>
      <c r="M22" s="20">
        <v>5.4</v>
      </c>
      <c r="N22" s="20">
        <v>5.0999999999999996</v>
      </c>
      <c r="O22" s="20">
        <v>4.7</v>
      </c>
      <c r="P22" s="20">
        <v>5.3</v>
      </c>
    </row>
    <row r="23" spans="1:16" ht="15.6" x14ac:dyDescent="0.25">
      <c r="A23" s="21" t="s">
        <v>23</v>
      </c>
      <c r="B23" s="278" t="s">
        <v>44</v>
      </c>
      <c r="C23" s="278"/>
      <c r="D23" s="278"/>
      <c r="E23" s="278"/>
      <c r="F23" s="278"/>
      <c r="G23" s="278" t="s">
        <v>53</v>
      </c>
      <c r="H23" s="278"/>
      <c r="I23" s="278"/>
      <c r="J23" s="278"/>
      <c r="K23" s="278"/>
      <c r="L23" s="278" t="s">
        <v>33</v>
      </c>
      <c r="M23" s="278"/>
      <c r="N23" s="278"/>
      <c r="O23" s="278"/>
      <c r="P23" s="278"/>
    </row>
    <row r="26" spans="1:16" x14ac:dyDescent="0.25">
      <c r="A26" s="4"/>
      <c r="B26" s="282" t="s">
        <v>39</v>
      </c>
      <c r="C26" s="282"/>
      <c r="D26" s="282"/>
      <c r="E26" s="282"/>
      <c r="F26" s="282"/>
      <c r="G26" s="282" t="s">
        <v>40</v>
      </c>
      <c r="H26" s="282"/>
      <c r="I26" s="282"/>
      <c r="J26" s="282"/>
      <c r="K26" s="282"/>
      <c r="L26" s="282" t="s">
        <v>43</v>
      </c>
      <c r="M26" s="282"/>
      <c r="N26" s="282"/>
      <c r="O26" s="282"/>
      <c r="P26" s="282"/>
    </row>
    <row r="27" spans="1:16" x14ac:dyDescent="0.25">
      <c r="A27" s="6"/>
      <c r="B27" s="8">
        <v>1974</v>
      </c>
      <c r="C27" s="8">
        <v>1975</v>
      </c>
      <c r="D27" s="8">
        <v>1976</v>
      </c>
      <c r="E27" s="8">
        <v>1977</v>
      </c>
      <c r="F27" s="8">
        <v>1978</v>
      </c>
      <c r="G27" s="8">
        <v>1974</v>
      </c>
      <c r="H27" s="8">
        <v>1975</v>
      </c>
      <c r="I27" s="8">
        <v>1976</v>
      </c>
      <c r="J27" s="8">
        <v>1977</v>
      </c>
      <c r="K27" s="8">
        <v>1978</v>
      </c>
      <c r="L27" s="8">
        <v>1974</v>
      </c>
      <c r="M27" s="8">
        <v>1975</v>
      </c>
      <c r="N27" s="8">
        <v>1976</v>
      </c>
      <c r="O27" s="8">
        <v>1977</v>
      </c>
      <c r="P27" s="8">
        <v>1978</v>
      </c>
    </row>
    <row r="28" spans="1:16" x14ac:dyDescent="0.25">
      <c r="A28" s="1" t="s">
        <v>3</v>
      </c>
      <c r="B28" s="11">
        <v>1526</v>
      </c>
      <c r="C28" s="11">
        <v>1245</v>
      </c>
      <c r="D28" s="11">
        <v>1599</v>
      </c>
      <c r="E28" s="11">
        <v>1822</v>
      </c>
      <c r="F28" s="11">
        <v>2322</v>
      </c>
      <c r="G28" s="11">
        <v>1439</v>
      </c>
      <c r="H28" s="11">
        <v>1484</v>
      </c>
      <c r="I28" s="11">
        <v>1585</v>
      </c>
      <c r="J28" s="11">
        <v>1726</v>
      </c>
      <c r="K28" s="11">
        <v>1911</v>
      </c>
      <c r="L28" s="11">
        <v>1471</v>
      </c>
      <c r="M28" s="11">
        <v>1395</v>
      </c>
      <c r="N28" s="11">
        <v>1642</v>
      </c>
      <c r="O28" s="11">
        <v>1996</v>
      </c>
      <c r="P28" s="11">
        <v>2300</v>
      </c>
    </row>
    <row r="29" spans="1:16" x14ac:dyDescent="0.25">
      <c r="A29" s="1" t="s">
        <v>4</v>
      </c>
      <c r="B29" s="18">
        <v>82</v>
      </c>
      <c r="C29" s="18">
        <v>53</v>
      </c>
      <c r="D29" s="18">
        <v>89</v>
      </c>
      <c r="E29" s="18">
        <v>98</v>
      </c>
      <c r="F29" s="18">
        <v>121</v>
      </c>
      <c r="G29" s="18">
        <v>95</v>
      </c>
      <c r="H29" s="18">
        <v>103</v>
      </c>
      <c r="I29" s="18">
        <v>121</v>
      </c>
      <c r="J29" s="18">
        <v>131</v>
      </c>
      <c r="K29" s="18">
        <v>149</v>
      </c>
      <c r="L29" s="18">
        <v>105</v>
      </c>
      <c r="M29" s="18">
        <v>96</v>
      </c>
      <c r="N29" s="18">
        <v>91</v>
      </c>
      <c r="O29" s="18">
        <v>107</v>
      </c>
      <c r="P29" s="18">
        <v>127</v>
      </c>
    </row>
    <row r="30" spans="1:16" x14ac:dyDescent="0.25">
      <c r="A30" s="1" t="s">
        <v>5</v>
      </c>
      <c r="B30" s="14">
        <v>3.27</v>
      </c>
      <c r="C30" s="14">
        <v>2.0499999999999998</v>
      </c>
      <c r="D30" s="14">
        <v>3.61</v>
      </c>
      <c r="E30" s="14">
        <v>4.0999999999999996</v>
      </c>
      <c r="F30" s="14">
        <v>5.12</v>
      </c>
      <c r="G30" s="14">
        <v>4.0999999999999996</v>
      </c>
      <c r="H30" s="14">
        <v>4.41</v>
      </c>
      <c r="I30" s="14">
        <v>5.21</v>
      </c>
      <c r="J30" s="14">
        <v>5.6</v>
      </c>
      <c r="K30" s="14">
        <v>6.36</v>
      </c>
      <c r="L30" s="14">
        <v>4.76</v>
      </c>
      <c r="M30" s="14">
        <v>4.2699999999999996</v>
      </c>
      <c r="N30" s="14">
        <v>3.82</v>
      </c>
      <c r="O30" s="14">
        <v>3.36</v>
      </c>
      <c r="P30" s="14">
        <v>3.94</v>
      </c>
    </row>
    <row r="31" spans="1:16" x14ac:dyDescent="0.25">
      <c r="A31" s="1" t="s">
        <v>6</v>
      </c>
      <c r="B31" s="14">
        <v>0.6</v>
      </c>
      <c r="C31" s="14">
        <v>0.8</v>
      </c>
      <c r="D31" s="14">
        <v>0.89</v>
      </c>
      <c r="E31" s="14">
        <v>0.98</v>
      </c>
      <c r="F31" s="14">
        <v>1.21</v>
      </c>
      <c r="G31" s="14">
        <v>1.48</v>
      </c>
      <c r="H31" s="14">
        <v>1.6</v>
      </c>
      <c r="I31" s="14">
        <v>1.8</v>
      </c>
      <c r="J31" s="14">
        <v>2.2000000000000002</v>
      </c>
      <c r="K31" s="14">
        <v>2.6</v>
      </c>
      <c r="L31" s="14">
        <v>1.25</v>
      </c>
      <c r="M31" s="14">
        <v>1.43</v>
      </c>
      <c r="N31" s="14">
        <v>1.55</v>
      </c>
      <c r="O31" s="14">
        <v>1.66</v>
      </c>
      <c r="P31" s="14">
        <v>1.74</v>
      </c>
    </row>
    <row r="32" spans="1:16" x14ac:dyDescent="0.25">
      <c r="A32" s="1" t="s">
        <v>7</v>
      </c>
      <c r="B32" s="15">
        <v>9.1999999999999998E-2</v>
      </c>
      <c r="C32" s="15">
        <v>6.6000000000000003E-2</v>
      </c>
      <c r="D32" s="15">
        <v>4.3999999999999997E-2</v>
      </c>
      <c r="E32" s="15">
        <v>4.7E-2</v>
      </c>
      <c r="F32" s="15">
        <v>6.8000000000000005E-2</v>
      </c>
      <c r="G32" s="15">
        <v>6.5000000000000002E-2</v>
      </c>
      <c r="H32" s="15">
        <v>4.3999999999999997E-2</v>
      </c>
      <c r="I32" s="15">
        <v>4.1000000000000002E-2</v>
      </c>
      <c r="J32" s="15">
        <v>5.0999999999999997E-2</v>
      </c>
      <c r="K32" s="15">
        <v>6.4000000000000001E-2</v>
      </c>
      <c r="L32" s="15">
        <v>7.2999999999999995E-2</v>
      </c>
      <c r="M32" s="15">
        <v>4.4999999999999998E-2</v>
      </c>
      <c r="N32" s="15">
        <v>4.2000000000000003E-2</v>
      </c>
      <c r="O32" s="15">
        <v>5.6000000000000001E-2</v>
      </c>
      <c r="P32" s="15">
        <v>6.4000000000000001E-2</v>
      </c>
    </row>
    <row r="33" spans="1:16" x14ac:dyDescent="0.2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25">
      <c r="A34" s="1" t="s">
        <v>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x14ac:dyDescent="0.25">
      <c r="A35" s="10" t="s">
        <v>9</v>
      </c>
      <c r="B35" s="13">
        <v>13</v>
      </c>
      <c r="C35" s="13">
        <v>13</v>
      </c>
      <c r="D35" s="13">
        <v>23</v>
      </c>
      <c r="E35" s="13">
        <v>24</v>
      </c>
      <c r="F35" s="13">
        <v>34</v>
      </c>
      <c r="G35" s="13">
        <v>35</v>
      </c>
      <c r="H35" s="13">
        <v>37</v>
      </c>
      <c r="I35" s="13">
        <v>47</v>
      </c>
      <c r="J35" s="13">
        <v>48</v>
      </c>
      <c r="K35" s="13">
        <v>50</v>
      </c>
      <c r="L35" s="13">
        <v>37</v>
      </c>
      <c r="M35" s="13">
        <v>35</v>
      </c>
      <c r="N35" s="13">
        <v>31</v>
      </c>
      <c r="O35" s="13">
        <v>39</v>
      </c>
      <c r="P35" s="13">
        <v>35</v>
      </c>
    </row>
    <row r="36" spans="1:16" x14ac:dyDescent="0.25">
      <c r="A36" s="10" t="s">
        <v>10</v>
      </c>
      <c r="B36" s="18">
        <v>8</v>
      </c>
      <c r="C36" s="18">
        <v>9</v>
      </c>
      <c r="D36" s="18">
        <v>12</v>
      </c>
      <c r="E36" s="18">
        <v>18</v>
      </c>
      <c r="F36" s="18">
        <v>17</v>
      </c>
      <c r="G36" s="18">
        <v>19</v>
      </c>
      <c r="H36" s="18">
        <v>24</v>
      </c>
      <c r="I36" s="18">
        <v>36</v>
      </c>
      <c r="J36" s="18">
        <v>37</v>
      </c>
      <c r="K36" s="18">
        <v>39</v>
      </c>
      <c r="L36" s="18">
        <v>18</v>
      </c>
      <c r="M36" s="18">
        <v>20</v>
      </c>
      <c r="N36" s="18">
        <v>34</v>
      </c>
      <c r="O36" s="18">
        <v>29</v>
      </c>
      <c r="P36" s="18">
        <v>26</v>
      </c>
    </row>
    <row r="37" spans="1:16" x14ac:dyDescent="0.25">
      <c r="A37" s="10" t="s">
        <v>11</v>
      </c>
      <c r="B37" s="18">
        <v>9</v>
      </c>
      <c r="C37" s="18">
        <v>12</v>
      </c>
      <c r="D37" s="18">
        <v>21</v>
      </c>
      <c r="E37" s="18">
        <v>22</v>
      </c>
      <c r="F37" s="18">
        <v>23</v>
      </c>
      <c r="G37" s="18">
        <v>25</v>
      </c>
      <c r="H37" s="18">
        <v>37</v>
      </c>
      <c r="I37" s="18">
        <v>44</v>
      </c>
      <c r="J37" s="18">
        <v>43</v>
      </c>
      <c r="K37" s="18">
        <v>41</v>
      </c>
      <c r="L37" s="18">
        <v>19</v>
      </c>
      <c r="M37" s="18">
        <v>34</v>
      </c>
      <c r="N37" s="18">
        <v>39</v>
      </c>
      <c r="O37" s="18">
        <v>31</v>
      </c>
      <c r="P37" s="18">
        <v>28</v>
      </c>
    </row>
    <row r="38" spans="1:16" x14ac:dyDescent="0.25">
      <c r="A38" s="1" t="s">
        <v>12</v>
      </c>
      <c r="B38" s="20">
        <v>2.8</v>
      </c>
      <c r="C38" s="20">
        <v>5.9</v>
      </c>
      <c r="D38" s="20">
        <v>5.8</v>
      </c>
      <c r="E38" s="20">
        <v>5.4</v>
      </c>
      <c r="F38" s="20">
        <v>4.5</v>
      </c>
      <c r="G38" s="20">
        <v>6.1</v>
      </c>
      <c r="H38" s="20">
        <v>8.4</v>
      </c>
      <c r="I38" s="20">
        <v>8.4</v>
      </c>
      <c r="J38" s="20">
        <v>7.7</v>
      </c>
      <c r="K38" s="20">
        <v>6.4</v>
      </c>
      <c r="L38" s="18">
        <v>4</v>
      </c>
      <c r="M38" s="18">
        <v>8</v>
      </c>
      <c r="N38" s="20">
        <v>10.199999999999999</v>
      </c>
      <c r="O38" s="20">
        <v>9.1999999999999993</v>
      </c>
      <c r="P38" s="20">
        <v>7.1</v>
      </c>
    </row>
    <row r="39" spans="1:16" x14ac:dyDescent="0.2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16" x14ac:dyDescent="0.25">
      <c r="A40" s="1" t="s">
        <v>13</v>
      </c>
      <c r="B40" s="18">
        <v>826</v>
      </c>
      <c r="C40" s="18">
        <v>880</v>
      </c>
      <c r="D40" s="18">
        <v>965</v>
      </c>
      <c r="E40" s="11">
        <v>1071</v>
      </c>
      <c r="F40" s="11">
        <v>1171</v>
      </c>
      <c r="G40" s="11">
        <v>1030</v>
      </c>
      <c r="H40" s="11">
        <v>1086</v>
      </c>
      <c r="I40" s="11">
        <v>1196</v>
      </c>
      <c r="J40" s="11">
        <v>1347</v>
      </c>
      <c r="K40" s="11">
        <v>1435</v>
      </c>
      <c r="L40" s="11">
        <v>1127</v>
      </c>
      <c r="M40" s="11">
        <v>1189</v>
      </c>
      <c r="N40" s="11">
        <v>1296</v>
      </c>
      <c r="O40" s="11">
        <v>1694</v>
      </c>
      <c r="P40" s="11">
        <v>1791</v>
      </c>
    </row>
    <row r="41" spans="1:16" x14ac:dyDescent="0.25">
      <c r="A41" s="10" t="s">
        <v>14</v>
      </c>
      <c r="B41" s="18">
        <v>34</v>
      </c>
      <c r="C41" s="18">
        <v>35</v>
      </c>
      <c r="D41" s="18">
        <v>33</v>
      </c>
      <c r="E41" s="18">
        <v>38</v>
      </c>
      <c r="F41" s="18">
        <v>36</v>
      </c>
      <c r="G41" s="18">
        <v>24</v>
      </c>
      <c r="H41" s="18">
        <v>21</v>
      </c>
      <c r="I41" s="18">
        <v>20</v>
      </c>
      <c r="J41" s="18">
        <v>20</v>
      </c>
      <c r="K41" s="18">
        <v>19</v>
      </c>
      <c r="L41" s="18">
        <v>33</v>
      </c>
      <c r="M41" s="18">
        <v>29</v>
      </c>
      <c r="N41" s="18">
        <v>26</v>
      </c>
      <c r="O41" s="18">
        <v>31</v>
      </c>
      <c r="P41" s="18">
        <v>30</v>
      </c>
    </row>
    <row r="42" spans="1:16" x14ac:dyDescent="0.25">
      <c r="A42" s="10" t="s">
        <v>15</v>
      </c>
      <c r="B42" s="18">
        <v>6</v>
      </c>
      <c r="C42" s="18">
        <v>6</v>
      </c>
      <c r="D42" s="18">
        <v>5</v>
      </c>
      <c r="E42" s="18">
        <v>4</v>
      </c>
      <c r="F42" s="18">
        <v>1</v>
      </c>
      <c r="G42" s="18" t="s">
        <v>38</v>
      </c>
      <c r="H42" s="18" t="s">
        <v>38</v>
      </c>
      <c r="I42" s="18" t="s">
        <v>38</v>
      </c>
      <c r="J42" s="18" t="s">
        <v>38</v>
      </c>
      <c r="K42" s="18" t="s">
        <v>38</v>
      </c>
      <c r="L42" s="18" t="s">
        <v>38</v>
      </c>
      <c r="M42" s="18" t="s">
        <v>38</v>
      </c>
      <c r="N42" s="18" t="s">
        <v>38</v>
      </c>
      <c r="O42" s="18" t="s">
        <v>16</v>
      </c>
      <c r="P42" s="18" t="s">
        <v>16</v>
      </c>
    </row>
    <row r="43" spans="1:16" x14ac:dyDescent="0.25">
      <c r="A43" s="10" t="s">
        <v>17</v>
      </c>
      <c r="B43" s="18">
        <v>60</v>
      </c>
      <c r="C43" s="18">
        <v>59</v>
      </c>
      <c r="D43" s="18">
        <v>62</v>
      </c>
      <c r="E43" s="18">
        <v>58</v>
      </c>
      <c r="F43" s="18">
        <v>63</v>
      </c>
      <c r="G43" s="18">
        <v>76</v>
      </c>
      <c r="H43" s="18">
        <v>79</v>
      </c>
      <c r="I43" s="18">
        <v>80</v>
      </c>
      <c r="J43" s="18">
        <v>80</v>
      </c>
      <c r="K43" s="18">
        <v>81</v>
      </c>
      <c r="L43" s="18">
        <v>67</v>
      </c>
      <c r="M43" s="18">
        <v>71</v>
      </c>
      <c r="N43" s="18">
        <v>74</v>
      </c>
      <c r="O43" s="18">
        <v>69</v>
      </c>
      <c r="P43" s="18">
        <v>70</v>
      </c>
    </row>
    <row r="44" spans="1:16" x14ac:dyDescent="0.25">
      <c r="A44" s="1" t="s">
        <v>18</v>
      </c>
      <c r="B44" s="283" t="s">
        <v>50</v>
      </c>
      <c r="C44" s="278"/>
      <c r="D44" s="278"/>
      <c r="E44" s="278"/>
      <c r="F44" s="278"/>
      <c r="G44" s="283" t="s">
        <v>48</v>
      </c>
      <c r="H44" s="278"/>
      <c r="I44" s="278"/>
      <c r="J44" s="278"/>
      <c r="K44" s="278"/>
      <c r="L44" s="283" t="s">
        <v>49</v>
      </c>
      <c r="M44" s="278"/>
      <c r="N44" s="278"/>
      <c r="O44" s="278"/>
      <c r="P44" s="278"/>
    </row>
    <row r="45" spans="1:16" ht="15.6" x14ac:dyDescent="0.25">
      <c r="A45" s="21" t="s">
        <v>22</v>
      </c>
      <c r="B45" s="20">
        <v>4.5999999999999996</v>
      </c>
      <c r="C45" s="20">
        <v>2.9</v>
      </c>
      <c r="D45" s="20">
        <v>4.5</v>
      </c>
      <c r="E45" s="20">
        <v>4.7</v>
      </c>
      <c r="F45" s="20">
        <v>5.3</v>
      </c>
      <c r="G45" s="20">
        <v>9.1</v>
      </c>
      <c r="H45" s="20">
        <v>8.3000000000000007</v>
      </c>
      <c r="I45" s="20">
        <v>10</v>
      </c>
      <c r="J45" s="20">
        <v>10.1</v>
      </c>
      <c r="K45" s="22" t="s">
        <v>42</v>
      </c>
      <c r="L45" s="20">
        <v>7.6</v>
      </c>
      <c r="M45" s="20">
        <v>7.2</v>
      </c>
      <c r="N45" s="20">
        <v>6.1</v>
      </c>
      <c r="O45" s="20">
        <v>5.6</v>
      </c>
      <c r="P45" s="20">
        <v>5.9</v>
      </c>
    </row>
    <row r="46" spans="1:16" ht="15.6" x14ac:dyDescent="0.25">
      <c r="A46" s="1" t="s">
        <v>23</v>
      </c>
      <c r="B46" s="278" t="s">
        <v>46</v>
      </c>
      <c r="C46" s="278"/>
      <c r="D46" s="278"/>
      <c r="E46" s="278"/>
      <c r="F46" s="278"/>
      <c r="G46" s="278" t="s">
        <v>51</v>
      </c>
      <c r="H46" s="278"/>
      <c r="I46" s="278"/>
      <c r="J46" s="278"/>
      <c r="K46" s="278"/>
      <c r="L46" s="278" t="s">
        <v>52</v>
      </c>
      <c r="M46" s="278"/>
      <c r="N46" s="278"/>
      <c r="O46" s="278"/>
      <c r="P46" s="278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279"/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79"/>
    </row>
    <row r="49" spans="1:16" x14ac:dyDescent="0.25">
      <c r="A49" s="273" t="s">
        <v>28</v>
      </c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</row>
    <row r="50" spans="1:16" x14ac:dyDescent="0.25">
      <c r="A50" s="285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</row>
    <row r="51" spans="1:16" x14ac:dyDescent="0.25">
      <c r="A51" s="273" t="s">
        <v>29</v>
      </c>
      <c r="B51" s="27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</row>
  </sheetData>
  <mergeCells count="24">
    <mergeCell ref="A50:P50"/>
    <mergeCell ref="A48:P48"/>
    <mergeCell ref="A51:P51"/>
    <mergeCell ref="G3:K3"/>
    <mergeCell ref="L3:P3"/>
    <mergeCell ref="G23:K23"/>
    <mergeCell ref="B3:F3"/>
    <mergeCell ref="B46:F46"/>
    <mergeCell ref="G46:K46"/>
    <mergeCell ref="L46:P46"/>
    <mergeCell ref="B44:F44"/>
    <mergeCell ref="G44:K44"/>
    <mergeCell ref="L44:P44"/>
    <mergeCell ref="A49:P49"/>
    <mergeCell ref="A1:P1"/>
    <mergeCell ref="B26:F26"/>
    <mergeCell ref="G26:K26"/>
    <mergeCell ref="L26:P26"/>
    <mergeCell ref="B21:F21"/>
    <mergeCell ref="G21:K21"/>
    <mergeCell ref="L21:P21"/>
    <mergeCell ref="B23:F23"/>
    <mergeCell ref="L23:P23"/>
    <mergeCell ref="A2:P2"/>
  </mergeCells>
  <phoneticPr fontId="1" type="noConversion"/>
  <pageMargins left="0.75" right="0.75" top="1" bottom="1" header="0.5" footer="0.5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workbookViewId="0">
      <selection sqref="A1:D1"/>
    </sheetView>
  </sheetViews>
  <sheetFormatPr defaultColWidth="9.109375" defaultRowHeight="13.2" x14ac:dyDescent="0.25"/>
  <cols>
    <col min="1" max="1" width="17.109375" customWidth="1"/>
    <col min="2" max="2" width="20.44140625" customWidth="1"/>
    <col min="3" max="3" width="15.5546875" customWidth="1"/>
    <col min="4" max="4" width="18.44140625" customWidth="1"/>
  </cols>
  <sheetData>
    <row r="1" spans="1:4" x14ac:dyDescent="0.25">
      <c r="A1" s="288" t="s">
        <v>64</v>
      </c>
      <c r="B1" s="288"/>
      <c r="C1" s="288"/>
      <c r="D1" s="288"/>
    </row>
    <row r="2" spans="1:4" x14ac:dyDescent="0.25">
      <c r="A2" s="276"/>
      <c r="B2" s="276"/>
      <c r="C2" s="276"/>
      <c r="D2" s="276"/>
    </row>
    <row r="3" spans="1:4" ht="26.4" x14ac:dyDescent="0.25">
      <c r="A3" s="24" t="s">
        <v>58</v>
      </c>
      <c r="B3" s="25" t="s">
        <v>65</v>
      </c>
      <c r="C3" s="25" t="s">
        <v>59</v>
      </c>
      <c r="D3" s="25" t="s">
        <v>60</v>
      </c>
    </row>
    <row r="4" spans="1:4" x14ac:dyDescent="0.25">
      <c r="A4" s="2"/>
      <c r="B4" s="77"/>
      <c r="C4" s="23"/>
      <c r="D4" s="23"/>
    </row>
    <row r="5" spans="1:4" x14ac:dyDescent="0.25">
      <c r="A5" s="1">
        <v>1970</v>
      </c>
      <c r="B5" s="78" t="s">
        <v>61</v>
      </c>
      <c r="C5" s="27" t="s">
        <v>62</v>
      </c>
      <c r="D5" s="54" t="s">
        <v>63</v>
      </c>
    </row>
    <row r="6" spans="1:4" x14ac:dyDescent="0.25">
      <c r="A6" s="1">
        <v>1971</v>
      </c>
      <c r="B6" s="79">
        <v>260000</v>
      </c>
      <c r="C6" s="28">
        <v>300000</v>
      </c>
      <c r="D6" s="55">
        <v>136</v>
      </c>
    </row>
    <row r="7" spans="1:4" x14ac:dyDescent="0.25">
      <c r="A7" s="1">
        <v>1972</v>
      </c>
      <c r="B7" s="79">
        <v>280000</v>
      </c>
      <c r="C7" s="28">
        <v>300000</v>
      </c>
      <c r="D7" s="55">
        <v>144</v>
      </c>
    </row>
    <row r="8" spans="1:4" x14ac:dyDescent="0.25">
      <c r="A8" s="1">
        <v>1973</v>
      </c>
      <c r="B8" s="79">
        <v>300000</v>
      </c>
      <c r="C8" s="28">
        <v>320000</v>
      </c>
      <c r="D8" s="55">
        <v>152</v>
      </c>
    </row>
    <row r="9" spans="1:4" x14ac:dyDescent="0.25">
      <c r="A9" s="1">
        <v>1974</v>
      </c>
      <c r="B9" s="79">
        <v>310000</v>
      </c>
      <c r="C9" s="28">
        <v>335000</v>
      </c>
      <c r="D9" s="55">
        <v>188</v>
      </c>
    </row>
    <row r="10" spans="1:4" x14ac:dyDescent="0.25">
      <c r="A10" s="1">
        <v>1975</v>
      </c>
      <c r="B10" s="79">
        <v>270000</v>
      </c>
      <c r="C10" s="28">
        <v>355000</v>
      </c>
      <c r="D10" s="55">
        <v>243</v>
      </c>
    </row>
    <row r="11" spans="1:4" x14ac:dyDescent="0.25">
      <c r="A11" s="1">
        <v>1976</v>
      </c>
      <c r="B11" s="79">
        <v>345000</v>
      </c>
      <c r="C11" s="28">
        <v>370000</v>
      </c>
      <c r="D11" s="55">
        <v>295</v>
      </c>
    </row>
    <row r="12" spans="1:4" x14ac:dyDescent="0.25">
      <c r="A12" s="1">
        <v>1977</v>
      </c>
      <c r="B12" s="79">
        <v>380000</v>
      </c>
      <c r="C12" s="28">
        <v>385000</v>
      </c>
      <c r="D12" s="55">
        <v>367</v>
      </c>
    </row>
    <row r="13" spans="1:4" x14ac:dyDescent="0.25">
      <c r="A13" s="1">
        <v>1978</v>
      </c>
      <c r="B13" s="79">
        <v>410000</v>
      </c>
      <c r="C13" s="28">
        <v>420000</v>
      </c>
      <c r="D13" s="55">
        <v>392</v>
      </c>
    </row>
    <row r="14" spans="1:4" ht="15.6" x14ac:dyDescent="0.25">
      <c r="A14" s="1">
        <v>1979</v>
      </c>
      <c r="B14" s="78" t="s">
        <v>66</v>
      </c>
      <c r="C14" s="28">
        <v>455000</v>
      </c>
      <c r="D14" s="55" t="s">
        <v>67</v>
      </c>
    </row>
    <row r="15" spans="1:4" x14ac:dyDescent="0.25">
      <c r="A15" s="6"/>
      <c r="B15" s="53"/>
      <c r="C15" s="26"/>
      <c r="D15" s="6"/>
    </row>
    <row r="16" spans="1:4" x14ac:dyDescent="0.25">
      <c r="A16" s="279"/>
      <c r="B16" s="279"/>
      <c r="C16" s="279"/>
      <c r="D16" s="279"/>
    </row>
    <row r="17" spans="1:4" x14ac:dyDescent="0.25">
      <c r="A17" s="286" t="s">
        <v>68</v>
      </c>
      <c r="B17" s="287"/>
      <c r="C17" s="287"/>
      <c r="D17" s="287"/>
    </row>
  </sheetData>
  <mergeCells count="4">
    <mergeCell ref="A16:D16"/>
    <mergeCell ref="A17:D17"/>
    <mergeCell ref="A1:D1"/>
    <mergeCell ref="A2:D2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0"/>
  <sheetViews>
    <sheetView workbookViewId="0">
      <selection sqref="A1:D1"/>
    </sheetView>
  </sheetViews>
  <sheetFormatPr defaultColWidth="9.109375" defaultRowHeight="13.2" x14ac:dyDescent="0.25"/>
  <cols>
    <col min="1" max="1" width="37" customWidth="1"/>
    <col min="2" max="2" width="14.5546875" customWidth="1"/>
    <col min="3" max="3" width="20" customWidth="1"/>
    <col min="4" max="4" width="13.44140625" customWidth="1"/>
  </cols>
  <sheetData>
    <row r="1" spans="1:4" x14ac:dyDescent="0.25">
      <c r="A1" s="275" t="s">
        <v>94</v>
      </c>
      <c r="B1" s="275"/>
      <c r="C1" s="275"/>
      <c r="D1" s="275"/>
    </row>
    <row r="2" spans="1:4" x14ac:dyDescent="0.25">
      <c r="A2" s="276"/>
      <c r="B2" s="277"/>
      <c r="C2" s="277"/>
      <c r="D2" s="277"/>
    </row>
    <row r="3" spans="1:4" x14ac:dyDescent="0.25">
      <c r="A3" s="24" t="s">
        <v>69</v>
      </c>
      <c r="B3" s="24" t="s">
        <v>70</v>
      </c>
      <c r="C3" s="24" t="s">
        <v>71</v>
      </c>
      <c r="D3" s="24" t="s">
        <v>70</v>
      </c>
    </row>
    <row r="4" spans="1:4" x14ac:dyDescent="0.25">
      <c r="A4" s="2"/>
      <c r="B4" s="2"/>
      <c r="C4" s="2"/>
      <c r="D4" s="2"/>
    </row>
    <row r="5" spans="1:4" ht="15.6" x14ac:dyDescent="0.25">
      <c r="A5" s="1" t="s">
        <v>72</v>
      </c>
      <c r="B5" s="27" t="s">
        <v>73</v>
      </c>
      <c r="C5" s="21" t="s">
        <v>96</v>
      </c>
      <c r="D5" s="87" t="s">
        <v>74</v>
      </c>
    </row>
    <row r="6" spans="1:4" ht="15.6" x14ac:dyDescent="0.25">
      <c r="A6" s="1"/>
      <c r="B6" s="12"/>
      <c r="C6" s="21" t="s">
        <v>97</v>
      </c>
      <c r="D6" s="85">
        <v>40000</v>
      </c>
    </row>
    <row r="7" spans="1:4" x14ac:dyDescent="0.25">
      <c r="A7" s="1"/>
      <c r="B7" s="12"/>
      <c r="C7" s="21" t="s">
        <v>75</v>
      </c>
      <c r="D7" s="85">
        <v>9000</v>
      </c>
    </row>
    <row r="8" spans="1:4" ht="15.6" x14ac:dyDescent="0.25">
      <c r="A8" s="1" t="s">
        <v>76</v>
      </c>
      <c r="B8" s="85">
        <v>72000</v>
      </c>
      <c r="C8" s="21" t="s">
        <v>98</v>
      </c>
      <c r="D8" s="85">
        <v>37000</v>
      </c>
    </row>
    <row r="9" spans="1:4" x14ac:dyDescent="0.25">
      <c r="A9" s="1"/>
      <c r="B9" s="84"/>
      <c r="C9" s="21" t="s">
        <v>77</v>
      </c>
      <c r="D9" s="85">
        <v>26000</v>
      </c>
    </row>
    <row r="10" spans="1:4" x14ac:dyDescent="0.25">
      <c r="A10" s="1"/>
      <c r="B10" s="84"/>
      <c r="C10" s="21" t="s">
        <v>78</v>
      </c>
      <c r="D10" s="85">
        <v>9000</v>
      </c>
    </row>
    <row r="11" spans="1:4" ht="15.6" x14ac:dyDescent="0.25">
      <c r="A11" s="1" t="s">
        <v>79</v>
      </c>
      <c r="B11" s="85">
        <v>65000</v>
      </c>
      <c r="C11" s="21" t="s">
        <v>99</v>
      </c>
      <c r="D11" s="85">
        <v>40000</v>
      </c>
    </row>
    <row r="12" spans="1:4" x14ac:dyDescent="0.25">
      <c r="A12" s="1"/>
      <c r="B12" s="84"/>
      <c r="C12" s="21" t="s">
        <v>80</v>
      </c>
      <c r="D12" s="85">
        <v>25000</v>
      </c>
    </row>
    <row r="13" spans="1:4" ht="15.6" x14ac:dyDescent="0.25">
      <c r="A13" s="1" t="s">
        <v>81</v>
      </c>
      <c r="B13" s="85">
        <v>63000</v>
      </c>
      <c r="C13" s="21" t="s">
        <v>100</v>
      </c>
      <c r="D13" s="85">
        <v>33000</v>
      </c>
    </row>
    <row r="14" spans="1:4" x14ac:dyDescent="0.25">
      <c r="A14" s="1"/>
      <c r="B14" s="84"/>
      <c r="C14" s="21" t="s">
        <v>82</v>
      </c>
      <c r="D14" s="85">
        <v>30000</v>
      </c>
    </row>
    <row r="15" spans="1:4" x14ac:dyDescent="0.25">
      <c r="A15" s="1" t="s">
        <v>83</v>
      </c>
      <c r="B15" s="85">
        <v>40000</v>
      </c>
      <c r="C15" s="21" t="s">
        <v>84</v>
      </c>
      <c r="D15" s="85">
        <v>40000</v>
      </c>
    </row>
    <row r="16" spans="1:4" ht="15.6" x14ac:dyDescent="0.25">
      <c r="A16" s="1" t="s">
        <v>85</v>
      </c>
      <c r="B16" s="85">
        <v>20000</v>
      </c>
      <c r="C16" s="21" t="s">
        <v>101</v>
      </c>
      <c r="D16" s="85">
        <v>20000</v>
      </c>
    </row>
    <row r="17" spans="1:4" ht="15.6" x14ac:dyDescent="0.25">
      <c r="A17" s="1" t="s">
        <v>86</v>
      </c>
      <c r="B17" s="85">
        <v>20000</v>
      </c>
      <c r="C17" s="21" t="s">
        <v>102</v>
      </c>
      <c r="D17" s="85">
        <v>20000</v>
      </c>
    </row>
    <row r="18" spans="1:4" ht="15.6" x14ac:dyDescent="0.25">
      <c r="A18" s="1" t="s">
        <v>87</v>
      </c>
      <c r="B18" s="85">
        <v>20000</v>
      </c>
      <c r="C18" s="21" t="s">
        <v>103</v>
      </c>
      <c r="D18" s="85">
        <v>20000</v>
      </c>
    </row>
    <row r="19" spans="1:4" ht="15.6" x14ac:dyDescent="0.25">
      <c r="A19" s="1" t="s">
        <v>88</v>
      </c>
      <c r="B19" s="85">
        <v>15000</v>
      </c>
      <c r="C19" s="21" t="s">
        <v>104</v>
      </c>
      <c r="D19" s="85">
        <v>15000</v>
      </c>
    </row>
    <row r="20" spans="1:4" ht="15.6" x14ac:dyDescent="0.25">
      <c r="A20" s="1" t="s">
        <v>89</v>
      </c>
      <c r="B20" s="85">
        <v>11000</v>
      </c>
      <c r="C20" s="21" t="s">
        <v>105</v>
      </c>
      <c r="D20" s="85">
        <v>11000</v>
      </c>
    </row>
    <row r="21" spans="1:4" ht="15.6" x14ac:dyDescent="0.25">
      <c r="A21" s="1" t="s">
        <v>90</v>
      </c>
      <c r="B21" s="85">
        <v>10000</v>
      </c>
      <c r="C21" s="21" t="s">
        <v>106</v>
      </c>
      <c r="D21" s="85">
        <v>6000</v>
      </c>
    </row>
    <row r="22" spans="1:4" ht="15.6" x14ac:dyDescent="0.25">
      <c r="A22" s="1"/>
      <c r="B22" s="85"/>
      <c r="C22" s="21" t="s">
        <v>107</v>
      </c>
      <c r="D22" s="85">
        <v>4000</v>
      </c>
    </row>
    <row r="23" spans="1:4" x14ac:dyDescent="0.25">
      <c r="A23" s="1" t="s">
        <v>91</v>
      </c>
      <c r="B23" s="86">
        <v>5000</v>
      </c>
      <c r="C23" s="21" t="s">
        <v>82</v>
      </c>
      <c r="D23" s="86">
        <v>5000</v>
      </c>
    </row>
    <row r="24" spans="1:4" x14ac:dyDescent="0.25">
      <c r="A24" s="1"/>
      <c r="B24" s="86"/>
      <c r="C24" s="21"/>
      <c r="D24" s="86"/>
    </row>
    <row r="25" spans="1:4" x14ac:dyDescent="0.25">
      <c r="A25" s="1" t="s">
        <v>92</v>
      </c>
      <c r="B25" s="90" t="s">
        <v>191</v>
      </c>
      <c r="C25" s="1"/>
      <c r="D25" s="91" t="s">
        <v>191</v>
      </c>
    </row>
    <row r="26" spans="1:4" x14ac:dyDescent="0.25">
      <c r="A26" s="1"/>
      <c r="B26" s="89"/>
      <c r="C26" s="1"/>
      <c r="D26" s="88"/>
    </row>
    <row r="27" spans="1:4" x14ac:dyDescent="0.25">
      <c r="A27" s="1" t="s">
        <v>93</v>
      </c>
      <c r="B27" s="1"/>
      <c r="C27" s="1"/>
      <c r="D27" s="91" t="s">
        <v>192</v>
      </c>
    </row>
    <row r="28" spans="1:4" x14ac:dyDescent="0.25">
      <c r="A28" s="6"/>
      <c r="B28" s="6"/>
      <c r="C28" s="6"/>
      <c r="D28" s="6"/>
    </row>
    <row r="29" spans="1:4" x14ac:dyDescent="0.25">
      <c r="A29" s="274"/>
      <c r="B29" s="274"/>
      <c r="C29" s="274"/>
      <c r="D29" s="274"/>
    </row>
    <row r="30" spans="1:4" x14ac:dyDescent="0.25">
      <c r="A30" s="273" t="s">
        <v>95</v>
      </c>
      <c r="B30" s="273"/>
      <c r="C30" s="273"/>
      <c r="D30" s="273"/>
    </row>
  </sheetData>
  <mergeCells count="4">
    <mergeCell ref="A30:D30"/>
    <mergeCell ref="A29:D29"/>
    <mergeCell ref="A1:D1"/>
    <mergeCell ref="A2:D2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9"/>
  <sheetViews>
    <sheetView topLeftCell="A41" workbookViewId="0">
      <selection activeCell="K62" sqref="K62"/>
    </sheetView>
  </sheetViews>
  <sheetFormatPr defaultColWidth="9.109375" defaultRowHeight="13.2" x14ac:dyDescent="0.25"/>
  <cols>
    <col min="1" max="1" width="25.6640625" customWidth="1"/>
    <col min="11" max="11" width="10.77734375" bestFit="1" customWidth="1"/>
  </cols>
  <sheetData>
    <row r="1" spans="1:16" x14ac:dyDescent="0.25">
      <c r="A1" s="275" t="s">
        <v>115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16" x14ac:dyDescent="0.25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</row>
    <row r="3" spans="1:16" x14ac:dyDescent="0.25">
      <c r="A3" s="5"/>
      <c r="B3" s="282" t="s">
        <v>108</v>
      </c>
      <c r="C3" s="282"/>
      <c r="D3" s="282"/>
      <c r="E3" s="282"/>
      <c r="F3" s="282"/>
      <c r="G3" s="282" t="s">
        <v>109</v>
      </c>
      <c r="H3" s="282"/>
      <c r="I3" s="282"/>
      <c r="J3" s="282"/>
      <c r="K3" s="282"/>
      <c r="L3" s="282" t="s">
        <v>110</v>
      </c>
      <c r="M3" s="282"/>
      <c r="N3" s="282"/>
      <c r="O3" s="282"/>
      <c r="P3" s="282"/>
    </row>
    <row r="4" spans="1:16" x14ac:dyDescent="0.25">
      <c r="A4" s="7"/>
      <c r="B4" s="8">
        <v>1974</v>
      </c>
      <c r="C4" s="8">
        <v>1975</v>
      </c>
      <c r="D4" s="8">
        <v>1976</v>
      </c>
      <c r="E4" s="8">
        <v>1977</v>
      </c>
      <c r="F4" s="8">
        <v>1978</v>
      </c>
      <c r="G4" s="8">
        <v>1974</v>
      </c>
      <c r="H4" s="8">
        <v>1975</v>
      </c>
      <c r="I4" s="8">
        <v>1976</v>
      </c>
      <c r="J4" s="8">
        <v>1977</v>
      </c>
      <c r="K4" s="8">
        <v>1978</v>
      </c>
      <c r="L4" s="8">
        <v>1974</v>
      </c>
      <c r="M4" s="8">
        <v>1975</v>
      </c>
      <c r="N4" s="8">
        <v>1976</v>
      </c>
      <c r="O4" s="8">
        <v>1977</v>
      </c>
      <c r="P4" s="8">
        <v>1978</v>
      </c>
    </row>
    <row r="5" spans="1:16" x14ac:dyDescent="0.25">
      <c r="A5" s="1" t="s">
        <v>3</v>
      </c>
      <c r="B5" s="18">
        <v>641</v>
      </c>
      <c r="C5" s="18">
        <v>714</v>
      </c>
      <c r="D5" s="18">
        <v>777</v>
      </c>
      <c r="E5" s="18">
        <v>835</v>
      </c>
      <c r="F5" s="18">
        <v>921</v>
      </c>
      <c r="G5" s="11">
        <v>1550</v>
      </c>
      <c r="H5" s="11">
        <v>1799</v>
      </c>
      <c r="I5" s="11">
        <v>1955</v>
      </c>
      <c r="J5" s="11">
        <v>2165</v>
      </c>
      <c r="K5" s="11">
        <v>2072</v>
      </c>
      <c r="L5" s="18">
        <v>859</v>
      </c>
      <c r="M5" s="11">
        <v>1303</v>
      </c>
      <c r="N5" s="11">
        <v>1260</v>
      </c>
      <c r="O5" s="11">
        <v>1280</v>
      </c>
      <c r="P5" s="11">
        <v>1364</v>
      </c>
    </row>
    <row r="6" spans="1:16" x14ac:dyDescent="0.25">
      <c r="A6" s="1" t="s">
        <v>4</v>
      </c>
      <c r="B6" s="18">
        <v>27</v>
      </c>
      <c r="C6" s="18">
        <v>33</v>
      </c>
      <c r="D6" s="18">
        <v>35</v>
      </c>
      <c r="E6" s="18">
        <v>42</v>
      </c>
      <c r="F6" s="18">
        <v>45</v>
      </c>
      <c r="G6" s="18">
        <v>116</v>
      </c>
      <c r="H6" s="18">
        <v>131</v>
      </c>
      <c r="I6" s="18">
        <v>134</v>
      </c>
      <c r="J6" s="18">
        <v>119</v>
      </c>
      <c r="K6" s="18">
        <v>118</v>
      </c>
      <c r="L6" s="18">
        <v>70</v>
      </c>
      <c r="M6" s="18">
        <v>166</v>
      </c>
      <c r="N6" s="18">
        <v>135</v>
      </c>
      <c r="O6" s="18">
        <v>108</v>
      </c>
      <c r="P6" s="18">
        <v>120</v>
      </c>
    </row>
    <row r="7" spans="1:16" x14ac:dyDescent="0.25">
      <c r="A7" s="1" t="s">
        <v>5</v>
      </c>
      <c r="B7" s="14">
        <v>2.81</v>
      </c>
      <c r="C7" s="14">
        <v>3.25</v>
      </c>
      <c r="D7" s="14">
        <v>3.56</v>
      </c>
      <c r="E7" s="14">
        <v>4.2300000000000004</v>
      </c>
      <c r="F7" s="14">
        <v>4.54</v>
      </c>
      <c r="G7" s="14">
        <v>4.6399999999999997</v>
      </c>
      <c r="H7" s="14">
        <v>5.15</v>
      </c>
      <c r="I7" s="14">
        <v>5.19</v>
      </c>
      <c r="J7" s="14">
        <v>4.6100000000000003</v>
      </c>
      <c r="K7" s="14">
        <v>4.57</v>
      </c>
      <c r="L7" s="14">
        <v>3.59</v>
      </c>
      <c r="M7" s="14">
        <v>9.91</v>
      </c>
      <c r="N7" s="14">
        <v>7.73</v>
      </c>
      <c r="O7" s="14">
        <v>6.09</v>
      </c>
      <c r="P7" s="14">
        <v>6.61</v>
      </c>
    </row>
    <row r="8" spans="1:16" x14ac:dyDescent="0.25">
      <c r="A8" s="1" t="s">
        <v>6</v>
      </c>
      <c r="B8" s="14">
        <v>1.24</v>
      </c>
      <c r="C8" s="14">
        <v>1.36</v>
      </c>
      <c r="D8" s="14">
        <v>1.54</v>
      </c>
      <c r="E8" s="14">
        <v>2.25</v>
      </c>
      <c r="F8" s="14">
        <v>2.0499999999999998</v>
      </c>
      <c r="G8" s="14">
        <v>0.85</v>
      </c>
      <c r="H8" s="14">
        <v>1</v>
      </c>
      <c r="I8" s="14">
        <v>1.19</v>
      </c>
      <c r="J8" s="14">
        <v>1.25</v>
      </c>
      <c r="K8" s="14">
        <v>1.25</v>
      </c>
      <c r="L8" s="14">
        <v>0.56999999999999995</v>
      </c>
      <c r="M8" s="14">
        <v>1.38</v>
      </c>
      <c r="N8" s="14">
        <v>2.1</v>
      </c>
      <c r="O8" s="14">
        <v>2.4500000000000002</v>
      </c>
      <c r="P8" s="14">
        <v>2.6</v>
      </c>
    </row>
    <row r="9" spans="1:16" x14ac:dyDescent="0.25">
      <c r="A9" s="1" t="s">
        <v>7</v>
      </c>
      <c r="B9" s="15">
        <v>7.3999999999999996E-2</v>
      </c>
      <c r="C9" s="15">
        <v>4.5999999999999999E-2</v>
      </c>
      <c r="D9" s="15">
        <v>4.9000000000000002E-2</v>
      </c>
      <c r="E9" s="15">
        <v>5.1999999999999998E-2</v>
      </c>
      <c r="F9" s="15">
        <v>6.7000000000000004E-2</v>
      </c>
      <c r="G9" s="15">
        <v>1.4E-2</v>
      </c>
      <c r="H9" s="15">
        <v>1.4E-2</v>
      </c>
      <c r="I9" s="15">
        <v>1.7999999999999999E-2</v>
      </c>
      <c r="J9" s="15">
        <v>2.7E-2</v>
      </c>
      <c r="K9" s="15">
        <v>2.5999999999999999E-2</v>
      </c>
      <c r="L9" s="15">
        <v>1.9E-2</v>
      </c>
      <c r="M9" s="15">
        <v>5.2999999999999999E-2</v>
      </c>
      <c r="N9" s="15">
        <v>5.8999999999999997E-2</v>
      </c>
      <c r="O9" s="15">
        <v>6.4000000000000001E-2</v>
      </c>
      <c r="P9" s="15">
        <v>7.3999999999999996E-2</v>
      </c>
    </row>
    <row r="10" spans="1:16" x14ac:dyDescent="0.25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5">
      <c r="A11" s="1" t="s">
        <v>8</v>
      </c>
      <c r="B11" s="13">
        <v>26</v>
      </c>
      <c r="C11" s="13">
        <v>30</v>
      </c>
      <c r="D11" s="13">
        <v>38</v>
      </c>
      <c r="E11" s="13">
        <v>39</v>
      </c>
      <c r="F11" s="13">
        <v>43</v>
      </c>
      <c r="G11" s="13">
        <v>93</v>
      </c>
      <c r="H11" s="13">
        <v>95</v>
      </c>
      <c r="I11" s="13">
        <v>83</v>
      </c>
      <c r="J11" s="13">
        <v>75</v>
      </c>
      <c r="K11" s="13">
        <v>53</v>
      </c>
      <c r="L11" s="13">
        <v>41</v>
      </c>
      <c r="M11" s="13">
        <v>49</v>
      </c>
      <c r="N11" s="13">
        <v>42</v>
      </c>
      <c r="O11" s="13">
        <v>44</v>
      </c>
      <c r="P11" s="13">
        <v>44</v>
      </c>
    </row>
    <row r="12" spans="1:16" x14ac:dyDescent="0.25">
      <c r="A12" s="10" t="s">
        <v>9</v>
      </c>
      <c r="B12" s="18">
        <v>15</v>
      </c>
      <c r="C12" s="18">
        <v>17</v>
      </c>
      <c r="D12" s="18">
        <v>27</v>
      </c>
      <c r="E12" s="18">
        <v>32</v>
      </c>
      <c r="F12" s="18">
        <v>32</v>
      </c>
      <c r="G12" s="18">
        <v>47</v>
      </c>
      <c r="H12" s="18">
        <v>60</v>
      </c>
      <c r="I12" s="18">
        <v>61</v>
      </c>
      <c r="J12" s="18">
        <v>45</v>
      </c>
      <c r="K12" s="18">
        <v>40</v>
      </c>
      <c r="L12" s="18">
        <v>21</v>
      </c>
      <c r="M12" s="18">
        <v>31</v>
      </c>
      <c r="N12" s="18">
        <v>33</v>
      </c>
      <c r="O12" s="18">
        <v>35</v>
      </c>
      <c r="P12" s="18">
        <v>34</v>
      </c>
    </row>
    <row r="13" spans="1:16" x14ac:dyDescent="0.25">
      <c r="A13" s="10" t="s">
        <v>10</v>
      </c>
      <c r="B13" s="18">
        <v>17</v>
      </c>
      <c r="C13" s="18">
        <v>28</v>
      </c>
      <c r="D13" s="18">
        <v>33</v>
      </c>
      <c r="E13" s="18">
        <v>39</v>
      </c>
      <c r="F13" s="18">
        <v>33</v>
      </c>
      <c r="G13" s="18">
        <v>72</v>
      </c>
      <c r="H13" s="18">
        <v>70</v>
      </c>
      <c r="I13" s="18">
        <v>68</v>
      </c>
      <c r="J13" s="18">
        <v>47</v>
      </c>
      <c r="K13" s="18">
        <v>48</v>
      </c>
      <c r="L13" s="18">
        <v>39</v>
      </c>
      <c r="M13" s="18">
        <v>38</v>
      </c>
      <c r="N13" s="18">
        <v>41</v>
      </c>
      <c r="O13" s="18">
        <v>41</v>
      </c>
      <c r="P13" s="18">
        <v>35</v>
      </c>
    </row>
    <row r="14" spans="1:16" x14ac:dyDescent="0.25">
      <c r="A14" s="10" t="s">
        <v>11</v>
      </c>
      <c r="B14" s="18">
        <v>6</v>
      </c>
      <c r="C14" s="12">
        <v>8.6</v>
      </c>
      <c r="D14" s="12">
        <v>9.3000000000000007</v>
      </c>
      <c r="E14" s="12">
        <v>9.1999999999999993</v>
      </c>
      <c r="F14" s="12">
        <v>7.3</v>
      </c>
      <c r="G14" s="12">
        <v>15.5</v>
      </c>
      <c r="H14" s="12">
        <v>13.6</v>
      </c>
      <c r="I14" s="12">
        <v>13.1</v>
      </c>
      <c r="J14" s="12">
        <v>10.199999999999999</v>
      </c>
      <c r="K14" s="12">
        <v>10.5</v>
      </c>
      <c r="L14" s="12">
        <v>10.9</v>
      </c>
      <c r="M14" s="12">
        <v>3.8</v>
      </c>
      <c r="N14" s="12">
        <v>5.3</v>
      </c>
      <c r="O14" s="12">
        <v>6.7</v>
      </c>
      <c r="P14" s="12">
        <v>5.3</v>
      </c>
    </row>
    <row r="15" spans="1:16" x14ac:dyDescent="0.25">
      <c r="A15" s="1" t="s">
        <v>12</v>
      </c>
      <c r="B15" s="18">
        <v>371</v>
      </c>
      <c r="C15" s="18">
        <v>441</v>
      </c>
      <c r="D15" s="18">
        <v>469</v>
      </c>
      <c r="E15" s="18">
        <v>500</v>
      </c>
      <c r="F15" s="18">
        <v>524</v>
      </c>
      <c r="G15" s="18">
        <v>851</v>
      </c>
      <c r="H15" s="11">
        <v>1091</v>
      </c>
      <c r="I15" s="11">
        <v>1325</v>
      </c>
      <c r="J15" s="11">
        <v>1433</v>
      </c>
      <c r="K15" s="11">
        <v>1533</v>
      </c>
      <c r="L15" s="18">
        <v>577</v>
      </c>
      <c r="M15" s="18">
        <v>781</v>
      </c>
      <c r="N15" s="18">
        <v>990</v>
      </c>
      <c r="O15" s="11">
        <v>1083</v>
      </c>
      <c r="P15" s="11">
        <v>1161</v>
      </c>
    </row>
    <row r="16" spans="1:16" x14ac:dyDescent="0.25">
      <c r="A16" s="1"/>
      <c r="B16" s="18"/>
      <c r="C16" s="18"/>
      <c r="D16" s="18"/>
      <c r="E16" s="18"/>
      <c r="F16" s="18"/>
      <c r="G16" s="18"/>
      <c r="H16" s="11"/>
      <c r="I16" s="11"/>
      <c r="J16" s="11"/>
      <c r="K16" s="11"/>
      <c r="L16" s="18"/>
      <c r="M16" s="18"/>
      <c r="N16" s="18"/>
      <c r="O16" s="11"/>
      <c r="P16" s="11"/>
    </row>
    <row r="17" spans="1:16" x14ac:dyDescent="0.25">
      <c r="A17" s="1" t="s">
        <v>13</v>
      </c>
      <c r="B17" s="18">
        <v>28</v>
      </c>
      <c r="C17" s="18">
        <v>34</v>
      </c>
      <c r="D17" s="18">
        <v>33</v>
      </c>
      <c r="E17" s="18">
        <v>34</v>
      </c>
      <c r="F17" s="18">
        <v>31</v>
      </c>
      <c r="G17" s="18">
        <v>19</v>
      </c>
      <c r="H17" s="18">
        <v>20</v>
      </c>
      <c r="I17" s="18">
        <v>24</v>
      </c>
      <c r="J17" s="18">
        <v>21</v>
      </c>
      <c r="K17" s="18">
        <v>17</v>
      </c>
      <c r="L17" s="18">
        <v>42</v>
      </c>
      <c r="M17" s="18">
        <v>38</v>
      </c>
      <c r="N17" s="18">
        <v>37</v>
      </c>
      <c r="O17" s="18">
        <v>36</v>
      </c>
      <c r="P17" s="18">
        <v>32</v>
      </c>
    </row>
    <row r="18" spans="1:16" x14ac:dyDescent="0.25">
      <c r="A18" s="10" t="s">
        <v>14</v>
      </c>
      <c r="B18" s="18" t="s">
        <v>38</v>
      </c>
      <c r="C18" s="18" t="s">
        <v>38</v>
      </c>
      <c r="D18" s="18" t="s">
        <v>38</v>
      </c>
      <c r="E18" s="18" t="s">
        <v>38</v>
      </c>
      <c r="F18" s="18" t="s">
        <v>38</v>
      </c>
      <c r="G18" s="18" t="s">
        <v>38</v>
      </c>
      <c r="H18" s="18" t="s">
        <v>38</v>
      </c>
      <c r="I18" s="18" t="s">
        <v>38</v>
      </c>
      <c r="J18" s="18" t="s">
        <v>38</v>
      </c>
      <c r="K18" s="18" t="s">
        <v>38</v>
      </c>
      <c r="L18" s="18">
        <v>10</v>
      </c>
      <c r="M18" s="18">
        <v>4</v>
      </c>
      <c r="N18" s="18">
        <v>2</v>
      </c>
      <c r="O18" s="18">
        <v>1</v>
      </c>
      <c r="P18" s="18">
        <v>1</v>
      </c>
    </row>
    <row r="19" spans="1:16" x14ac:dyDescent="0.25">
      <c r="A19" s="10" t="s">
        <v>15</v>
      </c>
      <c r="B19" s="18">
        <v>72</v>
      </c>
      <c r="C19" s="18">
        <v>66</v>
      </c>
      <c r="D19" s="18">
        <v>67</v>
      </c>
      <c r="E19" s="18">
        <v>66</v>
      </c>
      <c r="F19" s="18">
        <v>69</v>
      </c>
      <c r="G19" s="18">
        <v>81</v>
      </c>
      <c r="H19" s="18">
        <v>80</v>
      </c>
      <c r="I19" s="18">
        <v>76</v>
      </c>
      <c r="J19" s="18">
        <v>79</v>
      </c>
      <c r="K19" s="18">
        <v>83</v>
      </c>
      <c r="L19" s="18">
        <v>48</v>
      </c>
      <c r="M19" s="18">
        <v>58</v>
      </c>
      <c r="N19" s="18">
        <v>61</v>
      </c>
      <c r="O19" s="18">
        <v>63</v>
      </c>
      <c r="P19" s="18">
        <v>67</v>
      </c>
    </row>
    <row r="20" spans="1:16" x14ac:dyDescent="0.25">
      <c r="A20" s="10" t="s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x14ac:dyDescent="0.25">
      <c r="A21" s="1" t="s">
        <v>18</v>
      </c>
      <c r="B21" s="283" t="s">
        <v>118</v>
      </c>
      <c r="C21" s="278"/>
      <c r="D21" s="278"/>
      <c r="E21" s="278"/>
      <c r="F21" s="278"/>
      <c r="G21" s="283" t="s">
        <v>119</v>
      </c>
      <c r="H21" s="278"/>
      <c r="I21" s="278"/>
      <c r="J21" s="278"/>
      <c r="K21" s="278"/>
      <c r="L21" s="283" t="s">
        <v>120</v>
      </c>
      <c r="M21" s="278"/>
      <c r="N21" s="278"/>
      <c r="O21" s="278"/>
      <c r="P21" s="278"/>
    </row>
    <row r="22" spans="1:16" ht="15.6" x14ac:dyDescent="0.25">
      <c r="A22" s="21" t="s">
        <v>22</v>
      </c>
      <c r="B22" s="20">
        <v>2.9</v>
      </c>
      <c r="C22" s="20">
        <v>3.3</v>
      </c>
      <c r="D22" s="20">
        <v>3.8</v>
      </c>
      <c r="E22" s="20">
        <v>4.0999999999999996</v>
      </c>
      <c r="F22" s="20">
        <v>4.2</v>
      </c>
      <c r="G22" s="20">
        <v>19.399999999999999</v>
      </c>
      <c r="H22" s="20">
        <v>17.100000000000001</v>
      </c>
      <c r="I22" s="20">
        <v>10.8</v>
      </c>
      <c r="J22" s="20">
        <v>8.4</v>
      </c>
      <c r="K22" s="20">
        <v>6.4</v>
      </c>
      <c r="L22" s="20">
        <v>5.5</v>
      </c>
      <c r="M22" s="20">
        <v>11.6</v>
      </c>
      <c r="N22" s="20">
        <v>8.4</v>
      </c>
      <c r="O22" s="20">
        <v>5.5</v>
      </c>
      <c r="P22" s="20">
        <v>6.3</v>
      </c>
    </row>
    <row r="23" spans="1:16" ht="15.6" x14ac:dyDescent="0.25">
      <c r="A23" s="21" t="s">
        <v>23</v>
      </c>
      <c r="B23" s="278" t="s">
        <v>46</v>
      </c>
      <c r="C23" s="278"/>
      <c r="D23" s="278"/>
      <c r="E23" s="278"/>
      <c r="F23" s="278"/>
      <c r="G23" s="278" t="s">
        <v>51</v>
      </c>
      <c r="H23" s="278"/>
      <c r="I23" s="278"/>
      <c r="J23" s="278"/>
      <c r="K23" s="278"/>
      <c r="L23" s="278" t="s">
        <v>122</v>
      </c>
      <c r="M23" s="278"/>
      <c r="N23" s="278"/>
      <c r="O23" s="278"/>
      <c r="P23" s="278"/>
    </row>
    <row r="24" spans="1:16" x14ac:dyDescent="0.25">
      <c r="A24" s="1"/>
    </row>
    <row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1"/>
      <c r="B26" s="282" t="s">
        <v>111</v>
      </c>
      <c r="C26" s="282"/>
      <c r="D26" s="282"/>
      <c r="E26" s="282"/>
      <c r="F26" s="282"/>
      <c r="G26" s="290" t="s">
        <v>112</v>
      </c>
      <c r="H26" s="290"/>
      <c r="I26" s="290"/>
      <c r="J26" s="290"/>
      <c r="K26" s="290"/>
      <c r="L26" s="289" t="s">
        <v>113</v>
      </c>
      <c r="M26" s="289"/>
      <c r="N26" s="289"/>
      <c r="O26" s="289"/>
      <c r="P26" s="289"/>
    </row>
    <row r="27" spans="1:16" x14ac:dyDescent="0.25">
      <c r="A27" s="6"/>
      <c r="B27" s="8">
        <v>1974</v>
      </c>
      <c r="C27" s="8">
        <v>1975</v>
      </c>
      <c r="D27" s="8">
        <v>1976</v>
      </c>
      <c r="E27" s="8">
        <v>1977</v>
      </c>
      <c r="F27" s="8">
        <v>1978</v>
      </c>
      <c r="G27" s="8">
        <v>1974</v>
      </c>
      <c r="H27" s="8">
        <v>1975</v>
      </c>
      <c r="I27" s="8">
        <v>1976</v>
      </c>
      <c r="J27" s="8">
        <v>1977</v>
      </c>
      <c r="K27" s="8">
        <v>1978</v>
      </c>
      <c r="L27" s="8">
        <v>1974</v>
      </c>
      <c r="M27" s="8">
        <v>1975</v>
      </c>
      <c r="N27" s="8">
        <v>1976</v>
      </c>
      <c r="O27" s="8">
        <v>1977</v>
      </c>
      <c r="P27" s="8">
        <v>1978</v>
      </c>
    </row>
    <row r="28" spans="1:16" x14ac:dyDescent="0.25">
      <c r="A28" s="1" t="s">
        <v>3</v>
      </c>
      <c r="B28" s="11">
        <v>2432</v>
      </c>
      <c r="C28" s="11">
        <v>2359</v>
      </c>
      <c r="D28" s="11">
        <v>3038</v>
      </c>
      <c r="E28" s="11">
        <v>3675</v>
      </c>
      <c r="F28" s="11">
        <v>4403</v>
      </c>
      <c r="G28" s="20">
        <v>1.9</v>
      </c>
      <c r="H28" s="20">
        <v>2.1</v>
      </c>
      <c r="I28" s="20">
        <v>3</v>
      </c>
      <c r="J28" s="20">
        <v>4</v>
      </c>
      <c r="K28" s="20">
        <v>4.3</v>
      </c>
      <c r="L28" s="20">
        <v>1.7</v>
      </c>
      <c r="M28" s="20">
        <v>2</v>
      </c>
      <c r="N28" s="20">
        <v>2.7</v>
      </c>
      <c r="O28" s="20">
        <v>3.6</v>
      </c>
      <c r="P28" s="20">
        <v>3.9</v>
      </c>
    </row>
    <row r="29" spans="1:16" x14ac:dyDescent="0.25">
      <c r="A29" s="1" t="s">
        <v>4</v>
      </c>
      <c r="B29" s="18">
        <v>164</v>
      </c>
      <c r="C29" s="18">
        <v>148</v>
      </c>
      <c r="D29" s="18">
        <v>215</v>
      </c>
      <c r="E29" s="18">
        <v>262</v>
      </c>
      <c r="F29" s="18">
        <v>302</v>
      </c>
      <c r="G29" s="30">
        <v>0.2</v>
      </c>
      <c r="H29" s="30">
        <v>0.15</v>
      </c>
      <c r="I29" s="30">
        <v>0.37</v>
      </c>
      <c r="J29" s="30">
        <v>0.71</v>
      </c>
      <c r="K29" s="30">
        <v>0.79</v>
      </c>
      <c r="L29" s="30">
        <v>0.1</v>
      </c>
      <c r="M29" s="31">
        <v>-0.05</v>
      </c>
      <c r="N29" s="30">
        <v>0.28000000000000003</v>
      </c>
      <c r="O29" s="30">
        <v>0.74</v>
      </c>
      <c r="P29" s="30">
        <v>0.73</v>
      </c>
    </row>
    <row r="30" spans="1:16" x14ac:dyDescent="0.25">
      <c r="A30" s="1" t="s">
        <v>5</v>
      </c>
      <c r="B30" s="14">
        <v>1.74</v>
      </c>
      <c r="C30" s="14">
        <v>1.54</v>
      </c>
      <c r="D30" s="14">
        <v>2.12</v>
      </c>
      <c r="E30" s="14">
        <v>2.54</v>
      </c>
      <c r="F30" s="14">
        <v>2.93</v>
      </c>
      <c r="G30" s="14">
        <v>0.4</v>
      </c>
      <c r="H30" s="14">
        <v>0.3</v>
      </c>
      <c r="I30" s="14">
        <v>0.74</v>
      </c>
      <c r="J30" s="14">
        <v>1.42</v>
      </c>
      <c r="K30" s="14">
        <v>1.58</v>
      </c>
      <c r="L30" s="14">
        <v>0.61</v>
      </c>
      <c r="M30" s="29">
        <v>-0.24</v>
      </c>
      <c r="N30" s="14">
        <v>1.38</v>
      </c>
      <c r="O30" s="14">
        <v>3.69</v>
      </c>
      <c r="P30" s="14">
        <v>3.66</v>
      </c>
    </row>
    <row r="31" spans="1:16" x14ac:dyDescent="0.25">
      <c r="A31" s="1" t="s">
        <v>6</v>
      </c>
      <c r="B31" s="14">
        <v>0.47</v>
      </c>
      <c r="C31" s="14">
        <v>0.49</v>
      </c>
      <c r="D31" s="14">
        <v>0.7</v>
      </c>
      <c r="E31" s="14">
        <v>0.83</v>
      </c>
      <c r="F31" s="14">
        <v>1.03</v>
      </c>
      <c r="G31" s="14">
        <v>0.1</v>
      </c>
      <c r="H31" s="14">
        <v>0.1</v>
      </c>
      <c r="I31" s="14">
        <v>0.15</v>
      </c>
      <c r="J31" s="14">
        <v>0.35</v>
      </c>
      <c r="K31" s="14">
        <v>0.4</v>
      </c>
      <c r="L31" s="14" t="s">
        <v>38</v>
      </c>
      <c r="M31" s="14" t="s">
        <v>38</v>
      </c>
      <c r="N31" s="14" t="s">
        <v>38</v>
      </c>
      <c r="O31" s="14">
        <v>0.3</v>
      </c>
      <c r="P31" s="14">
        <v>0.3</v>
      </c>
    </row>
    <row r="32" spans="1:16" x14ac:dyDescent="0.25">
      <c r="A32" s="1" t="s">
        <v>7</v>
      </c>
      <c r="B32" s="15">
        <v>3.1E-2</v>
      </c>
      <c r="C32" s="15">
        <v>1.9E-2</v>
      </c>
      <c r="D32" s="15">
        <v>2.1000000000000001E-2</v>
      </c>
      <c r="E32" s="15">
        <v>3.5000000000000003E-2</v>
      </c>
      <c r="F32" s="15">
        <v>4.4999999999999998E-2</v>
      </c>
      <c r="G32" s="15" t="s">
        <v>114</v>
      </c>
      <c r="H32" s="15" t="s">
        <v>114</v>
      </c>
      <c r="I32" s="15" t="s">
        <v>114</v>
      </c>
      <c r="J32" s="15">
        <v>2.9000000000000001E-2</v>
      </c>
      <c r="K32" s="15">
        <v>3.5000000000000003E-2</v>
      </c>
      <c r="L32" s="15" t="s">
        <v>114</v>
      </c>
      <c r="M32" s="15" t="s">
        <v>114</v>
      </c>
      <c r="N32" s="15" t="s">
        <v>114</v>
      </c>
      <c r="O32" s="15">
        <v>1.2E-2</v>
      </c>
      <c r="P32" s="15">
        <v>1.2999999999999999E-2</v>
      </c>
    </row>
    <row r="33" spans="1:16" x14ac:dyDescent="0.25">
      <c r="A33" s="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25">
      <c r="A34" s="1" t="s">
        <v>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x14ac:dyDescent="0.25">
      <c r="A35" s="10" t="s">
        <v>9</v>
      </c>
      <c r="B35" s="13">
        <v>27</v>
      </c>
      <c r="C35" s="13">
        <v>30</v>
      </c>
      <c r="D35" s="13">
        <v>37</v>
      </c>
      <c r="E35" s="13">
        <v>37</v>
      </c>
      <c r="F35" s="13">
        <v>33</v>
      </c>
      <c r="G35" s="12" t="s">
        <v>114</v>
      </c>
      <c r="H35" s="12" t="s">
        <v>114</v>
      </c>
      <c r="I35" s="12" t="s">
        <v>114</v>
      </c>
      <c r="J35" s="12">
        <v>13</v>
      </c>
      <c r="K35" s="12" t="s">
        <v>117</v>
      </c>
      <c r="L35" s="12" t="s">
        <v>114</v>
      </c>
      <c r="M35" s="12" t="s">
        <v>114</v>
      </c>
      <c r="N35" s="12" t="s">
        <v>114</v>
      </c>
      <c r="O35" s="18">
        <v>28</v>
      </c>
      <c r="P35" s="18">
        <v>31</v>
      </c>
    </row>
    <row r="36" spans="1:16" x14ac:dyDescent="0.25">
      <c r="A36" s="10" t="s">
        <v>10</v>
      </c>
      <c r="B36" s="18">
        <v>13</v>
      </c>
      <c r="C36" s="18">
        <v>16</v>
      </c>
      <c r="D36" s="18">
        <v>26</v>
      </c>
      <c r="E36" s="18">
        <v>25</v>
      </c>
      <c r="F36" s="18">
        <v>24</v>
      </c>
      <c r="G36" s="18" t="s">
        <v>114</v>
      </c>
      <c r="H36" s="18" t="s">
        <v>114</v>
      </c>
      <c r="I36" s="18" t="s">
        <v>114</v>
      </c>
      <c r="J36" s="18" t="s">
        <v>116</v>
      </c>
      <c r="K36" s="18">
        <v>9</v>
      </c>
      <c r="L36" s="12" t="s">
        <v>114</v>
      </c>
      <c r="M36" s="12" t="s">
        <v>114</v>
      </c>
      <c r="N36" s="12" t="s">
        <v>114</v>
      </c>
      <c r="O36" s="18">
        <v>11</v>
      </c>
      <c r="P36" s="18">
        <v>20</v>
      </c>
    </row>
    <row r="37" spans="1:16" x14ac:dyDescent="0.25">
      <c r="A37" s="10" t="s">
        <v>11</v>
      </c>
      <c r="B37" s="18">
        <v>15</v>
      </c>
      <c r="C37" s="18">
        <v>26</v>
      </c>
      <c r="D37" s="18">
        <v>37</v>
      </c>
      <c r="E37" s="18">
        <v>28</v>
      </c>
      <c r="F37" s="18">
        <v>24</v>
      </c>
      <c r="G37" s="18" t="s">
        <v>114</v>
      </c>
      <c r="H37" s="18" t="s">
        <v>114</v>
      </c>
      <c r="I37" s="18" t="s">
        <v>114</v>
      </c>
      <c r="J37" s="18">
        <v>12</v>
      </c>
      <c r="K37" s="20">
        <v>11.5</v>
      </c>
      <c r="L37" s="12" t="s">
        <v>114</v>
      </c>
      <c r="M37" s="12" t="s">
        <v>114</v>
      </c>
      <c r="N37" s="12" t="s">
        <v>114</v>
      </c>
      <c r="O37" s="18">
        <v>25</v>
      </c>
      <c r="P37" s="18">
        <v>23</v>
      </c>
    </row>
    <row r="38" spans="1:16" x14ac:dyDescent="0.25">
      <c r="A38" s="1" t="s">
        <v>12</v>
      </c>
      <c r="B38" s="20">
        <v>8.6</v>
      </c>
      <c r="C38" s="20">
        <v>16.899999999999999</v>
      </c>
      <c r="D38" s="20">
        <v>17.399999999999999</v>
      </c>
      <c r="E38" s="20">
        <v>11</v>
      </c>
      <c r="F38" s="20">
        <v>8.1999999999999993</v>
      </c>
      <c r="G38" s="20" t="s">
        <v>114</v>
      </c>
      <c r="H38" s="20" t="s">
        <v>114</v>
      </c>
      <c r="I38" s="20" t="s">
        <v>114</v>
      </c>
      <c r="J38" s="20">
        <v>8.5</v>
      </c>
      <c r="K38" s="20">
        <v>7.3</v>
      </c>
      <c r="L38" s="20" t="s">
        <v>114</v>
      </c>
      <c r="M38" s="20" t="s">
        <v>114</v>
      </c>
      <c r="N38" s="20" t="s">
        <v>114</v>
      </c>
      <c r="O38" s="20">
        <v>6.7</v>
      </c>
      <c r="P38" s="20">
        <v>6.4</v>
      </c>
    </row>
    <row r="39" spans="1:16" x14ac:dyDescent="0.25">
      <c r="A39" s="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16" x14ac:dyDescent="0.25">
      <c r="A40" s="1" t="s">
        <v>13</v>
      </c>
      <c r="B40" s="11">
        <v>1935</v>
      </c>
      <c r="C40" s="11">
        <v>2150</v>
      </c>
      <c r="D40" s="11">
        <v>2045</v>
      </c>
      <c r="E40" s="11">
        <v>2541</v>
      </c>
      <c r="F40" s="11">
        <v>2878</v>
      </c>
      <c r="G40" s="20">
        <v>1.8</v>
      </c>
      <c r="H40" s="20">
        <v>1.9</v>
      </c>
      <c r="I40" s="20">
        <v>2.1</v>
      </c>
      <c r="J40" s="20">
        <v>2.6</v>
      </c>
      <c r="K40" s="20">
        <v>3.2</v>
      </c>
      <c r="L40" s="20">
        <v>1.6</v>
      </c>
      <c r="M40" s="20">
        <v>1.5</v>
      </c>
      <c r="N40" s="20">
        <v>1.8</v>
      </c>
      <c r="O40" s="20">
        <v>2.4</v>
      </c>
      <c r="P40" s="20">
        <v>3</v>
      </c>
    </row>
    <row r="41" spans="1:16" x14ac:dyDescent="0.25">
      <c r="A41" s="10" t="s">
        <v>14</v>
      </c>
      <c r="B41" s="18">
        <v>45</v>
      </c>
      <c r="C41" s="18">
        <v>42</v>
      </c>
      <c r="D41" s="18">
        <v>22</v>
      </c>
      <c r="E41" s="18">
        <v>29</v>
      </c>
      <c r="F41" s="18">
        <v>29</v>
      </c>
      <c r="G41" s="18">
        <v>33</v>
      </c>
      <c r="H41" s="18">
        <v>30</v>
      </c>
      <c r="I41" s="18">
        <v>25</v>
      </c>
      <c r="J41" s="18">
        <v>19</v>
      </c>
      <c r="K41" s="18">
        <v>15</v>
      </c>
      <c r="L41" s="18">
        <v>50</v>
      </c>
      <c r="M41" s="18">
        <v>50</v>
      </c>
      <c r="N41" s="18">
        <v>41</v>
      </c>
      <c r="O41" s="18">
        <v>28</v>
      </c>
      <c r="P41" s="18">
        <v>21</v>
      </c>
    </row>
    <row r="42" spans="1:16" x14ac:dyDescent="0.25">
      <c r="A42" s="10" t="s">
        <v>15</v>
      </c>
      <c r="B42" s="12" t="s">
        <v>38</v>
      </c>
      <c r="C42" s="12" t="s">
        <v>38</v>
      </c>
      <c r="D42" s="12" t="s">
        <v>38</v>
      </c>
      <c r="E42" s="12" t="s">
        <v>38</v>
      </c>
      <c r="F42" s="12" t="s">
        <v>38</v>
      </c>
      <c r="G42" s="12" t="s">
        <v>38</v>
      </c>
      <c r="H42" s="12" t="s">
        <v>38</v>
      </c>
      <c r="I42" s="12" t="s">
        <v>38</v>
      </c>
      <c r="J42" s="12" t="s">
        <v>38</v>
      </c>
      <c r="K42" s="12" t="s">
        <v>38</v>
      </c>
      <c r="L42" s="12" t="s">
        <v>38</v>
      </c>
      <c r="M42" s="12" t="s">
        <v>38</v>
      </c>
      <c r="N42" s="12" t="s">
        <v>38</v>
      </c>
      <c r="O42" s="12" t="s">
        <v>38</v>
      </c>
      <c r="P42" s="12" t="s">
        <v>38</v>
      </c>
    </row>
    <row r="43" spans="1:16" x14ac:dyDescent="0.25">
      <c r="A43" s="10" t="s">
        <v>17</v>
      </c>
      <c r="B43" s="18">
        <v>55</v>
      </c>
      <c r="C43" s="18">
        <v>58</v>
      </c>
      <c r="D43" s="18">
        <v>78</v>
      </c>
      <c r="E43" s="18">
        <v>71</v>
      </c>
      <c r="F43" s="18">
        <v>71</v>
      </c>
      <c r="G43" s="18">
        <v>67</v>
      </c>
      <c r="H43" s="18">
        <v>70</v>
      </c>
      <c r="I43" s="18">
        <v>75</v>
      </c>
      <c r="J43" s="18">
        <v>81</v>
      </c>
      <c r="K43" s="18">
        <v>85</v>
      </c>
      <c r="L43" s="18">
        <v>50</v>
      </c>
      <c r="M43" s="18">
        <v>50</v>
      </c>
      <c r="N43" s="18">
        <v>59</v>
      </c>
      <c r="O43" s="18">
        <v>72</v>
      </c>
      <c r="P43" s="18">
        <v>79</v>
      </c>
    </row>
    <row r="44" spans="1:16" x14ac:dyDescent="0.25">
      <c r="A44" s="1" t="s">
        <v>18</v>
      </c>
      <c r="B44" s="283" t="s">
        <v>121</v>
      </c>
      <c r="C44" s="278"/>
      <c r="D44" s="278"/>
      <c r="E44" s="278"/>
      <c r="F44" s="278"/>
      <c r="G44" s="32" t="s">
        <v>114</v>
      </c>
      <c r="H44" s="3" t="s">
        <v>114</v>
      </c>
      <c r="I44" s="3" t="s">
        <v>114</v>
      </c>
      <c r="J44" s="187">
        <v>1.1000000000000001</v>
      </c>
      <c r="K44" s="187">
        <f>+J44</f>
        <v>1.1000000000000001</v>
      </c>
      <c r="L44" s="187" t="s">
        <v>114</v>
      </c>
      <c r="M44" s="187" t="s">
        <v>114</v>
      </c>
      <c r="N44" s="187" t="s">
        <v>114</v>
      </c>
      <c r="O44" s="187">
        <v>1.2</v>
      </c>
      <c r="P44" s="187">
        <v>1.2</v>
      </c>
    </row>
    <row r="45" spans="1:16" ht="15.6" x14ac:dyDescent="0.25">
      <c r="A45" s="21" t="s">
        <v>22</v>
      </c>
      <c r="B45" s="20">
        <v>4.3</v>
      </c>
      <c r="C45" s="20">
        <v>4.4000000000000004</v>
      </c>
      <c r="D45" s="20">
        <v>8.1</v>
      </c>
      <c r="E45" s="20">
        <v>9.9</v>
      </c>
      <c r="F45" s="20">
        <v>9.3000000000000007</v>
      </c>
      <c r="G45" s="20">
        <v>6.7</v>
      </c>
      <c r="H45" s="20">
        <v>5</v>
      </c>
      <c r="I45" s="20">
        <v>12.3</v>
      </c>
      <c r="J45" s="18">
        <v>47</v>
      </c>
      <c r="K45" s="18">
        <v>53</v>
      </c>
      <c r="L45" s="20">
        <v>3.5</v>
      </c>
      <c r="M45" s="20">
        <v>0.4</v>
      </c>
      <c r="N45" s="20">
        <v>9</v>
      </c>
      <c r="O45" s="18">
        <v>22</v>
      </c>
      <c r="P45" s="18">
        <v>24</v>
      </c>
    </row>
    <row r="46" spans="1:16" ht="15.6" x14ac:dyDescent="0.25">
      <c r="A46" s="21" t="s">
        <v>23</v>
      </c>
      <c r="B46" s="278" t="s">
        <v>45</v>
      </c>
      <c r="C46" s="278"/>
      <c r="D46" s="278"/>
      <c r="E46" s="278"/>
      <c r="F46" s="278"/>
      <c r="G46" s="278" t="s">
        <v>123</v>
      </c>
      <c r="H46" s="278"/>
      <c r="I46" s="278"/>
      <c r="J46" s="278"/>
      <c r="K46" s="278"/>
      <c r="L46" s="278" t="s">
        <v>123</v>
      </c>
      <c r="M46" s="278"/>
      <c r="N46" s="278"/>
      <c r="O46" s="278"/>
      <c r="P46" s="278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279"/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79"/>
    </row>
    <row r="49" spans="1:16" x14ac:dyDescent="0.25">
      <c r="A49" s="273" t="s">
        <v>124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</row>
    <row r="50" spans="1:16" x14ac:dyDescent="0.25">
      <c r="A50" s="273" t="s">
        <v>29</v>
      </c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</row>
    <row r="51" spans="1:16" x14ac:dyDescent="0.25">
      <c r="A51" s="273" t="s">
        <v>125</v>
      </c>
      <c r="B51" s="27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3.8" thickBot="1" x14ac:dyDescent="0.3">
      <c r="A53" s="181" t="s">
        <v>253</v>
      </c>
      <c r="B53" s="180"/>
      <c r="C53" s="180"/>
      <c r="D53" s="180"/>
      <c r="E53" s="180"/>
      <c r="F53" s="180"/>
      <c r="G53" s="180"/>
      <c r="H53" s="238"/>
      <c r="I53" s="238"/>
      <c r="J53" s="238"/>
      <c r="K53" s="239" t="s">
        <v>112</v>
      </c>
      <c r="L53" s="238"/>
      <c r="M53" s="238"/>
      <c r="N53" s="238"/>
      <c r="O53" s="239" t="s">
        <v>113</v>
      </c>
      <c r="P53" s="240"/>
    </row>
    <row r="54" spans="1:16" ht="14.4" x14ac:dyDescent="0.3">
      <c r="A54" s="178" t="s">
        <v>249</v>
      </c>
      <c r="B54" s="176"/>
      <c r="C54" s="245" t="s">
        <v>321</v>
      </c>
      <c r="D54" s="93"/>
      <c r="E54" s="93"/>
      <c r="F54" s="93"/>
      <c r="G54" s="93"/>
      <c r="H54" s="93"/>
      <c r="I54" s="93"/>
      <c r="J54" s="93"/>
      <c r="K54" s="20">
        <f>+K29/K30</f>
        <v>0.5</v>
      </c>
      <c r="L54" s="93"/>
      <c r="M54" s="93"/>
      <c r="N54" s="93"/>
      <c r="O54" s="20">
        <f>+P29/P30</f>
        <v>0.19945355191256831</v>
      </c>
    </row>
    <row r="55" spans="1:16" ht="14.4" x14ac:dyDescent="0.3">
      <c r="A55" s="178" t="s">
        <v>316</v>
      </c>
      <c r="B55" s="176"/>
      <c r="C55" s="245" t="s">
        <v>321</v>
      </c>
      <c r="D55" s="232"/>
      <c r="E55" s="232"/>
      <c r="F55" s="232"/>
      <c r="G55" s="232"/>
      <c r="H55" s="232"/>
      <c r="I55" s="232"/>
      <c r="J55" s="232"/>
      <c r="K55" s="20">
        <f>+K37</f>
        <v>11.5</v>
      </c>
      <c r="L55" s="232"/>
      <c r="M55" s="232"/>
      <c r="N55" s="232"/>
      <c r="O55" s="20">
        <f>+P37</f>
        <v>23</v>
      </c>
    </row>
    <row r="56" spans="1:16" ht="14.4" x14ac:dyDescent="0.3">
      <c r="A56" s="241" t="s">
        <v>250</v>
      </c>
      <c r="B56" s="242"/>
      <c r="C56" s="244" t="s">
        <v>320</v>
      </c>
      <c r="D56" s="233"/>
      <c r="E56" s="233"/>
      <c r="F56" s="233"/>
      <c r="G56" s="233"/>
      <c r="H56" s="233"/>
      <c r="I56" s="233"/>
      <c r="J56" s="233"/>
      <c r="K56" s="243">
        <f>+K54*K55</f>
        <v>5.75</v>
      </c>
      <c r="L56" s="233"/>
      <c r="M56" s="233"/>
      <c r="N56" s="233"/>
      <c r="O56" s="243">
        <f>+O54*O55</f>
        <v>4.5874316939890711</v>
      </c>
    </row>
    <row r="57" spans="1:16" ht="14.4" x14ac:dyDescent="0.3">
      <c r="A57" s="178" t="str">
        <f>+A40</f>
        <v>Total capitalization</v>
      </c>
      <c r="B57" s="176"/>
      <c r="C57" s="245" t="s">
        <v>317</v>
      </c>
      <c r="D57" s="232"/>
      <c r="E57" s="232"/>
      <c r="F57" s="232"/>
      <c r="G57" s="232"/>
      <c r="H57" s="232"/>
      <c r="I57" s="232"/>
      <c r="J57" s="232"/>
      <c r="K57" s="30">
        <f>+K40</f>
        <v>3.2</v>
      </c>
      <c r="L57" s="232"/>
      <c r="M57" s="232"/>
      <c r="N57" s="232"/>
      <c r="O57" s="30">
        <f>+P40</f>
        <v>3</v>
      </c>
    </row>
    <row r="58" spans="1:16" ht="14.4" x14ac:dyDescent="0.3">
      <c r="A58" s="178" t="str">
        <f>+A41</f>
        <v>% Debt</v>
      </c>
      <c r="B58" s="176"/>
      <c r="C58" s="245" t="s">
        <v>321</v>
      </c>
      <c r="D58" s="232"/>
      <c r="E58" s="232"/>
      <c r="F58" s="232"/>
      <c r="G58" s="232"/>
      <c r="H58" s="232"/>
      <c r="I58" s="232"/>
      <c r="J58" s="232"/>
      <c r="K58" s="30">
        <f>+K41</f>
        <v>15</v>
      </c>
      <c r="L58" s="232"/>
      <c r="M58" s="232"/>
      <c r="N58" s="232"/>
      <c r="O58" s="30">
        <f>+P41</f>
        <v>21</v>
      </c>
    </row>
    <row r="59" spans="1:16" ht="14.4" x14ac:dyDescent="0.3">
      <c r="A59" s="241" t="s">
        <v>252</v>
      </c>
      <c r="B59" s="242"/>
      <c r="C59" s="244" t="s">
        <v>319</v>
      </c>
      <c r="D59" s="233"/>
      <c r="E59" s="233"/>
      <c r="F59" s="233"/>
      <c r="G59" s="233"/>
      <c r="H59" s="233"/>
      <c r="I59" s="233"/>
      <c r="J59" s="233"/>
      <c r="K59" s="243">
        <f>+K58/100*K57</f>
        <v>0.48</v>
      </c>
      <c r="L59" s="233"/>
      <c r="M59" s="233"/>
      <c r="N59" s="233"/>
      <c r="O59" s="243">
        <f>+O58/100*O57</f>
        <v>0.63</v>
      </c>
    </row>
    <row r="60" spans="1:16" ht="14.4" x14ac:dyDescent="0.3">
      <c r="A60" s="178" t="s">
        <v>251</v>
      </c>
      <c r="B60" s="176"/>
      <c r="C60" s="245" t="s">
        <v>318</v>
      </c>
      <c r="D60" s="93"/>
      <c r="E60" s="93"/>
      <c r="F60" s="93"/>
      <c r="G60" s="93"/>
      <c r="H60" s="93"/>
      <c r="I60" s="93"/>
      <c r="J60" s="93"/>
      <c r="K60" s="179">
        <f>+K59/K56</f>
        <v>8.347826086956521E-2</v>
      </c>
      <c r="L60" s="93"/>
      <c r="M60" s="93"/>
      <c r="N60" s="93"/>
      <c r="O60" s="179">
        <f>+O59/O56</f>
        <v>0.13733174508636092</v>
      </c>
    </row>
    <row r="61" spans="1:16" ht="14.4" x14ac:dyDescent="0.3">
      <c r="A61" s="178" t="s">
        <v>216</v>
      </c>
      <c r="B61" s="176"/>
      <c r="C61" s="245" t="s">
        <v>321</v>
      </c>
      <c r="D61" s="232"/>
      <c r="E61" s="232"/>
      <c r="F61" s="232"/>
      <c r="G61" s="232"/>
      <c r="H61" s="232"/>
      <c r="I61" s="232"/>
      <c r="J61" s="232"/>
      <c r="K61" s="20">
        <f>+K44</f>
        <v>1.1000000000000001</v>
      </c>
      <c r="L61" s="232"/>
      <c r="M61" s="232"/>
      <c r="N61" s="232"/>
      <c r="O61" s="20">
        <f>+P44</f>
        <v>1.2</v>
      </c>
    </row>
    <row r="62" spans="1:16" x14ac:dyDescent="0.25">
      <c r="A62" s="178" t="s">
        <v>214</v>
      </c>
      <c r="B62" s="1"/>
      <c r="C62" s="245" t="s">
        <v>322</v>
      </c>
      <c r="D62" s="1"/>
      <c r="E62" s="1"/>
      <c r="F62" s="1"/>
      <c r="G62" s="1"/>
      <c r="H62" s="1"/>
      <c r="I62" s="1"/>
      <c r="J62" s="1"/>
      <c r="K62" s="30">
        <f>+K61/(1+K60)</f>
        <v>1.0152487961476726</v>
      </c>
      <c r="L62" s="1"/>
      <c r="M62" s="1"/>
      <c r="N62" s="1"/>
      <c r="O62" s="30">
        <f>+O61/(1+O60)</f>
        <v>1.0551011217126278</v>
      </c>
    </row>
    <row r="63" spans="1:16" s="203" customFormat="1" ht="13.8" thickBot="1" x14ac:dyDescent="0.3">
      <c r="A63" s="230" t="s">
        <v>227</v>
      </c>
      <c r="B63" s="230"/>
      <c r="C63" s="230"/>
      <c r="D63" s="230"/>
      <c r="E63" s="230"/>
      <c r="F63" s="230"/>
      <c r="G63" s="230"/>
      <c r="H63" s="230"/>
      <c r="I63" s="230"/>
      <c r="J63" s="230"/>
      <c r="K63" s="246">
        <f>+(K62+O62)/2</f>
        <v>1.0351749589301502</v>
      </c>
      <c r="L63" s="230"/>
      <c r="M63" s="230"/>
      <c r="N63" s="230"/>
      <c r="O63" s="246">
        <f>+K63</f>
        <v>1.0351749589301502</v>
      </c>
      <c r="P63" s="247"/>
    </row>
    <row r="64" spans="1:16" ht="13.8" thickTop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6" ht="14.4" x14ac:dyDescent="0.3">
      <c r="A65" s="1" t="s">
        <v>218</v>
      </c>
      <c r="B65" s="176" t="s">
        <v>246</v>
      </c>
      <c r="C65" s="1"/>
      <c r="D65" s="1"/>
      <c r="E65" s="1"/>
      <c r="F65" s="1"/>
      <c r="G65" s="1"/>
      <c r="H65" s="1"/>
      <c r="I65" s="1"/>
      <c r="J65" s="1"/>
      <c r="K65" s="177">
        <v>9.5000000000000001E-2</v>
      </c>
      <c r="L65" s="93"/>
      <c r="M65" s="1"/>
      <c r="N65" s="1"/>
      <c r="O65" s="177">
        <v>9.5000000000000001E-2</v>
      </c>
    </row>
    <row r="66" spans="1:16" ht="14.4" x14ac:dyDescent="0.3">
      <c r="A66" s="93" t="s">
        <v>247</v>
      </c>
      <c r="B66" s="176" t="s">
        <v>248</v>
      </c>
      <c r="C66" s="93"/>
      <c r="D66" s="93"/>
      <c r="E66" s="93"/>
      <c r="F66" s="93"/>
      <c r="G66" s="93"/>
      <c r="H66" s="93"/>
      <c r="I66" s="93"/>
      <c r="J66" s="93"/>
      <c r="K66" s="177">
        <v>7.4999999999999997E-2</v>
      </c>
      <c r="L66" s="93"/>
      <c r="M66" s="93"/>
      <c r="N66" s="93"/>
      <c r="O66" s="177">
        <v>7.4999999999999997E-2</v>
      </c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22">
    <mergeCell ref="G26:K26"/>
    <mergeCell ref="G3:K3"/>
    <mergeCell ref="L3:P3"/>
    <mergeCell ref="B21:F21"/>
    <mergeCell ref="G21:K21"/>
    <mergeCell ref="L21:P21"/>
    <mergeCell ref="A51:P51"/>
    <mergeCell ref="A1:P1"/>
    <mergeCell ref="A2:P2"/>
    <mergeCell ref="B26:F26"/>
    <mergeCell ref="L26:P26"/>
    <mergeCell ref="A48:P48"/>
    <mergeCell ref="A49:P49"/>
    <mergeCell ref="A50:P50"/>
    <mergeCell ref="B23:F23"/>
    <mergeCell ref="G23:K23"/>
    <mergeCell ref="L23:P23"/>
    <mergeCell ref="B46:F46"/>
    <mergeCell ref="G46:K46"/>
    <mergeCell ref="L46:P46"/>
    <mergeCell ref="B44:F44"/>
    <mergeCell ref="B3:F3"/>
  </mergeCells>
  <phoneticPr fontId="1" type="noConversion"/>
  <pageMargins left="0.75" right="0.75" top="1" bottom="1" header="0.5" footer="0.5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1"/>
  <sheetViews>
    <sheetView showGridLines="0" zoomScale="90" zoomScaleNormal="90" zoomScaleSheetLayoutView="90" workbookViewId="0">
      <pane xSplit="1" ySplit="5" topLeftCell="B14" activePane="bottomRight" state="frozen"/>
      <selection pane="topRight" activeCell="B1" sqref="B1"/>
      <selection pane="bottomLeft" activeCell="A6" sqref="A6"/>
      <selection pane="bottomRight" activeCell="A23" sqref="A23:H28"/>
    </sheetView>
  </sheetViews>
  <sheetFormatPr defaultColWidth="11.109375" defaultRowHeight="14.1" customHeight="1" x14ac:dyDescent="0.25"/>
  <cols>
    <col min="1" max="1" width="36.109375" style="105" customWidth="1"/>
    <col min="2" max="2" width="11.77734375" style="174" customWidth="1"/>
    <col min="3" max="3" width="11.77734375" style="107" customWidth="1"/>
    <col min="4" max="4" width="11.77734375" style="175" customWidth="1"/>
    <col min="5" max="14" width="11.77734375" style="105" customWidth="1"/>
    <col min="15" max="20" width="22.88671875" style="105" customWidth="1"/>
    <col min="21" max="16384" width="11.109375" style="105"/>
  </cols>
  <sheetData>
    <row r="1" spans="1:5" ht="14.1" customHeight="1" x14ac:dyDescent="0.25">
      <c r="A1" s="103" t="s">
        <v>261</v>
      </c>
      <c r="B1" s="104"/>
      <c r="D1" s="105"/>
    </row>
    <row r="2" spans="1:5" ht="14.1" customHeight="1" x14ac:dyDescent="0.25">
      <c r="A2" s="103" t="s">
        <v>201</v>
      </c>
      <c r="B2" s="106"/>
      <c r="D2" s="105"/>
    </row>
    <row r="3" spans="1:5" ht="14.1" customHeight="1" x14ac:dyDescent="0.25">
      <c r="B3" s="107"/>
      <c r="D3" s="105"/>
    </row>
    <row r="4" spans="1:5" ht="14.1" customHeight="1" x14ac:dyDescent="0.25">
      <c r="B4" s="108" t="s">
        <v>202</v>
      </c>
      <c r="D4" s="105"/>
    </row>
    <row r="5" spans="1:5" ht="14.1" customHeight="1" x14ac:dyDescent="0.25">
      <c r="A5" s="109" t="s">
        <v>203</v>
      </c>
      <c r="B5" s="110" t="s">
        <v>204</v>
      </c>
      <c r="D5" s="105"/>
    </row>
    <row r="6" spans="1:5" ht="14.1" customHeight="1" x14ac:dyDescent="0.3">
      <c r="A6" s="105" t="s">
        <v>205</v>
      </c>
      <c r="B6" s="111">
        <v>0.35</v>
      </c>
      <c r="D6" s="182" t="s">
        <v>254</v>
      </c>
    </row>
    <row r="7" spans="1:5" ht="14.1" customHeight="1" x14ac:dyDescent="0.25">
      <c r="A7" s="105" t="s">
        <v>206</v>
      </c>
      <c r="B7" s="112">
        <f>+B8-B6</f>
        <v>0.65</v>
      </c>
      <c r="D7" s="105"/>
    </row>
    <row r="8" spans="1:5" ht="14.1" customHeight="1" x14ac:dyDescent="0.25">
      <c r="A8" s="113" t="s">
        <v>207</v>
      </c>
      <c r="B8" s="114">
        <v>1</v>
      </c>
      <c r="D8" s="105"/>
    </row>
    <row r="9" spans="1:5" ht="14.1" customHeight="1" x14ac:dyDescent="0.25">
      <c r="B9" s="115"/>
      <c r="D9" s="116"/>
      <c r="E9" s="117"/>
    </row>
    <row r="10" spans="1:5" ht="14.1" customHeight="1" x14ac:dyDescent="0.25">
      <c r="A10" s="109" t="s">
        <v>208</v>
      </c>
      <c r="B10" s="118"/>
      <c r="D10" s="119"/>
      <c r="E10" s="117"/>
    </row>
    <row r="11" spans="1:5" ht="14.1" customHeight="1" x14ac:dyDescent="0.25">
      <c r="A11" s="105" t="s">
        <v>209</v>
      </c>
      <c r="B11" s="111">
        <v>0.115</v>
      </c>
      <c r="D11" s="123" t="s">
        <v>255</v>
      </c>
    </row>
    <row r="12" spans="1:5" ht="14.1" customHeight="1" x14ac:dyDescent="0.25">
      <c r="A12" s="105" t="s">
        <v>210</v>
      </c>
      <c r="B12" s="115">
        <f>+'Exhibit 7'!G37</f>
        <v>0.47959828173732744</v>
      </c>
      <c r="D12" s="183" t="s">
        <v>259</v>
      </c>
    </row>
    <row r="13" spans="1:5" ht="14.1" customHeight="1" x14ac:dyDescent="0.25">
      <c r="A13" s="124" t="s">
        <v>211</v>
      </c>
      <c r="B13" s="125">
        <f>+B11*(1-B12)</f>
        <v>5.9846197600207346E-2</v>
      </c>
      <c r="D13" s="126"/>
    </row>
    <row r="14" spans="1:5" ht="14.1" customHeight="1" x14ac:dyDescent="0.25">
      <c r="B14" s="107"/>
      <c r="D14" s="105"/>
    </row>
    <row r="15" spans="1:5" ht="14.1" customHeight="1" x14ac:dyDescent="0.25">
      <c r="A15" s="127" t="s">
        <v>212</v>
      </c>
      <c r="B15" s="128"/>
      <c r="D15" s="129" t="s">
        <v>213</v>
      </c>
    </row>
    <row r="16" spans="1:5" ht="14.1" customHeight="1" x14ac:dyDescent="0.25">
      <c r="A16" s="105" t="s">
        <v>214</v>
      </c>
      <c r="B16" s="130">
        <f>+N40</f>
        <v>1.0351749589301502</v>
      </c>
      <c r="D16" s="123" t="s">
        <v>215</v>
      </c>
    </row>
    <row r="17" spans="1:9" ht="14.1" customHeight="1" x14ac:dyDescent="0.25">
      <c r="A17" s="105" t="s">
        <v>323</v>
      </c>
      <c r="B17" s="248">
        <f>+B6</f>
        <v>0.35</v>
      </c>
      <c r="D17" s="123"/>
    </row>
    <row r="18" spans="1:9" ht="14.1" customHeight="1" x14ac:dyDescent="0.25">
      <c r="A18" s="105" t="s">
        <v>324</v>
      </c>
      <c r="B18" s="248">
        <f>+B7</f>
        <v>0.65</v>
      </c>
      <c r="D18" s="123"/>
    </row>
    <row r="19" spans="1:9" ht="14.1" customHeight="1" x14ac:dyDescent="0.25">
      <c r="A19" s="105" t="s">
        <v>251</v>
      </c>
      <c r="B19" s="112">
        <f>+B6/B7</f>
        <v>0.53846153846153844</v>
      </c>
      <c r="D19" s="105"/>
      <c r="E19" s="131"/>
      <c r="F19" s="131"/>
      <c r="G19" s="131"/>
      <c r="H19" s="131"/>
      <c r="I19" s="131"/>
    </row>
    <row r="20" spans="1:9" ht="14.1" customHeight="1" x14ac:dyDescent="0.25">
      <c r="A20" s="105" t="s">
        <v>210</v>
      </c>
      <c r="B20" s="191"/>
      <c r="D20" s="105"/>
      <c r="E20" s="131"/>
      <c r="F20" s="132"/>
      <c r="G20" s="132"/>
      <c r="H20" s="132"/>
      <c r="I20" s="131"/>
    </row>
    <row r="21" spans="1:9" ht="14.1" customHeight="1" x14ac:dyDescent="0.25">
      <c r="A21" s="133" t="s">
        <v>216</v>
      </c>
      <c r="B21" s="190">
        <f>+B16*(1+(1-B20)*(B19))</f>
        <v>1.5925768598925387</v>
      </c>
      <c r="D21" s="134"/>
      <c r="E21" s="135"/>
      <c r="F21" s="131"/>
      <c r="G21" s="131"/>
      <c r="H21" s="131"/>
      <c r="I21" s="131"/>
    </row>
    <row r="22" spans="1:9" ht="14.1" customHeight="1" x14ac:dyDescent="0.25">
      <c r="B22" s="115"/>
      <c r="D22" s="116"/>
      <c r="E22" s="136"/>
      <c r="F22" s="131"/>
      <c r="G22" s="131"/>
      <c r="H22" s="131"/>
      <c r="I22" s="131"/>
    </row>
    <row r="23" spans="1:9" ht="14.1" customHeight="1" x14ac:dyDescent="0.25">
      <c r="A23" s="109" t="s">
        <v>217</v>
      </c>
      <c r="B23" s="137"/>
      <c r="D23" s="105"/>
    </row>
    <row r="24" spans="1:9" ht="14.1" customHeight="1" x14ac:dyDescent="0.25">
      <c r="A24" s="105" t="s">
        <v>218</v>
      </c>
      <c r="B24" s="122">
        <f>+'Exhibit 5'!K65</f>
        <v>9.5000000000000001E-2</v>
      </c>
      <c r="D24" s="120" t="str">
        <f>+'Exhibit 5'!B65</f>
        <v>Long-term Treasury bonds (pg. 4)</v>
      </c>
    </row>
    <row r="25" spans="1:9" ht="14.1" customHeight="1" x14ac:dyDescent="0.25">
      <c r="A25" s="105" t="s">
        <v>219</v>
      </c>
      <c r="B25" s="138">
        <v>7.4999999999999997E-2</v>
      </c>
      <c r="D25" s="120" t="s">
        <v>260</v>
      </c>
    </row>
    <row r="26" spans="1:9" ht="14.1" customHeight="1" x14ac:dyDescent="0.25">
      <c r="A26" s="105" t="s">
        <v>216</v>
      </c>
      <c r="B26" s="194">
        <f>+B21</f>
        <v>1.5925768598925387</v>
      </c>
      <c r="D26" s="139"/>
    </row>
    <row r="27" spans="1:9" ht="14.1" customHeight="1" x14ac:dyDescent="0.25">
      <c r="A27" s="105" t="s">
        <v>220</v>
      </c>
      <c r="B27" s="140"/>
      <c r="D27" s="121" t="s">
        <v>221</v>
      </c>
    </row>
    <row r="28" spans="1:9" ht="14.1" customHeight="1" x14ac:dyDescent="0.25">
      <c r="A28" s="124" t="s">
        <v>222</v>
      </c>
      <c r="B28" s="193">
        <f>+B24+B25*B26+B27</f>
        <v>0.2144432644919404</v>
      </c>
      <c r="D28" s="126"/>
    </row>
    <row r="29" spans="1:9" ht="14.1" customHeight="1" x14ac:dyDescent="0.25">
      <c r="B29" s="107"/>
      <c r="D29" s="141"/>
    </row>
    <row r="30" spans="1:9" ht="14.1" customHeight="1" x14ac:dyDescent="0.25">
      <c r="A30" s="142" t="s">
        <v>201</v>
      </c>
      <c r="B30" s="143">
        <f>+(B6*B13)+(B7*B28)</f>
        <v>0.16033429107983385</v>
      </c>
      <c r="D30" s="144"/>
    </row>
    <row r="31" spans="1:9" ht="14.1" customHeight="1" x14ac:dyDescent="0.25">
      <c r="B31" s="122"/>
      <c r="C31" s="122"/>
      <c r="D31" s="105"/>
    </row>
    <row r="33" spans="1:16" ht="14.1" customHeight="1" thickBot="1" x14ac:dyDescent="0.3">
      <c r="A33" s="145" t="s">
        <v>223</v>
      </c>
      <c r="B33" s="146"/>
      <c r="C33" s="147"/>
      <c r="D33" s="148"/>
      <c r="E33" s="148"/>
      <c r="F33" s="148"/>
      <c r="G33" s="149"/>
      <c r="H33" s="148"/>
      <c r="I33" s="150"/>
      <c r="J33" s="150"/>
      <c r="K33" s="150"/>
      <c r="L33" s="150"/>
      <c r="M33" s="150"/>
      <c r="N33" s="150"/>
      <c r="O33" s="151"/>
      <c r="P33" s="152"/>
    </row>
    <row r="34" spans="1:16" s="131" customFormat="1" ht="14.1" customHeight="1" x14ac:dyDescent="0.25">
      <c r="A34" s="153" t="s">
        <v>224</v>
      </c>
      <c r="B34" s="154" t="s">
        <v>224</v>
      </c>
      <c r="C34" s="155" t="s">
        <v>225</v>
      </c>
      <c r="D34" s="156" t="s">
        <v>226</v>
      </c>
      <c r="E34" s="156" t="s">
        <v>227</v>
      </c>
      <c r="F34" s="156" t="s">
        <v>228</v>
      </c>
      <c r="G34" s="153" t="s">
        <v>229</v>
      </c>
      <c r="H34" s="156" t="s">
        <v>230</v>
      </c>
      <c r="I34" s="153" t="s">
        <v>231</v>
      </c>
      <c r="J34" s="153" t="s">
        <v>232</v>
      </c>
      <c r="K34" s="153" t="s">
        <v>233</v>
      </c>
      <c r="L34" s="153" t="s">
        <v>234</v>
      </c>
      <c r="M34" s="153" t="s">
        <v>235</v>
      </c>
      <c r="N34" s="153" t="s">
        <v>236</v>
      </c>
    </row>
    <row r="35" spans="1:16" s="131" customFormat="1" ht="14.1" customHeight="1" x14ac:dyDescent="0.25">
      <c r="A35" s="157"/>
      <c r="B35" s="158" t="s">
        <v>237</v>
      </c>
      <c r="C35" s="158"/>
      <c r="D35" s="159"/>
      <c r="E35" s="159" t="s">
        <v>238</v>
      </c>
      <c r="F35" s="159" t="s">
        <v>239</v>
      </c>
      <c r="G35" s="157" t="s">
        <v>240</v>
      </c>
      <c r="H35" s="159" t="s">
        <v>241</v>
      </c>
      <c r="I35" s="157" t="s">
        <v>242</v>
      </c>
      <c r="J35" s="157" t="s">
        <v>243</v>
      </c>
      <c r="K35" s="157" t="s">
        <v>242</v>
      </c>
      <c r="L35" s="157" t="s">
        <v>244</v>
      </c>
      <c r="M35" s="157"/>
      <c r="N35" s="157" t="s">
        <v>244</v>
      </c>
    </row>
    <row r="36" spans="1:16" ht="14.1" customHeight="1" x14ac:dyDescent="0.25">
      <c r="A36" s="152"/>
      <c r="B36" s="160"/>
      <c r="C36" s="160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</row>
    <row r="37" spans="1:16" ht="14.1" customHeight="1" x14ac:dyDescent="0.25">
      <c r="A37" s="161" t="s">
        <v>112</v>
      </c>
      <c r="B37" s="162"/>
      <c r="C37" s="162"/>
      <c r="D37" s="163"/>
      <c r="E37" s="188">
        <f>+'Exhibit 5'!K44</f>
        <v>1.1000000000000001</v>
      </c>
      <c r="F37" s="189">
        <f>+'Exhibit 5'!K56</f>
        <v>5.75</v>
      </c>
      <c r="G37" s="188">
        <f>+'Exhibit 5'!K59</f>
        <v>0.48</v>
      </c>
      <c r="H37" s="188">
        <v>1</v>
      </c>
      <c r="I37" s="164">
        <f>+IF((G37/F37)&gt;0,G37/F37,0)</f>
        <v>8.347826086956521E-2</v>
      </c>
      <c r="J37" s="192"/>
      <c r="K37" s="164">
        <f>+I37*(1-J37)</f>
        <v>8.347826086956521E-2</v>
      </c>
      <c r="L37" s="165">
        <f>+E37/(1+K37)</f>
        <v>1.0152487961476726</v>
      </c>
      <c r="M37" s="164">
        <v>0.5</v>
      </c>
      <c r="N37" s="165">
        <f>+M37*L37</f>
        <v>0.5076243980738363</v>
      </c>
    </row>
    <row r="38" spans="1:16" ht="14.1" customHeight="1" x14ac:dyDescent="0.25">
      <c r="A38" s="161" t="s">
        <v>113</v>
      </c>
      <c r="B38" s="162"/>
      <c r="C38" s="162"/>
      <c r="D38" s="163"/>
      <c r="E38" s="188">
        <f>+'Exhibit 5'!P44</f>
        <v>1.2</v>
      </c>
      <c r="F38" s="189">
        <f>+'Exhibit 5'!O56</f>
        <v>4.5874316939890711</v>
      </c>
      <c r="G38" s="188">
        <f>+'Exhibit 5'!O59</f>
        <v>0.63</v>
      </c>
      <c r="H38" s="188">
        <f>+H37</f>
        <v>1</v>
      </c>
      <c r="I38" s="164">
        <f>+IF((G38/F38)&gt;0,G38/F38,0)</f>
        <v>0.13733174508636092</v>
      </c>
      <c r="J38" s="192"/>
      <c r="K38" s="164">
        <f>+I38*(1-J38)</f>
        <v>0.13733174508636092</v>
      </c>
      <c r="L38" s="165">
        <f>+E38/(1+K38)</f>
        <v>1.0551011217126278</v>
      </c>
      <c r="M38" s="164">
        <v>0.5</v>
      </c>
      <c r="N38" s="165">
        <f>+M38*L38</f>
        <v>0.52755056085631391</v>
      </c>
    </row>
    <row r="39" spans="1:16" ht="14.1" customHeight="1" x14ac:dyDescent="0.25">
      <c r="A39" s="152"/>
      <c r="B39" s="160"/>
      <c r="C39" s="160"/>
      <c r="D39" s="151"/>
      <c r="E39" s="152"/>
      <c r="F39" s="151"/>
      <c r="G39" s="151"/>
      <c r="H39" s="152"/>
      <c r="I39" s="151"/>
      <c r="J39" s="151"/>
      <c r="K39" s="151"/>
      <c r="L39" s="151"/>
      <c r="M39" s="151"/>
      <c r="N39" s="151"/>
    </row>
    <row r="40" spans="1:16" ht="14.1" customHeight="1" thickBot="1" x14ac:dyDescent="0.3">
      <c r="A40" s="166" t="s">
        <v>245</v>
      </c>
      <c r="B40" s="167"/>
      <c r="C40" s="168"/>
      <c r="D40" s="169"/>
      <c r="E40" s="169">
        <v>0.69</v>
      </c>
      <c r="F40" s="170">
        <f>SUM(F37:F38)</f>
        <v>10.337431693989071</v>
      </c>
      <c r="G40" s="171"/>
      <c r="H40" s="169"/>
      <c r="I40" s="172">
        <f>+AVERAGE(I37:I38)</f>
        <v>0.11040500297796307</v>
      </c>
      <c r="J40" s="172"/>
      <c r="K40" s="172"/>
      <c r="L40" s="173">
        <f>+AVERAGE(L37:L38)</f>
        <v>1.0351749589301502</v>
      </c>
      <c r="M40" s="172">
        <f>SUM(M37:M38)</f>
        <v>1</v>
      </c>
      <c r="N40" s="173">
        <f>SUM(N37:N38)</f>
        <v>1.0351749589301502</v>
      </c>
    </row>
    <row r="41" spans="1:16" ht="14.1" customHeight="1" x14ac:dyDescent="0.25">
      <c r="B41" s="107"/>
      <c r="D41" s="105"/>
      <c r="L41" s="249"/>
      <c r="M41" s="249"/>
      <c r="N41" s="249"/>
    </row>
  </sheetData>
  <pageMargins left="0.75" right="0.75" top="1" bottom="1" header="0" footer="0"/>
  <pageSetup paperSize="9" scale="70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2"/>
  <sheetViews>
    <sheetView workbookViewId="0">
      <selection activeCell="A19" sqref="A19"/>
    </sheetView>
  </sheetViews>
  <sheetFormatPr defaultColWidth="9.109375" defaultRowHeight="13.2" x14ac:dyDescent="0.25"/>
  <cols>
    <col min="1" max="1" width="29.6640625" customWidth="1"/>
  </cols>
  <sheetData>
    <row r="1" spans="1:7" x14ac:dyDescent="0.25">
      <c r="A1" s="275" t="s">
        <v>157</v>
      </c>
      <c r="B1" s="274"/>
      <c r="C1" s="274"/>
      <c r="D1" s="274"/>
      <c r="E1" s="274"/>
      <c r="F1" s="274"/>
      <c r="G1" s="274"/>
    </row>
    <row r="2" spans="1:7" x14ac:dyDescent="0.25">
      <c r="A2" s="293"/>
      <c r="B2" s="294"/>
      <c r="C2" s="294"/>
      <c r="D2" s="294"/>
      <c r="E2" s="294"/>
      <c r="F2" s="294"/>
      <c r="G2" s="294"/>
    </row>
    <row r="3" spans="1:7" x14ac:dyDescent="0.25">
      <c r="A3" s="36"/>
      <c r="B3" s="295" t="s">
        <v>126</v>
      </c>
      <c r="C3" s="295"/>
      <c r="D3" s="295"/>
      <c r="E3" s="295"/>
      <c r="F3" s="295"/>
      <c r="G3" s="295"/>
    </row>
    <row r="4" spans="1:7" ht="15.6" x14ac:dyDescent="0.25">
      <c r="A4" s="7"/>
      <c r="B4" s="8">
        <v>1974</v>
      </c>
      <c r="C4" s="8">
        <v>1975</v>
      </c>
      <c r="D4" s="8">
        <v>1976</v>
      </c>
      <c r="E4" s="8">
        <v>1977</v>
      </c>
      <c r="F4" s="8">
        <v>1978</v>
      </c>
      <c r="G4" s="8" t="s">
        <v>158</v>
      </c>
    </row>
    <row r="5" spans="1:7" ht="12" customHeight="1" x14ac:dyDescent="0.25">
      <c r="A5" s="2"/>
      <c r="B5" s="40"/>
      <c r="C5" s="40"/>
      <c r="D5" s="40"/>
      <c r="E5" s="40"/>
      <c r="F5" s="40"/>
      <c r="G5" s="40"/>
    </row>
    <row r="6" spans="1:7" x14ac:dyDescent="0.25">
      <c r="A6" s="2" t="s">
        <v>127</v>
      </c>
      <c r="B6" s="40"/>
      <c r="C6" s="40"/>
      <c r="D6" s="40"/>
      <c r="E6" s="40"/>
      <c r="F6" s="40"/>
      <c r="G6" s="40"/>
    </row>
    <row r="7" spans="1:7" x14ac:dyDescent="0.25">
      <c r="A7" s="10" t="s">
        <v>128</v>
      </c>
      <c r="B7" s="11">
        <v>36899</v>
      </c>
      <c r="C7" s="11">
        <v>30819</v>
      </c>
      <c r="D7" s="11">
        <v>37464</v>
      </c>
      <c r="E7" s="11">
        <v>40076</v>
      </c>
      <c r="F7" s="11">
        <v>39790</v>
      </c>
      <c r="G7" s="11">
        <v>38507</v>
      </c>
    </row>
    <row r="8" spans="1:7" x14ac:dyDescent="0.25">
      <c r="A8" s="10" t="s">
        <v>129</v>
      </c>
      <c r="B8" s="13">
        <v>188</v>
      </c>
      <c r="C8" s="13">
        <v>243</v>
      </c>
      <c r="D8" s="13">
        <v>295</v>
      </c>
      <c r="E8" s="13">
        <v>367</v>
      </c>
      <c r="F8" s="13">
        <v>392</v>
      </c>
      <c r="G8" s="13">
        <v>413</v>
      </c>
    </row>
    <row r="9" spans="1:7" x14ac:dyDescent="0.25">
      <c r="A9" s="10" t="s">
        <v>130</v>
      </c>
      <c r="B9" s="13">
        <v>6937</v>
      </c>
      <c r="C9" s="13">
        <v>7489</v>
      </c>
      <c r="D9" s="13">
        <v>11052</v>
      </c>
      <c r="E9" s="13">
        <v>14708</v>
      </c>
      <c r="F9" s="13">
        <v>15598</v>
      </c>
      <c r="G9" s="13">
        <v>15903</v>
      </c>
    </row>
    <row r="10" spans="1:7" ht="12" customHeight="1" x14ac:dyDescent="0.25">
      <c r="A10" s="10"/>
      <c r="B10" s="13"/>
      <c r="C10" s="13"/>
      <c r="D10" s="13"/>
      <c r="E10" s="13"/>
      <c r="F10" s="13"/>
      <c r="G10" s="13"/>
    </row>
    <row r="11" spans="1:7" x14ac:dyDescent="0.25">
      <c r="A11" s="2" t="s">
        <v>131</v>
      </c>
      <c r="B11" s="12"/>
      <c r="C11" s="12"/>
      <c r="D11" s="12"/>
      <c r="E11" s="12"/>
      <c r="F11" s="12"/>
      <c r="G11" s="12"/>
    </row>
    <row r="12" spans="1:7" x14ac:dyDescent="0.25">
      <c r="A12" s="33" t="s">
        <v>159</v>
      </c>
      <c r="B12" s="13">
        <v>2935</v>
      </c>
      <c r="C12" s="13">
        <v>3395</v>
      </c>
      <c r="D12" s="13">
        <v>4631</v>
      </c>
      <c r="E12" s="13">
        <v>5530</v>
      </c>
      <c r="F12" s="13">
        <v>6173</v>
      </c>
      <c r="G12" s="13">
        <v>6759</v>
      </c>
    </row>
    <row r="13" spans="1:7" x14ac:dyDescent="0.25">
      <c r="A13" s="34" t="s">
        <v>160</v>
      </c>
      <c r="B13" s="18">
        <v>354</v>
      </c>
      <c r="C13" s="18">
        <v>369</v>
      </c>
      <c r="D13" s="18">
        <v>545</v>
      </c>
      <c r="E13" s="18">
        <v>653</v>
      </c>
      <c r="F13" s="18">
        <v>689</v>
      </c>
      <c r="G13" s="18">
        <v>714</v>
      </c>
    </row>
    <row r="14" spans="1:7" x14ac:dyDescent="0.25">
      <c r="A14" s="35" t="s">
        <v>132</v>
      </c>
      <c r="B14" s="18">
        <v>693</v>
      </c>
      <c r="C14" s="18">
        <v>800</v>
      </c>
      <c r="D14" s="11">
        <v>1047</v>
      </c>
      <c r="E14" s="11">
        <v>1274</v>
      </c>
      <c r="F14" s="11">
        <v>1307</v>
      </c>
      <c r="G14" s="11">
        <v>1385</v>
      </c>
    </row>
    <row r="15" spans="1:7" x14ac:dyDescent="0.25">
      <c r="A15" s="10" t="s">
        <v>133</v>
      </c>
      <c r="B15" s="41">
        <v>3982</v>
      </c>
      <c r="C15" s="41">
        <v>4564</v>
      </c>
      <c r="D15" s="41">
        <v>6223</v>
      </c>
      <c r="E15" s="41">
        <v>7457</v>
      </c>
      <c r="F15" s="41">
        <v>8169</v>
      </c>
      <c r="G15" s="41">
        <v>8858</v>
      </c>
    </row>
    <row r="16" spans="1:7" x14ac:dyDescent="0.25">
      <c r="A16" s="33" t="s">
        <v>163</v>
      </c>
      <c r="B16" s="13">
        <v>590</v>
      </c>
      <c r="C16" s="13">
        <v>608</v>
      </c>
      <c r="D16" s="13">
        <v>646</v>
      </c>
      <c r="E16" s="13">
        <v>739</v>
      </c>
      <c r="F16" s="13">
        <v>924</v>
      </c>
      <c r="G16" s="13">
        <v>1072</v>
      </c>
    </row>
    <row r="17" spans="1:7" x14ac:dyDescent="0.25">
      <c r="A17" s="34" t="s">
        <v>161</v>
      </c>
      <c r="B17" s="18">
        <v>143</v>
      </c>
      <c r="C17" s="18">
        <v>201</v>
      </c>
      <c r="D17" s="18">
        <v>220</v>
      </c>
      <c r="E17" s="18">
        <v>272</v>
      </c>
      <c r="F17" s="18">
        <v>235</v>
      </c>
      <c r="G17" s="18">
        <v>237</v>
      </c>
    </row>
    <row r="18" spans="1:7" x14ac:dyDescent="0.25">
      <c r="A18" s="34" t="s">
        <v>162</v>
      </c>
      <c r="B18" s="18">
        <v>474</v>
      </c>
      <c r="C18" s="18">
        <v>659</v>
      </c>
      <c r="D18" s="18">
        <v>902</v>
      </c>
      <c r="E18" s="11">
        <v>1063</v>
      </c>
      <c r="F18" s="18">
        <v>509</v>
      </c>
      <c r="G18" s="11">
        <v>1107</v>
      </c>
    </row>
    <row r="19" spans="1:7" x14ac:dyDescent="0.25">
      <c r="A19" s="10" t="s">
        <v>134</v>
      </c>
      <c r="B19" s="41">
        <v>1207</v>
      </c>
      <c r="C19" s="41">
        <v>1468</v>
      </c>
      <c r="D19" s="41">
        <v>1768</v>
      </c>
      <c r="E19" s="41">
        <v>2074</v>
      </c>
      <c r="F19" s="41">
        <v>1668</v>
      </c>
      <c r="G19" s="41">
        <v>2416</v>
      </c>
    </row>
    <row r="20" spans="1:7" x14ac:dyDescent="0.25">
      <c r="A20" s="1" t="s">
        <v>135</v>
      </c>
      <c r="B20" s="41">
        <v>5189</v>
      </c>
      <c r="C20" s="41">
        <v>6032</v>
      </c>
      <c r="D20" s="41">
        <v>7991</v>
      </c>
      <c r="E20" s="41">
        <v>9531</v>
      </c>
      <c r="F20" s="41">
        <v>9837</v>
      </c>
      <c r="G20" s="41">
        <v>11274</v>
      </c>
    </row>
    <row r="21" spans="1:7" ht="12" customHeight="1" x14ac:dyDescent="0.25">
      <c r="A21" s="1"/>
      <c r="B21" s="42"/>
      <c r="C21" s="42"/>
      <c r="D21" s="42"/>
      <c r="E21" s="42"/>
      <c r="F21" s="42"/>
      <c r="G21" s="42"/>
    </row>
    <row r="22" spans="1:7" x14ac:dyDescent="0.25">
      <c r="A22" s="2" t="s">
        <v>136</v>
      </c>
      <c r="B22" s="12"/>
      <c r="C22" s="12"/>
      <c r="D22" s="12"/>
      <c r="E22" s="12"/>
      <c r="F22" s="12"/>
      <c r="G22" s="12"/>
    </row>
    <row r="23" spans="1:7" x14ac:dyDescent="0.25">
      <c r="A23" s="10" t="s">
        <v>137</v>
      </c>
      <c r="B23" s="13">
        <v>433</v>
      </c>
      <c r="C23" s="13">
        <v>394</v>
      </c>
      <c r="D23" s="13">
        <v>402</v>
      </c>
      <c r="E23" s="13">
        <v>391</v>
      </c>
      <c r="F23" s="13">
        <v>384</v>
      </c>
      <c r="G23" s="13">
        <v>399</v>
      </c>
    </row>
    <row r="24" spans="1:7" x14ac:dyDescent="0.25">
      <c r="A24" s="10" t="s">
        <v>138</v>
      </c>
      <c r="B24" s="18">
        <v>114</v>
      </c>
      <c r="C24" s="18">
        <v>92</v>
      </c>
      <c r="D24" s="18">
        <v>126</v>
      </c>
      <c r="E24" s="18">
        <v>155</v>
      </c>
      <c r="F24" s="18">
        <v>181</v>
      </c>
      <c r="G24" s="18">
        <v>204</v>
      </c>
    </row>
    <row r="25" spans="1:7" x14ac:dyDescent="0.25">
      <c r="A25" s="10" t="s">
        <v>139</v>
      </c>
      <c r="B25" s="18">
        <v>105</v>
      </c>
      <c r="C25" s="18">
        <v>154</v>
      </c>
      <c r="D25" s="18">
        <v>207</v>
      </c>
      <c r="E25" s="18">
        <v>274</v>
      </c>
      <c r="F25" s="18">
        <v>351</v>
      </c>
      <c r="G25" s="18">
        <v>429</v>
      </c>
    </row>
    <row r="26" spans="1:7" x14ac:dyDescent="0.25">
      <c r="A26" s="10" t="s">
        <v>140</v>
      </c>
      <c r="B26" s="41">
        <v>652</v>
      </c>
      <c r="C26" s="41">
        <v>640</v>
      </c>
      <c r="D26" s="41">
        <v>735</v>
      </c>
      <c r="E26" s="41">
        <v>820</v>
      </c>
      <c r="F26" s="41">
        <v>916</v>
      </c>
      <c r="G26" s="41">
        <v>1032</v>
      </c>
    </row>
    <row r="27" spans="1:7" ht="13.8" thickBot="1" x14ac:dyDescent="0.3">
      <c r="A27" s="2" t="s">
        <v>141</v>
      </c>
      <c r="B27" s="43">
        <v>1096</v>
      </c>
      <c r="C27" s="43">
        <v>817</v>
      </c>
      <c r="D27" s="43">
        <v>2326</v>
      </c>
      <c r="E27" s="43">
        <v>4357</v>
      </c>
      <c r="F27" s="43">
        <v>4845</v>
      </c>
      <c r="G27" s="43">
        <v>3597</v>
      </c>
    </row>
    <row r="28" spans="1:7" ht="12" customHeight="1" thickTop="1" x14ac:dyDescent="0.25">
      <c r="A28" s="2"/>
      <c r="B28" s="42"/>
      <c r="C28" s="42"/>
      <c r="D28" s="42"/>
      <c r="E28" s="42"/>
      <c r="F28" s="42"/>
      <c r="G28" s="42"/>
    </row>
    <row r="29" spans="1:7" x14ac:dyDescent="0.25">
      <c r="A29" s="2" t="s">
        <v>142</v>
      </c>
      <c r="B29" s="12"/>
      <c r="C29" s="12"/>
      <c r="D29" s="12"/>
      <c r="E29" s="12"/>
      <c r="F29" s="12"/>
      <c r="G29" s="12"/>
    </row>
    <row r="30" spans="1:7" x14ac:dyDescent="0.25">
      <c r="A30" s="10" t="s">
        <v>143</v>
      </c>
      <c r="B30" s="13">
        <v>701</v>
      </c>
      <c r="C30" s="13">
        <v>779</v>
      </c>
      <c r="D30" s="13">
        <v>1128</v>
      </c>
      <c r="E30" s="13">
        <v>1456</v>
      </c>
      <c r="F30" s="13">
        <v>1575</v>
      </c>
      <c r="G30" s="13">
        <v>1622</v>
      </c>
    </row>
    <row r="31" spans="1:7" x14ac:dyDescent="0.25">
      <c r="A31" s="10" t="s">
        <v>144</v>
      </c>
      <c r="B31" s="18">
        <v>254</v>
      </c>
      <c r="C31" s="18">
        <v>544</v>
      </c>
      <c r="D31" s="18">
        <v>681</v>
      </c>
      <c r="E31" s="18">
        <v>647</v>
      </c>
      <c r="F31" s="18">
        <v>639</v>
      </c>
      <c r="G31" s="18">
        <v>651</v>
      </c>
    </row>
    <row r="32" spans="1:7" x14ac:dyDescent="0.25">
      <c r="A32" s="10" t="s">
        <v>145</v>
      </c>
      <c r="B32" s="44">
        <v>4066</v>
      </c>
      <c r="C32" s="44">
        <v>3978</v>
      </c>
      <c r="D32" s="44">
        <v>4003</v>
      </c>
      <c r="E32" s="44">
        <v>3853</v>
      </c>
      <c r="F32" s="44">
        <v>3964</v>
      </c>
      <c r="G32" s="44">
        <v>4014</v>
      </c>
    </row>
    <row r="33" spans="1:7" x14ac:dyDescent="0.25">
      <c r="A33" s="10" t="s">
        <v>140</v>
      </c>
      <c r="B33" s="13">
        <v>5021</v>
      </c>
      <c r="C33" s="13">
        <v>5301</v>
      </c>
      <c r="D33" s="13">
        <v>5812</v>
      </c>
      <c r="E33" s="13">
        <v>5956</v>
      </c>
      <c r="F33" s="13">
        <v>6178</v>
      </c>
      <c r="G33" s="13">
        <v>6287</v>
      </c>
    </row>
    <row r="34" spans="1:7" ht="12" customHeight="1" x14ac:dyDescent="0.25">
      <c r="A34" s="10"/>
      <c r="B34" s="42"/>
      <c r="C34" s="42"/>
      <c r="D34" s="42"/>
      <c r="E34" s="42"/>
      <c r="F34" s="42"/>
      <c r="G34" s="42"/>
    </row>
    <row r="35" spans="1:7" x14ac:dyDescent="0.25">
      <c r="A35" s="2" t="s">
        <v>146</v>
      </c>
      <c r="B35" s="12"/>
      <c r="C35" s="12"/>
      <c r="D35" s="12"/>
      <c r="E35" s="12"/>
      <c r="F35" s="12"/>
      <c r="G35" s="12"/>
    </row>
    <row r="36" spans="1:7" x14ac:dyDescent="0.25">
      <c r="A36" s="10" t="s">
        <v>147</v>
      </c>
      <c r="B36" s="45">
        <v>402</v>
      </c>
      <c r="C36" s="45">
        <v>472</v>
      </c>
      <c r="D36" s="45">
        <v>619</v>
      </c>
      <c r="E36" s="45">
        <v>780</v>
      </c>
      <c r="F36" s="45">
        <v>795</v>
      </c>
      <c r="G36" s="45">
        <v>873</v>
      </c>
    </row>
    <row r="37" spans="1:7" ht="13.8" thickBot="1" x14ac:dyDescent="0.3">
      <c r="A37" s="2" t="s">
        <v>148</v>
      </c>
      <c r="B37" s="46">
        <v>4619</v>
      </c>
      <c r="C37" s="46">
        <v>4829</v>
      </c>
      <c r="D37" s="46">
        <v>5193</v>
      </c>
      <c r="E37" s="46">
        <v>5176</v>
      </c>
      <c r="F37" s="46">
        <v>5383</v>
      </c>
      <c r="G37" s="46">
        <v>5414</v>
      </c>
    </row>
    <row r="38" spans="1:7" ht="12" customHeight="1" thickTop="1" x14ac:dyDescent="0.25">
      <c r="A38" s="2"/>
      <c r="B38" s="42"/>
      <c r="C38" s="42"/>
      <c r="D38" s="42"/>
      <c r="E38" s="42"/>
      <c r="F38" s="42"/>
      <c r="G38" s="42"/>
    </row>
    <row r="39" spans="1:7" x14ac:dyDescent="0.25">
      <c r="A39" s="2" t="s">
        <v>149</v>
      </c>
      <c r="B39" s="12"/>
      <c r="C39" s="12"/>
      <c r="D39" s="12"/>
      <c r="E39" s="12"/>
      <c r="F39" s="12"/>
      <c r="G39" s="12"/>
    </row>
    <row r="40" spans="1:7" x14ac:dyDescent="0.25">
      <c r="A40" s="10" t="s">
        <v>150</v>
      </c>
      <c r="B40" s="15">
        <v>0.42299999999999999</v>
      </c>
      <c r="C40" s="15">
        <v>0.45300000000000001</v>
      </c>
      <c r="D40" s="15">
        <v>0.41899999999999998</v>
      </c>
      <c r="E40" s="15">
        <v>0.376</v>
      </c>
      <c r="F40" s="15">
        <v>0.39600000000000002</v>
      </c>
      <c r="G40" s="15">
        <v>0.42499999999999999</v>
      </c>
    </row>
    <row r="41" spans="1:7" x14ac:dyDescent="0.25">
      <c r="A41" s="10" t="s">
        <v>151</v>
      </c>
      <c r="B41" s="20">
        <v>57.4</v>
      </c>
      <c r="C41" s="20">
        <v>60.9</v>
      </c>
      <c r="D41" s="20">
        <v>56.3</v>
      </c>
      <c r="E41" s="20">
        <v>50.7</v>
      </c>
      <c r="F41" s="20">
        <v>52.4</v>
      </c>
      <c r="G41" s="20">
        <v>55.7</v>
      </c>
    </row>
    <row r="42" spans="1:7" x14ac:dyDescent="0.25">
      <c r="A42" s="10" t="s">
        <v>152</v>
      </c>
      <c r="B42" s="20">
        <v>17.399999999999999</v>
      </c>
      <c r="C42" s="20">
        <v>19.600000000000001</v>
      </c>
      <c r="D42" s="20">
        <v>16</v>
      </c>
      <c r="E42" s="20">
        <v>14.1</v>
      </c>
      <c r="F42" s="20">
        <v>10.7</v>
      </c>
      <c r="G42" s="20">
        <v>15.2</v>
      </c>
    </row>
    <row r="43" spans="1:7" x14ac:dyDescent="0.25">
      <c r="A43" s="10" t="s">
        <v>153</v>
      </c>
      <c r="B43" s="20">
        <v>74.8</v>
      </c>
      <c r="C43" s="20">
        <v>80.5</v>
      </c>
      <c r="D43" s="20">
        <v>72.3</v>
      </c>
      <c r="E43" s="20">
        <v>64.8</v>
      </c>
      <c r="F43" s="20">
        <v>63.1</v>
      </c>
      <c r="G43" s="20">
        <v>70.900000000000006</v>
      </c>
    </row>
    <row r="44" spans="1:7" x14ac:dyDescent="0.25">
      <c r="A44" s="10" t="s">
        <v>154</v>
      </c>
      <c r="B44" s="20">
        <v>15.8</v>
      </c>
      <c r="C44" s="20">
        <v>10.9</v>
      </c>
      <c r="D44" s="20">
        <v>21</v>
      </c>
      <c r="E44" s="20">
        <v>29.6</v>
      </c>
      <c r="F44" s="20">
        <v>31.1</v>
      </c>
      <c r="G44" s="20">
        <v>22.6</v>
      </c>
    </row>
    <row r="45" spans="1:7" x14ac:dyDescent="0.25">
      <c r="A45" s="10" t="s">
        <v>143</v>
      </c>
      <c r="B45" s="20">
        <v>10.1</v>
      </c>
      <c r="C45" s="20">
        <v>10.4</v>
      </c>
      <c r="D45" s="20">
        <v>10.199999999999999</v>
      </c>
      <c r="E45" s="20">
        <v>9.9</v>
      </c>
      <c r="F45" s="20">
        <v>10.1</v>
      </c>
      <c r="G45" s="20">
        <v>10.199999999999999</v>
      </c>
    </row>
    <row r="46" spans="1:7" x14ac:dyDescent="0.25">
      <c r="A46" s="10" t="s">
        <v>144</v>
      </c>
      <c r="B46" s="20">
        <v>3.7</v>
      </c>
      <c r="C46" s="20">
        <v>7.3</v>
      </c>
      <c r="D46" s="20">
        <v>6.2</v>
      </c>
      <c r="E46" s="20">
        <v>4.4000000000000004</v>
      </c>
      <c r="F46" s="20">
        <v>4.0999999999999996</v>
      </c>
      <c r="G46" s="20">
        <v>4.0999999999999996</v>
      </c>
    </row>
    <row r="47" spans="1:7" x14ac:dyDescent="0.25">
      <c r="A47" s="10" t="s">
        <v>147</v>
      </c>
      <c r="B47" s="20">
        <v>5.8</v>
      </c>
      <c r="C47" s="20">
        <v>6.3</v>
      </c>
      <c r="D47" s="20">
        <v>5.6</v>
      </c>
      <c r="E47" s="20">
        <v>5.3</v>
      </c>
      <c r="F47" s="20">
        <v>5.0999999999999996</v>
      </c>
      <c r="G47" s="20">
        <v>5.5</v>
      </c>
    </row>
    <row r="48" spans="1:7" x14ac:dyDescent="0.25">
      <c r="A48" s="10" t="s">
        <v>155</v>
      </c>
      <c r="B48" s="47">
        <v>66.599999999999994</v>
      </c>
      <c r="C48" s="47">
        <v>64.5</v>
      </c>
      <c r="D48" s="47">
        <v>47</v>
      </c>
      <c r="E48" s="47">
        <v>35.200000000000003</v>
      </c>
      <c r="F48" s="47">
        <v>34.5</v>
      </c>
      <c r="G48" s="47">
        <v>34</v>
      </c>
    </row>
    <row r="49" spans="1:7" ht="13.8" thickBot="1" x14ac:dyDescent="0.3">
      <c r="A49" s="2" t="s">
        <v>156</v>
      </c>
      <c r="B49" s="39">
        <v>23.7</v>
      </c>
      <c r="C49" s="39">
        <v>16.899999999999999</v>
      </c>
      <c r="D49" s="39">
        <v>44.8</v>
      </c>
      <c r="E49" s="39">
        <v>84.2</v>
      </c>
      <c r="F49" s="39">
        <v>90</v>
      </c>
      <c r="G49" s="39">
        <v>66.400000000000006</v>
      </c>
    </row>
    <row r="50" spans="1:7" ht="12" customHeight="1" thickTop="1" x14ac:dyDescent="0.25">
      <c r="A50" s="7"/>
      <c r="B50" s="6"/>
      <c r="C50" s="6"/>
      <c r="D50" s="6"/>
      <c r="E50" s="6"/>
      <c r="F50" s="6"/>
      <c r="G50" s="6"/>
    </row>
    <row r="51" spans="1:7" ht="12" customHeight="1" x14ac:dyDescent="0.25">
      <c r="A51" s="291"/>
      <c r="B51" s="291"/>
      <c r="C51" s="291"/>
      <c r="D51" s="291"/>
      <c r="E51" s="291"/>
      <c r="F51" s="291"/>
      <c r="G51" s="291"/>
    </row>
    <row r="52" spans="1:7" x14ac:dyDescent="0.25">
      <c r="A52" s="292" t="s">
        <v>68</v>
      </c>
      <c r="B52" s="274"/>
      <c r="C52" s="274"/>
      <c r="D52" s="274"/>
      <c r="E52" s="274"/>
      <c r="F52" s="274"/>
      <c r="G52" s="274"/>
    </row>
  </sheetData>
  <mergeCells count="5">
    <mergeCell ref="A51:G51"/>
    <mergeCell ref="A52:G52"/>
    <mergeCell ref="A1:G1"/>
    <mergeCell ref="A2:G2"/>
    <mergeCell ref="B3:G3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7"/>
  <sheetViews>
    <sheetView workbookViewId="0">
      <selection sqref="A1:F1"/>
    </sheetView>
  </sheetViews>
  <sheetFormatPr defaultColWidth="9.109375" defaultRowHeight="13.2" x14ac:dyDescent="0.25"/>
  <cols>
    <col min="1" max="1" width="29.88671875" customWidth="1"/>
    <col min="2" max="5" width="9.6640625" customWidth="1"/>
    <col min="6" max="6" width="10.5546875" customWidth="1"/>
  </cols>
  <sheetData>
    <row r="1" spans="1:6" x14ac:dyDescent="0.25">
      <c r="A1" s="275" t="s">
        <v>187</v>
      </c>
      <c r="B1" s="275"/>
      <c r="C1" s="275"/>
      <c r="D1" s="275"/>
      <c r="E1" s="275"/>
      <c r="F1" s="275"/>
    </row>
    <row r="2" spans="1:6" x14ac:dyDescent="0.25">
      <c r="A2" s="276"/>
      <c r="B2" s="276"/>
      <c r="C2" s="276"/>
      <c r="D2" s="276"/>
      <c r="E2" s="276"/>
      <c r="F2" s="276"/>
    </row>
    <row r="3" spans="1:6" x14ac:dyDescent="0.25">
      <c r="A3" s="1"/>
      <c r="B3" s="282" t="s">
        <v>126</v>
      </c>
      <c r="C3" s="282"/>
      <c r="D3" s="282"/>
      <c r="E3" s="282"/>
      <c r="F3" s="282"/>
    </row>
    <row r="4" spans="1:6" x14ac:dyDescent="0.25">
      <c r="A4" s="6"/>
      <c r="B4" s="8">
        <v>1975</v>
      </c>
      <c r="C4" s="8">
        <v>1976</v>
      </c>
      <c r="D4" s="8">
        <v>1977</v>
      </c>
      <c r="E4" s="8">
        <v>1978</v>
      </c>
      <c r="F4" s="8">
        <v>1979</v>
      </c>
    </row>
    <row r="5" spans="1:6" x14ac:dyDescent="0.25">
      <c r="A5" s="1"/>
      <c r="B5" s="2"/>
      <c r="C5" s="2"/>
      <c r="D5" s="2"/>
      <c r="E5" s="2"/>
      <c r="F5" s="2"/>
    </row>
    <row r="6" spans="1:6" x14ac:dyDescent="0.25">
      <c r="A6" s="1" t="s">
        <v>164</v>
      </c>
      <c r="B6" s="37">
        <v>19128</v>
      </c>
      <c r="C6" s="37">
        <v>23830</v>
      </c>
      <c r="D6" s="37">
        <v>28348</v>
      </c>
      <c r="E6" s="37">
        <v>34770</v>
      </c>
      <c r="F6" s="37">
        <v>42259</v>
      </c>
    </row>
    <row r="7" spans="1:6" x14ac:dyDescent="0.25">
      <c r="A7" s="1" t="s">
        <v>165</v>
      </c>
      <c r="B7" s="51">
        <v>14085</v>
      </c>
      <c r="C7" s="51">
        <v>16889</v>
      </c>
      <c r="D7" s="51">
        <v>19950</v>
      </c>
      <c r="E7" s="51">
        <v>24467</v>
      </c>
      <c r="F7" s="51">
        <v>29185</v>
      </c>
    </row>
    <row r="8" spans="1:6" x14ac:dyDescent="0.25">
      <c r="A8" s="1" t="s">
        <v>166</v>
      </c>
      <c r="B8" s="51">
        <v>1952</v>
      </c>
      <c r="C8" s="51">
        <v>2308</v>
      </c>
      <c r="D8" s="51">
        <v>2824</v>
      </c>
      <c r="E8" s="51">
        <v>3291</v>
      </c>
      <c r="F8" s="51">
        <v>4436</v>
      </c>
    </row>
    <row r="9" spans="1:6" x14ac:dyDescent="0.25">
      <c r="A9" s="1" t="s">
        <v>167</v>
      </c>
      <c r="B9" s="38">
        <v>325</v>
      </c>
      <c r="C9" s="38">
        <v>388</v>
      </c>
      <c r="D9" s="38">
        <v>593</v>
      </c>
      <c r="E9" s="38">
        <v>682</v>
      </c>
      <c r="F9" s="38">
        <v>716</v>
      </c>
    </row>
    <row r="10" spans="1:6" x14ac:dyDescent="0.25">
      <c r="A10" s="1" t="s">
        <v>168</v>
      </c>
      <c r="B10" s="38">
        <v>400</v>
      </c>
      <c r="C10" s="38">
        <v>320</v>
      </c>
      <c r="D10" s="38">
        <v>240</v>
      </c>
      <c r="E10" s="38">
        <v>160</v>
      </c>
      <c r="F10" s="38">
        <v>80</v>
      </c>
    </row>
    <row r="11" spans="1:6" x14ac:dyDescent="0.25">
      <c r="A11" s="1" t="s">
        <v>169</v>
      </c>
      <c r="B11" s="52">
        <v>1125</v>
      </c>
      <c r="C11" s="52">
        <v>1878</v>
      </c>
      <c r="D11" s="52">
        <v>2285</v>
      </c>
      <c r="E11" s="52">
        <v>2932</v>
      </c>
      <c r="F11" s="52">
        <v>3818</v>
      </c>
    </row>
    <row r="12" spans="1:6" x14ac:dyDescent="0.25">
      <c r="A12" s="1"/>
      <c r="B12" s="51"/>
      <c r="C12" s="51"/>
      <c r="D12" s="51"/>
      <c r="E12" s="51"/>
      <c r="F12" s="51"/>
    </row>
    <row r="13" spans="1:6" x14ac:dyDescent="0.25">
      <c r="A13" s="1" t="s">
        <v>170</v>
      </c>
      <c r="B13" s="37">
        <v>1241</v>
      </c>
      <c r="C13" s="37">
        <v>2047</v>
      </c>
      <c r="D13" s="37">
        <v>2456</v>
      </c>
      <c r="E13" s="37">
        <v>3238</v>
      </c>
      <c r="F13" s="37">
        <v>4024</v>
      </c>
    </row>
    <row r="14" spans="1:6" x14ac:dyDescent="0.25">
      <c r="A14" s="1" t="s">
        <v>5</v>
      </c>
      <c r="B14" s="49">
        <v>1.1299999999999999</v>
      </c>
      <c r="C14" s="49">
        <v>1.86</v>
      </c>
      <c r="D14" s="49">
        <v>2.23</v>
      </c>
      <c r="E14" s="49">
        <v>2.94</v>
      </c>
      <c r="F14" s="49">
        <v>3.66</v>
      </c>
    </row>
    <row r="15" spans="1:6" x14ac:dyDescent="0.25">
      <c r="A15" s="1" t="s">
        <v>6</v>
      </c>
      <c r="B15" s="49">
        <v>0.2</v>
      </c>
      <c r="C15" s="49">
        <v>0.3</v>
      </c>
      <c r="D15" s="49">
        <v>0.4</v>
      </c>
      <c r="E15" s="49">
        <v>0.4</v>
      </c>
      <c r="F15" s="49">
        <v>0.5</v>
      </c>
    </row>
    <row r="16" spans="1:6" x14ac:dyDescent="0.25">
      <c r="A16" s="1"/>
      <c r="B16" s="49"/>
      <c r="C16" s="49"/>
      <c r="D16" s="49"/>
      <c r="E16" s="49"/>
      <c r="F16" s="49"/>
    </row>
    <row r="17" spans="1:6" x14ac:dyDescent="0.25">
      <c r="A17" s="1" t="s">
        <v>171</v>
      </c>
      <c r="B17" s="37">
        <v>385</v>
      </c>
      <c r="C17" s="37">
        <v>357</v>
      </c>
      <c r="D17" s="37">
        <v>556</v>
      </c>
      <c r="E17" s="37">
        <v>1273</v>
      </c>
      <c r="F17" s="37">
        <v>2996</v>
      </c>
    </row>
    <row r="18" spans="1:6" x14ac:dyDescent="0.25">
      <c r="A18" s="1" t="s">
        <v>172</v>
      </c>
      <c r="B18" s="51">
        <v>4208</v>
      </c>
      <c r="C18" s="51">
        <v>5016</v>
      </c>
      <c r="D18" s="51">
        <v>5939</v>
      </c>
      <c r="E18" s="51">
        <v>7267</v>
      </c>
      <c r="F18" s="51">
        <v>8917</v>
      </c>
    </row>
    <row r="19" spans="1:6" x14ac:dyDescent="0.25">
      <c r="A19" s="1" t="s">
        <v>173</v>
      </c>
      <c r="B19" s="52">
        <v>7436</v>
      </c>
      <c r="C19" s="52">
        <v>7895</v>
      </c>
      <c r="D19" s="52">
        <v>8354</v>
      </c>
      <c r="E19" s="52">
        <v>8842</v>
      </c>
      <c r="F19" s="52">
        <v>8918</v>
      </c>
    </row>
    <row r="20" spans="1:6" x14ac:dyDescent="0.25">
      <c r="A20" s="1" t="s">
        <v>174</v>
      </c>
      <c r="B20" s="37">
        <v>12029</v>
      </c>
      <c r="C20" s="37">
        <v>13268</v>
      </c>
      <c r="D20" s="37">
        <v>14849</v>
      </c>
      <c r="E20" s="37">
        <v>17382</v>
      </c>
      <c r="F20" s="37">
        <v>20831</v>
      </c>
    </row>
    <row r="21" spans="1:6" x14ac:dyDescent="0.25">
      <c r="A21" s="1"/>
      <c r="B21" s="37"/>
      <c r="C21" s="37"/>
      <c r="D21" s="37"/>
      <c r="E21" s="37"/>
      <c r="F21" s="37"/>
    </row>
    <row r="22" spans="1:6" x14ac:dyDescent="0.25">
      <c r="A22" s="1" t="s">
        <v>175</v>
      </c>
      <c r="B22" s="37">
        <v>2314</v>
      </c>
      <c r="C22" s="37">
        <v>2836</v>
      </c>
      <c r="D22" s="37">
        <v>3402</v>
      </c>
      <c r="E22" s="37">
        <v>4138</v>
      </c>
      <c r="F22" s="37">
        <v>5113</v>
      </c>
    </row>
    <row r="23" spans="1:6" x14ac:dyDescent="0.25">
      <c r="A23" s="1" t="s">
        <v>176</v>
      </c>
      <c r="B23" s="51">
        <v>5000</v>
      </c>
      <c r="C23" s="51">
        <v>4000</v>
      </c>
      <c r="D23" s="51">
        <v>3000</v>
      </c>
      <c r="E23" s="51">
        <v>2000</v>
      </c>
      <c r="F23" s="51">
        <v>1000</v>
      </c>
    </row>
    <row r="24" spans="1:6" x14ac:dyDescent="0.25">
      <c r="A24" s="1" t="s">
        <v>177</v>
      </c>
      <c r="B24" s="52">
        <v>4715</v>
      </c>
      <c r="C24" s="52">
        <v>6432</v>
      </c>
      <c r="D24" s="52">
        <v>8447</v>
      </c>
      <c r="E24" s="52">
        <v>11244</v>
      </c>
      <c r="F24" s="52">
        <v>14718</v>
      </c>
    </row>
    <row r="25" spans="1:6" x14ac:dyDescent="0.25">
      <c r="A25" s="1" t="s">
        <v>178</v>
      </c>
      <c r="B25" s="37">
        <v>12029</v>
      </c>
      <c r="C25" s="37">
        <v>13268</v>
      </c>
      <c r="D25" s="37">
        <v>14849</v>
      </c>
      <c r="E25" s="37">
        <v>17382</v>
      </c>
      <c r="F25" s="37">
        <v>20831</v>
      </c>
    </row>
    <row r="26" spans="1:6" x14ac:dyDescent="0.25">
      <c r="A26" s="1"/>
      <c r="B26" s="37"/>
      <c r="C26" s="37"/>
      <c r="D26" s="37"/>
      <c r="E26" s="37"/>
      <c r="F26" s="37"/>
    </row>
    <row r="27" spans="1:6" x14ac:dyDescent="0.25">
      <c r="A27" s="1" t="s">
        <v>179</v>
      </c>
      <c r="B27" s="9" t="s">
        <v>193</v>
      </c>
      <c r="C27" s="9" t="s">
        <v>180</v>
      </c>
      <c r="D27" s="9" t="s">
        <v>194</v>
      </c>
      <c r="E27" s="9" t="s">
        <v>195</v>
      </c>
      <c r="F27" s="9" t="s">
        <v>196</v>
      </c>
    </row>
    <row r="28" spans="1:6" x14ac:dyDescent="0.25">
      <c r="A28" s="1" t="s">
        <v>181</v>
      </c>
      <c r="B28" s="37">
        <v>9</v>
      </c>
      <c r="C28" s="37">
        <v>20</v>
      </c>
      <c r="D28" s="37">
        <v>27</v>
      </c>
      <c r="E28" s="37">
        <v>38</v>
      </c>
      <c r="F28" s="37" t="s">
        <v>182</v>
      </c>
    </row>
    <row r="29" spans="1:6" x14ac:dyDescent="0.25">
      <c r="A29" s="1" t="s">
        <v>18</v>
      </c>
      <c r="B29" s="50" t="s">
        <v>183</v>
      </c>
      <c r="C29" s="9" t="s">
        <v>183</v>
      </c>
      <c r="D29" s="48">
        <v>1.06</v>
      </c>
      <c r="E29" s="9" t="s">
        <v>183</v>
      </c>
      <c r="F29" s="9" t="s">
        <v>183</v>
      </c>
    </row>
    <row r="30" spans="1:6" x14ac:dyDescent="0.25">
      <c r="A30" s="1" t="s">
        <v>184</v>
      </c>
      <c r="B30" s="50" t="s">
        <v>185</v>
      </c>
      <c r="C30" s="9" t="s">
        <v>185</v>
      </c>
      <c r="D30" s="9" t="s">
        <v>186</v>
      </c>
      <c r="E30" s="9" t="s">
        <v>185</v>
      </c>
      <c r="F30" s="9" t="s">
        <v>185</v>
      </c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279"/>
      <c r="B32" s="279"/>
      <c r="C32" s="279"/>
      <c r="D32" s="279"/>
      <c r="E32" s="279"/>
      <c r="F32" s="279"/>
    </row>
    <row r="33" spans="1:7" x14ac:dyDescent="0.25">
      <c r="A33" s="273" t="s">
        <v>68</v>
      </c>
      <c r="B33" s="285"/>
      <c r="C33" s="285"/>
      <c r="D33" s="285"/>
      <c r="E33" s="285"/>
      <c r="F33" s="285"/>
    </row>
    <row r="35" spans="1:7" ht="13.8" thickBot="1" x14ac:dyDescent="0.3">
      <c r="A35" s="181" t="s">
        <v>258</v>
      </c>
      <c r="B35" s="181"/>
      <c r="C35" s="181"/>
      <c r="D35" s="181"/>
      <c r="E35" s="181"/>
      <c r="F35" s="181"/>
    </row>
    <row r="36" spans="1:7" x14ac:dyDescent="0.25">
      <c r="A36" s="178" t="s">
        <v>256</v>
      </c>
      <c r="B36" s="184">
        <f>+B13+B11</f>
        <v>2366</v>
      </c>
      <c r="C36" s="184">
        <f t="shared" ref="C36:F36" si="0">+C13+C11</f>
        <v>3925</v>
      </c>
      <c r="D36" s="184">
        <f t="shared" si="0"/>
        <v>4741</v>
      </c>
      <c r="E36" s="184">
        <f t="shared" si="0"/>
        <v>6170</v>
      </c>
      <c r="F36" s="184">
        <f t="shared" si="0"/>
        <v>7842</v>
      </c>
    </row>
    <row r="37" spans="1:7" x14ac:dyDescent="0.25">
      <c r="A37" s="178" t="s">
        <v>257</v>
      </c>
      <c r="B37" s="185">
        <f>+B11/B36</f>
        <v>0.47548605240912933</v>
      </c>
      <c r="C37" s="185">
        <f t="shared" ref="C37:F37" si="1">+C11/C36</f>
        <v>0.47847133757961785</v>
      </c>
      <c r="D37" s="185">
        <f t="shared" si="1"/>
        <v>0.48196582999367221</v>
      </c>
      <c r="E37" s="185">
        <f t="shared" si="1"/>
        <v>0.47520259319286873</v>
      </c>
      <c r="F37" s="185">
        <f t="shared" si="1"/>
        <v>0.48686559551134917</v>
      </c>
      <c r="G37" s="186">
        <f>+AVERAGE(B37:F37)</f>
        <v>0.47959828173732744</v>
      </c>
    </row>
  </sheetData>
  <mergeCells count="5">
    <mergeCell ref="A1:F1"/>
    <mergeCell ref="B3:F3"/>
    <mergeCell ref="A32:F32"/>
    <mergeCell ref="A33:F33"/>
    <mergeCell ref="A2:F2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Copyright</vt:lpstr>
      <vt:lpstr>Exhibit 1</vt:lpstr>
      <vt:lpstr>Exhibit 2</vt:lpstr>
      <vt:lpstr>Exhibit 3</vt:lpstr>
      <vt:lpstr>Exhibit 4</vt:lpstr>
      <vt:lpstr>Exhibit 5</vt:lpstr>
      <vt:lpstr>WACC</vt:lpstr>
      <vt:lpstr>Exhibit 6</vt:lpstr>
      <vt:lpstr>Exhibit 7</vt:lpstr>
      <vt:lpstr>Exhibit 8</vt:lpstr>
      <vt:lpstr>FCF-NPV</vt:lpstr>
      <vt:lpstr>'FCF-NPV'!Print_Area</vt:lpstr>
      <vt:lpstr>WACC!Print_Area</vt:lpstr>
    </vt:vector>
  </TitlesOfParts>
  <Manager> </Manager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</dc:title>
  <dc:subject> </dc:subject>
  <dc:creator>Damián Rubianes</dc:creator>
  <cp:lastModifiedBy>Damián Rubianes</cp:lastModifiedBy>
  <cp:lastPrinted>2019-05-16T04:10:08Z</cp:lastPrinted>
  <dcterms:created xsi:type="dcterms:W3CDTF">2010-04-05T11:50:24Z</dcterms:created>
  <dcterms:modified xsi:type="dcterms:W3CDTF">2020-06-23T05:18:29Z</dcterms:modified>
</cp:coreProperties>
</file>